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fbb490888f5c8/Projects/KrakenSDR/"/>
    </mc:Choice>
  </mc:AlternateContent>
  <xr:revisionPtr revIDLastSave="1187" documentId="8_{A19AFFA9-3FA1-48A6-A7B9-0C2E00D34FD0}" xr6:coauthVersionLast="47" xr6:coauthVersionMax="47" xr10:uidLastSave="{87F8C585-D341-4EB7-A2B2-5C0B907AE856}"/>
  <bookViews>
    <workbookView xWindow="57480" yWindow="-120" windowWidth="29040" windowHeight="15840" xr2:uid="{4297D15E-4303-44DC-9C6C-8CAB2AA8F11A}"/>
  </bookViews>
  <sheets>
    <sheet name="Circular Array Calculator" sheetId="1" r:id="rId1"/>
    <sheet name="Linear Array Calculator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7" l="1"/>
  <c r="C63" i="7"/>
  <c r="D63" i="7"/>
  <c r="E63" i="7"/>
  <c r="F63" i="7"/>
  <c r="C61" i="7"/>
  <c r="D61" i="7"/>
  <c r="E61" i="7"/>
  <c r="F61" i="7"/>
  <c r="B61" i="7"/>
  <c r="B62" i="7"/>
  <c r="B34" i="1"/>
  <c r="C14" i="1"/>
  <c r="B34" i="7"/>
  <c r="B38" i="7"/>
  <c r="B39" i="7"/>
  <c r="B40" i="7"/>
  <c r="B41" i="7"/>
  <c r="B42" i="7"/>
  <c r="B43" i="7"/>
  <c r="B44" i="7"/>
  <c r="B45" i="7"/>
  <c r="B37" i="7"/>
  <c r="C14" i="7"/>
  <c r="E14" i="7" s="1"/>
  <c r="C15" i="7"/>
  <c r="C16" i="7"/>
  <c r="E16" i="7" s="1"/>
  <c r="C17" i="7"/>
  <c r="C18" i="7"/>
  <c r="E18" i="7" s="1"/>
  <c r="C41" i="7" s="1"/>
  <c r="C19" i="7"/>
  <c r="E19" i="7" s="1"/>
  <c r="C20" i="7"/>
  <c r="E20" i="7" s="1"/>
  <c r="C21" i="7"/>
  <c r="E21" i="7" s="1"/>
  <c r="C22" i="7"/>
  <c r="E22" i="7" s="1"/>
  <c r="B11" i="7"/>
  <c r="B22" i="7" s="1"/>
  <c r="D14" i="7" l="1"/>
  <c r="D16" i="7"/>
  <c r="B21" i="7"/>
  <c r="B20" i="7"/>
  <c r="B19" i="7"/>
  <c r="B18" i="7"/>
  <c r="B17" i="7"/>
  <c r="B16" i="7"/>
  <c r="B14" i="7"/>
  <c r="B15" i="7"/>
  <c r="D18" i="7"/>
  <c r="D17" i="7"/>
  <c r="D19" i="7"/>
  <c r="D22" i="7"/>
  <c r="D15" i="7"/>
  <c r="E17" i="7"/>
  <c r="C40" i="7" s="1"/>
  <c r="D21" i="7"/>
  <c r="E15" i="7"/>
  <c r="C38" i="7" s="1"/>
  <c r="D20" i="7"/>
  <c r="C37" i="7"/>
  <c r="C45" i="7"/>
  <c r="C44" i="7"/>
  <c r="C43" i="7"/>
  <c r="C39" i="7"/>
  <c r="C42" i="7"/>
  <c r="B63" i="1"/>
  <c r="C63" i="1"/>
  <c r="D63" i="1"/>
  <c r="F63" i="1"/>
  <c r="E63" i="1"/>
  <c r="F61" i="1"/>
  <c r="F62" i="1"/>
  <c r="E62" i="1"/>
  <c r="E61" i="1"/>
  <c r="C62" i="1"/>
  <c r="D62" i="1"/>
  <c r="B62" i="1"/>
  <c r="C61" i="1"/>
  <c r="D61" i="1"/>
  <c r="B61" i="1"/>
  <c r="B38" i="1"/>
  <c r="B39" i="1"/>
  <c r="B40" i="1"/>
  <c r="B41" i="1"/>
  <c r="B42" i="1"/>
  <c r="B43" i="1"/>
  <c r="B44" i="1"/>
  <c r="B45" i="1"/>
  <c r="B37" i="1"/>
  <c r="C15" i="1"/>
  <c r="C16" i="1"/>
  <c r="C17" i="1"/>
  <c r="C18" i="1"/>
  <c r="C19" i="1"/>
  <c r="C20" i="1"/>
  <c r="C21" i="1"/>
  <c r="C22" i="1"/>
  <c r="E14" i="1" l="1"/>
  <c r="C37" i="1" s="1"/>
  <c r="E18" i="1"/>
  <c r="C41" i="1" s="1"/>
  <c r="E15" i="1"/>
  <c r="C38" i="1" s="1"/>
  <c r="E17" i="1"/>
  <c r="C40" i="1" s="1"/>
  <c r="E19" i="1" l="1"/>
  <c r="C42" i="1" s="1"/>
  <c r="E20" i="1"/>
  <c r="C43" i="1" s="1"/>
  <c r="B11" i="1"/>
  <c r="E16" i="1"/>
  <c r="C39" i="1" s="1"/>
  <c r="E21" i="1"/>
  <c r="C44" i="1" s="1"/>
  <c r="E22" i="1"/>
  <c r="C45" i="1" s="1"/>
  <c r="D14" i="1" l="1"/>
  <c r="D15" i="1"/>
  <c r="B16" i="1"/>
  <c r="B20" i="1"/>
  <c r="B15" i="1"/>
  <c r="B17" i="1"/>
  <c r="B22" i="1"/>
  <c r="B14" i="1"/>
  <c r="B18" i="1"/>
  <c r="B21" i="1"/>
  <c r="B19" i="1"/>
  <c r="D16" i="1"/>
  <c r="D17" i="1"/>
  <c r="D18" i="1"/>
  <c r="D20" i="1"/>
  <c r="D22" i="1"/>
  <c r="D21" i="1"/>
  <c r="D19" i="1"/>
</calcChain>
</file>

<file path=xl/sharedStrings.xml><?xml version="1.0" encoding="utf-8"?>
<sst xmlns="http://schemas.openxmlformats.org/spreadsheetml/2006/main" count="77" uniqueCount="46">
  <si>
    <t>X</t>
  </si>
  <si>
    <t>Y</t>
  </si>
  <si>
    <t>ANT 0</t>
  </si>
  <si>
    <t>ANT 1</t>
  </si>
  <si>
    <t>ANT 2</t>
  </si>
  <si>
    <t>ANT 3</t>
  </si>
  <si>
    <t>ANT 4</t>
  </si>
  <si>
    <t>Frequency (MHz)</t>
  </si>
  <si>
    <t>Spacing Multiplier</t>
  </si>
  <si>
    <t>FREQUENCY TO ARRAY RADIUS</t>
  </si>
  <si>
    <t>Instructions</t>
  </si>
  <si>
    <t>2) Decide on an appropriate antenna array radius based on physical limitations and desired resolution.</t>
  </si>
  <si>
    <t>1) Enter desired frequency.</t>
  </si>
  <si>
    <t>1) Enter desired frequency to direction find.</t>
  </si>
  <si>
    <t>Array RADIUS (cm)</t>
  </si>
  <si>
    <t>ARRAY COORDINATES FOR RADIUS</t>
  </si>
  <si>
    <t>1) Enter desired array radius</t>
  </si>
  <si>
    <t>2) Confirm that your range of interested frequencies is in the green, and at an acceptable resolution for your needs.</t>
  </si>
  <si>
    <t>NUM ARRAY ELEMENTS</t>
  </si>
  <si>
    <t>Circular Array Calculator</t>
  </si>
  <si>
    <t>2) See X-Y coordinates and graph below for antenna element spacing</t>
  </si>
  <si>
    <t>NOTE: Graphic shows TOP DOWN View</t>
  </si>
  <si>
    <t>Bubble Size</t>
  </si>
  <si>
    <t>ACCEPTABLE FREQUENCY RANGE FOR A FIXED ARRAY RADIUS</t>
  </si>
  <si>
    <t>Desired Freq (MHz)</t>
  </si>
  <si>
    <t>Array Radius (cm)</t>
  </si>
  <si>
    <t>1) Enter array radius</t>
  </si>
  <si>
    <t>Wavelength Lambda (Meters)</t>
  </si>
  <si>
    <t>Linear Array Calculator</t>
  </si>
  <si>
    <t>Unit Radius</t>
  </si>
  <si>
    <t>Total Unit Length</t>
  </si>
  <si>
    <t>FREQUENCY TO ARRAY LENGTH</t>
  </si>
  <si>
    <t>Total Length for Frequency (cm)</t>
  </si>
  <si>
    <t>Interelement Spacing (cm)</t>
  </si>
  <si>
    <t>Array Length (cm)</t>
  </si>
  <si>
    <t>ACCEPTABLE FREQUENCY RANGE FOR A FIXED LENGTH ARRAY</t>
  </si>
  <si>
    <t>2) Decide on an appropriate antenna array length based on physical limitations and desired resolution.</t>
  </si>
  <si>
    <t>ARRAY COORDINATES FOR TOTAL LENGTH</t>
  </si>
  <si>
    <t>Max Radius (cm)</t>
  </si>
  <si>
    <t>Est. Resolution (Degrees)</t>
  </si>
  <si>
    <t>We consider a resolution of 0 - 25 degrees acceptable for direction finding.
Better resolution will be seen at the higher frequencies, and poorer resolution at the lower frequencies.</t>
  </si>
  <si>
    <t>ANT 0 points to the forward direction of the array -&gt;</t>
  </si>
  <si>
    <t>1) Enter desired array total length</t>
  </si>
  <si>
    <t>1) Enter array total length</t>
  </si>
  <si>
    <t>Array sizing must use a spacing multiplier less than 0.5 in order to avoid ambiguities.
However, a shorter length has less resolving resolution. Ideally you want use a radius with a spacing multiplier close to 0.5. But physical size limitations may take priority.
E.G. If the Rayleigh Super-Resolution is 10 degrees, we can say that the signal source is somewhere within a 10 degree arc.
We consider a resolution of 0 - 25 degrees acceptable for direction finding.</t>
  </si>
  <si>
    <t>Array sizing must use a spacing multiplier less than 0.5 in order to avoid ambiguities.
However, a smaller radius has less resolving resolution. Ideally you want use a radius with a spacing multiplier close to 0.5. But physical size limitations may take priority.
E.G. If the Rayleigh Super-Resolution is 10 degrees, we can say that the signal source is somewhere within a 10 degree arc.
We consider a resolution of 0 - 25 degrees acceptable for direction finding.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</si>
</sst>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m&quot;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/>
    <xf numFmtId="0" fontId="6" fillId="0" borderId="4" xfId="0" applyFont="1" applyBorder="1" applyProtection="1"/>
    <xf numFmtId="0" fontId="1" fillId="2" borderId="6" xfId="1" applyBorder="1" applyProtection="1"/>
    <xf numFmtId="0" fontId="0" fillId="0" borderId="6" xfId="0" applyBorder="1" applyProtection="1"/>
    <xf numFmtId="0" fontId="0" fillId="0" borderId="0" xfId="0" applyBorder="1" applyProtection="1"/>
    <xf numFmtId="0" fontId="6" fillId="0" borderId="2" xfId="0" applyFont="1" applyBorder="1" applyProtection="1"/>
    <xf numFmtId="0" fontId="0" fillId="0" borderId="8" xfId="0" applyFont="1" applyBorder="1" applyProtection="1"/>
    <xf numFmtId="0" fontId="0" fillId="0" borderId="8" xfId="0" applyBorder="1" applyProtection="1"/>
    <xf numFmtId="0" fontId="8" fillId="0" borderId="18" xfId="0" applyFont="1" applyBorder="1" applyProtection="1"/>
    <xf numFmtId="164" fontId="8" fillId="0" borderId="8" xfId="0" applyNumberFormat="1" applyFont="1" applyBorder="1" applyProtection="1"/>
    <xf numFmtId="0" fontId="5" fillId="0" borderId="15" xfId="5" applyFill="1" applyBorder="1" applyProtection="1"/>
    <xf numFmtId="0" fontId="1" fillId="2" borderId="9" xfId="1" applyBorder="1" applyProtection="1"/>
    <xf numFmtId="0" fontId="1" fillId="2" borderId="5" xfId="1" applyBorder="1" applyProtection="1"/>
    <xf numFmtId="0" fontId="3" fillId="4" borderId="5" xfId="3" applyBorder="1" applyProtection="1"/>
    <xf numFmtId="0" fontId="2" fillId="3" borderId="10" xfId="2" applyBorder="1" applyProtection="1"/>
    <xf numFmtId="0" fontId="1" fillId="2" borderId="5" xfId="1" applyFont="1" applyBorder="1" applyProtection="1"/>
    <xf numFmtId="0" fontId="3" fillId="4" borderId="5" xfId="3" applyFont="1" applyBorder="1" applyProtection="1"/>
    <xf numFmtId="0" fontId="2" fillId="3" borderId="10" xfId="2" applyFont="1" applyBorder="1" applyProtection="1"/>
    <xf numFmtId="0" fontId="11" fillId="6" borderId="2" xfId="4" applyFont="1" applyFill="1" applyBorder="1" applyProtection="1"/>
    <xf numFmtId="0" fontId="7" fillId="0" borderId="15" xfId="5" applyFont="1" applyFill="1" applyBorder="1" applyProtection="1"/>
    <xf numFmtId="0" fontId="9" fillId="6" borderId="9" xfId="0" applyFont="1" applyFill="1" applyBorder="1" applyAlignment="1" applyProtection="1">
      <alignment vertical="center"/>
    </xf>
    <xf numFmtId="0" fontId="0" fillId="0" borderId="13" xfId="0" applyBorder="1" applyProtection="1"/>
    <xf numFmtId="0" fontId="6" fillId="0" borderId="6" xfId="0" applyFont="1" applyBorder="1" applyProtection="1"/>
    <xf numFmtId="0" fontId="0" fillId="0" borderId="13" xfId="0" applyBorder="1" applyAlignment="1" applyProtection="1">
      <alignment vertical="top" wrapText="1"/>
    </xf>
    <xf numFmtId="0" fontId="0" fillId="0" borderId="7" xfId="0" applyBorder="1" applyProtection="1"/>
    <xf numFmtId="0" fontId="0" fillId="0" borderId="17" xfId="0" applyBorder="1" applyProtection="1"/>
    <xf numFmtId="0" fontId="0" fillId="0" borderId="14" xfId="0" applyBorder="1" applyAlignment="1" applyProtection="1">
      <alignment vertical="top" wrapText="1"/>
    </xf>
    <xf numFmtId="0" fontId="0" fillId="0" borderId="6" xfId="0" applyFont="1" applyBorder="1" applyProtection="1"/>
    <xf numFmtId="0" fontId="0" fillId="0" borderId="0" xfId="0" applyBorder="1" applyAlignment="1" applyProtection="1">
      <alignment horizontal="right"/>
    </xf>
    <xf numFmtId="0" fontId="8" fillId="6" borderId="2" xfId="0" applyFont="1" applyFill="1" applyBorder="1" applyProtection="1"/>
    <xf numFmtId="0" fontId="6" fillId="0" borderId="3" xfId="0" applyFont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0" fontId="3" fillId="4" borderId="6" xfId="3" applyBorder="1" applyProtection="1"/>
    <xf numFmtId="0" fontId="2" fillId="3" borderId="7" xfId="2" applyBorder="1" applyProtection="1"/>
    <xf numFmtId="0" fontId="0" fillId="0" borderId="14" xfId="0" applyBorder="1" applyProtection="1"/>
    <xf numFmtId="0" fontId="8" fillId="0" borderId="8" xfId="0" applyFont="1" applyBorder="1" applyAlignment="1" applyProtection="1">
      <alignment horizontal="right"/>
    </xf>
    <xf numFmtId="0" fontId="0" fillId="0" borderId="18" xfId="0" applyBorder="1" applyProtection="1"/>
    <xf numFmtId="0" fontId="0" fillId="0" borderId="5" xfId="0" applyBorder="1" applyProtection="1"/>
    <xf numFmtId="0" fontId="10" fillId="6" borderId="2" xfId="0" applyFont="1" applyFill="1" applyBorder="1" applyAlignment="1" applyProtection="1">
      <alignment horizontal="center" vertical="center"/>
      <protection locked="0"/>
    </xf>
    <xf numFmtId="0" fontId="11" fillId="6" borderId="2" xfId="4" applyNumberFormat="1" applyFont="1" applyFill="1" applyBorder="1" applyAlignment="1" applyProtection="1">
      <alignment horizontal="center"/>
      <protection locked="0"/>
    </xf>
    <xf numFmtId="0" fontId="8" fillId="6" borderId="2" xfId="0" applyFont="1" applyFill="1" applyBorder="1" applyAlignment="1" applyProtection="1">
      <alignment horizontal="center"/>
      <protection locked="0"/>
    </xf>
    <xf numFmtId="0" fontId="11" fillId="6" borderId="2" xfId="4" applyFont="1" applyFill="1" applyBorder="1" applyAlignment="1" applyProtection="1">
      <alignment horizontal="center"/>
      <protection locked="0"/>
    </xf>
    <xf numFmtId="0" fontId="6" fillId="0" borderId="19" xfId="0" applyFont="1" applyBorder="1" applyProtection="1"/>
    <xf numFmtId="0" fontId="6" fillId="0" borderId="0" xfId="0" applyFont="1" applyBorder="1" applyProtection="1"/>
    <xf numFmtId="0" fontId="0" fillId="0" borderId="0" xfId="0" applyFont="1" applyBorder="1" applyProtection="1"/>
    <xf numFmtId="164" fontId="15" fillId="2" borderId="5" xfId="1" applyNumberFormat="1" applyFont="1" applyBorder="1" applyProtection="1"/>
    <xf numFmtId="0" fontId="15" fillId="2" borderId="5" xfId="1" applyFont="1" applyBorder="1" applyProtection="1"/>
    <xf numFmtId="164" fontId="16" fillId="4" borderId="5" xfId="3" applyNumberFormat="1" applyFont="1" applyBorder="1" applyProtection="1"/>
    <xf numFmtId="0" fontId="16" fillId="4" borderId="5" xfId="3" applyFont="1" applyBorder="1" applyProtection="1"/>
    <xf numFmtId="164" fontId="17" fillId="3" borderId="10" xfId="2" applyNumberFormat="1" applyFont="1" applyBorder="1" applyProtection="1"/>
    <xf numFmtId="0" fontId="17" fillId="3" borderId="10" xfId="2" applyFont="1" applyBorder="1" applyProtection="1"/>
    <xf numFmtId="0" fontId="15" fillId="2" borderId="9" xfId="1" applyFont="1" applyBorder="1" applyProtection="1"/>
    <xf numFmtId="0" fontId="6" fillId="7" borderId="2" xfId="0" applyFont="1" applyFill="1" applyBorder="1" applyProtection="1"/>
    <xf numFmtId="0" fontId="0" fillId="7" borderId="10" xfId="0" applyFill="1" applyBorder="1" applyProtection="1"/>
    <xf numFmtId="0" fontId="1" fillId="2" borderId="10" xfId="1" applyBorder="1" applyProtection="1"/>
    <xf numFmtId="0" fontId="15" fillId="2" borderId="10" xfId="1" applyFont="1" applyBorder="1" applyProtection="1"/>
    <xf numFmtId="0" fontId="6" fillId="7" borderId="9" xfId="0" applyFont="1" applyFill="1" applyBorder="1" applyProtection="1"/>
    <xf numFmtId="0" fontId="0" fillId="7" borderId="2" xfId="0" applyFill="1" applyBorder="1" applyProtection="1"/>
    <xf numFmtId="0" fontId="15" fillId="2" borderId="13" xfId="1" applyFont="1" applyBorder="1" applyProtection="1"/>
    <xf numFmtId="0" fontId="15" fillId="2" borderId="14" xfId="1" applyFont="1" applyBorder="1" applyProtection="1"/>
    <xf numFmtId="0" fontId="12" fillId="8" borderId="11" xfId="0" applyFont="1" applyFill="1" applyBorder="1" applyAlignment="1" applyProtection="1">
      <alignment horizontal="center"/>
    </xf>
    <xf numFmtId="0" fontId="12" fillId="8" borderId="16" xfId="0" applyFont="1" applyFill="1" applyBorder="1" applyAlignment="1" applyProtection="1">
      <alignment horizontal="center"/>
    </xf>
    <xf numFmtId="0" fontId="12" fillId="8" borderId="12" xfId="0" applyFont="1" applyFill="1" applyBorder="1" applyAlignment="1" applyProtection="1">
      <alignment horizontal="center"/>
    </xf>
    <xf numFmtId="0" fontId="12" fillId="8" borderId="6" xfId="0" applyFont="1" applyFill="1" applyBorder="1" applyAlignment="1" applyProtection="1">
      <alignment horizontal="center"/>
    </xf>
    <xf numFmtId="0" fontId="12" fillId="8" borderId="0" xfId="0" applyFont="1" applyFill="1" applyBorder="1" applyAlignment="1" applyProtection="1">
      <alignment horizontal="center"/>
    </xf>
    <xf numFmtId="0" fontId="12" fillId="8" borderId="13" xfId="0" applyFont="1" applyFill="1" applyBorder="1" applyAlignment="1" applyProtection="1">
      <alignment horizontal="center"/>
    </xf>
    <xf numFmtId="0" fontId="13" fillId="8" borderId="0" xfId="0" applyFont="1" applyFill="1" applyAlignment="1" applyProtection="1">
      <alignment horizontal="center"/>
    </xf>
    <xf numFmtId="0" fontId="14" fillId="8" borderId="0" xfId="0" applyFont="1" applyFill="1" applyAlignment="1" applyProtection="1">
      <alignment horizontal="center"/>
    </xf>
    <xf numFmtId="0" fontId="0" fillId="0" borderId="13" xfId="0" applyBorder="1" applyAlignment="1" applyProtection="1">
      <alignment horizontal="center" vertical="top" wrapText="1"/>
    </xf>
    <xf numFmtId="0" fontId="12" fillId="8" borderId="7" xfId="0" applyFont="1" applyFill="1" applyBorder="1" applyAlignment="1" applyProtection="1">
      <alignment horizontal="center"/>
    </xf>
    <xf numFmtId="0" fontId="12" fillId="8" borderId="17" xfId="0" applyFont="1" applyFill="1" applyBorder="1" applyAlignment="1" applyProtection="1">
      <alignment horizontal="center"/>
    </xf>
    <xf numFmtId="0" fontId="12" fillId="8" borderId="14" xfId="0" applyFont="1" applyFill="1" applyBorder="1" applyAlignment="1" applyProtection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Input" xfId="4" builtinId="20"/>
    <cellStyle name="Neutral" xfId="3" builtinId="2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72761363751239"/>
                  <c:y val="-2.1198121622035904E-3"/>
                </c:manualLayout>
              </c:layout>
              <c:tx>
                <c:rich>
                  <a:bodyPr/>
                  <a:lstStyle/>
                  <a:p>
                    <a:fld id="{289B264F-4FAC-4CF0-B5C1-60631D83BD0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FB9002-C687-4029-8C8D-8C79D9604E4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C624FD4-BB5F-4277-827F-FD18308C19A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BDE-4138-94D7-91202F750EC8}"/>
                </c:ext>
              </c:extLst>
            </c:dLbl>
            <c:dLbl>
              <c:idx val="1"/>
              <c:layout>
                <c:manualLayout>
                  <c:x val="-0.19327625766933182"/>
                  <c:y val="-2.2010285591199993E-3"/>
                </c:manualLayout>
              </c:layout>
              <c:tx>
                <c:rich>
                  <a:bodyPr/>
                  <a:lstStyle/>
                  <a:p>
                    <a:fld id="{F4D39D6F-956F-4B0B-B55A-B3F3B11F34D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9E5F50-6FEA-4C1E-AD53-F52CCBA9C7A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DBADF72-CBF5-4CA7-8D1D-0B5A3C1C9CA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BDE-4138-94D7-91202F750EC8}"/>
                </c:ext>
              </c:extLst>
            </c:dLbl>
            <c:dLbl>
              <c:idx val="2"/>
              <c:layout>
                <c:manualLayout>
                  <c:x val="-0.19664621511528005"/>
                  <c:y val="1.8758419580278156E-3"/>
                </c:manualLayout>
              </c:layout>
              <c:tx>
                <c:rich>
                  <a:bodyPr/>
                  <a:lstStyle/>
                  <a:p>
                    <a:fld id="{3827CC1D-57CE-469E-ACD4-5F7D701D08B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7649DC-96BF-4D54-8A3E-5BF99F0265F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6F39FA6-FDB2-49EF-8831-00B947890A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BDE-4138-94D7-91202F750EC8}"/>
                </c:ext>
              </c:extLst>
            </c:dLbl>
            <c:dLbl>
              <c:idx val="3"/>
              <c:layout>
                <c:manualLayout>
                  <c:x val="-0.19653974575386035"/>
                  <c:y val="-4.2394638176939071E-3"/>
                </c:manualLayout>
              </c:layout>
              <c:tx>
                <c:rich>
                  <a:bodyPr/>
                  <a:lstStyle/>
                  <a:p>
                    <a:fld id="{66F70178-785A-4FAB-91F0-07E86329971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59B17C-A7D9-4E42-8D18-5B1469D906B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311A13B-DBE6-43FD-8D9D-16B73C6C73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BDE-4138-94D7-91202F750EC8}"/>
                </c:ext>
              </c:extLst>
            </c:dLbl>
            <c:dLbl>
              <c:idx val="4"/>
              <c:layout>
                <c:manualLayout>
                  <c:x val="-0.18985306554267373"/>
                  <c:y val="-4.2394638176939071E-3"/>
                </c:manualLayout>
              </c:layout>
              <c:tx>
                <c:rich>
                  <a:bodyPr/>
                  <a:lstStyle/>
                  <a:p>
                    <a:fld id="{752E481A-3B14-4A3E-9BE0-38DCC079458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0C1E4F-04BB-40DE-90D9-EFC456540D4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6D6DEC4-6FD6-4FBC-9E31-769A6F46EEB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BDE-4138-94D7-91202F750E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'Circular Array Calculator'!$B$61:$F$61</c:f>
              <c:numCache>
                <c:formatCode>0.00\ "cm"</c:formatCode>
                <c:ptCount val="5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</c:numCache>
            </c:numRef>
          </c:xVal>
          <c:yVal>
            <c:numRef>
              <c:f>'Circular Array Calculator'!$B$62:$F$62</c:f>
              <c:numCache>
                <c:formatCode>0.00\ "cm"</c:formatCode>
                <c:ptCount val="5"/>
                <c:pt idx="0">
                  <c:v>0</c:v>
                </c:pt>
                <c:pt idx="1">
                  <c:v>-9.5105651629515346</c:v>
                </c:pt>
                <c:pt idx="2">
                  <c:v>-5.8778525229247327</c:v>
                </c:pt>
                <c:pt idx="3">
                  <c:v>5.87785252292473</c:v>
                </c:pt>
                <c:pt idx="4">
                  <c:v>9.5105651629515364</c:v>
                </c:pt>
              </c:numCache>
            </c:numRef>
          </c:yVal>
          <c:bubbleSize>
            <c:numRef>
              <c:f>'Circular Array Calculator'!$B$63:$F$63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'Circular Array Calculator'!$B$59:$F$59</c15:f>
                <c15:dlblRangeCache>
                  <c:ptCount val="5"/>
                  <c:pt idx="0">
                    <c:v>ANT 0</c:v>
                  </c:pt>
                  <c:pt idx="1">
                    <c:v>ANT 1</c:v>
                  </c:pt>
                  <c:pt idx="2">
                    <c:v>ANT 2</c:v>
                  </c:pt>
                  <c:pt idx="3">
                    <c:v>ANT 3</c:v>
                  </c:pt>
                  <c:pt idx="4">
                    <c:v>ANT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BDE-4138-94D7-91202F75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4095567"/>
        <c:axId val="564091303"/>
      </c:bubbleChart>
      <c:valAx>
        <c:axId val="5640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1303"/>
        <c:crosses val="autoZero"/>
        <c:crossBetween val="midCat"/>
      </c:valAx>
      <c:valAx>
        <c:axId val="56409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'Circular Array Calculator'!$C$36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'Circular Array Calculator'!$B$37:$B$45</c:f>
              <c:numCache>
                <c:formatCode>General</c:formatCode>
                <c:ptCount val="9"/>
                <c:pt idx="0">
                  <c:v>510.39048501122397</c:v>
                </c:pt>
                <c:pt idx="1">
                  <c:v>459.35143651010156</c:v>
                </c:pt>
                <c:pt idx="2">
                  <c:v>408.31238800897921</c:v>
                </c:pt>
                <c:pt idx="3">
                  <c:v>357.27333950785675</c:v>
                </c:pt>
                <c:pt idx="4">
                  <c:v>306.23429100673434</c:v>
                </c:pt>
                <c:pt idx="5">
                  <c:v>255.19524250561199</c:v>
                </c:pt>
                <c:pt idx="6">
                  <c:v>204.15619400448961</c:v>
                </c:pt>
                <c:pt idx="7">
                  <c:v>153.11714550336717</c:v>
                </c:pt>
                <c:pt idx="8">
                  <c:v>102.0780970022448</c:v>
                </c:pt>
              </c:numCache>
            </c:numRef>
          </c:xVal>
          <c:yVal>
            <c:numRef>
              <c:f>'Circular Array Calculator'!$C$37:$C$45</c:f>
              <c:numCache>
                <c:formatCode>General</c:formatCode>
                <c:ptCount val="9"/>
                <c:pt idx="0">
                  <c:v>8.2173378687994063</c:v>
                </c:pt>
                <c:pt idx="1">
                  <c:v>9.1303754097771179</c:v>
                </c:pt>
                <c:pt idx="2">
                  <c:v>10.271672335999257</c:v>
                </c:pt>
                <c:pt idx="3">
                  <c:v>11.739054098284868</c:v>
                </c:pt>
                <c:pt idx="4">
                  <c:v>13.695563114665678</c:v>
                </c:pt>
                <c:pt idx="5">
                  <c:v>16.434675737598813</c:v>
                </c:pt>
                <c:pt idx="6">
                  <c:v>20.543344671998515</c:v>
                </c:pt>
                <c:pt idx="7">
                  <c:v>27.391126229331356</c:v>
                </c:pt>
                <c:pt idx="8">
                  <c:v>41.08668934399703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4-41D4-9266-4A911D65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4064"/>
        <c:axId val="828536032"/>
      </c:scatterChart>
      <c:valAx>
        <c:axId val="8285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6032"/>
        <c:crosses val="autoZero"/>
        <c:crossBetween val="midCat"/>
      </c:valAx>
      <c:valAx>
        <c:axId val="828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Resoltuion (Degrees)</a:t>
                </a:r>
              </a:p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'Circular Array Calculator'!$E$13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'Circular Array Calculator'!$D$14:$D$22</c:f>
              <c:numCache>
                <c:formatCode>0.00\ "cm"</c:formatCode>
                <c:ptCount val="9"/>
                <c:pt idx="0">
                  <c:v>30.672505108847592</c:v>
                </c:pt>
                <c:pt idx="1">
                  <c:v>27.605254597962837</c:v>
                </c:pt>
                <c:pt idx="2">
                  <c:v>24.538004087078075</c:v>
                </c:pt>
                <c:pt idx="3">
                  <c:v>21.470753576193314</c:v>
                </c:pt>
                <c:pt idx="4">
                  <c:v>18.403503065308556</c:v>
                </c:pt>
                <c:pt idx="5">
                  <c:v>15.336252554423796</c:v>
                </c:pt>
                <c:pt idx="6">
                  <c:v>12.269002043539038</c:v>
                </c:pt>
                <c:pt idx="7">
                  <c:v>9.2017515326542778</c:v>
                </c:pt>
                <c:pt idx="8">
                  <c:v>6.1345010217695188</c:v>
                </c:pt>
              </c:numCache>
            </c:numRef>
          </c:xVal>
          <c:yVal>
            <c:numRef>
              <c:f>'Circular Array Calculator'!$E$14:$E$22</c:f>
              <c:numCache>
                <c:formatCode>General</c:formatCode>
                <c:ptCount val="9"/>
                <c:pt idx="0">
                  <c:v>8.2173378687994063</c:v>
                </c:pt>
                <c:pt idx="1">
                  <c:v>9.1303754097771179</c:v>
                </c:pt>
                <c:pt idx="2">
                  <c:v>10.271672335999257</c:v>
                </c:pt>
                <c:pt idx="3">
                  <c:v>11.739054098284868</c:v>
                </c:pt>
                <c:pt idx="4">
                  <c:v>13.695563114665678</c:v>
                </c:pt>
                <c:pt idx="5">
                  <c:v>16.434675737598813</c:v>
                </c:pt>
                <c:pt idx="6">
                  <c:v>20.543344671998515</c:v>
                </c:pt>
                <c:pt idx="7">
                  <c:v>27.391126229331356</c:v>
                </c:pt>
                <c:pt idx="8">
                  <c:v>41.08668934399703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9-4682-AC02-FBC8B2E6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48008"/>
        <c:axId val="729046696"/>
      </c:scatterChart>
      <c:valAx>
        <c:axId val="7290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Array Radius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&quot;cm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6696"/>
        <c:crosses val="autoZero"/>
        <c:crossBetween val="midCat"/>
      </c:valAx>
      <c:valAx>
        <c:axId val="7290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Resolution (Degrees)</a:t>
                </a:r>
              </a:p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6086235489220563"/>
                  <c:y val="-2.119766471837317E-3"/>
                </c:manualLayout>
              </c:layout>
              <c:tx>
                <c:rich>
                  <a:bodyPr/>
                  <a:lstStyle/>
                  <a:p>
                    <a:fld id="{D154358E-3429-450F-8936-86EBC9DBADF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DACF0B-C216-47AB-9F64-3361DA169CC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218691E-C72B-4A92-8D32-CA9FBCFEC9F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72D-4769-8087-1A4F749C6DE5}"/>
                </c:ext>
              </c:extLst>
            </c:dLbl>
            <c:dLbl>
              <c:idx val="1"/>
              <c:layout>
                <c:manualLayout>
                  <c:x val="-0.16417910447761205"/>
                  <c:y val="-4.2395329436747892E-3"/>
                </c:manualLayout>
              </c:layout>
              <c:tx>
                <c:rich>
                  <a:bodyPr/>
                  <a:lstStyle/>
                  <a:p>
                    <a:fld id="{2E1DBE9A-BE0E-4FC1-B25C-A39EDDC5549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181CB5-70B0-4F10-BA73-C013DCACCCE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EBAC4BE-788C-4E8F-97C4-4BB13829388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72D-4769-8087-1A4F749C6DE5}"/>
                </c:ext>
              </c:extLst>
            </c:dLbl>
            <c:dLbl>
              <c:idx val="2"/>
              <c:layout>
                <c:manualLayout>
                  <c:x val="-0.16583747927031509"/>
                  <c:y val="-4.2395329436746339E-3"/>
                </c:manualLayout>
              </c:layout>
              <c:tx>
                <c:rich>
                  <a:bodyPr/>
                  <a:lstStyle/>
                  <a:p>
                    <a:fld id="{08FE798B-0542-41BA-AD18-60C594A877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5CC0FB-A4B5-4ED6-841B-B52F9115BB9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A5360DE-CD13-49B2-8E14-AD3DCEBFD2E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72D-4769-8087-1A4F749C6DE5}"/>
                </c:ext>
              </c:extLst>
            </c:dLbl>
            <c:dLbl>
              <c:idx val="3"/>
              <c:layout>
                <c:manualLayout>
                  <c:x val="-0.1691542288557214"/>
                  <c:y val="-4.2395329436746721E-3"/>
                </c:manualLayout>
              </c:layout>
              <c:tx>
                <c:rich>
                  <a:bodyPr/>
                  <a:lstStyle/>
                  <a:p>
                    <a:fld id="{A5DE831B-954D-4220-9127-1ECEE1414EC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CA0143-E34A-4BF7-862F-929004DFDE3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BB0EC97-BD29-48A8-B036-44DEF718E69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72D-4769-8087-1A4F749C6DE5}"/>
                </c:ext>
              </c:extLst>
            </c:dLbl>
            <c:dLbl>
              <c:idx val="4"/>
              <c:layout>
                <c:manualLayout>
                  <c:x val="-0.10017910761154855"/>
                  <c:y val="-8.3163343348417219E-3"/>
                </c:manualLayout>
              </c:layout>
              <c:tx>
                <c:rich>
                  <a:bodyPr/>
                  <a:lstStyle/>
                  <a:p>
                    <a:fld id="{C88314FB-9262-4ED6-87FB-4F2653B4264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9C2A08-89D9-4C8F-AD0F-0E14B2D36BE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68BD8D9-BAA0-445C-A7F6-84BE36D032A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72D-4769-8087-1A4F749C6D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'Linear Array Calculator'!$B$61:$F$61</c:f>
              <c:numCache>
                <c:formatCode>0.00\ "cm"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</c:numCache>
            </c:numRef>
          </c:xVal>
          <c:yVal>
            <c:numRef>
              <c:f>'Linear Array Calculator'!$B$62:$F$62</c:f>
              <c:numCache>
                <c:formatCode>0.00\ "cm"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bubbleSize>
            <c:numRef>
              <c:f>'Linear Array Calculator'!$B$63:$F$63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'Linear Array Calculator'!$B$59:$F$59</c15:f>
                <c15:dlblRangeCache>
                  <c:ptCount val="5"/>
                  <c:pt idx="0">
                    <c:v>ANT 0</c:v>
                  </c:pt>
                  <c:pt idx="1">
                    <c:v>ANT 1</c:v>
                  </c:pt>
                  <c:pt idx="2">
                    <c:v>ANT 2</c:v>
                  </c:pt>
                  <c:pt idx="3">
                    <c:v>ANT 3</c:v>
                  </c:pt>
                  <c:pt idx="4">
                    <c:v>ANT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72D-4769-8087-1A4F749C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4095567"/>
        <c:axId val="564091303"/>
      </c:bubbleChart>
      <c:valAx>
        <c:axId val="5640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1303"/>
        <c:crosses val="autoZero"/>
        <c:crossBetween val="midCat"/>
      </c:valAx>
      <c:valAx>
        <c:axId val="56409130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24000"/>
                  <a:lumOff val="10000"/>
                </a:schemeClr>
              </a:solidFill>
            </a:ln>
            <a:effectLst/>
          </c:spPr>
        </c:minorGridlines>
        <c:numFmt formatCode="0.00\ &quot;cm&quot;" sourceLinked="1"/>
        <c:majorTickMark val="out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Array Calculator'!$C$36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'Linear Array Calculator'!$B$37:$B$45</c:f>
              <c:numCache>
                <c:formatCode>General</c:formatCode>
                <c:ptCount val="9"/>
                <c:pt idx="0">
                  <c:v>454.5454545454545</c:v>
                </c:pt>
                <c:pt idx="1">
                  <c:v>409.09090909090907</c:v>
                </c:pt>
                <c:pt idx="2">
                  <c:v>363.63636363636368</c:v>
                </c:pt>
                <c:pt idx="3">
                  <c:v>318.18181818181813</c:v>
                </c:pt>
                <c:pt idx="4">
                  <c:v>272.72727272727269</c:v>
                </c:pt>
                <c:pt idx="5">
                  <c:v>227.27272727272725</c:v>
                </c:pt>
                <c:pt idx="6">
                  <c:v>181.81818181818184</c:v>
                </c:pt>
                <c:pt idx="7">
                  <c:v>136.36363636363635</c:v>
                </c:pt>
                <c:pt idx="8">
                  <c:v>90.909090909090921</c:v>
                </c:pt>
              </c:numCache>
            </c:numRef>
          </c:xVal>
          <c:yVal>
            <c:numRef>
              <c:f>'Linear Array Calculator'!$C$37:$C$45</c:f>
              <c:numCache>
                <c:formatCode>General</c:formatCode>
                <c:ptCount val="9"/>
                <c:pt idx="0">
                  <c:v>3.4950425502980216</c:v>
                </c:pt>
                <c:pt idx="1">
                  <c:v>3.883380611442246</c:v>
                </c:pt>
                <c:pt idx="2">
                  <c:v>4.3688031878725271</c:v>
                </c:pt>
                <c:pt idx="3">
                  <c:v>4.9929179289971746</c:v>
                </c:pt>
                <c:pt idx="4">
                  <c:v>5.8250709171633694</c:v>
                </c:pt>
                <c:pt idx="5">
                  <c:v>6.9900851005960432</c:v>
                </c:pt>
                <c:pt idx="6">
                  <c:v>8.7376063757450542</c:v>
                </c:pt>
                <c:pt idx="7">
                  <c:v>11.650141834326739</c:v>
                </c:pt>
                <c:pt idx="8">
                  <c:v>17.475212751490108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A-483E-85BE-77658073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4064"/>
        <c:axId val="828536032"/>
      </c:scatterChart>
      <c:valAx>
        <c:axId val="8285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6032"/>
        <c:crosses val="autoZero"/>
        <c:crossBetween val="midCat"/>
      </c:valAx>
      <c:valAx>
        <c:axId val="828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Resoltuion (Degrees)</a:t>
                </a:r>
              </a:p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Array Calculator'!$E$13</c:f>
              <c:strCache>
                <c:ptCount val="1"/>
                <c:pt idx="0">
                  <c:v>Est. Resolution (Degrees)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'Linear Array Calculator'!$D$14:$D$22</c:f>
              <c:numCache>
                <c:formatCode>General</c:formatCode>
                <c:ptCount val="9"/>
                <c:pt idx="0">
                  <c:v>136.36363636363635</c:v>
                </c:pt>
                <c:pt idx="1">
                  <c:v>122.72727272727273</c:v>
                </c:pt>
                <c:pt idx="2">
                  <c:v>109.09090909090908</c:v>
                </c:pt>
                <c:pt idx="3">
                  <c:v>95.454545454545439</c:v>
                </c:pt>
                <c:pt idx="4">
                  <c:v>81.818181818181813</c:v>
                </c:pt>
                <c:pt idx="5">
                  <c:v>68.181818181818173</c:v>
                </c:pt>
                <c:pt idx="6">
                  <c:v>54.54545454545454</c:v>
                </c:pt>
                <c:pt idx="7">
                  <c:v>40.909090909090907</c:v>
                </c:pt>
                <c:pt idx="8">
                  <c:v>27.27272727272727</c:v>
                </c:pt>
              </c:numCache>
            </c:numRef>
          </c:xVal>
          <c:yVal>
            <c:numRef>
              <c:f>'Linear Array Calculator'!$E$14:$E$22</c:f>
              <c:numCache>
                <c:formatCode>General</c:formatCode>
                <c:ptCount val="9"/>
                <c:pt idx="0">
                  <c:v>3.4950425502980216</c:v>
                </c:pt>
                <c:pt idx="1">
                  <c:v>3.883380611442246</c:v>
                </c:pt>
                <c:pt idx="2">
                  <c:v>4.3688031878725271</c:v>
                </c:pt>
                <c:pt idx="3">
                  <c:v>4.9929179289971746</c:v>
                </c:pt>
                <c:pt idx="4">
                  <c:v>5.8250709171633694</c:v>
                </c:pt>
                <c:pt idx="5">
                  <c:v>6.9900851005960432</c:v>
                </c:pt>
                <c:pt idx="6">
                  <c:v>8.7376063757450542</c:v>
                </c:pt>
                <c:pt idx="7">
                  <c:v>11.650141834326739</c:v>
                </c:pt>
                <c:pt idx="8">
                  <c:v>17.475212751490108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4C85-9AEB-122473DA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48008"/>
        <c:axId val="729046696"/>
      </c:scatterChart>
      <c:valAx>
        <c:axId val="7290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Array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6696"/>
        <c:crosses val="autoZero"/>
        <c:crossBetween val="midCat"/>
      </c:valAx>
      <c:valAx>
        <c:axId val="7290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Resolution (Degrees)</a:t>
                </a:r>
              </a:p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65</xdr:row>
      <xdr:rowOff>123822</xdr:rowOff>
    </xdr:from>
    <xdr:to>
      <xdr:col>6</xdr:col>
      <xdr:colOff>47625</xdr:colOff>
      <xdr:row>98</xdr:row>
      <xdr:rowOff>67591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E4E84-DB14-4D9D-BC18-F0F6E3544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27</xdr:row>
      <xdr:rowOff>166686</xdr:rowOff>
    </xdr:from>
    <xdr:to>
      <xdr:col>8</xdr:col>
      <xdr:colOff>704850</xdr:colOff>
      <xdr:row>41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93901-4723-45BC-AE77-A3260052D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9</xdr:row>
      <xdr:rowOff>61912</xdr:rowOff>
    </xdr:from>
    <xdr:to>
      <xdr:col>8</xdr:col>
      <xdr:colOff>704850</xdr:colOff>
      <xdr:row>22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E20B3-CEA1-4CC3-B665-58F9E889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65</xdr:row>
      <xdr:rowOff>123822</xdr:rowOff>
    </xdr:from>
    <xdr:to>
      <xdr:col>6</xdr:col>
      <xdr:colOff>47625</xdr:colOff>
      <xdr:row>98</xdr:row>
      <xdr:rowOff>67591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417C1-7E3A-4E81-A8B3-AB09642C1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27</xdr:row>
      <xdr:rowOff>166686</xdr:rowOff>
    </xdr:from>
    <xdr:to>
      <xdr:col>8</xdr:col>
      <xdr:colOff>685800</xdr:colOff>
      <xdr:row>41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0424E-1C01-484C-8CBF-94C41739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9</xdr:row>
      <xdr:rowOff>61912</xdr:rowOff>
    </xdr:from>
    <xdr:to>
      <xdr:col>8</xdr:col>
      <xdr:colOff>676275</xdr:colOff>
      <xdr:row>22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B34DE-6580-40AF-B8FB-8775E997A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7038-A460-41A4-878D-006BC9811C9C}">
  <dimension ref="A1:N100"/>
  <sheetViews>
    <sheetView tabSelected="1" zoomScaleNormal="100" workbookViewId="0">
      <selection activeCell="H6" sqref="H6"/>
    </sheetView>
  </sheetViews>
  <sheetFormatPr defaultRowHeight="15" x14ac:dyDescent="0.25"/>
  <cols>
    <col min="1" max="1" width="23.85546875" style="1" customWidth="1"/>
    <col min="2" max="2" width="25.140625" style="1" customWidth="1"/>
    <col min="3" max="3" width="27.85546875" style="1" customWidth="1"/>
    <col min="4" max="4" width="29.42578125" style="1" customWidth="1"/>
    <col min="5" max="5" width="24.7109375" style="1" customWidth="1"/>
    <col min="6" max="6" width="39.140625" style="1" bestFit="1" customWidth="1"/>
    <col min="7" max="7" width="28.7109375" style="1" bestFit="1" customWidth="1"/>
    <col min="8" max="8" width="35.5703125" style="1" bestFit="1" customWidth="1"/>
    <col min="9" max="9" width="19.140625" style="1" customWidth="1"/>
    <col min="10" max="10" width="13.85546875" style="1" customWidth="1"/>
    <col min="11" max="11" width="12.5703125" style="1" customWidth="1"/>
    <col min="12" max="12" width="14.42578125" style="1" customWidth="1"/>
    <col min="13" max="13" width="13.5703125" style="1" customWidth="1"/>
    <col min="14" max="16384" width="9.140625" style="1"/>
  </cols>
  <sheetData>
    <row r="1" spans="1:14" x14ac:dyDescent="0.25">
      <c r="A1" s="67" t="s">
        <v>19</v>
      </c>
      <c r="B1" s="67"/>
      <c r="C1" s="68"/>
      <c r="D1" s="68"/>
      <c r="E1" s="68"/>
      <c r="F1" s="68"/>
      <c r="G1" s="68"/>
      <c r="H1" s="68"/>
      <c r="I1" s="68"/>
      <c r="J1" s="68"/>
    </row>
    <row r="2" spans="1:14" ht="38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4" ht="15.75" thickBot="1" x14ac:dyDescent="0.3"/>
    <row r="4" spans="1:14" ht="29.25" thickBot="1" x14ac:dyDescent="0.5">
      <c r="A4" s="61" t="s">
        <v>9</v>
      </c>
      <c r="B4" s="62"/>
      <c r="C4" s="62"/>
      <c r="D4" s="62"/>
      <c r="E4" s="62"/>
      <c r="F4" s="63"/>
      <c r="H4" s="21" t="s">
        <v>18</v>
      </c>
      <c r="N4" s="1">
        <v>3</v>
      </c>
    </row>
    <row r="5" spans="1:14" ht="24" thickBot="1" x14ac:dyDescent="0.3">
      <c r="A5" s="4"/>
      <c r="B5" s="5"/>
      <c r="C5" s="5"/>
      <c r="D5" s="5"/>
      <c r="E5" s="5"/>
      <c r="F5" s="22"/>
      <c r="H5" s="39">
        <v>5</v>
      </c>
      <c r="N5" s="1">
        <v>4</v>
      </c>
    </row>
    <row r="6" spans="1:14" ht="15" customHeight="1" x14ac:dyDescent="0.25">
      <c r="A6" s="23" t="s">
        <v>10</v>
      </c>
      <c r="B6" s="44"/>
      <c r="C6" s="5"/>
      <c r="D6" s="5"/>
      <c r="E6" s="5"/>
      <c r="F6" s="69" t="s">
        <v>45</v>
      </c>
      <c r="N6" s="1">
        <v>5</v>
      </c>
    </row>
    <row r="7" spans="1:14" x14ac:dyDescent="0.25">
      <c r="A7" s="4" t="s">
        <v>12</v>
      </c>
      <c r="B7" s="5"/>
      <c r="C7" s="5"/>
      <c r="D7" s="5"/>
      <c r="E7" s="5"/>
      <c r="F7" s="69"/>
    </row>
    <row r="8" spans="1:14" x14ac:dyDescent="0.25">
      <c r="A8" s="4" t="s">
        <v>11</v>
      </c>
      <c r="B8" s="5"/>
      <c r="C8" s="5"/>
      <c r="D8" s="5"/>
      <c r="E8" s="5"/>
      <c r="F8" s="69"/>
    </row>
    <row r="9" spans="1:14" ht="15.75" thickBot="1" x14ac:dyDescent="0.3">
      <c r="A9" s="4"/>
      <c r="B9" s="5"/>
      <c r="C9" s="5"/>
      <c r="D9" s="5"/>
      <c r="E9" s="5"/>
      <c r="F9" s="69"/>
    </row>
    <row r="10" spans="1:14" ht="19.5" thickBot="1" x14ac:dyDescent="0.35">
      <c r="A10" s="19" t="s">
        <v>24</v>
      </c>
      <c r="B10" s="20" t="s">
        <v>27</v>
      </c>
      <c r="D10" s="5"/>
      <c r="E10" s="5"/>
      <c r="F10" s="69"/>
    </row>
    <row r="11" spans="1:14" ht="19.5" thickBot="1" x14ac:dyDescent="0.35">
      <c r="A11" s="42">
        <v>416</v>
      </c>
      <c r="B11" s="11">
        <f>300/A11</f>
        <v>0.72115384615384615</v>
      </c>
      <c r="D11" s="5"/>
      <c r="E11" s="5"/>
      <c r="F11" s="69"/>
    </row>
    <row r="12" spans="1:14" ht="15.75" thickBot="1" x14ac:dyDescent="0.3">
      <c r="A12" s="4"/>
      <c r="B12" s="5"/>
      <c r="C12" s="5"/>
      <c r="D12" s="5"/>
      <c r="E12" s="5"/>
      <c r="F12" s="69"/>
    </row>
    <row r="13" spans="1:14" ht="15.75" customHeight="1" thickBot="1" x14ac:dyDescent="0.3">
      <c r="A13" s="6" t="s">
        <v>8</v>
      </c>
      <c r="B13" s="6" t="s">
        <v>33</v>
      </c>
      <c r="C13" s="2" t="s">
        <v>29</v>
      </c>
      <c r="D13" s="6" t="s">
        <v>38</v>
      </c>
      <c r="E13" s="6" t="s">
        <v>39</v>
      </c>
      <c r="F13" s="69"/>
    </row>
    <row r="14" spans="1:14" ht="15.75" x14ac:dyDescent="0.25">
      <c r="A14" s="12">
        <v>0.5</v>
      </c>
      <c r="B14" s="13">
        <f t="shared" ref="B14:B22" si="0">A14*$B$11 * 100</f>
        <v>36.057692307692307</v>
      </c>
      <c r="C14" s="12">
        <f t="shared" ref="C14:C22" si="1">A14 / (SQRT(2 * (1-COS(RADIANS(360/$H$5))) ))</f>
        <v>0.42532540417601994</v>
      </c>
      <c r="D14" s="46">
        <f t="shared" ref="D14:D22" si="2">$B$11*C14*100</f>
        <v>30.672505108847592</v>
      </c>
      <c r="E14" s="47">
        <f>DEGREES(1.22/(C14*2))/10</f>
        <v>8.2173378687994063</v>
      </c>
      <c r="F14" s="69"/>
    </row>
    <row r="15" spans="1:14" ht="15.75" x14ac:dyDescent="0.25">
      <c r="A15" s="13">
        <v>0.45</v>
      </c>
      <c r="B15" s="13">
        <f t="shared" si="0"/>
        <v>32.45192307692308</v>
      </c>
      <c r="C15" s="13">
        <f t="shared" si="1"/>
        <v>0.38279286375841798</v>
      </c>
      <c r="D15" s="46">
        <f>$B$11*C15*100</f>
        <v>27.605254597962837</v>
      </c>
      <c r="E15" s="47">
        <f t="shared" ref="E15:E22" si="3">DEGREES(1.22/(C15*2))/10</f>
        <v>9.1303754097771179</v>
      </c>
      <c r="F15" s="69"/>
    </row>
    <row r="16" spans="1:14" ht="15.75" x14ac:dyDescent="0.25">
      <c r="A16" s="16">
        <v>0.4</v>
      </c>
      <c r="B16" s="13">
        <f t="shared" si="0"/>
        <v>28.84615384615385</v>
      </c>
      <c r="C16" s="13">
        <f t="shared" si="1"/>
        <v>0.34026032334081596</v>
      </c>
      <c r="D16" s="46">
        <f t="shared" si="2"/>
        <v>24.538004087078075</v>
      </c>
      <c r="E16" s="47">
        <f t="shared" si="3"/>
        <v>10.271672335999257</v>
      </c>
      <c r="F16" s="69"/>
    </row>
    <row r="17" spans="1:6" ht="15.75" x14ac:dyDescent="0.25">
      <c r="A17" s="16">
        <v>0.35</v>
      </c>
      <c r="B17" s="13">
        <f t="shared" si="0"/>
        <v>25.240384615384613</v>
      </c>
      <c r="C17" s="13">
        <f t="shared" si="1"/>
        <v>0.29772778292321395</v>
      </c>
      <c r="D17" s="46">
        <f t="shared" si="2"/>
        <v>21.470753576193314</v>
      </c>
      <c r="E17" s="47">
        <f t="shared" si="3"/>
        <v>11.739054098284868</v>
      </c>
      <c r="F17" s="69"/>
    </row>
    <row r="18" spans="1:6" ht="15.75" x14ac:dyDescent="0.25">
      <c r="A18" s="16">
        <v>0.3</v>
      </c>
      <c r="B18" s="13">
        <f t="shared" si="0"/>
        <v>21.634615384615383</v>
      </c>
      <c r="C18" s="13">
        <f t="shared" si="1"/>
        <v>0.25519524250561199</v>
      </c>
      <c r="D18" s="46">
        <f t="shared" si="2"/>
        <v>18.403503065308556</v>
      </c>
      <c r="E18" s="47">
        <f t="shared" si="3"/>
        <v>13.695563114665678</v>
      </c>
      <c r="F18" s="69"/>
    </row>
    <row r="19" spans="1:6" ht="15.75" x14ac:dyDescent="0.25">
      <c r="A19" s="16">
        <v>0.25</v>
      </c>
      <c r="B19" s="13">
        <f t="shared" si="0"/>
        <v>18.028846153846153</v>
      </c>
      <c r="C19" s="13">
        <f t="shared" si="1"/>
        <v>0.21266270208800997</v>
      </c>
      <c r="D19" s="46">
        <f t="shared" si="2"/>
        <v>15.336252554423796</v>
      </c>
      <c r="E19" s="47">
        <f t="shared" si="3"/>
        <v>16.434675737598813</v>
      </c>
      <c r="F19" s="69"/>
    </row>
    <row r="20" spans="1:6" ht="15.75" x14ac:dyDescent="0.25">
      <c r="A20" s="16">
        <v>0.2</v>
      </c>
      <c r="B20" s="13">
        <f t="shared" si="0"/>
        <v>14.423076923076925</v>
      </c>
      <c r="C20" s="13">
        <f t="shared" si="1"/>
        <v>0.17013016167040798</v>
      </c>
      <c r="D20" s="46">
        <f t="shared" si="2"/>
        <v>12.269002043539038</v>
      </c>
      <c r="E20" s="47">
        <f t="shared" si="3"/>
        <v>20.543344671998515</v>
      </c>
      <c r="F20" s="69"/>
    </row>
    <row r="21" spans="1:6" ht="15.75" x14ac:dyDescent="0.25">
      <c r="A21" s="17">
        <v>0.15</v>
      </c>
      <c r="B21" s="14">
        <f t="shared" si="0"/>
        <v>10.817307692307692</v>
      </c>
      <c r="C21" s="14">
        <f t="shared" si="1"/>
        <v>0.12759762125280599</v>
      </c>
      <c r="D21" s="48">
        <f t="shared" si="2"/>
        <v>9.2017515326542778</v>
      </c>
      <c r="E21" s="49">
        <f t="shared" si="3"/>
        <v>27.391126229331356</v>
      </c>
      <c r="F21" s="69"/>
    </row>
    <row r="22" spans="1:6" ht="16.5" thickBot="1" x14ac:dyDescent="0.3">
      <c r="A22" s="18">
        <v>0.1</v>
      </c>
      <c r="B22" s="15">
        <f t="shared" si="0"/>
        <v>7.2115384615384626</v>
      </c>
      <c r="C22" s="15">
        <f t="shared" si="1"/>
        <v>8.5065080835203991E-2</v>
      </c>
      <c r="D22" s="50">
        <f t="shared" si="2"/>
        <v>6.1345010217695188</v>
      </c>
      <c r="E22" s="51">
        <f t="shared" si="3"/>
        <v>41.08668934399703</v>
      </c>
      <c r="F22" s="69"/>
    </row>
    <row r="23" spans="1:6" x14ac:dyDescent="0.25">
      <c r="A23" s="4"/>
      <c r="B23" s="5"/>
      <c r="C23" s="5"/>
      <c r="D23" s="5"/>
      <c r="E23" s="5"/>
      <c r="F23" s="24"/>
    </row>
    <row r="24" spans="1:6" ht="15.75" thickBot="1" x14ac:dyDescent="0.3">
      <c r="A24" s="25"/>
      <c r="B24" s="26"/>
      <c r="C24" s="26"/>
      <c r="D24" s="26"/>
      <c r="E24" s="26"/>
      <c r="F24" s="27"/>
    </row>
    <row r="25" spans="1:6" ht="15.75" thickBot="1" x14ac:dyDescent="0.3"/>
    <row r="26" spans="1:6" x14ac:dyDescent="0.25">
      <c r="A26" s="61" t="s">
        <v>23</v>
      </c>
      <c r="B26" s="62"/>
      <c r="C26" s="62"/>
      <c r="D26" s="62"/>
      <c r="E26" s="62"/>
      <c r="F26" s="63"/>
    </row>
    <row r="27" spans="1:6" ht="15.75" thickBot="1" x14ac:dyDescent="0.3">
      <c r="A27" s="70"/>
      <c r="B27" s="71"/>
      <c r="C27" s="71"/>
      <c r="D27" s="71"/>
      <c r="E27" s="71"/>
      <c r="F27" s="72"/>
    </row>
    <row r="28" spans="1:6" x14ac:dyDescent="0.25">
      <c r="A28" s="4"/>
      <c r="B28" s="5"/>
      <c r="C28" s="5"/>
      <c r="D28" s="5"/>
      <c r="E28" s="5"/>
      <c r="F28" s="22"/>
    </row>
    <row r="29" spans="1:6" x14ac:dyDescent="0.25">
      <c r="A29" s="23" t="s">
        <v>10</v>
      </c>
      <c r="B29" s="44"/>
      <c r="C29" s="5"/>
      <c r="D29" s="5"/>
      <c r="E29" s="5"/>
      <c r="F29" s="69" t="s">
        <v>40</v>
      </c>
    </row>
    <row r="30" spans="1:6" x14ac:dyDescent="0.25">
      <c r="A30" s="4" t="s">
        <v>26</v>
      </c>
      <c r="B30" s="5"/>
      <c r="C30" s="5"/>
      <c r="D30" s="5"/>
      <c r="E30" s="5"/>
      <c r="F30" s="69"/>
    </row>
    <row r="31" spans="1:6" x14ac:dyDescent="0.25">
      <c r="A31" s="28" t="s">
        <v>17</v>
      </c>
      <c r="B31" s="45"/>
      <c r="C31" s="5"/>
      <c r="D31" s="5"/>
      <c r="E31" s="5"/>
      <c r="F31" s="69"/>
    </row>
    <row r="32" spans="1:6" ht="15.75" thickBot="1" x14ac:dyDescent="0.3">
      <c r="A32" s="4"/>
      <c r="B32" s="5"/>
      <c r="C32" s="29"/>
      <c r="D32" s="5"/>
      <c r="E32" s="5"/>
      <c r="F32" s="69"/>
    </row>
    <row r="33" spans="1:6" ht="19.5" thickBot="1" x14ac:dyDescent="0.35">
      <c r="A33" s="30" t="s">
        <v>25</v>
      </c>
      <c r="B33" s="53" t="s">
        <v>33</v>
      </c>
      <c r="C33" s="29"/>
      <c r="D33" s="5"/>
      <c r="E33" s="5"/>
      <c r="F33" s="69"/>
    </row>
    <row r="34" spans="1:6" ht="19.5" thickBot="1" x14ac:dyDescent="0.35">
      <c r="A34" s="41">
        <v>25</v>
      </c>
      <c r="B34" s="54">
        <f>(A34)*(SQRT(2*(1-COS(RADIANS(360/$H$5)))))</f>
        <v>29.389262614623657</v>
      </c>
      <c r="C34" s="5"/>
      <c r="D34" s="5"/>
      <c r="E34" s="5"/>
      <c r="F34" s="69"/>
    </row>
    <row r="35" spans="1:6" ht="15.75" customHeight="1" thickBot="1" x14ac:dyDescent="0.3">
      <c r="A35" s="4"/>
      <c r="B35" s="5"/>
      <c r="C35" s="5"/>
      <c r="D35" s="5"/>
      <c r="E35" s="5"/>
      <c r="F35" s="69"/>
    </row>
    <row r="36" spans="1:6" ht="15.75" customHeight="1" thickBot="1" x14ac:dyDescent="0.3">
      <c r="A36" s="31" t="s">
        <v>8</v>
      </c>
      <c r="B36" s="32" t="s">
        <v>7</v>
      </c>
      <c r="C36" s="6" t="s">
        <v>39</v>
      </c>
      <c r="D36" s="5"/>
      <c r="E36" s="5"/>
      <c r="F36" s="69"/>
    </row>
    <row r="37" spans="1:6" ht="15.75" x14ac:dyDescent="0.25">
      <c r="A37" s="3">
        <v>0.5</v>
      </c>
      <c r="B37" s="52">
        <f t="shared" ref="B37:B45" si="4">300/((($A$34/100)*(SQRT(2 * (1-COS(RADIANS(360/$H$5))) )))/A37)</f>
        <v>510.39048501122397</v>
      </c>
      <c r="C37" s="47">
        <f t="shared" ref="C37:C45" si="5">E14</f>
        <v>8.2173378687994063</v>
      </c>
      <c r="D37" s="5"/>
      <c r="E37" s="5"/>
      <c r="F37" s="69"/>
    </row>
    <row r="38" spans="1:6" ht="15.75" x14ac:dyDescent="0.25">
      <c r="A38" s="3">
        <v>0.45</v>
      </c>
      <c r="B38" s="47">
        <f t="shared" si="4"/>
        <v>459.35143651010156</v>
      </c>
      <c r="C38" s="47">
        <f t="shared" si="5"/>
        <v>9.1303754097771179</v>
      </c>
      <c r="D38" s="5"/>
      <c r="E38" s="5"/>
      <c r="F38" s="69"/>
    </row>
    <row r="39" spans="1:6" ht="15.75" x14ac:dyDescent="0.25">
      <c r="A39" s="3">
        <v>0.4</v>
      </c>
      <c r="B39" s="47">
        <f t="shared" si="4"/>
        <v>408.31238800897921</v>
      </c>
      <c r="C39" s="47">
        <f t="shared" si="5"/>
        <v>10.271672335999257</v>
      </c>
      <c r="D39" s="5"/>
      <c r="E39" s="5"/>
      <c r="F39" s="69"/>
    </row>
    <row r="40" spans="1:6" ht="15.75" x14ac:dyDescent="0.25">
      <c r="A40" s="3">
        <v>0.35</v>
      </c>
      <c r="B40" s="47">
        <f t="shared" si="4"/>
        <v>357.27333950785675</v>
      </c>
      <c r="C40" s="47">
        <f t="shared" si="5"/>
        <v>11.739054098284868</v>
      </c>
      <c r="D40" s="5"/>
      <c r="E40" s="5"/>
      <c r="F40" s="69"/>
    </row>
    <row r="41" spans="1:6" ht="15.75" x14ac:dyDescent="0.25">
      <c r="A41" s="3">
        <v>0.3</v>
      </c>
      <c r="B41" s="47">
        <f t="shared" si="4"/>
        <v>306.23429100673434</v>
      </c>
      <c r="C41" s="47">
        <f t="shared" si="5"/>
        <v>13.695563114665678</v>
      </c>
      <c r="D41" s="5"/>
      <c r="E41" s="5"/>
      <c r="F41" s="69"/>
    </row>
    <row r="42" spans="1:6" ht="15.75" x14ac:dyDescent="0.25">
      <c r="A42" s="3">
        <v>0.25</v>
      </c>
      <c r="B42" s="47">
        <f t="shared" si="4"/>
        <v>255.19524250561199</v>
      </c>
      <c r="C42" s="47">
        <f t="shared" si="5"/>
        <v>16.434675737598813</v>
      </c>
      <c r="D42" s="5"/>
      <c r="E42" s="5"/>
      <c r="F42" s="69"/>
    </row>
    <row r="43" spans="1:6" ht="15.75" x14ac:dyDescent="0.25">
      <c r="A43" s="3">
        <v>0.2</v>
      </c>
      <c r="B43" s="47">
        <f t="shared" si="4"/>
        <v>204.15619400448961</v>
      </c>
      <c r="C43" s="47">
        <f t="shared" si="5"/>
        <v>20.543344671998515</v>
      </c>
      <c r="D43" s="5"/>
      <c r="E43" s="5"/>
      <c r="F43" s="69"/>
    </row>
    <row r="44" spans="1:6" ht="15.75" x14ac:dyDescent="0.25">
      <c r="A44" s="33">
        <v>0.15</v>
      </c>
      <c r="B44" s="49">
        <f t="shared" si="4"/>
        <v>153.11714550336717</v>
      </c>
      <c r="C44" s="49">
        <f t="shared" si="5"/>
        <v>27.391126229331356</v>
      </c>
      <c r="D44" s="5"/>
      <c r="E44" s="5"/>
      <c r="F44" s="69"/>
    </row>
    <row r="45" spans="1:6" ht="16.5" thickBot="1" x14ac:dyDescent="0.3">
      <c r="A45" s="34">
        <v>0.1</v>
      </c>
      <c r="B45" s="51">
        <f t="shared" si="4"/>
        <v>102.0780970022448</v>
      </c>
      <c r="C45" s="51">
        <f t="shared" si="5"/>
        <v>41.08668934399703</v>
      </c>
      <c r="D45" s="5"/>
      <c r="E45" s="5"/>
      <c r="F45" s="69"/>
    </row>
    <row r="46" spans="1:6" x14ac:dyDescent="0.25">
      <c r="A46" s="4"/>
      <c r="B46" s="5"/>
      <c r="C46" s="5"/>
      <c r="D46" s="5"/>
      <c r="E46" s="5"/>
      <c r="F46" s="22"/>
    </row>
    <row r="47" spans="1:6" ht="15.75" thickBot="1" x14ac:dyDescent="0.3">
      <c r="A47" s="25"/>
      <c r="B47" s="26"/>
      <c r="C47" s="26"/>
      <c r="D47" s="26"/>
      <c r="E47" s="26"/>
      <c r="F47" s="35"/>
    </row>
    <row r="48" spans="1:6" ht="15.75" thickBot="1" x14ac:dyDescent="0.3"/>
    <row r="49" spans="1:8" ht="15" customHeight="1" x14ac:dyDescent="0.25">
      <c r="A49" s="61" t="s">
        <v>15</v>
      </c>
      <c r="B49" s="62"/>
      <c r="C49" s="62"/>
      <c r="D49" s="62"/>
      <c r="E49" s="62"/>
      <c r="F49" s="62"/>
      <c r="G49" s="62"/>
      <c r="H49" s="63"/>
    </row>
    <row r="50" spans="1:8" ht="15" customHeight="1" x14ac:dyDescent="0.25">
      <c r="A50" s="64"/>
      <c r="B50" s="65"/>
      <c r="C50" s="65"/>
      <c r="D50" s="65"/>
      <c r="E50" s="65"/>
      <c r="F50" s="65"/>
      <c r="G50" s="65"/>
      <c r="H50" s="66"/>
    </row>
    <row r="51" spans="1:8" x14ac:dyDescent="0.25">
      <c r="A51" s="4"/>
      <c r="B51" s="5"/>
      <c r="C51" s="5"/>
      <c r="D51" s="5"/>
      <c r="E51" s="5"/>
      <c r="F51" s="5"/>
      <c r="G51" s="5"/>
      <c r="H51" s="22"/>
    </row>
    <row r="52" spans="1:8" x14ac:dyDescent="0.25">
      <c r="A52" s="23" t="s">
        <v>10</v>
      </c>
      <c r="B52" s="44"/>
      <c r="C52" s="5"/>
      <c r="D52" s="5"/>
      <c r="E52" s="5"/>
      <c r="F52" s="5"/>
      <c r="G52" s="5"/>
      <c r="H52" s="22"/>
    </row>
    <row r="53" spans="1:8" x14ac:dyDescent="0.25">
      <c r="A53" s="4" t="s">
        <v>16</v>
      </c>
      <c r="B53" s="5"/>
      <c r="C53" s="5"/>
      <c r="D53" s="5"/>
      <c r="E53" s="5"/>
      <c r="F53" s="5"/>
      <c r="G53" s="5"/>
      <c r="H53" s="22"/>
    </row>
    <row r="54" spans="1:8" x14ac:dyDescent="0.25">
      <c r="A54" s="4" t="s">
        <v>20</v>
      </c>
      <c r="B54" s="5"/>
      <c r="C54" s="5"/>
      <c r="D54" s="5"/>
      <c r="E54" s="5"/>
      <c r="F54" s="5"/>
      <c r="G54" s="5"/>
      <c r="H54" s="22"/>
    </row>
    <row r="55" spans="1:8" ht="15.75" thickBot="1" x14ac:dyDescent="0.3">
      <c r="A55" s="4"/>
      <c r="B55" s="5"/>
      <c r="C55" s="5"/>
      <c r="D55" s="5"/>
      <c r="E55" s="5"/>
      <c r="F55" s="5"/>
      <c r="G55" s="5"/>
      <c r="H55" s="22"/>
    </row>
    <row r="56" spans="1:8" ht="19.5" thickBot="1" x14ac:dyDescent="0.35">
      <c r="A56" s="19" t="s">
        <v>14</v>
      </c>
      <c r="C56" s="5"/>
      <c r="D56" s="5"/>
      <c r="E56" s="5"/>
      <c r="F56" s="5"/>
      <c r="G56" s="5"/>
      <c r="H56" s="22"/>
    </row>
    <row r="57" spans="1:8" ht="19.5" thickBot="1" x14ac:dyDescent="0.35">
      <c r="A57" s="40">
        <v>10</v>
      </c>
      <c r="C57" s="5"/>
      <c r="D57" s="5"/>
      <c r="E57" s="5"/>
      <c r="F57" s="5"/>
      <c r="G57" s="5"/>
      <c r="H57" s="22"/>
    </row>
    <row r="58" spans="1:8" x14ac:dyDescent="0.25">
      <c r="A58" s="4"/>
      <c r="B58" s="5"/>
      <c r="C58" s="5"/>
      <c r="D58" s="5"/>
      <c r="E58" s="5"/>
      <c r="F58" s="5"/>
      <c r="G58" s="5"/>
      <c r="H58" s="22"/>
    </row>
    <row r="59" spans="1:8" ht="18.75" x14ac:dyDescent="0.3">
      <c r="A59" s="4"/>
      <c r="B59" s="36" t="s">
        <v>2</v>
      </c>
      <c r="C59" s="36" t="s">
        <v>3</v>
      </c>
      <c r="D59" s="36" t="s">
        <v>4</v>
      </c>
      <c r="E59" s="36" t="s">
        <v>5</v>
      </c>
      <c r="F59" s="36" t="s">
        <v>6</v>
      </c>
      <c r="H59" s="22"/>
    </row>
    <row r="60" spans="1:8" x14ac:dyDescent="0.25">
      <c r="A60" s="4"/>
      <c r="B60" s="7">
        <v>0</v>
      </c>
      <c r="C60" s="7">
        <v>1</v>
      </c>
      <c r="D60" s="7">
        <v>2</v>
      </c>
      <c r="E60" s="7">
        <v>3</v>
      </c>
      <c r="F60" s="7">
        <v>4</v>
      </c>
      <c r="H60" s="22"/>
    </row>
    <row r="61" spans="1:8" ht="18.75" x14ac:dyDescent="0.3">
      <c r="A61" s="9" t="s">
        <v>0</v>
      </c>
      <c r="B61" s="10">
        <f>$A$57*COS(2*PI()/$H$5 * B60)</f>
        <v>10</v>
      </c>
      <c r="C61" s="10">
        <f>$A$57*COS(2*PI()/$H$5 * C60)</f>
        <v>3.0901699437494745</v>
      </c>
      <c r="D61" s="10">
        <f>$A$57*COS(2*PI()/$H$5 * D60)</f>
        <v>-8.0901699437494727</v>
      </c>
      <c r="E61" s="10">
        <f>$A$57*COS(2*PI()/$H$5 * E60)</f>
        <v>-8.0901699437494763</v>
      </c>
      <c r="F61" s="10">
        <f>$A$57*COS(2*PI()/$H$5 * F60)</f>
        <v>3.0901699437494723</v>
      </c>
      <c r="H61" s="22"/>
    </row>
    <row r="62" spans="1:8" ht="18.75" x14ac:dyDescent="0.3">
      <c r="A62" s="9" t="s">
        <v>1</v>
      </c>
      <c r="B62" s="10">
        <f>$A$57*SIN(-2*PI()/$H$5 * B60)</f>
        <v>0</v>
      </c>
      <c r="C62" s="10">
        <f>$A$57*SIN(-2*PI()/$H$5 * C60)</f>
        <v>-9.5105651629515346</v>
      </c>
      <c r="D62" s="10">
        <f>$A$57*SIN(-2*PI()/$H$5 * D60)</f>
        <v>-5.8778525229247327</v>
      </c>
      <c r="E62" s="10">
        <f>$A$57*SIN(-2*PI()/$H$5 * E60)</f>
        <v>5.87785252292473</v>
      </c>
      <c r="F62" s="10">
        <f>$A$57*SIN(-2*PI()/$H$5 * F60)</f>
        <v>9.5105651629515364</v>
      </c>
      <c r="H62" s="22"/>
    </row>
    <row r="63" spans="1:8" x14ac:dyDescent="0.25">
      <c r="A63" s="37" t="s">
        <v>22</v>
      </c>
      <c r="B63" s="8">
        <f t="shared" ref="B63:D63" si="6">IF($H$5&gt;B60, 1, 0)</f>
        <v>1</v>
      </c>
      <c r="C63" s="8">
        <f t="shared" si="6"/>
        <v>1</v>
      </c>
      <c r="D63" s="8">
        <f t="shared" si="6"/>
        <v>1</v>
      </c>
      <c r="E63" s="8">
        <f>IF($H$5&gt;E60, 1, 0)</f>
        <v>1</v>
      </c>
      <c r="F63" s="8">
        <f>IF($H$5&gt;F60, 1, 0)</f>
        <v>1</v>
      </c>
      <c r="H63" s="22"/>
    </row>
    <row r="64" spans="1:8" x14ac:dyDescent="0.25">
      <c r="A64" s="4"/>
      <c r="B64" s="5"/>
      <c r="C64" s="5"/>
      <c r="D64" s="5"/>
      <c r="E64" s="5"/>
      <c r="F64" s="5"/>
      <c r="G64" s="5"/>
      <c r="H64" s="22"/>
    </row>
    <row r="65" spans="1:8" x14ac:dyDescent="0.25">
      <c r="A65" s="38" t="s">
        <v>21</v>
      </c>
      <c r="B65" s="5"/>
      <c r="C65" s="5"/>
      <c r="D65" s="5"/>
      <c r="E65" s="5"/>
      <c r="F65" s="5"/>
      <c r="G65" s="5"/>
      <c r="H65" s="22"/>
    </row>
    <row r="66" spans="1:8" x14ac:dyDescent="0.25">
      <c r="A66" s="4" t="s">
        <v>41</v>
      </c>
      <c r="B66" s="5"/>
      <c r="C66" s="5"/>
      <c r="D66" s="5"/>
      <c r="E66" s="5"/>
      <c r="F66" s="5"/>
      <c r="G66" s="5"/>
      <c r="H66" s="22"/>
    </row>
    <row r="67" spans="1:8" x14ac:dyDescent="0.25">
      <c r="A67" s="4"/>
      <c r="B67" s="5"/>
      <c r="C67" s="5"/>
      <c r="D67" s="5"/>
      <c r="E67" s="5"/>
      <c r="F67" s="5"/>
      <c r="G67" s="5"/>
      <c r="H67" s="22"/>
    </row>
    <row r="68" spans="1:8" x14ac:dyDescent="0.25">
      <c r="A68" s="4"/>
      <c r="B68" s="5"/>
      <c r="C68" s="5"/>
      <c r="D68" s="5"/>
      <c r="E68" s="5"/>
      <c r="F68" s="5"/>
      <c r="G68" s="5"/>
      <c r="H68" s="22"/>
    </row>
    <row r="69" spans="1:8" x14ac:dyDescent="0.25">
      <c r="A69" s="4"/>
      <c r="B69" s="5"/>
      <c r="C69" s="5"/>
      <c r="D69" s="5"/>
      <c r="E69" s="5"/>
      <c r="F69" s="5"/>
      <c r="G69" s="5"/>
      <c r="H69" s="22"/>
    </row>
    <row r="70" spans="1:8" x14ac:dyDescent="0.25">
      <c r="A70" s="4"/>
      <c r="B70" s="5"/>
      <c r="C70" s="5"/>
      <c r="D70" s="5"/>
      <c r="E70" s="5"/>
      <c r="F70" s="5"/>
      <c r="G70" s="5"/>
      <c r="H70" s="22"/>
    </row>
    <row r="71" spans="1:8" x14ac:dyDescent="0.25">
      <c r="A71" s="4"/>
      <c r="B71" s="5"/>
      <c r="C71" s="5"/>
      <c r="D71" s="5"/>
      <c r="E71" s="5"/>
      <c r="F71" s="5"/>
      <c r="G71" s="5"/>
      <c r="H71" s="22"/>
    </row>
    <row r="72" spans="1:8" x14ac:dyDescent="0.25">
      <c r="A72" s="4"/>
      <c r="B72" s="5"/>
      <c r="C72" s="5"/>
      <c r="D72" s="5"/>
      <c r="E72" s="5"/>
      <c r="F72" s="5"/>
      <c r="G72" s="5"/>
      <c r="H72" s="22"/>
    </row>
    <row r="73" spans="1:8" x14ac:dyDescent="0.25">
      <c r="A73" s="4"/>
      <c r="B73" s="5"/>
      <c r="C73" s="5"/>
      <c r="D73" s="5"/>
      <c r="E73" s="5"/>
      <c r="F73" s="5"/>
      <c r="G73" s="5"/>
      <c r="H73" s="22"/>
    </row>
    <row r="74" spans="1:8" x14ac:dyDescent="0.25">
      <c r="A74" s="4"/>
      <c r="B74" s="5"/>
      <c r="C74" s="5"/>
      <c r="D74" s="5"/>
      <c r="E74" s="5"/>
      <c r="F74" s="5"/>
      <c r="G74" s="5"/>
      <c r="H74" s="22"/>
    </row>
    <row r="75" spans="1:8" x14ac:dyDescent="0.25">
      <c r="A75" s="4"/>
      <c r="B75" s="5"/>
      <c r="C75" s="5"/>
      <c r="D75" s="5"/>
      <c r="E75" s="5"/>
      <c r="F75" s="5"/>
      <c r="G75" s="5"/>
      <c r="H75" s="22"/>
    </row>
    <row r="76" spans="1:8" x14ac:dyDescent="0.25">
      <c r="A76" s="4"/>
      <c r="B76" s="5"/>
      <c r="C76" s="5"/>
      <c r="D76" s="5"/>
      <c r="E76" s="5"/>
      <c r="F76" s="5"/>
      <c r="G76" s="5"/>
      <c r="H76" s="22"/>
    </row>
    <row r="77" spans="1:8" x14ac:dyDescent="0.25">
      <c r="A77" s="4"/>
      <c r="B77" s="5"/>
      <c r="C77" s="5"/>
      <c r="D77" s="5"/>
      <c r="E77" s="5"/>
      <c r="F77" s="5"/>
      <c r="G77" s="5"/>
      <c r="H77" s="22"/>
    </row>
    <row r="78" spans="1:8" x14ac:dyDescent="0.25">
      <c r="A78" s="4"/>
      <c r="B78" s="5"/>
      <c r="C78" s="5"/>
      <c r="D78" s="5"/>
      <c r="E78" s="5"/>
      <c r="F78" s="5"/>
      <c r="G78" s="5"/>
      <c r="H78" s="22"/>
    </row>
    <row r="79" spans="1:8" x14ac:dyDescent="0.25">
      <c r="A79" s="4"/>
      <c r="B79" s="5"/>
      <c r="C79" s="5"/>
      <c r="D79" s="5"/>
      <c r="E79" s="5"/>
      <c r="F79" s="5"/>
      <c r="G79" s="5"/>
      <c r="H79" s="22"/>
    </row>
    <row r="80" spans="1:8" x14ac:dyDescent="0.25">
      <c r="A80" s="4"/>
      <c r="B80" s="5"/>
      <c r="C80" s="5"/>
      <c r="D80" s="5"/>
      <c r="E80" s="5"/>
      <c r="F80" s="5"/>
      <c r="G80" s="5"/>
      <c r="H80" s="22"/>
    </row>
    <row r="81" spans="1:8" x14ac:dyDescent="0.25">
      <c r="A81" s="4"/>
      <c r="B81" s="5"/>
      <c r="C81" s="5"/>
      <c r="D81" s="5"/>
      <c r="E81" s="5"/>
      <c r="F81" s="5"/>
      <c r="G81" s="5"/>
      <c r="H81" s="22"/>
    </row>
    <row r="82" spans="1:8" x14ac:dyDescent="0.25">
      <c r="A82" s="4"/>
      <c r="B82" s="5"/>
      <c r="C82" s="5"/>
      <c r="D82" s="5"/>
      <c r="E82" s="5"/>
      <c r="F82" s="5"/>
      <c r="G82" s="5"/>
      <c r="H82" s="22"/>
    </row>
    <row r="83" spans="1:8" x14ac:dyDescent="0.25">
      <c r="A83" s="4"/>
      <c r="B83" s="5"/>
      <c r="C83" s="5"/>
      <c r="D83" s="5"/>
      <c r="E83" s="5"/>
      <c r="F83" s="5"/>
      <c r="G83" s="5"/>
      <c r="H83" s="22"/>
    </row>
    <row r="84" spans="1:8" x14ac:dyDescent="0.25">
      <c r="A84" s="4"/>
      <c r="B84" s="5"/>
      <c r="C84" s="5"/>
      <c r="D84" s="5"/>
      <c r="E84" s="5"/>
      <c r="F84" s="5"/>
      <c r="G84" s="5"/>
      <c r="H84" s="22"/>
    </row>
    <row r="85" spans="1:8" x14ac:dyDescent="0.25">
      <c r="A85" s="4"/>
      <c r="B85" s="5"/>
      <c r="C85" s="5"/>
      <c r="D85" s="5"/>
      <c r="E85" s="5"/>
      <c r="F85" s="5"/>
      <c r="G85" s="5"/>
      <c r="H85" s="22"/>
    </row>
    <row r="86" spans="1:8" x14ac:dyDescent="0.25">
      <c r="A86" s="4"/>
      <c r="B86" s="5"/>
      <c r="C86" s="5"/>
      <c r="D86" s="5"/>
      <c r="E86" s="5"/>
      <c r="F86" s="5"/>
      <c r="G86" s="5"/>
      <c r="H86" s="22"/>
    </row>
    <row r="87" spans="1:8" x14ac:dyDescent="0.25">
      <c r="A87" s="4"/>
      <c r="B87" s="5"/>
      <c r="C87" s="5"/>
      <c r="D87" s="5"/>
      <c r="E87" s="5"/>
      <c r="F87" s="5"/>
      <c r="G87" s="5"/>
      <c r="H87" s="22"/>
    </row>
    <row r="88" spans="1:8" x14ac:dyDescent="0.25">
      <c r="A88" s="4"/>
      <c r="B88" s="5"/>
      <c r="C88" s="5"/>
      <c r="D88" s="5"/>
      <c r="E88" s="5"/>
      <c r="F88" s="5"/>
      <c r="G88" s="5"/>
      <c r="H88" s="22"/>
    </row>
    <row r="89" spans="1:8" x14ac:dyDescent="0.25">
      <c r="A89" s="4"/>
      <c r="B89" s="5"/>
      <c r="C89" s="5"/>
      <c r="D89" s="5"/>
      <c r="E89" s="5"/>
      <c r="F89" s="5"/>
      <c r="G89" s="5"/>
      <c r="H89" s="22"/>
    </row>
    <row r="90" spans="1:8" x14ac:dyDescent="0.25">
      <c r="A90" s="4"/>
      <c r="B90" s="5"/>
      <c r="C90" s="5"/>
      <c r="D90" s="5"/>
      <c r="E90" s="5"/>
      <c r="F90" s="5"/>
      <c r="G90" s="5"/>
      <c r="H90" s="22"/>
    </row>
    <row r="91" spans="1:8" x14ac:dyDescent="0.25">
      <c r="A91" s="4"/>
      <c r="B91" s="5"/>
      <c r="C91" s="5"/>
      <c r="D91" s="5"/>
      <c r="E91" s="5"/>
      <c r="F91" s="5"/>
      <c r="G91" s="5"/>
      <c r="H91" s="22"/>
    </row>
    <row r="92" spans="1:8" x14ac:dyDescent="0.25">
      <c r="A92" s="4"/>
      <c r="B92" s="5"/>
      <c r="C92" s="5"/>
      <c r="D92" s="5"/>
      <c r="E92" s="5"/>
      <c r="F92" s="5"/>
      <c r="G92" s="5"/>
      <c r="H92" s="22"/>
    </row>
    <row r="93" spans="1:8" x14ac:dyDescent="0.25">
      <c r="A93" s="4"/>
      <c r="B93" s="5"/>
      <c r="C93" s="5"/>
      <c r="D93" s="5"/>
      <c r="E93" s="5"/>
      <c r="F93" s="5"/>
      <c r="G93" s="5"/>
      <c r="H93" s="22"/>
    </row>
    <row r="94" spans="1:8" x14ac:dyDescent="0.25">
      <c r="A94" s="4"/>
      <c r="B94" s="5"/>
      <c r="C94" s="5"/>
      <c r="D94" s="5"/>
      <c r="E94" s="5"/>
      <c r="F94" s="5"/>
      <c r="G94" s="5"/>
      <c r="H94" s="22"/>
    </row>
    <row r="95" spans="1:8" x14ac:dyDescent="0.25">
      <c r="A95" s="4"/>
      <c r="B95" s="5"/>
      <c r="C95" s="5"/>
      <c r="D95" s="5"/>
      <c r="E95" s="5"/>
      <c r="F95" s="5"/>
      <c r="G95" s="5"/>
      <c r="H95" s="22"/>
    </row>
    <row r="96" spans="1:8" x14ac:dyDescent="0.25">
      <c r="A96" s="4"/>
      <c r="B96" s="5"/>
      <c r="C96" s="5"/>
      <c r="D96" s="5"/>
      <c r="E96" s="5"/>
      <c r="F96" s="5"/>
      <c r="G96" s="5"/>
      <c r="H96" s="22"/>
    </row>
    <row r="97" spans="1:8" x14ac:dyDescent="0.25">
      <c r="A97" s="4"/>
      <c r="B97" s="5"/>
      <c r="C97" s="5"/>
      <c r="D97" s="5"/>
      <c r="E97" s="5"/>
      <c r="F97" s="5"/>
      <c r="G97" s="5"/>
      <c r="H97" s="22"/>
    </row>
    <row r="98" spans="1:8" x14ac:dyDescent="0.25">
      <c r="A98" s="4"/>
      <c r="B98" s="5"/>
      <c r="C98" s="5"/>
      <c r="D98" s="5"/>
      <c r="E98" s="5"/>
      <c r="F98" s="5"/>
      <c r="G98" s="5"/>
      <c r="H98" s="22"/>
    </row>
    <row r="99" spans="1:8" x14ac:dyDescent="0.25">
      <c r="A99" s="4"/>
      <c r="B99" s="5"/>
      <c r="C99" s="5"/>
      <c r="D99" s="5"/>
      <c r="E99" s="5"/>
      <c r="F99" s="5"/>
      <c r="G99" s="5"/>
      <c r="H99" s="22"/>
    </row>
    <row r="100" spans="1:8" ht="15.75" thickBot="1" x14ac:dyDescent="0.3">
      <c r="A100" s="25"/>
      <c r="B100" s="26"/>
      <c r="C100" s="26"/>
      <c r="D100" s="26"/>
      <c r="E100" s="26"/>
      <c r="F100" s="26"/>
      <c r="G100" s="26"/>
      <c r="H100" s="35"/>
    </row>
  </sheetData>
  <sheetProtection selectLockedCells="1"/>
  <mergeCells count="6">
    <mergeCell ref="A49:H50"/>
    <mergeCell ref="A1:J2"/>
    <mergeCell ref="F6:F22"/>
    <mergeCell ref="F29:F45"/>
    <mergeCell ref="A4:F4"/>
    <mergeCell ref="A26:F27"/>
  </mergeCells>
  <conditionalFormatting sqref="A37:C45">
    <cfRule type="expression" dxfId="0" priority="2">
      <formula>$A$37:$C$45 = $C$37:$C$45 &lt; 20</formula>
    </cfRule>
  </conditionalFormatting>
  <dataValidations count="1">
    <dataValidation type="list" allowBlank="1" showInputMessage="1" showErrorMessage="1" sqref="H5" xr:uid="{7415C737-DE08-48D1-A72D-1CE61A5EC48D}">
      <formula1>$N$4:$N$6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DB74-74B7-4947-9293-D1F53AA45460}">
  <dimension ref="A1:N100"/>
  <sheetViews>
    <sheetView topLeftCell="A60" workbookViewId="0">
      <selection activeCell="A34" sqref="A34"/>
    </sheetView>
  </sheetViews>
  <sheetFormatPr defaultRowHeight="15" x14ac:dyDescent="0.25"/>
  <cols>
    <col min="1" max="1" width="23.85546875" style="1" customWidth="1"/>
    <col min="2" max="2" width="25.140625" style="1" customWidth="1"/>
    <col min="3" max="3" width="28.5703125" style="1" customWidth="1"/>
    <col min="4" max="4" width="38.28515625" style="1" bestFit="1" customWidth="1"/>
    <col min="5" max="5" width="25.42578125" style="1" customWidth="1"/>
    <col min="6" max="6" width="39.140625" style="1" bestFit="1" customWidth="1"/>
    <col min="7" max="7" width="28.7109375" style="1" bestFit="1" customWidth="1"/>
    <col min="8" max="8" width="35.5703125" style="1" customWidth="1"/>
    <col min="9" max="9" width="19.140625" style="1" customWidth="1"/>
    <col min="10" max="10" width="13.85546875" style="1" customWidth="1"/>
    <col min="11" max="11" width="12.5703125" style="1" customWidth="1"/>
    <col min="12" max="12" width="14.42578125" style="1" customWidth="1"/>
    <col min="13" max="13" width="13.5703125" style="1" customWidth="1"/>
    <col min="14" max="16384" width="9.140625" style="1"/>
  </cols>
  <sheetData>
    <row r="1" spans="1:14" x14ac:dyDescent="0.25">
      <c r="A1" s="67" t="s">
        <v>28</v>
      </c>
      <c r="B1" s="67"/>
      <c r="C1" s="68"/>
      <c r="D1" s="68"/>
      <c r="E1" s="68"/>
      <c r="F1" s="68"/>
      <c r="G1" s="68"/>
      <c r="H1" s="68"/>
      <c r="I1" s="68"/>
      <c r="J1" s="68"/>
    </row>
    <row r="2" spans="1:14" ht="38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4" ht="15.75" thickBot="1" x14ac:dyDescent="0.3"/>
    <row r="4" spans="1:14" ht="29.25" thickBot="1" x14ac:dyDescent="0.5">
      <c r="A4" s="61" t="s">
        <v>31</v>
      </c>
      <c r="B4" s="62"/>
      <c r="C4" s="62"/>
      <c r="D4" s="62"/>
      <c r="E4" s="62"/>
      <c r="F4" s="63"/>
      <c r="H4" s="21" t="s">
        <v>18</v>
      </c>
      <c r="N4" s="1">
        <v>3</v>
      </c>
    </row>
    <row r="5" spans="1:14" ht="24" thickBot="1" x14ac:dyDescent="0.3">
      <c r="A5" s="4"/>
      <c r="B5" s="5"/>
      <c r="C5" s="5"/>
      <c r="D5" s="5"/>
      <c r="E5" s="5"/>
      <c r="F5" s="22"/>
      <c r="H5" s="39">
        <v>5</v>
      </c>
      <c r="N5" s="1">
        <v>4</v>
      </c>
    </row>
    <row r="6" spans="1:14" ht="15" customHeight="1" x14ac:dyDescent="0.25">
      <c r="A6" s="23" t="s">
        <v>10</v>
      </c>
      <c r="B6" s="44"/>
      <c r="C6" s="5"/>
      <c r="D6" s="5"/>
      <c r="E6" s="5"/>
      <c r="F6" s="69" t="s">
        <v>44</v>
      </c>
      <c r="N6" s="1">
        <v>5</v>
      </c>
    </row>
    <row r="7" spans="1:14" x14ac:dyDescent="0.25">
      <c r="A7" s="4" t="s">
        <v>13</v>
      </c>
      <c r="B7" s="5"/>
      <c r="C7" s="5"/>
      <c r="D7" s="5"/>
      <c r="E7" s="5"/>
      <c r="F7" s="69"/>
    </row>
    <row r="8" spans="1:14" x14ac:dyDescent="0.25">
      <c r="A8" s="4" t="s">
        <v>36</v>
      </c>
      <c r="B8" s="5"/>
      <c r="C8" s="5"/>
      <c r="D8" s="5"/>
      <c r="E8" s="5"/>
      <c r="F8" s="69"/>
    </row>
    <row r="9" spans="1:14" ht="15.75" thickBot="1" x14ac:dyDescent="0.3">
      <c r="A9" s="4"/>
      <c r="B9" s="5"/>
      <c r="C9" s="5"/>
      <c r="D9" s="5"/>
      <c r="E9" s="5"/>
      <c r="F9" s="69"/>
    </row>
    <row r="10" spans="1:14" ht="19.5" thickBot="1" x14ac:dyDescent="0.35">
      <c r="A10" s="19" t="s">
        <v>24</v>
      </c>
      <c r="B10" s="20" t="s">
        <v>27</v>
      </c>
      <c r="D10" s="5"/>
      <c r="E10" s="5"/>
      <c r="F10" s="69"/>
    </row>
    <row r="11" spans="1:14" ht="19.5" thickBot="1" x14ac:dyDescent="0.35">
      <c r="A11" s="42">
        <v>440</v>
      </c>
      <c r="B11" s="11">
        <f>300/A11</f>
        <v>0.68181818181818177</v>
      </c>
      <c r="D11" s="5"/>
      <c r="E11" s="5"/>
      <c r="F11" s="69"/>
    </row>
    <row r="12" spans="1:14" ht="15.75" thickBot="1" x14ac:dyDescent="0.3">
      <c r="A12" s="4"/>
      <c r="B12" s="5"/>
      <c r="C12" s="5"/>
      <c r="D12" s="5"/>
      <c r="E12" s="5"/>
      <c r="F12" s="69"/>
    </row>
    <row r="13" spans="1:14" ht="15.75" customHeight="1" thickBot="1" x14ac:dyDescent="0.3">
      <c r="A13" s="6" t="s">
        <v>8</v>
      </c>
      <c r="B13" s="6" t="s">
        <v>33</v>
      </c>
      <c r="C13" s="6" t="s">
        <v>30</v>
      </c>
      <c r="D13" s="6" t="s">
        <v>32</v>
      </c>
      <c r="E13" s="6" t="s">
        <v>39</v>
      </c>
      <c r="F13" s="69"/>
    </row>
    <row r="14" spans="1:14" ht="15.75" x14ac:dyDescent="0.25">
      <c r="A14" s="13">
        <v>0.5</v>
      </c>
      <c r="B14" s="13">
        <f t="shared" ref="B14:B22" si="0">A14*$B$11 * 100</f>
        <v>34.090909090909086</v>
      </c>
      <c r="C14" s="13">
        <f t="shared" ref="C14:C22" si="1">($H$5-1)*A14</f>
        <v>2</v>
      </c>
      <c r="D14" s="47">
        <f>C14*$B$11*100</f>
        <v>136.36363636363635</v>
      </c>
      <c r="E14" s="47">
        <f>DEGREES(1.22/(C14))/10</f>
        <v>3.4950425502980216</v>
      </c>
      <c r="F14" s="69"/>
    </row>
    <row r="15" spans="1:14" ht="15.75" x14ac:dyDescent="0.25">
      <c r="A15" s="13">
        <v>0.45</v>
      </c>
      <c r="B15" s="13">
        <f t="shared" si="0"/>
        <v>30.681818181818183</v>
      </c>
      <c r="C15" s="13">
        <f t="shared" si="1"/>
        <v>1.8</v>
      </c>
      <c r="D15" s="47">
        <f t="shared" ref="D15:D22" si="2">$B$11*C15*100</f>
        <v>122.72727272727273</v>
      </c>
      <c r="E15" s="47">
        <f t="shared" ref="E15:E22" si="3">DEGREES(1.22/(C15))/10</f>
        <v>3.883380611442246</v>
      </c>
      <c r="F15" s="69"/>
    </row>
    <row r="16" spans="1:14" ht="15.75" x14ac:dyDescent="0.25">
      <c r="A16" s="13">
        <v>0.4</v>
      </c>
      <c r="B16" s="13">
        <f t="shared" si="0"/>
        <v>27.27272727272727</v>
      </c>
      <c r="C16" s="13">
        <f t="shared" si="1"/>
        <v>1.6</v>
      </c>
      <c r="D16" s="47">
        <f t="shared" si="2"/>
        <v>109.09090909090908</v>
      </c>
      <c r="E16" s="47">
        <f t="shared" si="3"/>
        <v>4.3688031878725271</v>
      </c>
      <c r="F16" s="69"/>
    </row>
    <row r="17" spans="1:6" ht="15.75" x14ac:dyDescent="0.25">
      <c r="A17" s="13">
        <v>0.35</v>
      </c>
      <c r="B17" s="13">
        <f t="shared" si="0"/>
        <v>23.86363636363636</v>
      </c>
      <c r="C17" s="13">
        <f t="shared" si="1"/>
        <v>1.4</v>
      </c>
      <c r="D17" s="47">
        <f t="shared" si="2"/>
        <v>95.454545454545439</v>
      </c>
      <c r="E17" s="47">
        <f t="shared" si="3"/>
        <v>4.9929179289971746</v>
      </c>
      <c r="F17" s="69"/>
    </row>
    <row r="18" spans="1:6" ht="15.75" x14ac:dyDescent="0.25">
      <c r="A18" s="13">
        <v>0.3</v>
      </c>
      <c r="B18" s="13">
        <f t="shared" si="0"/>
        <v>20.454545454545453</v>
      </c>
      <c r="C18" s="13">
        <f t="shared" si="1"/>
        <v>1.2</v>
      </c>
      <c r="D18" s="47">
        <f t="shared" si="2"/>
        <v>81.818181818181813</v>
      </c>
      <c r="E18" s="47">
        <f t="shared" si="3"/>
        <v>5.8250709171633694</v>
      </c>
      <c r="F18" s="69"/>
    </row>
    <row r="19" spans="1:6" ht="15.75" x14ac:dyDescent="0.25">
      <c r="A19" s="13">
        <v>0.25</v>
      </c>
      <c r="B19" s="13">
        <f t="shared" si="0"/>
        <v>17.045454545454543</v>
      </c>
      <c r="C19" s="13">
        <f t="shared" si="1"/>
        <v>1</v>
      </c>
      <c r="D19" s="47">
        <f t="shared" si="2"/>
        <v>68.181818181818173</v>
      </c>
      <c r="E19" s="47">
        <f t="shared" si="3"/>
        <v>6.9900851005960432</v>
      </c>
      <c r="F19" s="69"/>
    </row>
    <row r="20" spans="1:6" ht="15.75" x14ac:dyDescent="0.25">
      <c r="A20" s="13">
        <v>0.2</v>
      </c>
      <c r="B20" s="13">
        <f t="shared" si="0"/>
        <v>13.636363636363635</v>
      </c>
      <c r="C20" s="13">
        <f t="shared" si="1"/>
        <v>0.8</v>
      </c>
      <c r="D20" s="47">
        <f t="shared" si="2"/>
        <v>54.54545454545454</v>
      </c>
      <c r="E20" s="47">
        <f t="shared" si="3"/>
        <v>8.7376063757450542</v>
      </c>
      <c r="F20" s="69"/>
    </row>
    <row r="21" spans="1:6" ht="15.75" x14ac:dyDescent="0.25">
      <c r="A21" s="13">
        <v>0.15</v>
      </c>
      <c r="B21" s="13">
        <f t="shared" si="0"/>
        <v>10.227272727272727</v>
      </c>
      <c r="C21" s="13">
        <f t="shared" si="1"/>
        <v>0.6</v>
      </c>
      <c r="D21" s="47">
        <f t="shared" si="2"/>
        <v>40.909090909090907</v>
      </c>
      <c r="E21" s="47">
        <f t="shared" si="3"/>
        <v>11.650141834326739</v>
      </c>
      <c r="F21" s="69"/>
    </row>
    <row r="22" spans="1:6" ht="16.5" thickBot="1" x14ac:dyDescent="0.3">
      <c r="A22" s="55">
        <v>0.1</v>
      </c>
      <c r="B22" s="55">
        <f t="shared" si="0"/>
        <v>6.8181818181818175</v>
      </c>
      <c r="C22" s="55">
        <f t="shared" si="1"/>
        <v>0.4</v>
      </c>
      <c r="D22" s="56">
        <f t="shared" si="2"/>
        <v>27.27272727272727</v>
      </c>
      <c r="E22" s="56">
        <f t="shared" si="3"/>
        <v>17.475212751490108</v>
      </c>
      <c r="F22" s="69"/>
    </row>
    <row r="23" spans="1:6" x14ac:dyDescent="0.25">
      <c r="A23" s="4"/>
      <c r="B23" s="5"/>
      <c r="C23" s="5"/>
      <c r="D23" s="5"/>
      <c r="E23" s="5"/>
      <c r="F23" s="24"/>
    </row>
    <row r="24" spans="1:6" ht="15.75" thickBot="1" x14ac:dyDescent="0.3">
      <c r="A24" s="25"/>
      <c r="B24" s="26"/>
      <c r="C24" s="26"/>
      <c r="D24" s="26"/>
      <c r="E24" s="26"/>
      <c r="F24" s="27"/>
    </row>
    <row r="25" spans="1:6" ht="15.75" thickBot="1" x14ac:dyDescent="0.3"/>
    <row r="26" spans="1:6" x14ac:dyDescent="0.25">
      <c r="A26" s="61" t="s">
        <v>35</v>
      </c>
      <c r="B26" s="62"/>
      <c r="C26" s="62"/>
      <c r="D26" s="62"/>
      <c r="E26" s="62"/>
      <c r="F26" s="63"/>
    </row>
    <row r="27" spans="1:6" ht="15.75" thickBot="1" x14ac:dyDescent="0.3">
      <c r="A27" s="70"/>
      <c r="B27" s="71"/>
      <c r="C27" s="71"/>
      <c r="D27" s="71"/>
      <c r="E27" s="71"/>
      <c r="F27" s="72"/>
    </row>
    <row r="28" spans="1:6" x14ac:dyDescent="0.25">
      <c r="A28" s="4"/>
      <c r="B28" s="5"/>
      <c r="C28" s="5"/>
      <c r="D28" s="5"/>
      <c r="E28" s="5"/>
      <c r="F28" s="22"/>
    </row>
    <row r="29" spans="1:6" ht="15" customHeight="1" x14ac:dyDescent="0.25">
      <c r="A29" s="23" t="s">
        <v>10</v>
      </c>
      <c r="B29" s="44"/>
      <c r="C29" s="5"/>
      <c r="D29" s="5"/>
      <c r="E29" s="5"/>
      <c r="F29" s="69" t="s">
        <v>40</v>
      </c>
    </row>
    <row r="30" spans="1:6" x14ac:dyDescent="0.25">
      <c r="A30" s="4" t="s">
        <v>43</v>
      </c>
      <c r="B30" s="5"/>
      <c r="C30" s="5"/>
      <c r="D30" s="5"/>
      <c r="E30" s="5"/>
      <c r="F30" s="69"/>
    </row>
    <row r="31" spans="1:6" x14ac:dyDescent="0.25">
      <c r="A31" s="28" t="s">
        <v>17</v>
      </c>
      <c r="B31" s="45"/>
      <c r="C31" s="5"/>
      <c r="D31" s="5"/>
      <c r="E31" s="5"/>
      <c r="F31" s="69"/>
    </row>
    <row r="32" spans="1:6" ht="15.75" thickBot="1" x14ac:dyDescent="0.3">
      <c r="A32" s="4"/>
      <c r="B32" s="5"/>
      <c r="C32" s="29"/>
      <c r="D32" s="5"/>
      <c r="E32" s="5"/>
      <c r="F32" s="69"/>
    </row>
    <row r="33" spans="1:6" ht="19.5" thickBot="1" x14ac:dyDescent="0.35">
      <c r="A33" s="30" t="s">
        <v>34</v>
      </c>
      <c r="B33" s="57" t="s">
        <v>33</v>
      </c>
      <c r="C33" s="29"/>
      <c r="D33" s="5"/>
      <c r="E33" s="5"/>
      <c r="F33" s="69"/>
    </row>
    <row r="34" spans="1:6" ht="19.5" thickBot="1" x14ac:dyDescent="0.35">
      <c r="A34" s="41">
        <v>132</v>
      </c>
      <c r="B34" s="58">
        <f>A34/(H5-1)</f>
        <v>33</v>
      </c>
      <c r="C34" s="5"/>
      <c r="D34" s="5"/>
      <c r="E34" s="5"/>
      <c r="F34" s="69"/>
    </row>
    <row r="35" spans="1:6" ht="15.75" customHeight="1" thickBot="1" x14ac:dyDescent="0.3">
      <c r="A35" s="4"/>
      <c r="B35" s="5"/>
      <c r="C35" s="5"/>
      <c r="D35" s="5"/>
      <c r="E35" s="5"/>
      <c r="F35" s="69"/>
    </row>
    <row r="36" spans="1:6" ht="15.75" customHeight="1" thickBot="1" x14ac:dyDescent="0.3">
      <c r="A36" s="32" t="s">
        <v>8</v>
      </c>
      <c r="B36" s="32" t="s">
        <v>7</v>
      </c>
      <c r="C36" s="43" t="s">
        <v>39</v>
      </c>
      <c r="E36" s="5"/>
      <c r="F36" s="69"/>
    </row>
    <row r="37" spans="1:6" ht="15.75" x14ac:dyDescent="0.25">
      <c r="A37" s="13">
        <v>0.5</v>
      </c>
      <c r="B37" s="47">
        <f>300/(($A$34/100)/(A37*($H$5-1)))</f>
        <v>454.5454545454545</v>
      </c>
      <c r="C37" s="59">
        <f t="shared" ref="C37:C45" si="4">E14</f>
        <v>3.4950425502980216</v>
      </c>
      <c r="E37" s="5"/>
      <c r="F37" s="69"/>
    </row>
    <row r="38" spans="1:6" ht="15.75" x14ac:dyDescent="0.25">
      <c r="A38" s="13">
        <v>0.45</v>
      </c>
      <c r="B38" s="47">
        <f t="shared" ref="B38:B45" si="5">300/(($A$34/100)/(A38*($H$5-1)))</f>
        <v>409.09090909090907</v>
      </c>
      <c r="C38" s="59">
        <f t="shared" si="4"/>
        <v>3.883380611442246</v>
      </c>
      <c r="E38" s="5"/>
      <c r="F38" s="69"/>
    </row>
    <row r="39" spans="1:6" ht="15.75" x14ac:dyDescent="0.25">
      <c r="A39" s="13">
        <v>0.4</v>
      </c>
      <c r="B39" s="47">
        <f t="shared" si="5"/>
        <v>363.63636363636368</v>
      </c>
      <c r="C39" s="59">
        <f t="shared" si="4"/>
        <v>4.3688031878725271</v>
      </c>
      <c r="E39" s="5"/>
      <c r="F39" s="69"/>
    </row>
    <row r="40" spans="1:6" ht="15.75" x14ac:dyDescent="0.25">
      <c r="A40" s="13">
        <v>0.35</v>
      </c>
      <c r="B40" s="47">
        <f t="shared" si="5"/>
        <v>318.18181818181813</v>
      </c>
      <c r="C40" s="59">
        <f t="shared" si="4"/>
        <v>4.9929179289971746</v>
      </c>
      <c r="E40" s="5"/>
      <c r="F40" s="69"/>
    </row>
    <row r="41" spans="1:6" ht="15.75" x14ac:dyDescent="0.25">
      <c r="A41" s="13">
        <v>0.3</v>
      </c>
      <c r="B41" s="47">
        <f t="shared" si="5"/>
        <v>272.72727272727269</v>
      </c>
      <c r="C41" s="59">
        <f t="shared" si="4"/>
        <v>5.8250709171633694</v>
      </c>
      <c r="E41" s="5"/>
      <c r="F41" s="69"/>
    </row>
    <row r="42" spans="1:6" ht="15.75" x14ac:dyDescent="0.25">
      <c r="A42" s="13">
        <v>0.25</v>
      </c>
      <c r="B42" s="47">
        <f t="shared" si="5"/>
        <v>227.27272727272725</v>
      </c>
      <c r="C42" s="59">
        <f t="shared" si="4"/>
        <v>6.9900851005960432</v>
      </c>
      <c r="E42" s="5"/>
      <c r="F42" s="69"/>
    </row>
    <row r="43" spans="1:6" ht="15.75" x14ac:dyDescent="0.25">
      <c r="A43" s="13">
        <v>0.2</v>
      </c>
      <c r="B43" s="47">
        <f t="shared" si="5"/>
        <v>181.81818181818184</v>
      </c>
      <c r="C43" s="59">
        <f t="shared" si="4"/>
        <v>8.7376063757450542</v>
      </c>
      <c r="E43" s="5"/>
      <c r="F43" s="69"/>
    </row>
    <row r="44" spans="1:6" ht="15.75" x14ac:dyDescent="0.25">
      <c r="A44" s="13">
        <v>0.15</v>
      </c>
      <c r="B44" s="47">
        <f t="shared" si="5"/>
        <v>136.36363636363635</v>
      </c>
      <c r="C44" s="59">
        <f t="shared" si="4"/>
        <v>11.650141834326739</v>
      </c>
      <c r="E44" s="5"/>
      <c r="F44" s="69"/>
    </row>
    <row r="45" spans="1:6" ht="16.5" thickBot="1" x14ac:dyDescent="0.3">
      <c r="A45" s="55">
        <v>0.1</v>
      </c>
      <c r="B45" s="56">
        <f t="shared" si="5"/>
        <v>90.909090909090921</v>
      </c>
      <c r="C45" s="60">
        <f t="shared" si="4"/>
        <v>17.475212751490108</v>
      </c>
      <c r="E45" s="5"/>
      <c r="F45" s="69"/>
    </row>
    <row r="46" spans="1:6" x14ac:dyDescent="0.25">
      <c r="A46" s="4"/>
      <c r="B46" s="5"/>
      <c r="C46" s="5"/>
      <c r="D46" s="5"/>
      <c r="E46" s="5"/>
      <c r="F46" s="22"/>
    </row>
    <row r="47" spans="1:6" ht="15.75" thickBot="1" x14ac:dyDescent="0.3">
      <c r="A47" s="25"/>
      <c r="B47" s="26"/>
      <c r="C47" s="26"/>
      <c r="D47" s="26"/>
      <c r="E47" s="26"/>
      <c r="F47" s="35"/>
    </row>
    <row r="48" spans="1:6" ht="15.75" thickBot="1" x14ac:dyDescent="0.3"/>
    <row r="49" spans="1:8" ht="15" customHeight="1" x14ac:dyDescent="0.25">
      <c r="A49" s="61" t="s">
        <v>37</v>
      </c>
      <c r="B49" s="62"/>
      <c r="C49" s="62"/>
      <c r="D49" s="62"/>
      <c r="E49" s="62"/>
      <c r="F49" s="62"/>
      <c r="G49" s="62"/>
      <c r="H49" s="63"/>
    </row>
    <row r="50" spans="1:8" ht="15" customHeight="1" x14ac:dyDescent="0.25">
      <c r="A50" s="64"/>
      <c r="B50" s="65"/>
      <c r="C50" s="65"/>
      <c r="D50" s="65"/>
      <c r="E50" s="65"/>
      <c r="F50" s="65"/>
      <c r="G50" s="65"/>
      <c r="H50" s="66"/>
    </row>
    <row r="51" spans="1:8" x14ac:dyDescent="0.25">
      <c r="A51" s="4"/>
      <c r="B51" s="5"/>
      <c r="C51" s="5"/>
      <c r="D51" s="5"/>
      <c r="E51" s="5"/>
      <c r="F51" s="5"/>
      <c r="G51" s="5"/>
      <c r="H51" s="22"/>
    </row>
    <row r="52" spans="1:8" x14ac:dyDescent="0.25">
      <c r="A52" s="23" t="s">
        <v>10</v>
      </c>
      <c r="B52" s="44"/>
      <c r="C52" s="5"/>
      <c r="D52" s="5"/>
      <c r="E52" s="5"/>
      <c r="F52" s="5"/>
      <c r="G52" s="5"/>
      <c r="H52" s="22"/>
    </row>
    <row r="53" spans="1:8" x14ac:dyDescent="0.25">
      <c r="A53" s="4" t="s">
        <v>42</v>
      </c>
      <c r="B53" s="5"/>
      <c r="C53" s="5"/>
      <c r="D53" s="5"/>
      <c r="E53" s="5"/>
      <c r="F53" s="5"/>
      <c r="G53" s="5"/>
      <c r="H53" s="22"/>
    </row>
    <row r="54" spans="1:8" x14ac:dyDescent="0.25">
      <c r="A54" s="4" t="s">
        <v>20</v>
      </c>
      <c r="B54" s="5"/>
      <c r="C54" s="5"/>
      <c r="D54" s="5"/>
      <c r="E54" s="5"/>
      <c r="F54" s="5"/>
      <c r="G54" s="5"/>
      <c r="H54" s="22"/>
    </row>
    <row r="55" spans="1:8" ht="15.75" thickBot="1" x14ac:dyDescent="0.3">
      <c r="A55" s="4"/>
      <c r="B55" s="5"/>
      <c r="C55" s="5"/>
      <c r="D55" s="5"/>
      <c r="E55" s="5"/>
      <c r="F55" s="5"/>
      <c r="G55" s="5"/>
      <c r="H55" s="22"/>
    </row>
    <row r="56" spans="1:8" ht="19.5" thickBot="1" x14ac:dyDescent="0.35">
      <c r="A56" s="19" t="s">
        <v>34</v>
      </c>
      <c r="B56" s="5"/>
      <c r="C56" s="5"/>
      <c r="D56" s="5"/>
      <c r="E56" s="5"/>
      <c r="F56" s="5"/>
      <c r="H56" s="22"/>
    </row>
    <row r="57" spans="1:8" ht="19.5" thickBot="1" x14ac:dyDescent="0.35">
      <c r="A57" s="40">
        <v>50</v>
      </c>
      <c r="B57" s="5"/>
      <c r="C57" s="5"/>
      <c r="D57" s="5"/>
      <c r="E57" s="5"/>
      <c r="F57" s="5"/>
      <c r="H57" s="22"/>
    </row>
    <row r="58" spans="1:8" x14ac:dyDescent="0.25">
      <c r="A58" s="4"/>
      <c r="B58" s="5"/>
      <c r="C58" s="5"/>
      <c r="D58" s="5"/>
      <c r="E58" s="5"/>
      <c r="F58" s="5"/>
      <c r="H58" s="22"/>
    </row>
    <row r="59" spans="1:8" ht="18.75" x14ac:dyDescent="0.3">
      <c r="A59" s="4"/>
      <c r="B59" s="36" t="s">
        <v>2</v>
      </c>
      <c r="C59" s="36" t="s">
        <v>3</v>
      </c>
      <c r="D59" s="36" t="s">
        <v>4</v>
      </c>
      <c r="E59" s="36" t="s">
        <v>5</v>
      </c>
      <c r="F59" s="36" t="s">
        <v>6</v>
      </c>
      <c r="H59" s="22"/>
    </row>
    <row r="60" spans="1:8" x14ac:dyDescent="0.25">
      <c r="A60" s="4"/>
      <c r="B60" s="7">
        <v>0</v>
      </c>
      <c r="C60" s="7">
        <v>1</v>
      </c>
      <c r="D60" s="7">
        <v>2</v>
      </c>
      <c r="E60" s="7">
        <v>3</v>
      </c>
      <c r="F60" s="7">
        <v>4</v>
      </c>
      <c r="H60" s="22"/>
    </row>
    <row r="61" spans="1:8" ht="18.75" x14ac:dyDescent="0.3">
      <c r="A61" s="9" t="s">
        <v>0</v>
      </c>
      <c r="B61" s="10">
        <f>($A$57 / ($H$5-1))*B60</f>
        <v>0</v>
      </c>
      <c r="C61" s="10">
        <f t="shared" ref="C61:F61" si="6">($A$57 / ($H$5-1))*C60</f>
        <v>12.5</v>
      </c>
      <c r="D61" s="10">
        <f t="shared" si="6"/>
        <v>25</v>
      </c>
      <c r="E61" s="10">
        <f t="shared" si="6"/>
        <v>37.5</v>
      </c>
      <c r="F61" s="10">
        <f t="shared" si="6"/>
        <v>50</v>
      </c>
      <c r="H61" s="22"/>
    </row>
    <row r="62" spans="1:8" ht="18.75" x14ac:dyDescent="0.3">
      <c r="A62" s="9" t="s">
        <v>1</v>
      </c>
      <c r="B62" s="10">
        <f>$A$57*SIN(-2*PI()/$H$5 * B60)</f>
        <v>0</v>
      </c>
      <c r="C62" s="10">
        <v>0</v>
      </c>
      <c r="D62" s="10">
        <v>0</v>
      </c>
      <c r="E62" s="10">
        <v>0</v>
      </c>
      <c r="F62" s="10">
        <v>0</v>
      </c>
      <c r="H62" s="22"/>
    </row>
    <row r="63" spans="1:8" x14ac:dyDescent="0.25">
      <c r="A63" s="37" t="s">
        <v>22</v>
      </c>
      <c r="B63" s="8">
        <f t="shared" ref="B63:D63" si="7">IF($H$5&gt;B60, 1, 0)</f>
        <v>1</v>
      </c>
      <c r="C63" s="8">
        <f t="shared" si="7"/>
        <v>1</v>
      </c>
      <c r="D63" s="8">
        <f t="shared" si="7"/>
        <v>1</v>
      </c>
      <c r="E63" s="8">
        <f>IF($H$5&gt;E60, 1, 0)</f>
        <v>1</v>
      </c>
      <c r="F63" s="8">
        <f>IF($H$5&gt;F60, 1, 0)</f>
        <v>1</v>
      </c>
      <c r="H63" s="22"/>
    </row>
    <row r="64" spans="1:8" x14ac:dyDescent="0.25">
      <c r="A64" s="4"/>
      <c r="B64" s="5"/>
      <c r="C64" s="5"/>
      <c r="D64" s="5"/>
      <c r="E64" s="5"/>
      <c r="F64" s="5"/>
      <c r="G64" s="5"/>
      <c r="H64" s="22"/>
    </row>
    <row r="65" spans="1:8" x14ac:dyDescent="0.25">
      <c r="A65" s="38" t="s">
        <v>21</v>
      </c>
      <c r="B65" s="5"/>
      <c r="C65" s="5"/>
      <c r="D65" s="5"/>
      <c r="E65" s="5"/>
      <c r="F65" s="5"/>
      <c r="G65" s="5"/>
      <c r="H65" s="22"/>
    </row>
    <row r="66" spans="1:8" x14ac:dyDescent="0.25">
      <c r="A66" s="4"/>
      <c r="B66" s="5"/>
      <c r="C66" s="5"/>
      <c r="D66" s="5"/>
      <c r="E66" s="5"/>
      <c r="F66" s="5"/>
      <c r="G66" s="5"/>
      <c r="H66" s="22"/>
    </row>
    <row r="67" spans="1:8" x14ac:dyDescent="0.25">
      <c r="A67" s="4"/>
      <c r="B67" s="5"/>
      <c r="C67" s="5"/>
      <c r="D67" s="5"/>
      <c r="E67" s="5"/>
      <c r="F67" s="5"/>
      <c r="G67" s="5"/>
      <c r="H67" s="22"/>
    </row>
    <row r="68" spans="1:8" x14ac:dyDescent="0.25">
      <c r="A68" s="4"/>
      <c r="B68" s="5"/>
      <c r="C68" s="5"/>
      <c r="D68" s="5"/>
      <c r="E68" s="5"/>
      <c r="F68" s="5"/>
      <c r="G68" s="5"/>
      <c r="H68" s="22"/>
    </row>
    <row r="69" spans="1:8" x14ac:dyDescent="0.25">
      <c r="A69" s="4"/>
      <c r="B69" s="5"/>
      <c r="C69" s="5"/>
      <c r="D69" s="5"/>
      <c r="E69" s="5"/>
      <c r="F69" s="5"/>
      <c r="G69" s="5"/>
      <c r="H69" s="22"/>
    </row>
    <row r="70" spans="1:8" x14ac:dyDescent="0.25">
      <c r="A70" s="4"/>
      <c r="B70" s="5"/>
      <c r="C70" s="5"/>
      <c r="D70" s="5"/>
      <c r="E70" s="5"/>
      <c r="F70" s="5"/>
      <c r="G70" s="5"/>
      <c r="H70" s="22"/>
    </row>
    <row r="71" spans="1:8" x14ac:dyDescent="0.25">
      <c r="A71" s="4"/>
      <c r="B71" s="5"/>
      <c r="C71" s="5"/>
      <c r="D71" s="5"/>
      <c r="E71" s="5"/>
      <c r="F71" s="5"/>
      <c r="G71" s="5"/>
      <c r="H71" s="22"/>
    </row>
    <row r="72" spans="1:8" x14ac:dyDescent="0.25">
      <c r="A72" s="4"/>
      <c r="B72" s="5"/>
      <c r="C72" s="5"/>
      <c r="D72" s="5"/>
      <c r="E72" s="5"/>
      <c r="F72" s="5"/>
      <c r="G72" s="5"/>
      <c r="H72" s="22"/>
    </row>
    <row r="73" spans="1:8" x14ac:dyDescent="0.25">
      <c r="A73" s="4"/>
      <c r="B73" s="5"/>
      <c r="C73" s="5"/>
      <c r="D73" s="5"/>
      <c r="E73" s="5"/>
      <c r="F73" s="5"/>
      <c r="G73" s="5"/>
      <c r="H73" s="22"/>
    </row>
    <row r="74" spans="1:8" x14ac:dyDescent="0.25">
      <c r="A74" s="4"/>
      <c r="B74" s="5"/>
      <c r="C74" s="5"/>
      <c r="D74" s="5"/>
      <c r="E74" s="5"/>
      <c r="F74" s="5"/>
      <c r="G74" s="5"/>
      <c r="H74" s="22"/>
    </row>
    <row r="75" spans="1:8" x14ac:dyDescent="0.25">
      <c r="A75" s="4"/>
      <c r="B75" s="5"/>
      <c r="C75" s="5"/>
      <c r="D75" s="5"/>
      <c r="E75" s="5"/>
      <c r="F75" s="5"/>
      <c r="G75" s="5"/>
      <c r="H75" s="22"/>
    </row>
    <row r="76" spans="1:8" x14ac:dyDescent="0.25">
      <c r="A76" s="4"/>
      <c r="B76" s="5"/>
      <c r="C76" s="5"/>
      <c r="D76" s="5"/>
      <c r="E76" s="5"/>
      <c r="F76" s="5"/>
      <c r="G76" s="5"/>
      <c r="H76" s="22"/>
    </row>
    <row r="77" spans="1:8" x14ac:dyDescent="0.25">
      <c r="A77" s="4"/>
      <c r="B77" s="5"/>
      <c r="C77" s="5"/>
      <c r="D77" s="5"/>
      <c r="E77" s="5"/>
      <c r="F77" s="5"/>
      <c r="G77" s="5"/>
      <c r="H77" s="22"/>
    </row>
    <row r="78" spans="1:8" x14ac:dyDescent="0.25">
      <c r="A78" s="4"/>
      <c r="B78" s="5"/>
      <c r="C78" s="5"/>
      <c r="D78" s="5"/>
      <c r="E78" s="5"/>
      <c r="F78" s="5"/>
      <c r="G78" s="5"/>
      <c r="H78" s="22"/>
    </row>
    <row r="79" spans="1:8" x14ac:dyDescent="0.25">
      <c r="A79" s="4"/>
      <c r="B79" s="5"/>
      <c r="C79" s="5"/>
      <c r="D79" s="5"/>
      <c r="E79" s="5"/>
      <c r="F79" s="5"/>
      <c r="G79" s="5"/>
      <c r="H79" s="22"/>
    </row>
    <row r="80" spans="1:8" x14ac:dyDescent="0.25">
      <c r="A80" s="4"/>
      <c r="B80" s="5"/>
      <c r="C80" s="5"/>
      <c r="D80" s="5"/>
      <c r="E80" s="5"/>
      <c r="F80" s="5"/>
      <c r="G80" s="5"/>
      <c r="H80" s="22"/>
    </row>
    <row r="81" spans="1:8" x14ac:dyDescent="0.25">
      <c r="A81" s="4"/>
      <c r="B81" s="5"/>
      <c r="C81" s="5"/>
      <c r="D81" s="5"/>
      <c r="E81" s="5"/>
      <c r="F81" s="5"/>
      <c r="G81" s="5"/>
      <c r="H81" s="22"/>
    </row>
    <row r="82" spans="1:8" x14ac:dyDescent="0.25">
      <c r="A82" s="4"/>
      <c r="B82" s="5"/>
      <c r="C82" s="5"/>
      <c r="D82" s="5"/>
      <c r="E82" s="5"/>
      <c r="F82" s="5"/>
      <c r="G82" s="5"/>
      <c r="H82" s="22"/>
    </row>
    <row r="83" spans="1:8" x14ac:dyDescent="0.25">
      <c r="A83" s="4"/>
      <c r="B83" s="5"/>
      <c r="C83" s="5"/>
      <c r="D83" s="5"/>
      <c r="E83" s="5"/>
      <c r="F83" s="5"/>
      <c r="G83" s="5"/>
      <c r="H83" s="22"/>
    </row>
    <row r="84" spans="1:8" x14ac:dyDescent="0.25">
      <c r="A84" s="4"/>
      <c r="B84" s="5"/>
      <c r="C84" s="5"/>
      <c r="D84" s="5"/>
      <c r="E84" s="5"/>
      <c r="F84" s="5"/>
      <c r="G84" s="5"/>
      <c r="H84" s="22"/>
    </row>
    <row r="85" spans="1:8" x14ac:dyDescent="0.25">
      <c r="A85" s="4"/>
      <c r="B85" s="5"/>
      <c r="C85" s="5"/>
      <c r="D85" s="5"/>
      <c r="E85" s="5"/>
      <c r="F85" s="5"/>
      <c r="G85" s="5"/>
      <c r="H85" s="22"/>
    </row>
    <row r="86" spans="1:8" x14ac:dyDescent="0.25">
      <c r="A86" s="4"/>
      <c r="B86" s="5"/>
      <c r="C86" s="5"/>
      <c r="D86" s="5"/>
      <c r="E86" s="5"/>
      <c r="F86" s="5"/>
      <c r="G86" s="5"/>
      <c r="H86" s="22"/>
    </row>
    <row r="87" spans="1:8" x14ac:dyDescent="0.25">
      <c r="A87" s="4"/>
      <c r="B87" s="5"/>
      <c r="C87" s="5"/>
      <c r="D87" s="5"/>
      <c r="E87" s="5"/>
      <c r="F87" s="5"/>
      <c r="G87" s="5"/>
      <c r="H87" s="22"/>
    </row>
    <row r="88" spans="1:8" x14ac:dyDescent="0.25">
      <c r="A88" s="4"/>
      <c r="B88" s="5"/>
      <c r="C88" s="5"/>
      <c r="D88" s="5"/>
      <c r="E88" s="5"/>
      <c r="F88" s="5"/>
      <c r="G88" s="5"/>
      <c r="H88" s="22"/>
    </row>
    <row r="89" spans="1:8" x14ac:dyDescent="0.25">
      <c r="A89" s="4"/>
      <c r="B89" s="5"/>
      <c r="C89" s="5"/>
      <c r="D89" s="5"/>
      <c r="E89" s="5"/>
      <c r="F89" s="5"/>
      <c r="G89" s="5"/>
      <c r="H89" s="22"/>
    </row>
    <row r="90" spans="1:8" x14ac:dyDescent="0.25">
      <c r="A90" s="4"/>
      <c r="B90" s="5"/>
      <c r="C90" s="5"/>
      <c r="D90" s="5"/>
      <c r="E90" s="5"/>
      <c r="F90" s="5"/>
      <c r="G90" s="5"/>
      <c r="H90" s="22"/>
    </row>
    <row r="91" spans="1:8" x14ac:dyDescent="0.25">
      <c r="A91" s="4"/>
      <c r="B91" s="5"/>
      <c r="C91" s="5"/>
      <c r="D91" s="5"/>
      <c r="E91" s="5"/>
      <c r="F91" s="5"/>
      <c r="G91" s="5"/>
      <c r="H91" s="22"/>
    </row>
    <row r="92" spans="1:8" x14ac:dyDescent="0.25">
      <c r="A92" s="4"/>
      <c r="B92" s="5"/>
      <c r="C92" s="5"/>
      <c r="D92" s="5"/>
      <c r="E92" s="5"/>
      <c r="F92" s="5"/>
      <c r="G92" s="5"/>
      <c r="H92" s="22"/>
    </row>
    <row r="93" spans="1:8" x14ac:dyDescent="0.25">
      <c r="A93" s="4"/>
      <c r="B93" s="5"/>
      <c r="C93" s="5"/>
      <c r="D93" s="5"/>
      <c r="E93" s="5"/>
      <c r="F93" s="5"/>
      <c r="G93" s="5"/>
      <c r="H93" s="22"/>
    </row>
    <row r="94" spans="1:8" x14ac:dyDescent="0.25">
      <c r="A94" s="4"/>
      <c r="B94" s="5"/>
      <c r="C94" s="5"/>
      <c r="D94" s="5"/>
      <c r="E94" s="5"/>
      <c r="F94" s="5"/>
      <c r="G94" s="5"/>
      <c r="H94" s="22"/>
    </row>
    <row r="95" spans="1:8" x14ac:dyDescent="0.25">
      <c r="A95" s="4"/>
      <c r="B95" s="5"/>
      <c r="C95" s="5"/>
      <c r="D95" s="5"/>
      <c r="E95" s="5"/>
      <c r="F95" s="5"/>
      <c r="G95" s="5"/>
      <c r="H95" s="22"/>
    </row>
    <row r="96" spans="1:8" x14ac:dyDescent="0.25">
      <c r="A96" s="4"/>
      <c r="B96" s="5"/>
      <c r="C96" s="5"/>
      <c r="D96" s="5"/>
      <c r="E96" s="5"/>
      <c r="F96" s="5"/>
      <c r="G96" s="5"/>
      <c r="H96" s="22"/>
    </row>
    <row r="97" spans="1:8" x14ac:dyDescent="0.25">
      <c r="A97" s="4"/>
      <c r="B97" s="5"/>
      <c r="C97" s="5"/>
      <c r="D97" s="5"/>
      <c r="E97" s="5"/>
      <c r="F97" s="5"/>
      <c r="G97" s="5"/>
      <c r="H97" s="22"/>
    </row>
    <row r="98" spans="1:8" x14ac:dyDescent="0.25">
      <c r="A98" s="4"/>
      <c r="B98" s="5"/>
      <c r="C98" s="5"/>
      <c r="D98" s="5"/>
      <c r="E98" s="5"/>
      <c r="F98" s="5"/>
      <c r="G98" s="5"/>
      <c r="H98" s="22"/>
    </row>
    <row r="99" spans="1:8" x14ac:dyDescent="0.25">
      <c r="A99" s="4"/>
      <c r="B99" s="5"/>
      <c r="C99" s="5"/>
      <c r="D99" s="5"/>
      <c r="E99" s="5"/>
      <c r="F99" s="5"/>
      <c r="G99" s="5"/>
      <c r="H99" s="22"/>
    </row>
    <row r="100" spans="1:8" ht="15.75" thickBot="1" x14ac:dyDescent="0.3">
      <c r="A100" s="25"/>
      <c r="B100" s="26"/>
      <c r="C100" s="26"/>
      <c r="D100" s="26"/>
      <c r="E100" s="26"/>
      <c r="F100" s="26"/>
      <c r="G100" s="26"/>
      <c r="H100" s="35"/>
    </row>
  </sheetData>
  <sheetProtection sheet="1" objects="1" scenarios="1" selectLockedCells="1"/>
  <mergeCells count="6">
    <mergeCell ref="A49:H50"/>
    <mergeCell ref="A1:J2"/>
    <mergeCell ref="A4:F4"/>
    <mergeCell ref="F6:F22"/>
    <mergeCell ref="A26:F27"/>
    <mergeCell ref="F29:F45"/>
  </mergeCells>
  <dataValidations count="1">
    <dataValidation type="list" allowBlank="1" showInputMessage="1" showErrorMessage="1" sqref="H5" xr:uid="{301DDAB4-ACCA-4B4B-AFEE-0AE42EE2F8D2}">
      <formula1>$N$4:$N$6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Circular Array Calculator</vt:lpstr>
      <vt:lpstr>Linear Array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Laufer</cp:lastModifiedBy>
  <cp:lastPrinted>2021-03-10T10:55:58Z</cp:lastPrinted>
  <dcterms:created xsi:type="dcterms:W3CDTF">2021-03-10T10:21:26Z</dcterms:created>
  <dcterms:modified xsi:type="dcterms:W3CDTF">2022-05-29T08:03:12Z</dcterms:modified>
</cp:coreProperties>
</file>