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8674\Desktop\"/>
    </mc:Choice>
  </mc:AlternateContent>
  <bookViews>
    <workbookView xWindow="0" yWindow="0" windowWidth="17565" windowHeight="7590"/>
  </bookViews>
  <sheets>
    <sheet name="офисылаборатории" sheetId="1" r:id="rId1"/>
    <sheet name="коворкинг" sheetId="2" r:id="rId2"/>
  </sheets>
  <definedNames>
    <definedName name="_xlnm._FilterDatabase" localSheetId="1" hidden="1">коворкинг!$A$1:$C$178</definedName>
    <definedName name="_xlnm._FilterDatabase" localSheetId="0" hidden="1">офисылаборатории!$A$1:$D$173</definedName>
  </definedNames>
  <calcPr calcId="162913"/>
</workbook>
</file>

<file path=xl/calcChain.xml><?xml version="1.0" encoding="utf-8"?>
<calcChain xmlns="http://schemas.openxmlformats.org/spreadsheetml/2006/main">
  <c r="A177" i="2" l="1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3" i="1"/>
  <c r="A172" i="1"/>
  <c r="A171" i="1"/>
  <c r="A170" i="1"/>
  <c r="A165" i="1"/>
  <c r="A164" i="1"/>
  <c r="A163" i="1"/>
  <c r="A162" i="1"/>
  <c r="A157" i="1"/>
  <c r="A156" i="1"/>
  <c r="A155" i="1"/>
  <c r="A154" i="1"/>
  <c r="A153" i="1"/>
  <c r="A151" i="1"/>
  <c r="A150" i="1"/>
  <c r="A149" i="1"/>
  <c r="A148" i="1"/>
  <c r="A147" i="1"/>
  <c r="A146" i="1"/>
  <c r="A144" i="1"/>
  <c r="A143" i="1"/>
  <c r="A139" i="1"/>
  <c r="A138" i="1"/>
  <c r="A137" i="1"/>
  <c r="A134" i="1"/>
  <c r="A133" i="1"/>
  <c r="A132" i="1"/>
  <c r="A131" i="1"/>
  <c r="A130" i="1"/>
  <c r="A128" i="1"/>
  <c r="A122" i="1"/>
  <c r="A120" i="1"/>
  <c r="A119" i="1"/>
  <c r="A117" i="1"/>
  <c r="A115" i="1"/>
  <c r="A114" i="1"/>
  <c r="A113" i="1"/>
  <c r="A111" i="1"/>
  <c r="A109" i="1"/>
  <c r="A108" i="1"/>
  <c r="A107" i="1"/>
  <c r="A106" i="1"/>
  <c r="A104" i="1"/>
  <c r="A103" i="1"/>
  <c r="A102" i="1"/>
  <c r="A101" i="1"/>
  <c r="A100" i="1"/>
  <c r="A99" i="1"/>
  <c r="A96" i="1"/>
  <c r="A95" i="1"/>
  <c r="A94" i="1"/>
  <c r="A93" i="1"/>
  <c r="A89" i="1"/>
  <c r="A88" i="1"/>
  <c r="A82" i="1"/>
  <c r="A81" i="1"/>
  <c r="A78" i="1"/>
  <c r="A77" i="1"/>
  <c r="A76" i="1"/>
  <c r="A75" i="1"/>
  <c r="A74" i="1"/>
  <c r="A73" i="1"/>
  <c r="A72" i="1"/>
  <c r="A70" i="1"/>
  <c r="A69" i="1"/>
  <c r="A67" i="1"/>
  <c r="A66" i="1"/>
  <c r="A65" i="1"/>
  <c r="A64" i="1"/>
  <c r="A60" i="1"/>
  <c r="A59" i="1"/>
  <c r="A58" i="1"/>
  <c r="A57" i="1"/>
  <c r="A54" i="1"/>
  <c r="A53" i="1"/>
  <c r="A51" i="1"/>
  <c r="A50" i="1"/>
  <c r="A47" i="1"/>
  <c r="A45" i="1"/>
  <c r="A44" i="1"/>
  <c r="A43" i="1"/>
  <c r="A42" i="1"/>
  <c r="A41" i="1"/>
  <c r="A40" i="1"/>
  <c r="A39" i="1"/>
  <c r="A38" i="1"/>
  <c r="A37" i="1"/>
  <c r="A36" i="1"/>
  <c r="A34" i="1"/>
  <c r="A32" i="1"/>
  <c r="A31" i="1"/>
  <c r="A30" i="1"/>
  <c r="A28" i="1"/>
  <c r="A26" i="1"/>
  <c r="A25" i="1"/>
  <c r="A23" i="1"/>
  <c r="A22" i="1"/>
  <c r="A21" i="1"/>
  <c r="A19" i="1"/>
  <c r="A18" i="1"/>
  <c r="A17" i="1"/>
  <c r="A16" i="1"/>
  <c r="A15" i="1"/>
  <c r="A14" i="1"/>
  <c r="A13" i="1"/>
  <c r="A12" i="1"/>
  <c r="A11" i="1"/>
  <c r="A9" i="1"/>
  <c r="A8" i="1"/>
  <c r="A7" i="1"/>
  <c r="A6" i="1"/>
  <c r="A3" i="1"/>
  <c r="A2" i="1"/>
</calcChain>
</file>

<file path=xl/sharedStrings.xml><?xml version="1.0" encoding="utf-8"?>
<sst xmlns="http://schemas.openxmlformats.org/spreadsheetml/2006/main" count="876" uniqueCount="513">
  <si>
    <t>название</t>
  </si>
  <si>
    <t>кластер</t>
  </si>
  <si>
    <t>описание</t>
  </si>
  <si>
    <t>ИТ</t>
  </si>
  <si>
    <t>Системы сбора данных и управления «Интернет вещей» на основе беспроводной LPWAN технологии SNB.</t>
  </si>
  <si>
    <t>ПТ</t>
  </si>
  <si>
    <t>Технологии диффузионной сварки жаропрочных сплавов между собой и с деталями авиадвигателей из композитов и создание специального оборудования.</t>
  </si>
  <si>
    <t>Комплекс беспилотного управления транспортными средствами в сельском хозяйстве для автоматического посева, в промышленности и складском хозяйстве для оптимизации внутренней логистики, а также в сервисных случаях для помощ  в быту.</t>
  </si>
  <si>
    <t>БМТ</t>
  </si>
  <si>
    <t>Создание сортов твердой пшеницы с качественными показателями зерна, соответствующими международным стандартам, с высокой продуктивностью и экологической стабильностью.</t>
  </si>
  <si>
    <t>Ускоренная селекция сортов и линий озимого тритикале, адаптированных к засушливым условиям Поволжья.</t>
  </si>
  <si>
    <t>ЭЭ</t>
  </si>
  <si>
    <t>Технологии многоствольного заканчивания скважин.</t>
  </si>
  <si>
    <t>Система управления энергопотреблением зданий.</t>
  </si>
  <si>
    <t>Программное обеспечение геолого-геофизического моделирования в нефтегазовой отрасли</t>
  </si>
  <si>
    <t>Определение объектов в видео и на картинках.</t>
  </si>
  <si>
    <t>Переработка осадка сточных вод с целью получения фосфатных удобрений</t>
  </si>
  <si>
    <t>ПО для управления беспилотными летательными аппаратами.</t>
  </si>
  <si>
    <t>Инновационные продукты на рынке информационной безопасности.</t>
  </si>
  <si>
    <t>Техлатформа генных препаратов, воздействующих на регенерацию миокарда.</t>
  </si>
  <si>
    <t>Технологии эффективного промышленного воспроизводства высокопродуктивных сельскохозяйственных, высокоценных и редких животных.</t>
  </si>
  <si>
    <t>Регенератор влажности и воздуха в помещениях при использовании бытовых и промышленных кондиционеров, использующий конденсат.</t>
  </si>
  <si>
    <t>Платформа обеспечения информационной безопасности технологических систем.</t>
  </si>
  <si>
    <t>Система сотовой связи с переносом емкости для поколений 4G, 5G и IoT.</t>
  </si>
  <si>
    <t>Решения для газовой промышленности.</t>
  </si>
  <si>
    <t>Энергосберегающие децентрализованные системы вентиляции с рекуперацией тепла бытового, промышленного и специального назначения и автоматизированных систем управления.</t>
  </si>
  <si>
    <t>Облачное решение для частных пользователей: мониторинг детей, родителей, домашних животных и растений, всей семьи, управление умным домом.</t>
  </si>
  <si>
    <t>Сервис по подбору лучших помещений для бизнеса.</t>
  </si>
  <si>
    <t>Создание установки жидкой ковки.</t>
  </si>
  <si>
    <t>Разработка инвазивного интерфейса - кортикального зрительного протеза - для реабилитации и улучшения качества жизни незрячих людей.</t>
  </si>
  <si>
    <t>Подготовка к серийному выпуску биопротеза руки, управляемого с помощью поверхностной электромиограммы от остаточных мышц.</t>
  </si>
  <si>
    <t>Биокомбинированный препарат для животноводства и птицеводства на основе кормового монокальцийфосфата (МКФ) и кормовой пробиотической добавки.</t>
  </si>
  <si>
    <t>Препараты, ингибирующие формирование патологических белковых отложений в нервной ткани как основную причину деменций.</t>
  </si>
  <si>
    <t>Мультиинтерфейсная твердотельная система хранения на процессорах Эльбрус.</t>
  </si>
  <si>
    <t>Пользовательские интерфейсы для носимой электроники.</t>
  </si>
  <si>
    <t>Беспилотный комплекс AR-1 для авиационно-химических работ, в автоматическом режиме выполняющий опрыскивание с/х культур.</t>
  </si>
  <si>
    <t>Классификационная и ситуационная мультикамерная видеоаналитика реального времени, применимая к задачам бизнес-аналитики</t>
  </si>
  <si>
    <t>SAAS-продукт для высокоточной аналитики по сайтам.</t>
  </si>
  <si>
    <t>Металлообрабатывающие станки с ЧПУ.</t>
  </si>
  <si>
    <t>Персонализированные тканеинженерные биокомпозиты для восстановления твердых тканей пародонта.</t>
  </si>
  <si>
    <t>Автодория</t>
  </si>
  <si>
    <t>Интеллектуальная транспортная система.</t>
  </si>
  <si>
    <t>Жидкостный и газовый расходомер с использованием ультразвукового многоэлементного преобразователя на основе направленной волны для нефтяной, газовой и химической промышленности.</t>
  </si>
  <si>
    <t>Платформа SBAP для автоматизации разработки высоконагруженных бизнес-приложений.</t>
  </si>
  <si>
    <t>VR-аттракционы по франшизе.</t>
  </si>
  <si>
    <t>Лечение множественной миеломы на основе моноклонального антитела к трансферриновому рецептору первого типа.</t>
  </si>
  <si>
    <t>Генно-терапевтический препарат АнтионкоРАН-М для лечения рака.</t>
  </si>
  <si>
    <t>Лекарственный препарат с новым механизмом действия – ингибированием фосфофруктокиназы-2.</t>
  </si>
  <si>
    <t>Технологии получения особо чистого германия (ОЧГ), который применяется в спектрометрах гамма-излучения. ОЧГ обладает лучшим энергетическим разрешением среди всех материалов, используемых в качестве детекторов ионизирующих излучений.</t>
  </si>
  <si>
    <t>Технология, позволяющая зрителям рекламы на Web и Smart.TV покупать товары и услуги, получать купоны на скидку и регистрироваться в конкурсах, не вставая с дивана.</t>
  </si>
  <si>
    <t>Гидродинамическое оборудования для очистки поверхностей с применением микрогидроударного эффекта.</t>
  </si>
  <si>
    <t>Автоматизация технологии биологического компостирования органических отходов.</t>
  </si>
  <si>
    <t>Скутер на воздушной подушке.</t>
  </si>
  <si>
    <t>Беспилотная платформа для аэрофотосъемки и логистики небольших грузов.</t>
  </si>
  <si>
    <t>Разработка, системная интеграция, нфраструктурные решения, сервисные услуги и аутсорсинг, информационная безопасность, консалтинг.</t>
  </si>
  <si>
    <t>Платформа ген-активированных материалов для регенеративной медицины.</t>
  </si>
  <si>
    <t>Система контроля, диагностики и прогнозирования состояния технологических объектов и техники.</t>
  </si>
  <si>
    <t>Высокомультиплексная нормирующая амплификация ДНК.</t>
  </si>
  <si>
    <t>Алгоритм</t>
  </si>
  <si>
    <t>Семантический анализатор Application-to-Person трафика.</t>
  </si>
  <si>
    <t>Термоизоляционная распорно-герметизирующая лента для стеклопакетов Greenspacer.</t>
  </si>
  <si>
    <t>Перенос технологии производства поликристаллических алмазов "МонАлит" в буровую отрасль для буровых инструментов.</t>
  </si>
  <si>
    <t>Переработка твердых бытовых отходов на основе технологии дуплексной деструкции.</t>
  </si>
  <si>
    <t>Позиционный трекер для систем AR/VR.</t>
  </si>
  <si>
    <t>Система спутникового мониторинга подвижных объектв (транспорт, техника, грузы) в любой точке Земли.</t>
  </si>
  <si>
    <t>Автоматизированная система управления транспортным средством и комплексная система для проектов по автономному вождению для крупных регионов.</t>
  </si>
  <si>
    <t>Платформа для обработки больших данных при проведении клинических исследований.</t>
  </si>
  <si>
    <t>Трехмерная печать армированных прямыми волокнами композитов.</t>
  </si>
  <si>
    <t>Малотоннажное производство метанола, проектирование и изготовление опытно-промышленной установки.</t>
  </si>
  <si>
    <t>Автоматизация разработки программного обеспечения и управление его жизненным циклом.</t>
  </si>
  <si>
    <t>Технология повышения продуктивности скважин на месторождениях с падающей добычей.</t>
  </si>
  <si>
    <t>IT-платформа для медициниских организаций, система обработки медицинских текстов и построенная на ней рекомендательная система – программный комплекс, позволяющий: распознавать и тегировать текстовую медицинскую информацию, определять заболевание пациента по его жалобам; давать рекомендации врачам; осуществлять контроль качества постановки диагнозов.</t>
  </si>
  <si>
    <t>Платформа персонализации и A/B-тестирования сайта.</t>
  </si>
  <si>
    <t>Облачная SaaS-платформа для оценки конкурентоспособности сайта с точки зрения его визуальной составляющей.</t>
  </si>
  <si>
    <t>Процессинговая платформа, позволяющая клиентам по всему миру принимать и выводить средства в один клик через самые удобные и современные платежные методы, соблюдая требования регуляторов.</t>
  </si>
  <si>
    <t>Газо-имульсные установки дистанционного пожаротушения. Действие основано на использовании преобразования низкого давления сжатых газов в высокоэнергетический импульс, который доставляет порошковый огнетушитель в зону огня.</t>
  </si>
  <si>
    <t>Облачный сервис для производителей и ритейлеров различных категорий по анализу и контролю товаров на полках в точках продаж по концепции 360 view (c помощью RFID, Image Recognition, Machine Learning, IoT снимается максимально полная и точная информация).</t>
  </si>
  <si>
    <t>Программно-аппаратная платформа для телеуправления подводным робототехническим комплексом для поиска и мониторинга подводных объектов.</t>
  </si>
  <si>
    <t>Промывочная установка.</t>
  </si>
  <si>
    <t>Программно-аппаратный комплекс – простой и удобный способ вызова экстренной помощи нажатием выделенной кнопки на носимом модуле, при котором предусмотрена связь с диспетчером по каналам мобильной связи стандарта GSM и передача информации о местоположении с использованием данных GPS/Глонасс, LBS и Wi-Fi.</t>
  </si>
  <si>
    <t>Платформа коммерческого облачного хранилища (SaaS) для мобильных операторов, которые предоставляют его абонентам как VAS.</t>
  </si>
  <si>
    <t>Платформа для фронтальной интеграции клиентских приложений и автоматизации бизнес процессов.</t>
  </si>
  <si>
    <t>Создание электромиографического браслета, который используется как игровое устройство и девайс для управления VR, инструмент реабилитации и портативный электромиограф.</t>
  </si>
  <si>
    <t>Создание лекарственных препаратов для сложных заболеваний (рак, ВИЧ, гепатит, рассеянный склероз и др.) полного цикла: от поиска молекулы до массового производства и маркетинговой поддержки.</t>
  </si>
  <si>
    <t>Биотех-Инновации</t>
  </si>
  <si>
    <t>Масс-спектрометрические метки для биотеха и диагностики.</t>
  </si>
  <si>
    <t>Технология оценки и прогноза состояния и динамики лесных ресурсов на основе интеграции данных дистанционного зондирования Земли.</t>
  </si>
  <si>
    <t>Управляемые СВЧ антенны для перспективных телекоммуникационных и навигационных систем.</t>
  </si>
  <si>
    <t>ИТ решение автоматизирующее выявление рисков мошенничества в рамках бизнеса отдельных юридических лиц или группы компаний.</t>
  </si>
  <si>
    <t>Программная платформа для диагностики и оценки рисков заболеваний с использованием искусственного интеллекта.</t>
  </si>
  <si>
    <t>Облако автоматизации микрофинансовых организаций, кредитных кооперативов и разработки (SaaS).</t>
  </si>
  <si>
    <t>Алмазные структуры для фотоники.</t>
  </si>
  <si>
    <t>Видеоинтеллект</t>
  </si>
  <si>
    <t>Платформа предиктивной поведенческой видеоаналитики.</t>
  </si>
  <si>
    <t>Стереотаксический держатель медицинского инструмента.</t>
  </si>
  <si>
    <t>Интегрированная Система Обеспечения Безопасности Работ (ИСОБР), с повышенной опасностью.</t>
  </si>
  <si>
    <t>Инвалидная коляска-трансформер с возможностью подъема по лестницам.</t>
  </si>
  <si>
    <t>Система управления робототехнических систем добычи сырья в динамических недетерминированных средах всех видов (подводные, подземные, наземные, воздушные или космические) на основе ГЛОНАСС.</t>
  </si>
  <si>
    <t>Геноаналитика</t>
  </si>
  <si>
    <t>Щитки вводные для кабеля в опоры освещения.</t>
  </si>
  <si>
    <t>Геномика, генотипирование. Омик'с Биология</t>
  </si>
  <si>
    <t xml:space="preserve">Стеклокристаллическая пенокерамика с уникальными свойствами: высокая теплоизоляционная способность, прочность, пожаростойкость, формостабильность. </t>
  </si>
  <si>
    <t>Исследования трещинноватости сланцевых пластов с использованием ядерных методов каротажа и нейтронно-поглощающих материалов.</t>
  </si>
  <si>
    <t>Глобус Медиа</t>
  </si>
  <si>
    <t>Сервис заказа билетов на поезда.</t>
  </si>
  <si>
    <t>Роботизированный ассистент ремонтника.</t>
  </si>
  <si>
    <t>Автономное здание с солнечной энергетической системой.</t>
  </si>
  <si>
    <t>Автоиньектор.</t>
  </si>
  <si>
    <t>Анализ микросейсмических полей с использованием GPGPU для пассивной сейсморазведки.</t>
  </si>
  <si>
    <t>Платформа для интернета вещей.</t>
  </si>
  <si>
    <t>Real-time BI в режиме реального на основе big data для телекомов (в т.ч. виртуальных) и розничных финансовых организаций.</t>
  </si>
  <si>
    <t>ГринБиоТек-Агро</t>
  </si>
  <si>
    <t>Углеводные кормодобавки из растительных и животных сахаров.</t>
  </si>
  <si>
    <t>Карточки описаний товаров, адаптированные под информационные модели интернет-магазинов.</t>
  </si>
  <si>
    <t>Пассажирские дроны.</t>
  </si>
  <si>
    <t>Группа АйБи</t>
  </si>
  <si>
    <t>Система противодействия преступлениям в киберпространстве.</t>
  </si>
  <si>
    <t>Реабилитационное оборудовании для восстановления двигательных функций у больных неврологического профиля.</t>
  </si>
  <si>
    <t>Нефтегазовое машиностроение.</t>
  </si>
  <si>
    <t>Энергосберегающие электрообогреватели, на основе энергоэффективного нагревательного элемента.</t>
  </si>
  <si>
    <t>Модификация гибридной молекулы тиазолидина и триазола с целью усиления ее антирезистентной и антикандидозной активности для лечения инвазивных микозов.</t>
  </si>
  <si>
    <t>Первое в классе средства против астмы на основе NO генерирующего простагландина Е2.</t>
  </si>
  <si>
    <t>Активная антимикробная упаковка для увеличения сроков хранения продуктов питания.</t>
  </si>
  <si>
    <t>Инфосистемы: от сайтов до комплексных решений на базе Oracle.</t>
  </si>
  <si>
    <t>Термоакустическая установка для малотоннажного сжижения природного газа.</t>
  </si>
  <si>
    <t>Создание нового поколения лавинных фотоприемников для регистрации световых сигналов с высокой чувствительностью в беспрецедентно широком динамическом диапазоне.</t>
  </si>
  <si>
    <t>Сервис регистрации покупок, программа лояльности.</t>
  </si>
  <si>
    <t>Покрытия и пигментные пасты для окрашивания строительной керамики, объемного стекла, архитектурного стекла и микроэлектроники.</t>
  </si>
  <si>
    <t>Система выравнивания зубов.</t>
  </si>
  <si>
    <t>Препарат на основе генно-инженерной модификации противоопухолевого цитокина TRAIL для таргетной терапии злокачественных опухолей.</t>
  </si>
  <si>
    <t>Биомаркеры для оценки риска повреждения мозга и экспересс-гемотесты на их основе.</t>
  </si>
  <si>
    <t>Платформа облачных игр.</t>
  </si>
  <si>
    <t>Высокоточная навигация (+-2см) для роботов и систем виртуальной реальности.</t>
  </si>
  <si>
    <t>Справочно-информационная система поддержки принятия врачебных решений и непрерывного медицинского образования специалистов сферы здравоохранения.</t>
  </si>
  <si>
    <t>Система прослеживания жизненного цикла электронных компонентов в сложных инженерных объектах.</t>
  </si>
  <si>
    <t>Цифровое моделирование фильтрации на микроуровне пористой среды.</t>
  </si>
  <si>
    <t>Композитные ограждающие конструкции для многоэтажных зданий с монолитным или стальным каркасом и технология их устройства.</t>
  </si>
  <si>
    <t>ИнКата Рус (EnCata)</t>
  </si>
  <si>
    <t>Промышленный дизайн. Прототипирование</t>
  </si>
  <si>
    <t>Оригинальная технология радиолокации и радары на ее основе в диапазонах 24 и 77 ГГц.</t>
  </si>
  <si>
    <t>Самообучающийся облачный мониторинг качества корпоративной отчетности, бизнес и технологических процессов в области высоконагруженных потоковых и больших хранимых данных.</t>
  </si>
  <si>
    <t>Инновакс</t>
  </si>
  <si>
    <t>Мелкосерийное аддитивное производство.</t>
  </si>
  <si>
    <t>Инновационные ФАрмакологические Разработки (ИФАР)</t>
  </si>
  <si>
    <t>Фармацевтический и фармакокинетический анализ; разработка лекарств.</t>
  </si>
  <si>
    <t>Платформа для быстрой и эффективной разработки новых продуктов в области интернета вещей.</t>
  </si>
  <si>
    <t>Автоматизация технологических процессов на основе технологий беспроводной энергоэффективной связи типа LPWAN. Компания производит все компоненты: беспроводные радиомодули, базовая станция, сервер и приложение.</t>
  </si>
  <si>
    <t>Система управления образовательным процессом.</t>
  </si>
  <si>
    <t xml:space="preserve">Высокомощный генератор ультразвука проточного типа для снижения энергоёмкости химико-технологических процессов, использующих в качестве рабочего материала жидкие среды. </t>
  </si>
  <si>
    <t>Биомоделирование. Приложение алгоритма анализа сигнальных путей iPANDA и глубокого обучения к омиксным данным для исследований заболеваний и разработки лекарств.</t>
  </si>
  <si>
    <t>Инструменты генерации дохода</t>
  </si>
  <si>
    <t>Программно-аппаратноый комплекс для аппроксимации формул ранжирования поисковых систем APRA.</t>
  </si>
  <si>
    <t>Нейроморфная СБИС “Алтай” для решения задач технического зрения и обработки сигналов в реальном времени</t>
  </si>
  <si>
    <t>Софт для совместной обработки высокодетальной радиолокационной, оптической и гиперспектральной информации дистанционного зондирования.</t>
  </si>
  <si>
    <t>Электромеханические протезы верхних конечностей с системой мио-управления (снятие электрических импульсов с мышц), а также VR-обучение пользованию ими.</t>
  </si>
  <si>
    <t>Облачная платформа c GUI-инструментами для Agile разработки решений в области ECM (docflow, workflow, knowledge management, collaboration) без программирования(PaaS)</t>
  </si>
  <si>
    <t>ИСС-Софт</t>
  </si>
  <si>
    <t>Ситуационные центры с искусственным интеллектом.</t>
  </si>
  <si>
    <t>Ифотоп</t>
  </si>
  <si>
    <t>Промышленный синтеза многофункциональной присадки для производства высокооктановых бензинов.</t>
  </si>
  <si>
    <t>Противотуберкулезный препарат нового поколения.</t>
  </si>
  <si>
    <t>Инжиниринговый центр одного из крупнейших в стране производителей и поставщиков электрических машин, с многочисленными активами и 3000 наименованиями продукции.</t>
  </si>
  <si>
    <t>Квантовая оптика. Механообработка на универсальном токарно-фрезерном оборудовании.</t>
  </si>
  <si>
    <t>Надежда</t>
  </si>
  <si>
    <t>Биотехнологическая энергосберегающая утилизация стоков и отходов предприятий пищевой промышленности.</t>
  </si>
  <si>
    <t>Яровая мягкая пшеница, собранная с использованием нетрадиционных методов селекции, устойчивых к биотическим и абиотическим стрессорам.</t>
  </si>
  <si>
    <t>On-line диагностика многозонных гидроразрывов.</t>
  </si>
  <si>
    <t>Технология термомеханической калибровки винтовым обжатием.</t>
  </si>
  <si>
    <t>Интерпретация анализа микробиоты кишечника.</t>
  </si>
  <si>
    <t>Колловэар</t>
  </si>
  <si>
    <t>Скрининг лекарственных препаратов умным электрохимическим нанокапиляром для локальной подачи аналитов.</t>
  </si>
  <si>
    <t>Платформы хранения и обработки данных с динамично изменяющейся структурой.</t>
  </si>
  <si>
    <t>Композит Сольюшен</t>
  </si>
  <si>
    <t>Моделирование процессов и оценка свойств изделий и конструкций из полимерных композитов.</t>
  </si>
  <si>
    <t>Коптер Экспресс Технологии</t>
  </si>
  <si>
    <t>Учебный конструктор программируемого квадрокоптера.</t>
  </si>
  <si>
    <t>Технология трансдермальной доставки биологически активных молекул с молекулярным весом свыше 500 Да в органы и ткани сквозь барьерные системы организма за счёт добавления миллимолярных концентраций сульфата аммония - лиотропной синтетической соли.</t>
  </si>
  <si>
    <t>Робототехническая система скоростного наведения оптической аппаратуры космического аппарата.</t>
  </si>
  <si>
    <t>3D-ручка с холодными фотополимерными чернилами.</t>
  </si>
  <si>
    <t>Модифицированный синтетический агонист GLP1 рецепторов, как средство для терапии сахарного диабета 2-го типа и предупреждения развития эндотелио- и нейропатии</t>
  </si>
  <si>
    <t>Комплекс для промышленного и экологического мониторинга на основе распределенных сенсорных сетей (РСС).</t>
  </si>
  <si>
    <t>Лаборатория Инфовотч</t>
  </si>
  <si>
    <t>Локальная система навигации.</t>
  </si>
  <si>
    <t>Установка для восстановления качества рабочих и диэлектрических жидкостей.</t>
  </si>
  <si>
    <t>Оборудование для операторов связи на базе xDSL, MetroEthernet, PON, Wi-Fi, 3G, PDH/SDH.</t>
  </si>
  <si>
    <t>Система непрерывного мониторинга и контроля работоспособности водителей, диспетчеров и машинистов локомотивов.</t>
  </si>
  <si>
    <t>Универсальная защита информации с разработкой и применением информационных технологий высокой точности.</t>
  </si>
  <si>
    <t>М-Гранат</t>
  </si>
  <si>
    <t>Сверхчувствительные сенсоры магнитного поля.</t>
  </si>
  <si>
    <t>Виртуальный робот-симулятор эндоскопической нейрохирургии.</t>
  </si>
  <si>
    <t>Портативный автоматический аппарат для сварки кварцевых волоконных световодов.</t>
  </si>
  <si>
    <t>Платформа геннотерапевтических препаратов, воздействующих на регенерацию тканей нуклеиновыми кислотами, несущими гены факторов роста.</t>
  </si>
  <si>
    <t>Платформа трехмерного картирования донных осадков.</t>
  </si>
  <si>
    <t>Высокопроизводительная мультимодельная распределенная система управления базами данных.</t>
  </si>
  <si>
    <t>Интегральные микросхемы менеджмента питания и защиты от тиристорного эффекта электроники космических аппаратов.</t>
  </si>
  <si>
    <t>Электрохимические генераторы (ЭХГ) на основе батарей микротрубчатых твердооксидных топливных элементов и создание аддитивных технологий для их производства.</t>
  </si>
  <si>
    <t>Высокоскоростная сканирующая зондовая микроскопия.</t>
  </si>
  <si>
    <t>Переработка органических отходов сельского хозяйства личинками мух с получением белка для животных, птицы и рыбы и получением органических удобрений.</t>
  </si>
  <si>
    <t>Автономное устройство мониторинга физиологических параметров человека во сне на основе бесконтактных сенсоров.</t>
  </si>
  <si>
    <t>Технология производства мелкодисперсных металлических и неметаллических порошков с использованием плазмы.</t>
  </si>
  <si>
    <t>Полимерные композитные материалы; повышение энергоэффективности процессов бурения скважин за счет использования органофильных бетонитовых добавок.</t>
  </si>
  <si>
    <t>Решения для скрининга микотоксинов в сельскохозяйственном сырье/продукции и дальнейшего мониторинга.</t>
  </si>
  <si>
    <t>Микс</t>
  </si>
  <si>
    <t>Магнитно-импульсная дефектоскопия.</t>
  </si>
  <si>
    <t>МолТех</t>
  </si>
  <si>
    <t>Вычислительные подходы для дизайна лекарственных препаратов, а также создание инновационных таргетных препаратов.</t>
  </si>
  <si>
    <t>Платформа разработки на базе комбинаторного программирования</t>
  </si>
  <si>
    <t>Пасты для изготовления кремниевых солнечных элементов c тыльной диэлектрической пассивацией.</t>
  </si>
  <si>
    <t>Высокоточная персональная навигация на базе MEMS-датчиков и разнородной корректирующей информации.</t>
  </si>
  <si>
    <t>Платформа автоматизированного определения индивидуальных комплексных программ коррекции и увеличения резервов здоровья человека.</t>
  </si>
  <si>
    <t>Наука-Энерготех</t>
  </si>
  <si>
    <t>Микротурбинные энергетические установки малой мощности для автономной генерации, когенерации, тригенерации.</t>
  </si>
  <si>
    <t>Научно-производственный центр Амфион</t>
  </si>
  <si>
    <t>Эндопротез венозного клапана.</t>
  </si>
  <si>
    <t>Научно-технический центр МЗТА</t>
  </si>
  <si>
    <t>Автоматизация интеллектуальных зданий.</t>
  </si>
  <si>
    <t>Научный центр Автономные источники тока</t>
  </si>
  <si>
    <t>Разработка литий-ионных накопителей энергии для снабжения мобильных и стационарных объектов.</t>
  </si>
  <si>
    <t>Национальный Биосервис</t>
  </si>
  <si>
    <t>Биобанкинг.</t>
  </si>
  <si>
    <t>Имплантаты эндопротезов крупных и мелких суставов, модифицированные тонкими углеродными пленками и/или наноуглеродными композитными покрытиями.</t>
  </si>
  <si>
    <t>Технологическая платформа по дизайну, производству и применению тканевых макрочипов человека.</t>
  </si>
  <si>
    <t>Промышленные волоконно-оптические измерительные приборы.</t>
  </si>
  <si>
    <t>Высокоэффективные и нетоксичные реагенты для очистки нефти от сероводорода и легких меркаптанов.</t>
  </si>
  <si>
    <t>НИИ ХимРар</t>
  </si>
  <si>
    <t>Высокоточные средства измерений механических величин: инклинометров, датчиков угла наклона, первичных преобразователей угла наклона, акселерометров, частотомеров, а также автоматизированные комплексы на их основе.</t>
  </si>
  <si>
    <t>Органический синтез.</t>
  </si>
  <si>
    <t>Новые спинтронные технологии</t>
  </si>
  <si>
    <t>Технология спиновых диодов, основанные на магнитных туннельных контактах.</t>
  </si>
  <si>
    <t>Новые технологии лазерного термоупрочнения</t>
  </si>
  <si>
    <t>Промышленные технологии лазерного термоупрочнения машиностроительных изделий, подвергающихся многофакторному износу.</t>
  </si>
  <si>
    <t>Умный дом.</t>
  </si>
  <si>
    <t>Комплекс термической переработки илового кека с получением экологически безопасного материала для строительства.</t>
  </si>
  <si>
    <t>Изучение перспективных интернет-технологий.</t>
  </si>
  <si>
    <t>Высокоэффективные композиционные полимерные составы для применения в качестве защитных и ремонтных материалов в промышленности и строительстве.</t>
  </si>
  <si>
    <t>Создание тест-системы для раннего обнаружения и мониторинга эффективности лечения меланомы на основе экзосомальных микроРНК, и разработка терапевтическиз агентов</t>
  </si>
  <si>
    <t>Испытания технических средств на электромагнитную совместимость; интеграция и поставки оборудования; техническая защита информации; аренда измерительного оборудования.</t>
  </si>
  <si>
    <t>НТЛаб-СК</t>
  </si>
  <si>
    <t>Микромодуль навигации, управления, видеообработки и цифровой радиосвязи для микро-робототехнических комплексов космического, воздушного, наземного и морского базирования.</t>
  </si>
  <si>
    <t>НФВер</t>
  </si>
  <si>
    <t>NFV платформа.</t>
  </si>
  <si>
    <t>Производство пакерного и устьевого оборудования, применяемого при добыче нефти и ремонте скважин.</t>
  </si>
  <si>
    <t>Современные энергоэффективные и энергосберегающие технологии в области нефтегазопереработки и нефтегазохимии.</t>
  </si>
  <si>
    <t>Система организации прямого эфира на сетях сотовых операторов.</t>
  </si>
  <si>
    <t>Продукт функционального питания на основе рекомбинантной щелочной фосфатазы, полученной в клетках моркови.</t>
  </si>
  <si>
    <t>Промышленный экзоскелет для нижней части тела, повышающий индивидуальную производительность труда.</t>
  </si>
  <si>
    <t>SAAS-защита веб-приложения от хакерских атак, с автоматическим поиском уязвимостей.</t>
  </si>
  <si>
    <t>Интеллектуальная система автоматизированного подбора частных профессионалов в сфере услуг.</t>
  </si>
  <si>
    <t>Программы для аэродинамического дизайна и анализа летательных аппаратов.</t>
  </si>
  <si>
    <t>Технология стабилизации промышленных ферментов на основе минишаперонов.</t>
  </si>
  <si>
    <t>Установки декольматации призабойной зоны, ликвидация и предотвращение выпадения асфальтосмолистых и парафиновых отложений.</t>
  </si>
  <si>
    <t>Пульсирующий детонационный двигатель.</t>
  </si>
  <si>
    <t>Антифрикционный материал для узлов трения скольжения механизмов в экстремальных условиях.</t>
  </si>
  <si>
    <t>Поликод</t>
  </si>
  <si>
    <t>Комплекс исследований методом фильтрационных волн давления.</t>
  </si>
  <si>
    <t>Платформа геомаркетинговых исследований.</t>
  </si>
  <si>
    <t>Лечение заболеваний позвоночника и иннервационно-зависимых органов методом гравитационного вытяжения с системой трехмерной управляемой вибрации.</t>
  </si>
  <si>
    <t>Получение высокочистого аморфного диоксида кремния с высокими значениями удельной поверхности из рисовой шелухи</t>
  </si>
  <si>
    <t>Комплекс для интеллектуального распознавания характеристик объекта и поиска кортежа объектов с оптимальным набором значений.</t>
  </si>
  <si>
    <t>Плиты из пеностекла теплоизоляционного назначения с улучшенным по сравнению с ведущими мировыми аналогами свойствами.</t>
  </si>
  <si>
    <t>Биометрическая идентификация человека по венам ладони и другим параметрам.</t>
  </si>
  <si>
    <t>Передовые катодные материалы для Li-ионных аккумуляторов.</t>
  </si>
  <si>
    <t>Технический консалтинг, создание и аудит измерительных систем для спутниковых ретрансляторов.</t>
  </si>
  <si>
    <t>Райграс</t>
  </si>
  <si>
    <t>BIM-рюкзак с лидаром для одновременной навигации и построения трехмерного образа помещения с применением многофакторного SLAM-алгоритма.</t>
  </si>
  <si>
    <t>Разработка технологии и оборудования для ультразвуковой гидротермической очистки литых охлаждаемых лопаток турбореактивных двигателей</t>
  </si>
  <si>
    <t>Многоцелевая беспилотная платформа с альтернативной аэродинамической компоновкой и возможностями группового применения нескольких летательных аппаратов.</t>
  </si>
  <si>
    <t>РДП.РУ</t>
  </si>
  <si>
    <t>Лекарство на основе фуллерена С60 с антиоксидантным, противовоспалительным и противоаллергическим действием для лечения атопического дерматита.</t>
  </si>
  <si>
    <t>Распределенная система анализа и обработки трафика.</t>
  </si>
  <si>
    <t>Автономная энергонезависимая экологичная транспортная система для умного города, решающая проблему последней мили.</t>
  </si>
  <si>
    <t>Управление автоматическими шлагбаумами и воротами через веб; система одного приложения-пропуска на разные объекты.</t>
  </si>
  <si>
    <t>Географически распределенная система доставки контента и мониторинга абонентов.</t>
  </si>
  <si>
    <t>Исследование методов обучения AI с последующей разработкой программного обеспечения для выполнения поведенческой MEMS-аналитики.</t>
  </si>
  <si>
    <t>Комплекс автономной навигации для роботизированных и автономных систем, использующий ГЛОНАСС, техническое зрение и бесплатформенную инерционную систему навигации.</t>
  </si>
  <si>
    <t>РСКЛабс</t>
  </si>
  <si>
    <t>Экзафлопсные суперЭВМ.</t>
  </si>
  <si>
    <t>Технологическая платформа для управления малым и средним бизнесом.</t>
  </si>
  <si>
    <t>Сай Фарма</t>
  </si>
  <si>
    <t>Ингибиторы коагуляционного фактора Xiа - первых в классе антикоагулянтов для предотвращения тромбозов без риска кровотечений.</t>
  </si>
  <si>
    <t>Моющие средства для промышленной стирки текстиля.</t>
  </si>
  <si>
    <t>Система интерпретационной обработки данных сейсморазведки Prime.</t>
  </si>
  <si>
    <t>Медицинские тренинги с использованием биологических тканей человека и животных.</t>
  </si>
  <si>
    <t>Станки для многокоординатной электрохимической обработки стержневым электрод-инструментом.</t>
  </si>
  <si>
    <t>Сенсор Спин Технолоджис</t>
  </si>
  <si>
    <t>Пиринговая сеть унифицированных коммуникаций, без АТС, облаков и серверов - одна система для бизнеса любого масштаба, дочерний проект Линтеха.</t>
  </si>
  <si>
    <t>Компактный чип-датчик вращения на основе спиновой системы в алмазе.</t>
  </si>
  <si>
    <t>Аналитическая система по использованию парковочного пространства с применением кроссплатформенных приложений и навигационных систем, которая будет информировать водителей об оптимальных маршрутах передвижения по городу и наличии мест паркования.</t>
  </si>
  <si>
    <t>Платформа интернета вещей с фокусом на удаленный мониторинг, диагностику и оптимизацию.</t>
  </si>
  <si>
    <t>Симвэй</t>
  </si>
  <si>
    <t>Пиринговая сеть унифицированных коммуникаций, без АТС, облаков и серверов - одна система для бизнеса любого масштаба, проект Линтеха.</t>
  </si>
  <si>
    <t>Синарра Системс</t>
  </si>
  <si>
    <t>Система контекстной доставки мобильной рекламы с участием операторов связи.</t>
  </si>
  <si>
    <t>Синтез-Проект</t>
  </si>
  <si>
    <t>Радиационно- и трещиностойкие связующие для углепластиковых конструкций космических аппаратов с большим сроком службы (15 лет и более) на орбите.</t>
  </si>
  <si>
    <t>Скан</t>
  </si>
  <si>
    <t>Беспилотные летательные аппараты, специальное программное обеспечение, информационные технологии с применением БЛА.</t>
  </si>
  <si>
    <t>СМА</t>
  </si>
  <si>
    <t>Микроскопия и анализ.</t>
  </si>
  <si>
    <t>Система регистрации работы сердечно-сосудистой деятельности пациента и коммуникации пациент-служба экстренной медицинской помощи.</t>
  </si>
  <si>
    <t>SaaS сервис диагностики показателей состояние торговой полки в магазинах с экспертной системой выявления отклонений, трендов и изменений среды.</t>
  </si>
  <si>
    <t>Снотра</t>
  </si>
  <si>
    <t>Сканирующая зондовая нанотомография - технология анализа и диагностики биоматериалов.</t>
  </si>
  <si>
    <t>Облачная платформа для интеллектуального адаптивного управления контуром информационных технологий в крупных и средних компаниях.</t>
  </si>
  <si>
    <t>Универсальный охранный извещатель.</t>
  </si>
  <si>
    <t>Энергоэффективная дальнобойная связь для передачи телеметрии движущихся и стационарных объектов.</t>
  </si>
  <si>
    <t>Облачные и комплексные технологические решения, лицензирование программного обеспечения, поставка аппаратного обеспечения и сопутствующие услуги.</t>
  </si>
  <si>
    <t>Солнечная энергетическая установка с утилизацией тепла, выделяемого кристаллическими двухсторонними солнечными модулями.</t>
  </si>
  <si>
    <t>Комплекс обработки и интерпретации данных ядерных методов геофизических исследований скважин.</t>
  </si>
  <si>
    <t>Мультиплексная панель олигонуклеотидных тест-систем для решения задач противоэпизоотического контроля на птицефабриках в режиме реального времени.</t>
  </si>
  <si>
    <t>Производство опытных партий медицинских изделий в условиях чистых помещений 7 класс ИСО, включая сборку компонентов, дальнейшую упаковку и низкотемпературную стерилизацию.</t>
  </si>
  <si>
    <t>Инновационные решения для защиты систем дистанционного банкинга и электронного документооборота.</t>
  </si>
  <si>
    <t>ПО для безопасного смартфона с собственной прошивкой на базе Android.</t>
  </si>
  <si>
    <t>Трекинг движения спортсменов в игровых видах спорта.</t>
  </si>
  <si>
    <t>СПЭНС: комплексные системы обработки поверхностей</t>
  </si>
  <si>
    <t>Студия дизайна Арт-Ап</t>
  </si>
  <si>
    <t>Т8 Сенсор</t>
  </si>
  <si>
    <t>Распределенные оптоволоконные сенсоры с классификацией акустических воздействий.</t>
  </si>
  <si>
    <t>Система управления рабочим временем.</t>
  </si>
  <si>
    <t>Лекарства нового поколения для лечения эндокринных расстройств.</t>
  </si>
  <si>
    <t>Беспроводные модули для интернета вещей.</t>
  </si>
  <si>
    <t>Система мониторинга, анализа и подготовки информации для принятия решений по управлению работой промышленного оборудования.</t>
  </si>
  <si>
    <t>Изделия из стекла с электрообогревом заданных параметров для светопрозрачных конструкций, инфракрасных обогревателей, изделий спецназначения.</t>
  </si>
  <si>
    <t>Высокоэффективные конструкции для беспилотников и космической техники на основе полимеркомпозитов.</t>
  </si>
  <si>
    <t>Технологии Моделирования Здоровья</t>
  </si>
  <si>
    <t>Автоматизированный мониторинг дорог.</t>
  </si>
  <si>
    <t>Техпром-Авиакосмические Системы</t>
  </si>
  <si>
    <t>Система нагружения многоканальных испытательных стендов для прочностных испытаний авиационной и космической техники.</t>
  </si>
  <si>
    <t>Техпром-Нефтегазовые Системы</t>
  </si>
  <si>
    <t>Оборудование и технологии повышающие нефтеотдачу.</t>
  </si>
  <si>
    <t>Решения для электрогидравлических приводов запорной арматуры магистральных газопроводов для эксплуатации в экстремальных условиях.</t>
  </si>
  <si>
    <t>Мобильные сервисы, направленные на диагностику и получения экспертной оценки состояния индивида.</t>
  </si>
  <si>
    <t>R&amp;D центр.</t>
  </si>
  <si>
    <t>Энергоэффективные комплексные системы фильтрации воздуха для технологических процессов на основе гибридного фильтрующего наноматериала.</t>
  </si>
  <si>
    <t>Тионикс</t>
  </si>
  <si>
    <t>Платформа предоставления облачных сервисов операторов связи.</t>
  </si>
  <si>
    <t>Энергоэффективные суперконденсаторы, системы электронакопления нового поколения.</t>
  </si>
  <si>
    <t>Семантический поиск и инструменты на его основе.</t>
  </si>
  <si>
    <t>Комплекс поддержки применения современных аграрных технологий с использованием систем позиционирования.</t>
  </si>
  <si>
    <t>Платформа для формирования индивидуальной профориентации школьников (траекторий развития) и составления программ дополнительного образования на основе лучших практик в данной области с применением Big Data и алгоритмов искусственного интеллекта.</t>
  </si>
  <si>
    <t>Изготовление токосъемных элементов (вставок) с повышенными эксплуатационными характеристиками для высокоскоростного и тяжеловесного железнодорожного электрифицированного транспорта.</t>
  </si>
  <si>
    <t>Высокоточное вычисление индивидуальных трехмерных параметров обуви.</t>
  </si>
  <si>
    <t>Малопотребляющий цифровой изолятор, стойкий к воздействию ионизирующего излучения</t>
  </si>
  <si>
    <t>Облачный программно-алгоритмического комплекс для поиска и анализа информации на базе семантического NLU анализа запросов и нейроморфных технологий.</t>
  </si>
  <si>
    <t>Фармцевтические субстанции, рецептороспецифичные пептидные трейсеры (прекурсоры для ПЭТ)  для радиофармацевтических препаратов, а также сами эти препараты, доклинические исследования.</t>
  </si>
  <si>
    <t>Устройство комплексного мониторинга воздушных линий электропередач SmartSensor.</t>
  </si>
  <si>
    <t>Инновационный препарат против ревматоидного артрита.</t>
  </si>
  <si>
    <t>Фёст Генетикс</t>
  </si>
  <si>
    <t>Геномика, генотипирование. Омик'с Биология.</t>
  </si>
  <si>
    <t>Решение по предотвращению внутреннего мошенничества и мошенничества в системах интернет-банкинга для финансовых организаций.</t>
  </si>
  <si>
    <t>Автоматизированный неразрушающий контроль качества сплошности непрерывнолитой заготовки.</t>
  </si>
  <si>
    <t>Разработка облачного программно-методического комплекса рекомендательной системы для персонализированного анализа, управления и прогнозирования в финансовой отрасли</t>
  </si>
  <si>
    <t>Мобильная лаборатория контейнерного типа (МЛКТ) на базе многофункциональной фитоячейки с адаптивными рабочими камерами для получения особо чистых семян и миниклубней.</t>
  </si>
  <si>
    <t>Прибор учета потребляемой электроэнергии.</t>
  </si>
  <si>
    <t>Пилотажно-навигационный комплекс для малой авиации.</t>
  </si>
  <si>
    <t>Экспресс-идентификация патогенных микроорганизмов на основе время-пролетной масс-спектрометрии с матричной лазерной ионизацией для клинических применений.</t>
  </si>
  <si>
    <t>Новые ингибиторы тирозинкинас как потенциальные противораковые препараты.</t>
  </si>
  <si>
    <t>ЦАПК</t>
  </si>
  <si>
    <t>Защищенный мини-БЛА для профессиональных задач.</t>
  </si>
  <si>
    <t>Центр Биогеронтологии и Регенеративной Медицины (ЦБРМ)</t>
  </si>
  <si>
    <t>Мультидисциплинарный подход к предсказанию успеха терапии глиобластомы.</t>
  </si>
  <si>
    <t>Центр биологии развития</t>
  </si>
  <si>
    <t>Биотехнологии в сельском хозяйстве и промышленности.</t>
  </si>
  <si>
    <t>Центр Современных Технологий</t>
  </si>
  <si>
    <t>Разработка центробежной тигельной плазменной установки по производству сферических гранул металлов, сплавов и интерметаллидов для различных целей применения.</t>
  </si>
  <si>
    <t>Сервис для бронирования, оплаты услуг и коммуникаций в области спорта.</t>
  </si>
  <si>
    <t>Компания ЦИФРОВАЯ МЕДИЦИНА реализует проект по созданию автоматизированного рабоч+C2:C87его места для исследования тканей онкологических больных.</t>
  </si>
  <si>
    <t>Экспертная информационная система на основе анализа реальновременных данных и данных за периоды времени из множества источников (RFID, GPS, СКУД, АСУТП, метеослужба), формирующая информацию нового качества для системы ТОиР и прочих ERP систем, регулирующих процесс обслуживания.</t>
  </si>
  <si>
    <t>Создание конкурентоспособного отечественного коммутатора c аппаратным ядром, производительностью 128 Гбит/с, портами ввода/ вывода информации до 10 Гбит/с и поддержкой уровня L3.</t>
  </si>
  <si>
    <t>Безотходное производство алкилксантогенатов щелочных металлов ксантогенатов непосредственно на промплощадках потенциальных потребителей с полным отсутствием опасных отходов.</t>
  </si>
  <si>
    <t>Устройство защиты от искрения; индивидуальные светодиодные осветительные решения.</t>
  </si>
  <si>
    <t>Технология мультимаршрутизации в IP-сетях.</t>
  </si>
  <si>
    <t>Решения для преобразования, передачи и распределения электроэнергии.</t>
  </si>
  <si>
    <t>Эн Ай Рус</t>
  </si>
  <si>
    <t>Испытания электротехнического оборудования. Встраиваемое ПО.</t>
  </si>
  <si>
    <t>Эндометрикс</t>
  </si>
  <si>
    <t>Комплексная диагностика эндометриоза.</t>
  </si>
  <si>
    <t>Энсим</t>
  </si>
  <si>
    <t>Медицинский робот-симулятор нового поколения.</t>
  </si>
  <si>
    <t>Гибрид зернового сорго с улучшенной перевариваемостью запасных белков с использованием нового типа стерильной цитоплазмы.</t>
  </si>
  <si>
    <t>Юмакс</t>
  </si>
  <si>
    <t>Платформа для выстраивания мотивации обучения при дистанционном и очном форматах.</t>
  </si>
  <si>
    <t>Спектрофотометрические исследования тканей онкологических больных при помощи машинного зрения.</t>
  </si>
  <si>
    <t>SAAS-платформа для дистанционных консультаций оцифрованных гистологических стекол.</t>
  </si>
  <si>
    <t>Система мониторинга промышленного оборудования.</t>
  </si>
  <si>
    <t>Процессинговая компания, официальный сервис-провайдер Visa и MasterCard.</t>
  </si>
  <si>
    <t>Интернет-тренажёр по школьной программе, с бесконечной генерацией заданий, которая решает проблему списывания.</t>
  </si>
  <si>
    <t>Препараты, предотвращающих накопление микотоксинов в кормах сельскохозяйственных животных.</t>
  </si>
  <si>
    <t>Облачная интеллектуальная платформа обнаружения мошенничества в интернет-рекламе.</t>
  </si>
  <si>
    <t>Прецизионные, высокостабильные, регулируемые, малошумящие, гальванически развязанные блоки питания и коммутационные устройства для создания управляемых систем питания.</t>
  </si>
  <si>
    <t>Решения в сфере высокопроизводительных вычислений для решения ресурсоемких задач науки и бизнеса по модели вычислительных облаков на основе открытого кода.</t>
  </si>
  <si>
    <t>Информационно-аналитическая система, направленная на повышение энергоэффективности водоканала, а также на снижение технологических и коммерческих потерь.</t>
  </si>
  <si>
    <t>Переработка биологических отходов животноводства.</t>
  </si>
  <si>
    <t>Мобильная установка по кондиционированию жидких радиоактивных отходов.</t>
  </si>
  <si>
    <t>Ионно-плазменная технология формирования нитридосодержащих покрытий на поверхности контакт-деталей герконов.</t>
  </si>
  <si>
    <t>Саморасправляющиеся сетчатые титановые эндопротезы.</t>
  </si>
  <si>
    <t>Массовый кориолисовый расходомер для учета перспективных видов газомоторного топлива - сжатого и сжиженного (криогенного) природного газа.</t>
  </si>
  <si>
    <t>Механический гравитационный накопитель электроэнергии на твердых грузах.</t>
  </si>
  <si>
    <t>Интеллектуальная структурированная кабельная система.</t>
  </si>
  <si>
    <t xml:space="preserve">Аврора Машзавод    </t>
  </si>
  <si>
    <t>Ссылка на  сайт Сколково</t>
  </si>
  <si>
    <t>http://sk.ru/net/1121031/</t>
  </si>
  <si>
    <t>http://sk.ru/net/1120973/</t>
  </si>
  <si>
    <t>http://sk.ru/net/1121538/</t>
  </si>
  <si>
    <t>http://sk.ru/net/1121022/</t>
  </si>
  <si>
    <t>http://sk.ru/net/1121541/</t>
  </si>
  <si>
    <t>http://sk.ru/net/1121111/</t>
  </si>
  <si>
    <t>http://sk.ru/net/1121415/</t>
  </si>
  <si>
    <t>https://sk.ru/net/1121591/</t>
  </si>
  <si>
    <t>https://sk.ru/net/1121473/</t>
  </si>
  <si>
    <t>http://sk.ru/net/1121074/</t>
  </si>
  <si>
    <t>https://sk.ru/net/1110011/</t>
  </si>
  <si>
    <t>http://sk.ru/net/1121025/</t>
  </si>
  <si>
    <t>http://sk.ru/net/1121828/</t>
  </si>
  <si>
    <t>http://sk.ru/net/1120047/</t>
  </si>
  <si>
    <t>http://sk.ru/net/1121648/</t>
  </si>
  <si>
    <t>http://sk.ru/net/1120673/</t>
  </si>
  <si>
    <t>http://sk.ru/net/1121902/</t>
  </si>
  <si>
    <t>http://sk.ru/net/1121226/</t>
  </si>
  <si>
    <t>http://sk.ru/net/1110187/</t>
  </si>
  <si>
    <t>http://sk.ru/net/1120718/</t>
  </si>
  <si>
    <t>http://sk.ru/net/1120655/</t>
  </si>
  <si>
    <t>http://sk.ru/net/1120654/</t>
  </si>
  <si>
    <t>http://sk.ru/net/1122028/</t>
  </si>
  <si>
    <t>http://sk.ru/net/1121920/</t>
  </si>
  <si>
    <t>http://sk.ru/net/1121389/</t>
  </si>
  <si>
    <t>http://sk.ru/net/1121101/</t>
  </si>
  <si>
    <t>http://sk.ru/net/1120855/</t>
  </si>
  <si>
    <t>http://sk.ru/net/1120903/</t>
  </si>
  <si>
    <t>http://sk.ru/net/1120370/</t>
  </si>
  <si>
    <t>http://sk.ru/net/1121673/</t>
  </si>
  <si>
    <t>http://sk.ru/net/1120885/</t>
  </si>
  <si>
    <t>http://sk.ru/net/1121496/</t>
  </si>
  <si>
    <t>http://sk.ru/net/1121914/</t>
  </si>
  <si>
    <t>http://sk.ru/net/1121687/</t>
  </si>
  <si>
    <t>http://sk.ru/net/1121569/</t>
  </si>
  <si>
    <t>https://sk.ru/net/1120999/</t>
  </si>
  <si>
    <t>http://sk.ru/net/1121488/</t>
  </si>
  <si>
    <t>http://sk.ru/net/1120552/</t>
  </si>
  <si>
    <t>http://sk.ru/net/1121581/</t>
  </si>
  <si>
    <t>https://sk.ru/net/1121169/</t>
  </si>
  <si>
    <t>http://sk.ru/net/1120030/</t>
  </si>
  <si>
    <t>http://sk.ru/net/1120962/</t>
  </si>
  <si>
    <t>http://sk.ru/net/1121014/</t>
  </si>
  <si>
    <t>http://sk.ru/net/1120925/</t>
  </si>
  <si>
    <t>http://sk.ru/net/1121769/</t>
  </si>
  <si>
    <t>http://sk.ru/net/1121808/</t>
  </si>
  <si>
    <t>http://sk.ru/net/1120587/</t>
  </si>
  <si>
    <t>http://sk.ru/net/1121008/</t>
  </si>
  <si>
    <t>https://sk.ru/net/1121018/</t>
  </si>
  <si>
    <t>http://sk.ru/net/1120480/</t>
  </si>
  <si>
    <t>http://sk.ru/net/1121393/</t>
  </si>
  <si>
    <t>https://sk.ru/net/1120948/</t>
  </si>
  <si>
    <t>http://sk.ru/net/1120110/</t>
  </si>
  <si>
    <t>http://sk.ru/net/1121874/</t>
  </si>
  <si>
    <t>http://sk.ru/net/1121667/</t>
  </si>
  <si>
    <t>http://sk.ru/net/1121798/</t>
  </si>
  <si>
    <t>http://sk.ru/net/1121830/</t>
  </si>
  <si>
    <t>http://sk.ru/net/1120879/</t>
  </si>
  <si>
    <t>http://sk.ru/net/1120917/</t>
  </si>
  <si>
    <t>http://sk.ru/net/1121770/</t>
  </si>
  <si>
    <t>http://sk.ru/net/1120006/</t>
  </si>
  <si>
    <t>http://sk.ru/net/1120045/</t>
  </si>
  <si>
    <t>http://sk.ru/net/1122133/</t>
  </si>
  <si>
    <t>https://rnd.sk.ru/</t>
  </si>
  <si>
    <t>http://sk.ru/net/1120770/</t>
  </si>
  <si>
    <t>http://sk.ru/net/1120748/</t>
  </si>
  <si>
    <t>http://sk.ru/net/1121820/</t>
  </si>
  <si>
    <t>http://sk.ru/net/1120266/</t>
  </si>
  <si>
    <t>http://sk.ru/net/1120768/</t>
  </si>
  <si>
    <t>http://sk.ru/net/1121888/</t>
  </si>
  <si>
    <t>http://sk.ru/net/1121451/</t>
  </si>
  <si>
    <t>http://sk.ru/net/1121528/</t>
  </si>
  <si>
    <t>http://sk.ru/net/1120232/</t>
  </si>
  <si>
    <t>https://rnd.sk.ru/?filterName=%22%22</t>
  </si>
  <si>
    <t>http://sk.ru/net/1120268/</t>
  </si>
  <si>
    <t>http://sk.ru/net/1121542/</t>
  </si>
  <si>
    <t>http://sk.ru/net/1120809/</t>
  </si>
  <si>
    <t>http://sk.ru/net/1120075/</t>
  </si>
  <si>
    <t>http://sk.ru/net/1121925/</t>
  </si>
  <si>
    <t>http://sk.ru/net/1121614/</t>
  </si>
  <si>
    <t>http://sk.ru/net/1120915/</t>
  </si>
  <si>
    <t>http://sk.ru/net/1121405/</t>
  </si>
  <si>
    <t>http://sk.ru/net/1121555/</t>
  </si>
  <si>
    <t>http://sk.ru/net/1121139/</t>
  </si>
  <si>
    <t>http://sk.ru/net/1120870/</t>
  </si>
  <si>
    <t>http://sk.ru/net/1110164/</t>
  </si>
  <si>
    <t>http://sk.ru/net/1121771/</t>
  </si>
  <si>
    <t>http://sk.ru/net/1121109/</t>
  </si>
  <si>
    <t>http://sk.ru/net/1121138/</t>
  </si>
  <si>
    <t>http://sk.ru/net/1121183/</t>
  </si>
  <si>
    <t>http://sk.ru/net/1121136/</t>
  </si>
  <si>
    <t>http://sk.ru/net/1121956/</t>
  </si>
  <si>
    <t>http://sk.ru/net/1120240/</t>
  </si>
  <si>
    <t>https://sk.ru/net/1120549/</t>
  </si>
  <si>
    <t>http://sk.ru/net/1121767/</t>
  </si>
  <si>
    <t>http://sk.ru/net/1121850/</t>
  </si>
  <si>
    <t>http://sk.ru/net/1121521/</t>
  </si>
  <si>
    <t>http://sk.ru/net/1121782/</t>
  </si>
  <si>
    <t>http://sk.ru/net/1120445/</t>
  </si>
  <si>
    <t>http://sk.ru/net/1121872/</t>
  </si>
  <si>
    <t>http://sk.ru/net/1121815/</t>
  </si>
  <si>
    <t>http://sk.ru/net/1121642/</t>
  </si>
  <si>
    <t>http://sk.ru/net/1121135/</t>
  </si>
  <si>
    <t>http://sk.ru/net/1110108/</t>
  </si>
  <si>
    <t>http://sk.ru/net/1121557/</t>
  </si>
  <si>
    <t>http://sk.ru/net/1121222/</t>
  </si>
  <si>
    <t>http://sk.ru/net/1121681/</t>
  </si>
  <si>
    <t>http://sk.ru/net/1121375/</t>
  </si>
  <si>
    <t>http://sk.ru/net/1121225/</t>
  </si>
  <si>
    <t>https://sk.ru/net/1121806/</t>
  </si>
  <si>
    <t>http://sk.ru/technopark/m/tps_media_files/9763.aspx</t>
  </si>
  <si>
    <t>http://sk.ru/net/1120942/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</si>
</sst>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b/>
      <sz val="12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b/>
      <sz val="12"/>
      <color rgb="FF0000FF"/>
      <name val="Calibri"/>
    </font>
    <font>
      <sz val="12"/>
      <color rgb="FF000000"/>
      <name val="Calibri"/>
    </font>
    <font>
      <b/>
      <sz val="12"/>
      <color rgb="FF38761D"/>
      <name val="Calibri"/>
    </font>
    <font>
      <b/>
      <sz val="12"/>
      <color rgb="FFF1C232"/>
      <name val="Calibri"/>
    </font>
    <font>
      <u/>
      <sz val="12"/>
      <color rgb="FF0000FF"/>
      <name val="Calibri"/>
    </font>
    <font>
      <sz val="12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color rgb="FF0000FF"/>
      <name val="Calibri"/>
    </font>
    <font>
      <u/>
      <sz val="12"/>
      <color rgb="FF0000FF"/>
      <name val="Calibri"/>
    </font>
    <font>
      <sz val="12"/>
      <name val="Arial"/>
    </font>
    <font>
      <u/>
      <sz val="12"/>
      <color rgb="FF0000FF"/>
      <name val="Calibri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2" fillId="3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6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>
      <alignment wrapText="1"/>
    </xf>
    <xf numFmtId="0" fontId="13" fillId="3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2" fillId="3" borderId="0" xfId="0" applyFont="1" applyFill="1" applyAlignment="1">
      <alignment horizontal="left" wrapText="1"/>
    </xf>
    <xf numFmtId="0" fontId="15" fillId="2" borderId="0" xfId="0" applyFont="1" applyFill="1" applyAlignment="1">
      <alignment wrapText="1"/>
    </xf>
    <xf numFmtId="0" fontId="5" fillId="0" borderId="0" xfId="0" applyFont="1" applyAlignment="1"/>
    <xf numFmtId="0" fontId="12" fillId="2" borderId="0" xfId="0" applyFont="1" applyFill="1" applyAlignment="1">
      <alignment wrapText="1"/>
    </xf>
    <xf numFmtId="0" fontId="16" fillId="3" borderId="0" xfId="1" applyFill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k.ru/net/11207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74"/>
  <sheetViews>
    <sheetView tabSelected="1" workbookViewId="0">
      <pane ySplit="1" topLeftCell="A2" activePane="bottomLeft" state="frozen"/>
      <selection pane="bottomLeft" activeCell="D16" sqref="D16"/>
    </sheetView>
  </sheetViews>
  <sheetFormatPr defaultColWidth="14.42578125" defaultRowHeight="15.75" customHeight="1" x14ac:dyDescent="0.2"/>
  <cols>
    <col min="1" max="2" width="31.140625" customWidth="1"/>
    <col min="3" max="3" width="9.140625" customWidth="1"/>
    <col min="4" max="4" width="87.5703125" customWidth="1"/>
  </cols>
  <sheetData>
    <row r="1" spans="1:4" x14ac:dyDescent="0.25">
      <c r="A1" s="13" t="s">
        <v>0</v>
      </c>
      <c r="B1" s="13" t="s">
        <v>400</v>
      </c>
      <c r="C1" s="2" t="s">
        <v>1</v>
      </c>
      <c r="D1" s="3" t="s">
        <v>2</v>
      </c>
    </row>
    <row r="2" spans="1:4" x14ac:dyDescent="0.25">
      <c r="A2" s="14" t="str">
        <f>HYPERLINK("http://sk.ru/net/1121031/","1С Виарабл")</f>
        <v>1С Виарабл</v>
      </c>
      <c r="B2" s="14" t="s">
        <v>401</v>
      </c>
      <c r="C2" s="5" t="s">
        <v>3</v>
      </c>
      <c r="D2" s="15" t="s">
        <v>34</v>
      </c>
    </row>
    <row r="3" spans="1:4" x14ac:dyDescent="0.25">
      <c r="A3" s="14" t="str">
        <f>HYPERLINK("http://sk.ru/net/1120973/","Ingate")</f>
        <v>Ingate</v>
      </c>
      <c r="B3" s="14" t="s">
        <v>402</v>
      </c>
      <c r="C3" s="5" t="s">
        <v>3</v>
      </c>
      <c r="D3" s="16" t="s">
        <v>37</v>
      </c>
    </row>
    <row r="4" spans="1:4" x14ac:dyDescent="0.25">
      <c r="A4" s="17" t="s">
        <v>399</v>
      </c>
      <c r="B4" s="18"/>
      <c r="C4" s="7" t="s">
        <v>5</v>
      </c>
      <c r="D4" s="15" t="s">
        <v>38</v>
      </c>
    </row>
    <row r="5" spans="1:4" x14ac:dyDescent="0.25">
      <c r="A5" s="18" t="s">
        <v>40</v>
      </c>
      <c r="B5" s="18"/>
      <c r="C5" s="5" t="s">
        <v>3</v>
      </c>
      <c r="D5" s="19" t="s">
        <v>41</v>
      </c>
    </row>
    <row r="6" spans="1:4" x14ac:dyDescent="0.25">
      <c r="A6" s="14" t="str">
        <f>HYPERLINK("http://sk.ru/net/1121538/","АгроКомпост")</f>
        <v>АгроКомпост</v>
      </c>
      <c r="B6" s="14" t="s">
        <v>403</v>
      </c>
      <c r="C6" s="20" t="s">
        <v>8</v>
      </c>
      <c r="D6" s="15" t="s">
        <v>51</v>
      </c>
    </row>
    <row r="7" spans="1:4" x14ac:dyDescent="0.25">
      <c r="A7" s="14" t="str">
        <f>HYPERLINK("http://sk.ru/net/1121022/","Ай-Теко")</f>
        <v>Ай-Теко</v>
      </c>
      <c r="B7" s="14" t="s">
        <v>404</v>
      </c>
      <c r="C7" s="5" t="s">
        <v>3</v>
      </c>
      <c r="D7" s="15" t="s">
        <v>54</v>
      </c>
    </row>
    <row r="8" spans="1:4" x14ac:dyDescent="0.25">
      <c r="A8" s="14" t="str">
        <f>HYPERLINK("http://sk.ru/net/1121541","АйПиЛаб (Лаборатория Приезжева)")</f>
        <v>АйПиЛаб (Лаборатория Приезжева)</v>
      </c>
      <c r="B8" s="14" t="s">
        <v>405</v>
      </c>
      <c r="C8" s="9" t="s">
        <v>11</v>
      </c>
      <c r="D8" s="16" t="s">
        <v>14</v>
      </c>
    </row>
    <row r="9" spans="1:4" x14ac:dyDescent="0.25">
      <c r="A9" s="14" t="str">
        <f>HYPERLINK("http://sk.ru/net/1121111","АктивИл")</f>
        <v>АктивИл</v>
      </c>
      <c r="B9" s="14" t="s">
        <v>406</v>
      </c>
      <c r="C9" s="9" t="s">
        <v>11</v>
      </c>
      <c r="D9" s="16" t="s">
        <v>16</v>
      </c>
    </row>
    <row r="10" spans="1:4" x14ac:dyDescent="0.25">
      <c r="A10" s="18" t="s">
        <v>58</v>
      </c>
      <c r="B10" s="18"/>
      <c r="C10" s="5" t="s">
        <v>3</v>
      </c>
      <c r="D10" s="15" t="s">
        <v>59</v>
      </c>
    </row>
    <row r="11" spans="1:4" x14ac:dyDescent="0.25">
      <c r="A11" s="14" t="str">
        <f>HYPERLINK("http://sk.ru/net/1121415/","Алмазный проект")</f>
        <v>Алмазный проект</v>
      </c>
      <c r="B11" s="14" t="s">
        <v>407</v>
      </c>
      <c r="C11" s="9" t="s">
        <v>11</v>
      </c>
      <c r="D11" s="15" t="s">
        <v>61</v>
      </c>
    </row>
    <row r="12" spans="1:4" x14ac:dyDescent="0.25">
      <c r="A12" s="14" t="str">
        <f>HYPERLINK("https://sk.ru/net/1121591/","Альт")</f>
        <v>Альт</v>
      </c>
      <c r="B12" s="14" t="s">
        <v>408</v>
      </c>
      <c r="C12" s="5" t="s">
        <v>3</v>
      </c>
      <c r="D12" s="16" t="s">
        <v>63</v>
      </c>
    </row>
    <row r="13" spans="1:4" x14ac:dyDescent="0.25">
      <c r="A13" s="14" t="str">
        <f>HYPERLINK("https://sk.ru/net/1121473/","Амигокар")</f>
        <v>Амигокар</v>
      </c>
      <c r="B13" s="14" t="s">
        <v>409</v>
      </c>
      <c r="C13" s="5" t="s">
        <v>3</v>
      </c>
      <c r="D13" s="16" t="s">
        <v>65</v>
      </c>
    </row>
    <row r="14" spans="1:4" x14ac:dyDescent="0.25">
      <c r="A14" s="14" t="str">
        <f>HYPERLINK("http://sk.ru/net/1121074/","Анизопринт")</f>
        <v>Анизопринт</v>
      </c>
      <c r="B14" s="14" t="s">
        <v>410</v>
      </c>
      <c r="C14" s="21" t="s">
        <v>5</v>
      </c>
      <c r="D14" s="19" t="s">
        <v>67</v>
      </c>
    </row>
    <row r="15" spans="1:4" x14ac:dyDescent="0.25">
      <c r="A15" s="14" t="str">
        <f>HYPERLINK("https://sk.ru/net/1110011/","Аплана АйТи Инновации")</f>
        <v>Аплана АйТи Инновации</v>
      </c>
      <c r="B15" s="14" t="s">
        <v>411</v>
      </c>
      <c r="C15" s="5" t="s">
        <v>3</v>
      </c>
      <c r="D15" s="22" t="s">
        <v>69</v>
      </c>
    </row>
    <row r="16" spans="1:4" x14ac:dyDescent="0.25">
      <c r="A16" s="14" t="str">
        <f>HYPERLINK("http://sk.ru/net/1121025/","АСД-Технолоджиз")</f>
        <v>АСД-Технолоджиз</v>
      </c>
      <c r="B16" s="14" t="s">
        <v>412</v>
      </c>
      <c r="C16" s="5" t="s">
        <v>3</v>
      </c>
      <c r="D16" s="19" t="s">
        <v>80</v>
      </c>
    </row>
    <row r="17" spans="1:4" x14ac:dyDescent="0.25">
      <c r="A17" s="14" t="str">
        <f>HYPERLINK("https://sk.ru/net/1110011/","АстеросЛабс")</f>
        <v>АстеросЛабс</v>
      </c>
      <c r="B17" s="14" t="s">
        <v>411</v>
      </c>
      <c r="C17" s="5" t="s">
        <v>3</v>
      </c>
      <c r="D17" s="22" t="s">
        <v>81</v>
      </c>
    </row>
    <row r="18" spans="1:4" x14ac:dyDescent="0.25">
      <c r="A18" s="14" t="str">
        <f>HYPERLINK("http://sk.ru/net/1121828/","Би-оН ЭМГ")</f>
        <v>Би-оН ЭМГ</v>
      </c>
      <c r="B18" s="14" t="s">
        <v>413</v>
      </c>
      <c r="C18" s="20" t="s">
        <v>8</v>
      </c>
      <c r="D18" s="22" t="s">
        <v>82</v>
      </c>
    </row>
    <row r="19" spans="1:4" x14ac:dyDescent="0.25">
      <c r="A19" s="14" t="str">
        <f>HYPERLINK("http://sk.ru/net/1120047/","Биокад")</f>
        <v>Биокад</v>
      </c>
      <c r="B19" s="14" t="s">
        <v>414</v>
      </c>
      <c r="C19" s="20" t="s">
        <v>8</v>
      </c>
      <c r="D19" s="16" t="s">
        <v>83</v>
      </c>
    </row>
    <row r="20" spans="1:4" x14ac:dyDescent="0.25">
      <c r="A20" s="18" t="s">
        <v>84</v>
      </c>
      <c r="B20" s="18"/>
      <c r="C20" s="9" t="s">
        <v>11</v>
      </c>
      <c r="D20" s="15" t="s">
        <v>85</v>
      </c>
    </row>
    <row r="21" spans="1:4" x14ac:dyDescent="0.25">
      <c r="A21" s="14" t="str">
        <f>HYPERLINK("http://sk.ru/net/1121648/","Ботлихский радиозавод")</f>
        <v>Ботлихский радиозавод</v>
      </c>
      <c r="B21" s="14" t="s">
        <v>415</v>
      </c>
      <c r="C21" s="21" t="s">
        <v>5</v>
      </c>
      <c r="D21" s="16" t="s">
        <v>87</v>
      </c>
    </row>
    <row r="22" spans="1:4" x14ac:dyDescent="0.25">
      <c r="A22" s="14" t="str">
        <f>HYPERLINK("http://sk.ru/net/1120673/","БрейниСофт")</f>
        <v>БрейниСофт</v>
      </c>
      <c r="B22" s="14" t="s">
        <v>416</v>
      </c>
      <c r="C22" s="5" t="s">
        <v>3</v>
      </c>
      <c r="D22" s="15" t="s">
        <v>90</v>
      </c>
    </row>
    <row r="23" spans="1:4" x14ac:dyDescent="0.25">
      <c r="A23" s="14" t="str">
        <f>HYPERLINK("http://sk.ru/net/1121902/","Вандер Технолоджис")</f>
        <v>Вандер Технолоджис</v>
      </c>
      <c r="B23" s="14" t="s">
        <v>417</v>
      </c>
      <c r="C23" s="21" t="s">
        <v>5</v>
      </c>
      <c r="D23" s="15" t="s">
        <v>91</v>
      </c>
    </row>
    <row r="24" spans="1:4" x14ac:dyDescent="0.25">
      <c r="A24" s="18" t="s">
        <v>92</v>
      </c>
      <c r="B24" s="18"/>
      <c r="C24" s="5" t="s">
        <v>3</v>
      </c>
      <c r="D24" s="15" t="s">
        <v>93</v>
      </c>
    </row>
    <row r="25" spans="1:4" x14ac:dyDescent="0.25">
      <c r="A25" s="14" t="str">
        <f>HYPERLINK("http://sk.ru/net/1121226/","Визитек")</f>
        <v>Визитек</v>
      </c>
      <c r="B25" s="14" t="s">
        <v>418</v>
      </c>
      <c r="C25" s="5" t="s">
        <v>3</v>
      </c>
      <c r="D25" s="15" t="s">
        <v>95</v>
      </c>
    </row>
    <row r="26" spans="1:4" x14ac:dyDescent="0.25">
      <c r="A26" s="14" t="str">
        <f>HYPERLINK("http://sk.ru/net/1110187","Вист Майнинг Технолоджи")</f>
        <v>Вист Майнинг Технолоджи</v>
      </c>
      <c r="B26" s="14" t="s">
        <v>419</v>
      </c>
      <c r="C26" s="5" t="s">
        <v>3</v>
      </c>
      <c r="D26" s="15" t="s">
        <v>97</v>
      </c>
    </row>
    <row r="27" spans="1:4" x14ac:dyDescent="0.25">
      <c r="A27" s="17" t="s">
        <v>98</v>
      </c>
      <c r="B27" s="18"/>
      <c r="C27" s="20" t="s">
        <v>8</v>
      </c>
      <c r="D27" s="15" t="s">
        <v>100</v>
      </c>
    </row>
    <row r="28" spans="1:4" x14ac:dyDescent="0.25">
      <c r="A28" s="14" t="str">
        <f>HYPERLINK("http://sk.ru/net/1120718/","Геосплит")</f>
        <v>Геосплит</v>
      </c>
      <c r="B28" s="14" t="s">
        <v>420</v>
      </c>
      <c r="C28" s="21" t="s">
        <v>5</v>
      </c>
      <c r="D28" s="15" t="s">
        <v>102</v>
      </c>
    </row>
    <row r="29" spans="1:4" x14ac:dyDescent="0.25">
      <c r="A29" s="18" t="s">
        <v>103</v>
      </c>
      <c r="B29" s="18"/>
      <c r="C29" s="5" t="s">
        <v>3</v>
      </c>
      <c r="D29" s="15" t="s">
        <v>104</v>
      </c>
    </row>
    <row r="30" spans="1:4" x14ac:dyDescent="0.25">
      <c r="A30" s="14" t="str">
        <f>HYPERLINK("http://sk.ru/net/1120655/","Горностай")</f>
        <v>Горностай</v>
      </c>
      <c r="B30" s="14" t="s">
        <v>421</v>
      </c>
      <c r="C30" s="9" t="s">
        <v>11</v>
      </c>
      <c r="D30" s="15" t="s">
        <v>106</v>
      </c>
    </row>
    <row r="31" spans="1:4" x14ac:dyDescent="0.25">
      <c r="A31" s="14" t="str">
        <f>HYPERLINK("http://sk.ru/net/1120654/","Градиент Технолоджи")</f>
        <v>Градиент Технолоджи</v>
      </c>
      <c r="B31" s="14" t="s">
        <v>422</v>
      </c>
      <c r="C31" s="5" t="s">
        <v>3</v>
      </c>
      <c r="D31" s="15" t="s">
        <v>108</v>
      </c>
    </row>
    <row r="32" spans="1:4" x14ac:dyDescent="0.25">
      <c r="A32" s="14" t="str">
        <f>HYPERLINK("http://sk.ru/net/1122028/","Гридфор")</f>
        <v>Гридфор</v>
      </c>
      <c r="B32" s="14" t="s">
        <v>423</v>
      </c>
      <c r="C32" s="5" t="s">
        <v>3</v>
      </c>
      <c r="D32" s="16" t="s">
        <v>110</v>
      </c>
    </row>
    <row r="33" spans="1:4" x14ac:dyDescent="0.25">
      <c r="A33" s="18" t="s">
        <v>111</v>
      </c>
      <c r="B33" s="18"/>
      <c r="C33" s="20" t="s">
        <v>8</v>
      </c>
      <c r="D33" s="15" t="s">
        <v>112</v>
      </c>
    </row>
    <row r="34" spans="1:4" x14ac:dyDescent="0.25">
      <c r="A34" s="14" t="str">
        <f>HYPERLINK("http://sk.ru/net/1121920/","Грузовые дроны")</f>
        <v>Грузовые дроны</v>
      </c>
      <c r="B34" s="14" t="s">
        <v>424</v>
      </c>
      <c r="C34" s="21" t="s">
        <v>5</v>
      </c>
      <c r="D34" s="15" t="s">
        <v>114</v>
      </c>
    </row>
    <row r="35" spans="1:4" x14ac:dyDescent="0.25">
      <c r="A35" s="18" t="s">
        <v>115</v>
      </c>
      <c r="B35" s="18"/>
      <c r="C35" s="5" t="s">
        <v>3</v>
      </c>
      <c r="D35" s="15" t="s">
        <v>116</v>
      </c>
    </row>
    <row r="36" spans="1:4" x14ac:dyDescent="0.25">
      <c r="A36" s="14" t="str">
        <f>HYPERLINK("http://sk.ru/net/1121389/","Губкин инжиниринг")</f>
        <v>Губкин инжиниринг</v>
      </c>
      <c r="B36" s="14" t="s">
        <v>425</v>
      </c>
      <c r="C36" s="9" t="s">
        <v>11</v>
      </c>
      <c r="D36" s="16" t="s">
        <v>118</v>
      </c>
    </row>
    <row r="37" spans="1:4" x14ac:dyDescent="0.25">
      <c r="A37" s="14" t="str">
        <f>HYPERLINK("http://sk.ru/net/1121101/","Гурус БиоФарм")</f>
        <v>Гурус БиоФарм</v>
      </c>
      <c r="B37" s="14" t="s">
        <v>426</v>
      </c>
      <c r="C37" s="20" t="s">
        <v>8</v>
      </c>
      <c r="D37" s="15" t="s">
        <v>121</v>
      </c>
    </row>
    <row r="38" spans="1:4" x14ac:dyDescent="0.25">
      <c r="A38" s="14" t="str">
        <f>HYPERLINK("http://sk.ru/net/1120855/","Девелопмент бюро")</f>
        <v>Девелопмент бюро</v>
      </c>
      <c r="B38" s="14" t="s">
        <v>427</v>
      </c>
      <c r="C38" s="5" t="s">
        <v>3</v>
      </c>
      <c r="D38" s="15" t="s">
        <v>123</v>
      </c>
    </row>
    <row r="39" spans="1:4" x14ac:dyDescent="0.25">
      <c r="A39" s="14" t="str">
        <f>HYPERLINK("http://sk.ru/net/1120903/","Детектор Фотонный Аналоговый (ДеФАн)")</f>
        <v>Детектор Фотонный Аналоговый (ДеФАн)</v>
      </c>
      <c r="B39" s="14" t="s">
        <v>428</v>
      </c>
      <c r="C39" s="21" t="s">
        <v>5</v>
      </c>
      <c r="D39" s="16" t="s">
        <v>125</v>
      </c>
    </row>
    <row r="40" spans="1:4" x14ac:dyDescent="0.25">
      <c r="A40" s="14" t="str">
        <f>HYPERLINK("http://sk.ru/net/1120370/","Диджитал Лоялти Систем")</f>
        <v>Диджитал Лоялти Систем</v>
      </c>
      <c r="B40" s="14" t="s">
        <v>429</v>
      </c>
      <c r="C40" s="5" t="s">
        <v>3</v>
      </c>
      <c r="D40" s="15" t="s">
        <v>126</v>
      </c>
    </row>
    <row r="41" spans="1:4" x14ac:dyDescent="0.25">
      <c r="A41" s="14" t="str">
        <f>HYPERLINK("http://sk.ru/net/1121673/","Доммар")</f>
        <v>Доммар</v>
      </c>
      <c r="B41" s="14" t="s">
        <v>430</v>
      </c>
      <c r="C41" s="20" t="s">
        <v>8</v>
      </c>
      <c r="D41" s="15" t="s">
        <v>128</v>
      </c>
    </row>
    <row r="42" spans="1:4" x14ac:dyDescent="0.25">
      <c r="A42" s="14" t="str">
        <f>HYPERLINK("http://sk.ru/net/1120885/","ДРД")</f>
        <v>ДРД</v>
      </c>
      <c r="B42" s="14" t="s">
        <v>431</v>
      </c>
      <c r="C42" s="20" t="s">
        <v>8</v>
      </c>
      <c r="D42" s="15" t="s">
        <v>130</v>
      </c>
    </row>
    <row r="43" spans="1:4" x14ac:dyDescent="0.25">
      <c r="A43" s="14" t="str">
        <f>HYPERLINK("http://sk.ru/net/1121496/","Игровые решения")</f>
        <v>Игровые решения</v>
      </c>
      <c r="B43" s="14" t="s">
        <v>432</v>
      </c>
      <c r="C43" s="5" t="s">
        <v>3</v>
      </c>
      <c r="D43" s="15" t="s">
        <v>131</v>
      </c>
    </row>
    <row r="44" spans="1:4" x14ac:dyDescent="0.25">
      <c r="A44" s="23" t="str">
        <f>HYPERLINK("http://sk.ru/net/1121914/","Илформ")</f>
        <v>Илформ</v>
      </c>
      <c r="B44" s="23" t="s">
        <v>433</v>
      </c>
      <c r="C44" s="21" t="s">
        <v>5</v>
      </c>
      <c r="D44" s="16" t="s">
        <v>134</v>
      </c>
    </row>
    <row r="45" spans="1:4" x14ac:dyDescent="0.25">
      <c r="A45" s="14" t="str">
        <f>HYPERLINK("http://sk.ru/net/1121687/","Инжиниринговая Компания Генезис")</f>
        <v>Инжиниринговая Компания Генезис</v>
      </c>
      <c r="B45" s="14" t="s">
        <v>434</v>
      </c>
      <c r="C45" s="9" t="s">
        <v>11</v>
      </c>
      <c r="D45" s="15" t="s">
        <v>136</v>
      </c>
    </row>
    <row r="46" spans="1:4" x14ac:dyDescent="0.25">
      <c r="A46" s="17" t="s">
        <v>137</v>
      </c>
      <c r="B46" s="18"/>
      <c r="C46" s="7" t="s">
        <v>5</v>
      </c>
      <c r="D46" s="15" t="s">
        <v>138</v>
      </c>
    </row>
    <row r="47" spans="1:4" x14ac:dyDescent="0.25">
      <c r="A47" s="14" t="str">
        <f>HYPERLINK("http://sk.ru/net/1121569/","Инлексис")</f>
        <v>Инлексис</v>
      </c>
      <c r="B47" s="14" t="s">
        <v>435</v>
      </c>
      <c r="C47" s="5" t="s">
        <v>3</v>
      </c>
      <c r="D47" s="15" t="s">
        <v>140</v>
      </c>
    </row>
    <row r="48" spans="1:4" x14ac:dyDescent="0.25">
      <c r="A48" s="17" t="s">
        <v>141</v>
      </c>
      <c r="B48" s="18"/>
      <c r="C48" s="7" t="s">
        <v>5</v>
      </c>
      <c r="D48" s="15" t="s">
        <v>142</v>
      </c>
    </row>
    <row r="49" spans="1:4" x14ac:dyDescent="0.25">
      <c r="A49" s="18" t="s">
        <v>143</v>
      </c>
      <c r="B49" s="18"/>
      <c r="C49" s="20" t="s">
        <v>8</v>
      </c>
      <c r="D49" s="15" t="s">
        <v>144</v>
      </c>
    </row>
    <row r="50" spans="1:4" x14ac:dyDescent="0.25">
      <c r="A50" s="14" t="str">
        <f>HYPERLINK("https://sk.ru/net/1120999/","Иннолабс")</f>
        <v>Иннолабс</v>
      </c>
      <c r="B50" s="14" t="s">
        <v>436</v>
      </c>
      <c r="C50" s="5" t="s">
        <v>3</v>
      </c>
      <c r="D50" s="16" t="s">
        <v>146</v>
      </c>
    </row>
    <row r="51" spans="1:4" x14ac:dyDescent="0.25">
      <c r="A51" s="14" t="str">
        <f>HYPERLINK("http://sk.ru/net/1121488/","Инсилико")</f>
        <v>Инсилико</v>
      </c>
      <c r="B51" s="14" t="s">
        <v>437</v>
      </c>
      <c r="C51" s="20" t="s">
        <v>8</v>
      </c>
      <c r="D51" s="15" t="s">
        <v>149</v>
      </c>
    </row>
    <row r="52" spans="1:4" x14ac:dyDescent="0.25">
      <c r="A52" s="18" t="s">
        <v>150</v>
      </c>
      <c r="B52" s="18"/>
      <c r="C52" s="5" t="s">
        <v>3</v>
      </c>
      <c r="D52" s="15" t="s">
        <v>151</v>
      </c>
    </row>
    <row r="53" spans="1:4" x14ac:dyDescent="0.25">
      <c r="A53" s="14" t="str">
        <f>HYPERLINK("http://sk.ru/net/1120552/","Интерсат")</f>
        <v>Интерсат</v>
      </c>
      <c r="B53" s="14" t="s">
        <v>438</v>
      </c>
      <c r="C53" s="21" t="s">
        <v>5</v>
      </c>
      <c r="D53" s="15" t="s">
        <v>153</v>
      </c>
    </row>
    <row r="54" spans="1:4" x14ac:dyDescent="0.25">
      <c r="A54" s="14" t="str">
        <f>HYPERLINK("http://sk.ru/net/1121581","Интерсофт")</f>
        <v>Интерсофт</v>
      </c>
      <c r="B54" s="14" t="s">
        <v>439</v>
      </c>
      <c r="C54" s="5" t="s">
        <v>3</v>
      </c>
      <c r="D54" s="16" t="s">
        <v>155</v>
      </c>
    </row>
    <row r="55" spans="1:4" x14ac:dyDescent="0.25">
      <c r="A55" s="18" t="s">
        <v>156</v>
      </c>
      <c r="B55" s="18"/>
      <c r="C55" s="5" t="s">
        <v>3</v>
      </c>
      <c r="D55" s="15" t="s">
        <v>157</v>
      </c>
    </row>
    <row r="56" spans="1:4" x14ac:dyDescent="0.25">
      <c r="A56" s="18" t="s">
        <v>158</v>
      </c>
      <c r="B56" s="18"/>
      <c r="C56" s="9" t="s">
        <v>11</v>
      </c>
      <c r="D56" s="15" t="s">
        <v>159</v>
      </c>
    </row>
    <row r="57" spans="1:4" x14ac:dyDescent="0.25">
      <c r="A57" s="14" t="str">
        <f>HYPERLINK("https://sk.ru/net/1121169/","ИЦ Русэлпром")</f>
        <v>ИЦ Русэлпром</v>
      </c>
      <c r="B57" s="14" t="s">
        <v>440</v>
      </c>
      <c r="C57" s="9" t="s">
        <v>11</v>
      </c>
      <c r="D57" s="16" t="s">
        <v>161</v>
      </c>
    </row>
    <row r="58" spans="1:4" x14ac:dyDescent="0.25">
      <c r="A58" s="14" t="str">
        <f>HYPERLINK("http://sk.ru/net/1120030/","Кавикорм Инжиниринг")</f>
        <v>Кавикорм Инжиниринг</v>
      </c>
      <c r="B58" s="14" t="s">
        <v>441</v>
      </c>
      <c r="C58" s="9" t="s">
        <v>11</v>
      </c>
      <c r="D58" s="15" t="s">
        <v>164</v>
      </c>
    </row>
    <row r="59" spans="1:4" x14ac:dyDescent="0.25">
      <c r="A59" s="14" t="str">
        <f>HYPERLINK("http://sk.ru/net/1120962/","Кинно / РСП Те")</f>
        <v>Кинно / РСП Те</v>
      </c>
      <c r="B59" s="14" t="s">
        <v>442</v>
      </c>
      <c r="C59" s="21" t="s">
        <v>5</v>
      </c>
      <c r="D59" s="15" t="s">
        <v>166</v>
      </c>
    </row>
    <row r="60" spans="1:4" x14ac:dyDescent="0.25">
      <c r="A60" s="14" t="str">
        <f>HYPERLINK("http://sk.ru/net/1121014/","Кномикс")</f>
        <v>Кномикс</v>
      </c>
      <c r="B60" s="14" t="s">
        <v>443</v>
      </c>
      <c r="C60" s="20" t="s">
        <v>8</v>
      </c>
      <c r="D60" s="15" t="s">
        <v>168</v>
      </c>
    </row>
    <row r="61" spans="1:4" x14ac:dyDescent="0.25">
      <c r="A61" s="18" t="s">
        <v>169</v>
      </c>
      <c r="B61" s="18"/>
      <c r="C61" s="5" t="s">
        <v>3</v>
      </c>
      <c r="D61" s="15" t="s">
        <v>171</v>
      </c>
    </row>
    <row r="62" spans="1:4" x14ac:dyDescent="0.25">
      <c r="A62" s="18" t="s">
        <v>172</v>
      </c>
      <c r="B62" s="18"/>
      <c r="C62" s="9" t="s">
        <v>11</v>
      </c>
      <c r="D62" s="19" t="s">
        <v>173</v>
      </c>
    </row>
    <row r="63" spans="1:4" x14ac:dyDescent="0.25">
      <c r="A63" s="18" t="s">
        <v>174</v>
      </c>
      <c r="B63" s="18"/>
      <c r="C63" s="21" t="s">
        <v>5</v>
      </c>
      <c r="D63" s="15" t="s">
        <v>175</v>
      </c>
    </row>
    <row r="64" spans="1:4" x14ac:dyDescent="0.25">
      <c r="A64" s="14" t="str">
        <f>HYPERLINK("http://sk.ru/net/1120925/","Космическое движение")</f>
        <v>Космическое движение</v>
      </c>
      <c r="B64" s="14" t="s">
        <v>444</v>
      </c>
      <c r="C64" s="21" t="s">
        <v>5</v>
      </c>
      <c r="D64" s="15" t="s">
        <v>177</v>
      </c>
    </row>
    <row r="65" spans="1:4" x14ac:dyDescent="0.25">
      <c r="A65" s="14" t="str">
        <f>HYPERLINK("http://sk.ru/net/1121769/","Креопоп")</f>
        <v>Креопоп</v>
      </c>
      <c r="B65" s="14" t="s">
        <v>445</v>
      </c>
      <c r="C65" s="21" t="s">
        <v>5</v>
      </c>
      <c r="D65" s="15" t="s">
        <v>178</v>
      </c>
    </row>
    <row r="66" spans="1:4" x14ac:dyDescent="0.25">
      <c r="A66" s="14" t="str">
        <f>HYPERLINK("http://sk.ru/net/1121808","Крино")</f>
        <v>Крино</v>
      </c>
      <c r="B66" s="14" t="s">
        <v>446</v>
      </c>
      <c r="C66" s="20" t="s">
        <v>8</v>
      </c>
      <c r="D66" s="16" t="s">
        <v>179</v>
      </c>
    </row>
    <row r="67" spans="1:4" x14ac:dyDescent="0.25">
      <c r="A67" s="14" t="str">
        <f>HYPERLINK("http://sk.ru/net/1120587/","Лаборатория ИНтеллектуальных ТЕХнологий")</f>
        <v>Лаборатория ИНтеллектуальных ТЕХнологий</v>
      </c>
      <c r="B67" s="14" t="s">
        <v>447</v>
      </c>
      <c r="C67" s="21" t="s">
        <v>5</v>
      </c>
      <c r="D67" s="15" t="s">
        <v>180</v>
      </c>
    </row>
    <row r="68" spans="1:4" x14ac:dyDescent="0.25">
      <c r="A68" s="18" t="s">
        <v>181</v>
      </c>
      <c r="B68" s="18"/>
      <c r="C68" s="5" t="s">
        <v>3</v>
      </c>
      <c r="D68" s="15" t="s">
        <v>182</v>
      </c>
    </row>
    <row r="69" spans="1:4" x14ac:dyDescent="0.25">
      <c r="A69" s="14" t="str">
        <f>HYPERLINK("http://sk.ru/net/1121008/","Лаборатория Кьютэк")</f>
        <v>Лаборатория Кьютэк</v>
      </c>
      <c r="B69" s="14" t="s">
        <v>448</v>
      </c>
      <c r="C69" s="21" t="s">
        <v>5</v>
      </c>
      <c r="D69" s="15" t="s">
        <v>184</v>
      </c>
    </row>
    <row r="70" spans="1:4" x14ac:dyDescent="0.25">
      <c r="A70" s="14" t="str">
        <f>HYPERLINK("https://sk.ru/net/1121018/","ЛАборатория ПРецизионной ИНформатики (ЛАПРИН)")</f>
        <v>ЛАборатория ПРецизионной ИНформатики (ЛАПРИН)</v>
      </c>
      <c r="B70" s="14" t="s">
        <v>449</v>
      </c>
      <c r="C70" s="5" t="s">
        <v>3</v>
      </c>
      <c r="D70" s="16" t="s">
        <v>186</v>
      </c>
    </row>
    <row r="71" spans="1:4" x14ac:dyDescent="0.25">
      <c r="A71" s="18" t="s">
        <v>187</v>
      </c>
      <c r="B71" s="18"/>
      <c r="C71" s="21" t="s">
        <v>5</v>
      </c>
      <c r="D71" s="15" t="s">
        <v>188</v>
      </c>
    </row>
    <row r="72" spans="1:4" x14ac:dyDescent="0.25">
      <c r="A72" s="14" t="str">
        <f>HYPERLINK("http://sk.ru/net/1120480/","МаксТелКом")</f>
        <v>МаксТелКом</v>
      </c>
      <c r="B72" s="14" t="s">
        <v>450</v>
      </c>
      <c r="C72" s="21" t="s">
        <v>5</v>
      </c>
      <c r="D72" s="15" t="s">
        <v>190</v>
      </c>
    </row>
    <row r="73" spans="1:4" x14ac:dyDescent="0.25">
      <c r="A73" s="14" t="str">
        <f>HYPERLINK("http://sk.ru/net/1121393/","Маринн 3Д")</f>
        <v>Маринн 3Д</v>
      </c>
      <c r="B73" s="14" t="s">
        <v>451</v>
      </c>
      <c r="C73" s="5" t="s">
        <v>3</v>
      </c>
      <c r="D73" s="15" t="s">
        <v>192</v>
      </c>
    </row>
    <row r="74" spans="1:4" x14ac:dyDescent="0.25">
      <c r="A74" s="14" t="str">
        <f>HYPERLINK("https://sk.ru/net/1120948/","Мегарад")</f>
        <v>Мегарад</v>
      </c>
      <c r="B74" s="14" t="s">
        <v>452</v>
      </c>
      <c r="C74" s="21" t="s">
        <v>5</v>
      </c>
      <c r="D74" s="15" t="s">
        <v>194</v>
      </c>
    </row>
    <row r="75" spans="1:4" x14ac:dyDescent="0.25">
      <c r="A75" s="14" t="str">
        <f>HYPERLINK("http://sk.ru/net/1120110/","Меднанотех")</f>
        <v>Меднанотех</v>
      </c>
      <c r="B75" s="14" t="s">
        <v>453</v>
      </c>
      <c r="C75" s="20" t="s">
        <v>8</v>
      </c>
      <c r="D75" s="16" t="s">
        <v>196</v>
      </c>
    </row>
    <row r="76" spans="1:4" x14ac:dyDescent="0.25">
      <c r="A76" s="14" t="str">
        <f>HYPERLINK("http://sk.ru/net/1121874/","МедТех")</f>
        <v>МедТех</v>
      </c>
      <c r="B76" s="14" t="s">
        <v>454</v>
      </c>
      <c r="C76" s="21" t="s">
        <v>5</v>
      </c>
      <c r="D76" s="15" t="s">
        <v>198</v>
      </c>
    </row>
    <row r="77" spans="1:4" x14ac:dyDescent="0.25">
      <c r="A77" s="14" t="str">
        <f>HYPERLINK("http://sk.ru/net/1121667/","Метаклэй ИиР")</f>
        <v>Метаклэй ИиР</v>
      </c>
      <c r="B77" s="14" t="s">
        <v>455</v>
      </c>
      <c r="C77" s="21" t="s">
        <v>5</v>
      </c>
      <c r="D77" s="15" t="s">
        <v>200</v>
      </c>
    </row>
    <row r="78" spans="1:4" x14ac:dyDescent="0.25">
      <c r="A78" s="14" t="str">
        <f>HYPERLINK("http://sk.ru/net/1121798/","Миколаб")</f>
        <v>Миколаб</v>
      </c>
      <c r="B78" s="14" t="s">
        <v>456</v>
      </c>
      <c r="C78" s="20" t="s">
        <v>8</v>
      </c>
      <c r="D78" s="15" t="s">
        <v>201</v>
      </c>
    </row>
    <row r="79" spans="1:4" x14ac:dyDescent="0.25">
      <c r="A79" s="18" t="s">
        <v>202</v>
      </c>
      <c r="B79" s="18"/>
      <c r="C79" s="9" t="s">
        <v>11</v>
      </c>
      <c r="D79" s="15" t="s">
        <v>203</v>
      </c>
    </row>
    <row r="80" spans="1:4" x14ac:dyDescent="0.25">
      <c r="A80" s="18" t="s">
        <v>204</v>
      </c>
      <c r="B80" s="18"/>
      <c r="C80" s="20" t="s">
        <v>8</v>
      </c>
      <c r="D80" s="15" t="s">
        <v>205</v>
      </c>
    </row>
    <row r="81" spans="1:4" x14ac:dyDescent="0.25">
      <c r="A81" s="14" t="str">
        <f>HYPERLINK("http://sk.ru/net/1121830","Мотив Нейроморфные Технологии")</f>
        <v>Мотив Нейроморфные Технологии</v>
      </c>
      <c r="B81" s="14" t="s">
        <v>457</v>
      </c>
      <c r="C81" s="7" t="s">
        <v>5</v>
      </c>
      <c r="D81" s="16" t="s">
        <v>152</v>
      </c>
    </row>
    <row r="82" spans="1:4" x14ac:dyDescent="0.25">
      <c r="A82" s="14" t="str">
        <f>HYPERLINK("http://sk.ru/net/1120879","Навигационные решения")</f>
        <v>Навигационные решения</v>
      </c>
      <c r="B82" s="14" t="s">
        <v>458</v>
      </c>
      <c r="C82" s="5" t="s">
        <v>3</v>
      </c>
      <c r="D82" s="25" t="s">
        <v>208</v>
      </c>
    </row>
    <row r="83" spans="1:4" x14ac:dyDescent="0.25">
      <c r="A83" s="18" t="s">
        <v>210</v>
      </c>
      <c r="B83" s="18"/>
      <c r="C83" s="9" t="s">
        <v>11</v>
      </c>
      <c r="D83" s="15" t="s">
        <v>211</v>
      </c>
    </row>
    <row r="84" spans="1:4" x14ac:dyDescent="0.25">
      <c r="A84" s="18" t="s">
        <v>212</v>
      </c>
      <c r="B84" s="18"/>
      <c r="C84" s="20" t="s">
        <v>8</v>
      </c>
      <c r="D84" s="15" t="s">
        <v>213</v>
      </c>
    </row>
    <row r="85" spans="1:4" x14ac:dyDescent="0.25">
      <c r="A85" s="18" t="s">
        <v>214</v>
      </c>
      <c r="B85" s="18"/>
      <c r="C85" s="9" t="s">
        <v>11</v>
      </c>
      <c r="D85" s="15" t="s">
        <v>215</v>
      </c>
    </row>
    <row r="86" spans="1:4" x14ac:dyDescent="0.25">
      <c r="A86" s="18" t="s">
        <v>216</v>
      </c>
      <c r="B86" s="18"/>
      <c r="C86" s="9" t="s">
        <v>11</v>
      </c>
      <c r="D86" s="15" t="s">
        <v>217</v>
      </c>
    </row>
    <row r="87" spans="1:4" x14ac:dyDescent="0.25">
      <c r="A87" s="17" t="s">
        <v>218</v>
      </c>
      <c r="B87" s="18"/>
      <c r="C87" s="20" t="s">
        <v>8</v>
      </c>
      <c r="D87" s="16" t="s">
        <v>219</v>
      </c>
    </row>
    <row r="88" spans="1:4" x14ac:dyDescent="0.25">
      <c r="A88" s="14" t="str">
        <f>HYPERLINK("http://sk.ru/net/1120917/","Национальный БиоСервис")</f>
        <v>Национальный БиоСервис</v>
      </c>
      <c r="B88" s="14" t="s">
        <v>459</v>
      </c>
      <c r="C88" s="20" t="s">
        <v>8</v>
      </c>
      <c r="D88" s="15" t="s">
        <v>221</v>
      </c>
    </row>
    <row r="89" spans="1:4" x14ac:dyDescent="0.25">
      <c r="A89" s="14" t="str">
        <f>HYPERLINK("http://sk.ru/net/1121770/","НефтеСинтез")</f>
        <v>НефтеСинтез</v>
      </c>
      <c r="B89" s="14" t="s">
        <v>460</v>
      </c>
      <c r="C89" s="9" t="s">
        <v>11</v>
      </c>
      <c r="D89" s="15" t="s">
        <v>223</v>
      </c>
    </row>
    <row r="90" spans="1:4" x14ac:dyDescent="0.25">
      <c r="A90" s="26" t="s">
        <v>224</v>
      </c>
      <c r="B90" s="26"/>
      <c r="C90" s="20" t="s">
        <v>8</v>
      </c>
      <c r="D90" s="16" t="s">
        <v>226</v>
      </c>
    </row>
    <row r="91" spans="1:4" x14ac:dyDescent="0.25">
      <c r="A91" s="18" t="s">
        <v>227</v>
      </c>
      <c r="B91" s="18"/>
      <c r="C91" s="21" t="s">
        <v>5</v>
      </c>
      <c r="D91" s="15" t="s">
        <v>228</v>
      </c>
    </row>
    <row r="92" spans="1:4" x14ac:dyDescent="0.25">
      <c r="A92" s="18" t="s">
        <v>229</v>
      </c>
      <c r="B92" s="18"/>
      <c r="C92" s="21" t="s">
        <v>5</v>
      </c>
      <c r="D92" s="15" t="s">
        <v>230</v>
      </c>
    </row>
    <row r="93" spans="1:4" x14ac:dyDescent="0.25">
      <c r="A93" s="14" t="str">
        <f>HYPERLINK("http://sk.ru/net/1120006","Номософт")</f>
        <v>Номософт</v>
      </c>
      <c r="B93" s="14" t="s">
        <v>461</v>
      </c>
      <c r="C93" s="5" t="s">
        <v>3</v>
      </c>
      <c r="D93" s="16" t="s">
        <v>206</v>
      </c>
    </row>
    <row r="94" spans="1:4" x14ac:dyDescent="0.25">
      <c r="A94" s="23" t="str">
        <f>HYPERLINK("http://sk.ru/net/1120045/","НП Центр прикладных исследований компьютерных сетей")</f>
        <v>НП Центр прикладных исследований компьютерных сетей</v>
      </c>
      <c r="B94" s="23" t="s">
        <v>462</v>
      </c>
      <c r="C94" s="5" t="s">
        <v>3</v>
      </c>
      <c r="D94" s="15" t="s">
        <v>233</v>
      </c>
    </row>
    <row r="95" spans="1:4" x14ac:dyDescent="0.25">
      <c r="A95" s="14" t="str">
        <f>HYPERLINK("http://sk.ru/net/1122133/","НПП РусХимСинтез")</f>
        <v>НПП РусХимСинтез</v>
      </c>
      <c r="B95" s="14" t="s">
        <v>463</v>
      </c>
      <c r="C95" s="9" t="s">
        <v>11</v>
      </c>
      <c r="D95" s="16" t="s">
        <v>234</v>
      </c>
    </row>
    <row r="96" spans="1:4" x14ac:dyDescent="0.25">
      <c r="A96" s="14" t="str">
        <f>HYPERLINK("http://sk.ru/technopark/rnd/b/rnd/archive/2016/02/19/npc-_2200_sotis_2200_.aspx","НПЦ СОТИС")</f>
        <v>НПЦ СОТИС</v>
      </c>
      <c r="B96" s="14" t="s">
        <v>464</v>
      </c>
      <c r="C96" s="7" t="s">
        <v>5</v>
      </c>
      <c r="D96" s="16" t="s">
        <v>236</v>
      </c>
    </row>
    <row r="97" spans="1:4" x14ac:dyDescent="0.25">
      <c r="A97" s="17" t="s">
        <v>237</v>
      </c>
      <c r="B97" s="18"/>
      <c r="C97" s="21" t="s">
        <v>5</v>
      </c>
      <c r="D97" s="15" t="s">
        <v>238</v>
      </c>
    </row>
    <row r="98" spans="1:4" x14ac:dyDescent="0.25">
      <c r="A98" s="18" t="s">
        <v>239</v>
      </c>
      <c r="B98" s="18"/>
      <c r="C98" s="5" t="s">
        <v>3</v>
      </c>
      <c r="D98" s="15" t="s">
        <v>240</v>
      </c>
    </row>
    <row r="99" spans="1:4" x14ac:dyDescent="0.25">
      <c r="A99" s="14" t="str">
        <f>HYPERLINK("http://sk.ru/net/1120770/","Объединенные Технологии Связи")</f>
        <v>Объединенные Технологии Связи</v>
      </c>
      <c r="B99" s="30" t="s">
        <v>465</v>
      </c>
      <c r="C99" s="5" t="s">
        <v>3</v>
      </c>
      <c r="D99" s="15" t="s">
        <v>243</v>
      </c>
    </row>
    <row r="100" spans="1:4" x14ac:dyDescent="0.25">
      <c r="A100" s="14" t="str">
        <f>HYPERLINK("http://sk.ru/net/1121820","ОнкоЮнайт Клиникс")</f>
        <v>ОнкоЮнайт Клиникс</v>
      </c>
      <c r="B100" s="14" t="s">
        <v>467</v>
      </c>
      <c r="C100" s="20" t="s">
        <v>8</v>
      </c>
      <c r="D100" s="16" t="s">
        <v>235</v>
      </c>
    </row>
    <row r="101" spans="1:4" x14ac:dyDescent="0.25">
      <c r="A101" s="14" t="str">
        <f>HYPERLINK("http://sk.ru/net/1120748/","Онсек Инк.")</f>
        <v>Онсек Инк.</v>
      </c>
      <c r="B101" s="14" t="s">
        <v>466</v>
      </c>
      <c r="C101" s="5" t="s">
        <v>3</v>
      </c>
      <c r="D101" s="16" t="s">
        <v>246</v>
      </c>
    </row>
    <row r="102" spans="1:4" x14ac:dyDescent="0.25">
      <c r="A102" s="14" t="str">
        <f>HYPERLINK("http://sk.ru/net/1120266/","Оптименга-777")</f>
        <v>Оптименга-777</v>
      </c>
      <c r="B102" s="14" t="s">
        <v>468</v>
      </c>
      <c r="C102" s="5" t="s">
        <v>3</v>
      </c>
      <c r="D102" s="15" t="s">
        <v>248</v>
      </c>
    </row>
    <row r="103" spans="1:4" x14ac:dyDescent="0.25">
      <c r="A103" s="14" t="str">
        <f>HYPERLINK("http://sk.ru/net/1120768/","ПетроИмпульс Инжиниринг")</f>
        <v>ПетроИмпульс Инжиниринг</v>
      </c>
      <c r="B103" s="14" t="s">
        <v>469</v>
      </c>
      <c r="C103" s="9" t="s">
        <v>11</v>
      </c>
      <c r="D103" s="15" t="s">
        <v>250</v>
      </c>
    </row>
    <row r="104" spans="1:4" x14ac:dyDescent="0.25">
      <c r="A104" s="14" t="str">
        <f>HYPERLINK("http://sk.ru/net/1121888/","Пластмасс Групп")</f>
        <v>Пластмасс Групп</v>
      </c>
      <c r="B104" s="14" t="s">
        <v>470</v>
      </c>
      <c r="C104" s="9" t="s">
        <v>11</v>
      </c>
      <c r="D104" s="15" t="s">
        <v>252</v>
      </c>
    </row>
    <row r="105" spans="1:4" x14ac:dyDescent="0.25">
      <c r="A105" s="18" t="s">
        <v>253</v>
      </c>
      <c r="B105" s="18"/>
      <c r="C105" s="9" t="s">
        <v>11</v>
      </c>
      <c r="D105" s="15" t="s">
        <v>254</v>
      </c>
    </row>
    <row r="106" spans="1:4" x14ac:dyDescent="0.25">
      <c r="A106" s="14" t="str">
        <f>HYPERLINK("http://sk.ru/net/1121451/","Практическая Биомеханика")</f>
        <v>Практическая Биомеханика</v>
      </c>
      <c r="B106" s="14" t="s">
        <v>471</v>
      </c>
      <c r="C106" s="20" t="s">
        <v>8</v>
      </c>
      <c r="D106" s="15" t="s">
        <v>256</v>
      </c>
    </row>
    <row r="107" spans="1:4" x14ac:dyDescent="0.25">
      <c r="A107" s="14" t="str">
        <f>HYPERLINK("http://sk.ru/net/1121528/","Про.Система")</f>
        <v>Про.Система</v>
      </c>
      <c r="B107" s="14" t="s">
        <v>472</v>
      </c>
      <c r="C107" s="5" t="s">
        <v>3</v>
      </c>
      <c r="D107" s="15" t="s">
        <v>258</v>
      </c>
    </row>
    <row r="108" spans="1:4" x14ac:dyDescent="0.25">
      <c r="A108" s="14" t="str">
        <f>HYPERLINK("http://sk.ru/net/1120232/","Прософт-Биометрикс")</f>
        <v>Прософт-Биометрикс</v>
      </c>
      <c r="B108" s="14" t="s">
        <v>473</v>
      </c>
      <c r="C108" s="5" t="s">
        <v>3</v>
      </c>
      <c r="D108" s="16" t="s">
        <v>260</v>
      </c>
    </row>
    <row r="109" spans="1:4" x14ac:dyDescent="0.25">
      <c r="A109" s="14" t="str">
        <f>HYPERLINK("http://sk.ru/technopark/rnd/b/rnd/archive/2017/01/18/radiolain.aspx","Радиолайн")</f>
        <v>Радиолайн</v>
      </c>
      <c r="B109" s="14" t="s">
        <v>474</v>
      </c>
      <c r="C109" s="7" t="s">
        <v>5</v>
      </c>
      <c r="D109" s="15" t="s">
        <v>262</v>
      </c>
    </row>
    <row r="110" spans="1:4" x14ac:dyDescent="0.25">
      <c r="A110" s="18" t="s">
        <v>263</v>
      </c>
      <c r="B110" s="18"/>
      <c r="C110" s="21" t="s">
        <v>5</v>
      </c>
      <c r="D110" s="15" t="s">
        <v>264</v>
      </c>
    </row>
    <row r="111" spans="1:4" x14ac:dyDescent="0.25">
      <c r="A111" s="14" t="str">
        <f>HYPERLINK("http://sk.ru/net/1120268/","РайдТерраЛинк Исследования")</f>
        <v>РайдТерраЛинк Исследования</v>
      </c>
      <c r="B111" s="14" t="s">
        <v>475</v>
      </c>
      <c r="C111" s="21" t="s">
        <v>5</v>
      </c>
      <c r="D111" s="15" t="s">
        <v>266</v>
      </c>
    </row>
    <row r="112" spans="1:4" x14ac:dyDescent="0.25">
      <c r="A112" s="17" t="s">
        <v>267</v>
      </c>
      <c r="B112" s="18"/>
      <c r="C112" s="5" t="s">
        <v>3</v>
      </c>
      <c r="D112" s="15" t="s">
        <v>269</v>
      </c>
    </row>
    <row r="113" spans="1:4" x14ac:dyDescent="0.25">
      <c r="A113" s="14" t="str">
        <f>HYPERLINK("http://sk.ru/net/1121542/","Револьта Инжиниринг")</f>
        <v>Револьта Инжиниринг</v>
      </c>
      <c r="B113" s="14" t="s">
        <v>476</v>
      </c>
      <c r="C113" s="9" t="s">
        <v>11</v>
      </c>
      <c r="D113" s="15" t="s">
        <v>271</v>
      </c>
    </row>
    <row r="114" spans="1:4" x14ac:dyDescent="0.25">
      <c r="A114" s="14" t="str">
        <f>HYPERLINK("http://sk.ru/net/1120809","Рисилика")</f>
        <v>Рисилика</v>
      </c>
      <c r="B114" s="14" t="s">
        <v>477</v>
      </c>
      <c r="C114" s="9" t="s">
        <v>11</v>
      </c>
      <c r="D114" s="16" t="s">
        <v>257</v>
      </c>
    </row>
    <row r="115" spans="1:4" x14ac:dyDescent="0.25">
      <c r="A115" s="14" t="str">
        <f>HYPERLINK("http://sk.ru/net/1120075/","РобоСиВи")</f>
        <v>РобоСиВи</v>
      </c>
      <c r="B115" s="14" t="s">
        <v>478</v>
      </c>
      <c r="C115" s="21" t="s">
        <v>5</v>
      </c>
      <c r="D115" s="15" t="s">
        <v>274</v>
      </c>
    </row>
    <row r="116" spans="1:4" x14ac:dyDescent="0.25">
      <c r="A116" s="18" t="s">
        <v>275</v>
      </c>
      <c r="B116" s="18"/>
      <c r="C116" s="5" t="s">
        <v>3</v>
      </c>
      <c r="D116" s="15" t="s">
        <v>276</v>
      </c>
    </row>
    <row r="117" spans="1:4" x14ac:dyDescent="0.25">
      <c r="A117" s="14" t="str">
        <f>HYPERLINK("http://sk.ru/net/1121925","РусТурбоТехнологии")</f>
        <v>РусТурбоТехнологии</v>
      </c>
      <c r="B117" s="14" t="s">
        <v>479</v>
      </c>
      <c r="C117" s="7" t="s">
        <v>5</v>
      </c>
      <c r="D117" s="16" t="s">
        <v>265</v>
      </c>
    </row>
    <row r="118" spans="1:4" x14ac:dyDescent="0.25">
      <c r="A118" s="18" t="s">
        <v>278</v>
      </c>
      <c r="B118" s="18"/>
      <c r="C118" s="20" t="s">
        <v>8</v>
      </c>
      <c r="D118" s="15" t="s">
        <v>279</v>
      </c>
    </row>
    <row r="119" spans="1:4" x14ac:dyDescent="0.25">
      <c r="A119" s="14" t="str">
        <f>HYPERLINK("http://sk.ru/net/1121614/","Сейсмотек")</f>
        <v>Сейсмотек</v>
      </c>
      <c r="B119" s="14" t="s">
        <v>480</v>
      </c>
      <c r="C119" s="5" t="s">
        <v>3</v>
      </c>
      <c r="D119" s="15" t="s">
        <v>281</v>
      </c>
    </row>
    <row r="120" spans="1:4" x14ac:dyDescent="0.25">
      <c r="A120" s="14" t="str">
        <f>HYPERLINK("http://sk.ru/net/1120915/","Семат")</f>
        <v>Семат</v>
      </c>
      <c r="B120" s="14" t="s">
        <v>481</v>
      </c>
      <c r="C120" s="21" t="s">
        <v>5</v>
      </c>
      <c r="D120" s="15" t="s">
        <v>283</v>
      </c>
    </row>
    <row r="121" spans="1:4" x14ac:dyDescent="0.25">
      <c r="A121" s="18" t="s">
        <v>284</v>
      </c>
      <c r="B121" s="18"/>
      <c r="C121" s="21" t="s">
        <v>5</v>
      </c>
      <c r="D121" s="15" t="s">
        <v>286</v>
      </c>
    </row>
    <row r="122" spans="1:4" x14ac:dyDescent="0.25">
      <c r="A122" s="14" t="str">
        <f>HYPERLINK("http://sk.ru/net/1121405/","Сигнум")</f>
        <v>Сигнум</v>
      </c>
      <c r="B122" s="14" t="s">
        <v>482</v>
      </c>
      <c r="C122" s="5" t="s">
        <v>3</v>
      </c>
      <c r="D122" s="15" t="s">
        <v>288</v>
      </c>
    </row>
    <row r="123" spans="1:4" x14ac:dyDescent="0.25">
      <c r="A123" s="18" t="s">
        <v>289</v>
      </c>
      <c r="B123" s="18"/>
      <c r="C123" s="5" t="s">
        <v>3</v>
      </c>
      <c r="D123" s="15" t="s">
        <v>290</v>
      </c>
    </row>
    <row r="124" spans="1:4" x14ac:dyDescent="0.25">
      <c r="A124" s="18" t="s">
        <v>291</v>
      </c>
      <c r="B124" s="18"/>
      <c r="C124" s="5" t="s">
        <v>3</v>
      </c>
      <c r="D124" s="15" t="s">
        <v>292</v>
      </c>
    </row>
    <row r="125" spans="1:4" x14ac:dyDescent="0.25">
      <c r="A125" s="18" t="s">
        <v>293</v>
      </c>
      <c r="B125" s="18"/>
      <c r="C125" s="21" t="s">
        <v>5</v>
      </c>
      <c r="D125" s="15" t="s">
        <v>294</v>
      </c>
    </row>
    <row r="126" spans="1:4" x14ac:dyDescent="0.25">
      <c r="A126" s="18" t="s">
        <v>295</v>
      </c>
      <c r="B126" s="18"/>
      <c r="C126" s="21" t="s">
        <v>5</v>
      </c>
      <c r="D126" s="15" t="s">
        <v>296</v>
      </c>
    </row>
    <row r="127" spans="1:4" x14ac:dyDescent="0.25">
      <c r="A127" s="17" t="s">
        <v>297</v>
      </c>
      <c r="B127" s="18"/>
      <c r="C127" s="20" t="s">
        <v>8</v>
      </c>
      <c r="D127" s="16" t="s">
        <v>298</v>
      </c>
    </row>
    <row r="128" spans="1:4" x14ac:dyDescent="0.25">
      <c r="A128" s="14" t="str">
        <f>HYPERLINK("http://sk.ru/net/1121555/","Смарт Ритейл")</f>
        <v>Смарт Ритейл</v>
      </c>
      <c r="B128" s="14" t="s">
        <v>483</v>
      </c>
      <c r="C128" s="5" t="s">
        <v>3</v>
      </c>
      <c r="D128" s="15" t="s">
        <v>300</v>
      </c>
    </row>
    <row r="129" spans="1:4" x14ac:dyDescent="0.25">
      <c r="A129" s="18" t="s">
        <v>301</v>
      </c>
      <c r="B129" s="18"/>
      <c r="C129" s="21" t="s">
        <v>5</v>
      </c>
      <c r="D129" s="15" t="s">
        <v>302</v>
      </c>
    </row>
    <row r="130" spans="1:4" x14ac:dyDescent="0.25">
      <c r="A130" s="14" t="str">
        <f>HYPERLINK("http://sk.ru/net/1121139/","Сомов Конструкторское Бюро")</f>
        <v>Сомов Конструкторское Бюро</v>
      </c>
      <c r="B130" s="14" t="s">
        <v>484</v>
      </c>
      <c r="C130" s="21" t="s">
        <v>5</v>
      </c>
      <c r="D130" s="15" t="s">
        <v>304</v>
      </c>
    </row>
    <row r="131" spans="1:4" x14ac:dyDescent="0.25">
      <c r="A131" s="23" t="str">
        <f>HYPERLINK("http://sk.ru/net/1120870/","СофтЛайн Сольюшн")</f>
        <v>СофтЛайн Сольюшн</v>
      </c>
      <c r="B131" s="23" t="s">
        <v>485</v>
      </c>
      <c r="C131" s="5" t="s">
        <v>3</v>
      </c>
      <c r="D131" s="15" t="s">
        <v>306</v>
      </c>
    </row>
    <row r="132" spans="1:4" x14ac:dyDescent="0.25">
      <c r="A132" s="14" t="str">
        <f>HYPERLINK("http://sk.ru/net/1110164/","Сплит")</f>
        <v>Сплит</v>
      </c>
      <c r="B132" s="14" t="s">
        <v>486</v>
      </c>
      <c r="C132" s="21" t="s">
        <v>5</v>
      </c>
      <c r="D132" s="15" t="s">
        <v>308</v>
      </c>
    </row>
    <row r="133" spans="1:4" x14ac:dyDescent="0.25">
      <c r="A133" s="14" t="str">
        <f>HYPERLINK("http://sk.ru/net/1121771/","Спорт трекер")</f>
        <v>Спорт трекер</v>
      </c>
      <c r="B133" s="14" t="s">
        <v>487</v>
      </c>
      <c r="C133" s="21" t="s">
        <v>5</v>
      </c>
      <c r="D133" s="15" t="s">
        <v>313</v>
      </c>
    </row>
    <row r="134" spans="1:4" x14ac:dyDescent="0.25">
      <c r="A134" s="14" t="str">
        <f>HYPERLINK("http://sk.ru/net/1121109","СПЭНС")</f>
        <v>СПЭНС</v>
      </c>
      <c r="B134" s="14" t="s">
        <v>488</v>
      </c>
      <c r="C134" s="9" t="s">
        <v>11</v>
      </c>
      <c r="D134" s="16" t="s">
        <v>314</v>
      </c>
    </row>
    <row r="135" spans="1:4" x14ac:dyDescent="0.25">
      <c r="A135" s="17" t="s">
        <v>315</v>
      </c>
      <c r="B135" s="18"/>
      <c r="C135" s="7" t="s">
        <v>5</v>
      </c>
      <c r="D135" s="15" t="s">
        <v>138</v>
      </c>
    </row>
    <row r="136" spans="1:4" x14ac:dyDescent="0.25">
      <c r="A136" s="18" t="s">
        <v>316</v>
      </c>
      <c r="B136" s="18"/>
      <c r="C136" s="21" t="s">
        <v>5</v>
      </c>
      <c r="D136" s="15" t="s">
        <v>317</v>
      </c>
    </row>
    <row r="137" spans="1:4" x14ac:dyDescent="0.25">
      <c r="A137" s="14" t="str">
        <f>HYPERLINK("http://sk.ru/net/1121138/","Таймбук")</f>
        <v>Таймбук</v>
      </c>
      <c r="B137" s="14" t="s">
        <v>489</v>
      </c>
      <c r="C137" s="5" t="s">
        <v>3</v>
      </c>
      <c r="D137" s="28" t="s">
        <v>318</v>
      </c>
    </row>
    <row r="138" spans="1:4" x14ac:dyDescent="0.25">
      <c r="A138" s="14" t="str">
        <f>HYPERLINK("http://sk.ru/net/1121183/","Твинс технологии")</f>
        <v>Твинс технологии</v>
      </c>
      <c r="B138" s="14" t="s">
        <v>490</v>
      </c>
      <c r="C138" s="9" t="s">
        <v>11</v>
      </c>
      <c r="D138" s="15" t="s">
        <v>321</v>
      </c>
    </row>
    <row r="139" spans="1:4" x14ac:dyDescent="0.25">
      <c r="A139" s="14" t="str">
        <f>HYPERLINK("http://sk.ru/net/1121136/","Тектоника")</f>
        <v>Тектоника</v>
      </c>
      <c r="B139" s="14" t="s">
        <v>491</v>
      </c>
      <c r="C139" s="21" t="s">
        <v>5</v>
      </c>
      <c r="D139" s="15" t="s">
        <v>323</v>
      </c>
    </row>
    <row r="140" spans="1:4" x14ac:dyDescent="0.25">
      <c r="A140" s="18" t="s">
        <v>324</v>
      </c>
      <c r="B140" s="18"/>
      <c r="C140" s="5" t="s">
        <v>3</v>
      </c>
      <c r="D140" s="15" t="s">
        <v>325</v>
      </c>
    </row>
    <row r="141" spans="1:4" x14ac:dyDescent="0.25">
      <c r="A141" s="18" t="s">
        <v>326</v>
      </c>
      <c r="B141" s="18"/>
      <c r="C141" s="21" t="s">
        <v>5</v>
      </c>
      <c r="D141" s="15" t="s">
        <v>327</v>
      </c>
    </row>
    <row r="142" spans="1:4" x14ac:dyDescent="0.25">
      <c r="A142" s="18" t="s">
        <v>328</v>
      </c>
      <c r="B142" s="18"/>
      <c r="C142" s="9" t="s">
        <v>11</v>
      </c>
      <c r="D142" s="15" t="s">
        <v>330</v>
      </c>
    </row>
    <row r="143" spans="1:4" x14ac:dyDescent="0.25">
      <c r="A143" s="14" t="str">
        <f>HYPERLINK("http://sk.ru/net/1121956/","Тинькофф Центр Разработки")</f>
        <v>Тинькофф Центр Разработки</v>
      </c>
      <c r="B143" s="14" t="s">
        <v>492</v>
      </c>
      <c r="C143" s="5" t="s">
        <v>3</v>
      </c>
      <c r="D143" s="28" t="s">
        <v>332</v>
      </c>
    </row>
    <row r="144" spans="1:4" x14ac:dyDescent="0.25">
      <c r="A144" s="14" t="str">
        <f>HYPERLINK("http://sk.ru/net/1120240/","Тион Инжиниринг")</f>
        <v>Тион Инжиниринг</v>
      </c>
      <c r="B144" s="14" t="s">
        <v>493</v>
      </c>
      <c r="C144" s="9" t="s">
        <v>11</v>
      </c>
      <c r="D144" s="15" t="s">
        <v>333</v>
      </c>
    </row>
    <row r="145" spans="1:4" x14ac:dyDescent="0.25">
      <c r="A145" s="18" t="s">
        <v>334</v>
      </c>
      <c r="B145" s="18"/>
      <c r="C145" s="5" t="s">
        <v>3</v>
      </c>
      <c r="D145" s="15" t="s">
        <v>335</v>
      </c>
    </row>
    <row r="146" spans="1:4" x14ac:dyDescent="0.25">
      <c r="A146" s="14" t="str">
        <f>HYPERLINK("https://sk.ru/net/1120549/","ТопВью")</f>
        <v>ТопВью</v>
      </c>
      <c r="B146" s="14" t="s">
        <v>494</v>
      </c>
      <c r="C146" s="5" t="s">
        <v>3</v>
      </c>
      <c r="D146" s="15" t="s">
        <v>337</v>
      </c>
    </row>
    <row r="147" spans="1:4" x14ac:dyDescent="0.25">
      <c r="A147" s="14" t="str">
        <f>HYPERLINK("http://sk.ru/net/1121767/","Траектория Таланта")</f>
        <v>Траектория Таланта</v>
      </c>
      <c r="B147" s="14" t="s">
        <v>495</v>
      </c>
      <c r="C147" s="5" t="s">
        <v>3</v>
      </c>
      <c r="D147" s="22" t="s">
        <v>339</v>
      </c>
    </row>
    <row r="148" spans="1:4" x14ac:dyDescent="0.25">
      <c r="A148" s="14" t="str">
        <f>HYPERLINK("http://sk.ru/net/1121850/","Трайфит Технологии")</f>
        <v>Трайфит Технологии</v>
      </c>
      <c r="B148" s="14" t="s">
        <v>496</v>
      </c>
      <c r="C148" s="5" t="s">
        <v>3</v>
      </c>
      <c r="D148" s="15" t="s">
        <v>341</v>
      </c>
    </row>
    <row r="149" spans="1:4" x14ac:dyDescent="0.25">
      <c r="A149" s="14" t="str">
        <f>HYPERLINK("http://sk.ru/net/1121521","ТРАНСФОРМО")</f>
        <v>ТРАНСФОРМО</v>
      </c>
      <c r="B149" s="14" t="s">
        <v>497</v>
      </c>
      <c r="C149" s="7" t="s">
        <v>5</v>
      </c>
      <c r="D149" s="16" t="s">
        <v>342</v>
      </c>
    </row>
    <row r="150" spans="1:4" x14ac:dyDescent="0.25">
      <c r="A150" s="14" t="str">
        <f>HYPERLINK("http://sk.ru/net/1121782","Фарм-Синтез Лаб")</f>
        <v>Фарм-Синтез Лаб</v>
      </c>
      <c r="B150" s="14" t="s">
        <v>498</v>
      </c>
      <c r="C150" s="20" t="s">
        <v>8</v>
      </c>
      <c r="D150" s="15" t="s">
        <v>344</v>
      </c>
    </row>
    <row r="151" spans="1:4" x14ac:dyDescent="0.25">
      <c r="A151" s="14" t="str">
        <f>HYPERLINK("http://sk.ru/net/1120445/","Фарминтерпрайсез")</f>
        <v>Фарминтерпрайсез</v>
      </c>
      <c r="B151" s="14" t="s">
        <v>499</v>
      </c>
      <c r="C151" s="20" t="s">
        <v>8</v>
      </c>
      <c r="D151" s="15" t="s">
        <v>346</v>
      </c>
    </row>
    <row r="152" spans="1:4" x14ac:dyDescent="0.25">
      <c r="A152" s="17" t="s">
        <v>347</v>
      </c>
      <c r="B152" s="18"/>
      <c r="C152" s="20" t="s">
        <v>8</v>
      </c>
      <c r="D152" s="16" t="s">
        <v>348</v>
      </c>
    </row>
    <row r="153" spans="1:4" x14ac:dyDescent="0.25">
      <c r="A153" s="14" t="str">
        <f>HYPERLINK("http://sk.ru/net/1121872/","Филипс Инновационные Лаборатории РУС")</f>
        <v>Филипс Инновационные Лаборатории РУС</v>
      </c>
      <c r="B153" s="14" t="s">
        <v>500</v>
      </c>
      <c r="C153" s="20" t="s">
        <v>8</v>
      </c>
      <c r="D153" s="28" t="s">
        <v>332</v>
      </c>
    </row>
    <row r="154" spans="1:4" x14ac:dyDescent="0.25">
      <c r="A154" s="14" t="str">
        <f>HYPERLINK("http://sk.ru/net/1121815","Финанс Лаб")</f>
        <v>Финанс Лаб</v>
      </c>
      <c r="B154" s="14" t="s">
        <v>501</v>
      </c>
      <c r="C154" s="5" t="s">
        <v>3</v>
      </c>
      <c r="D154" s="16" t="s">
        <v>351</v>
      </c>
    </row>
    <row r="155" spans="1:4" x14ac:dyDescent="0.25">
      <c r="A155" s="14" t="str">
        <f>HYPERLINK("http://sk.ru/net/1121642/","Фито Инновации и Технологии")</f>
        <v>Фито Инновации и Технологии</v>
      </c>
      <c r="B155" s="14" t="s">
        <v>502</v>
      </c>
      <c r="C155" s="20" t="s">
        <v>8</v>
      </c>
      <c r="D155" s="15" t="s">
        <v>352</v>
      </c>
    </row>
    <row r="156" spans="1:4" x14ac:dyDescent="0.25">
      <c r="A156" s="14" t="str">
        <f>HYPERLINK("http://sk.ru/net/1121135/","Фронтлайн Авионикс")</f>
        <v>Фронтлайн Авионикс</v>
      </c>
      <c r="B156" s="14" t="s">
        <v>503</v>
      </c>
      <c r="C156" s="21" t="s">
        <v>5</v>
      </c>
      <c r="D156" s="15" t="s">
        <v>354</v>
      </c>
    </row>
    <row r="157" spans="1:4" x14ac:dyDescent="0.25">
      <c r="A157" s="14" t="str">
        <f>HYPERLINK("http://sk.ru/net/1110108/","Фьюжн фарма")</f>
        <v>Фьюжн фарма</v>
      </c>
      <c r="B157" s="14" t="s">
        <v>504</v>
      </c>
      <c r="C157" s="20" t="s">
        <v>8</v>
      </c>
      <c r="D157" s="15" t="s">
        <v>356</v>
      </c>
    </row>
    <row r="158" spans="1:4" x14ac:dyDescent="0.25">
      <c r="A158" s="18" t="s">
        <v>357</v>
      </c>
      <c r="B158" s="18"/>
      <c r="C158" s="5" t="s">
        <v>3</v>
      </c>
      <c r="D158" s="15" t="s">
        <v>358</v>
      </c>
    </row>
    <row r="159" spans="1:4" x14ac:dyDescent="0.25">
      <c r="A159" s="18" t="s">
        <v>359</v>
      </c>
      <c r="B159" s="18"/>
      <c r="C159" s="20" t="s">
        <v>8</v>
      </c>
      <c r="D159" s="15" t="s">
        <v>360</v>
      </c>
    </row>
    <row r="160" spans="1:4" x14ac:dyDescent="0.25">
      <c r="A160" s="18" t="s">
        <v>361</v>
      </c>
      <c r="B160" s="18"/>
      <c r="C160" s="5" t="s">
        <v>3</v>
      </c>
      <c r="D160" s="15" t="s">
        <v>362</v>
      </c>
    </row>
    <row r="161" spans="1:4" x14ac:dyDescent="0.25">
      <c r="A161" s="18" t="s">
        <v>363</v>
      </c>
      <c r="B161" s="18"/>
      <c r="C161" s="9" t="s">
        <v>11</v>
      </c>
      <c r="D161" s="15" t="s">
        <v>364</v>
      </c>
    </row>
    <row r="162" spans="1:4" x14ac:dyDescent="0.25">
      <c r="A162" s="14" t="str">
        <f>HYPERLINK("http://sk.ru/net/1121557","Цифровая медицина")</f>
        <v>Цифровая медицина</v>
      </c>
      <c r="B162" s="14" t="s">
        <v>505</v>
      </c>
      <c r="C162" s="20" t="s">
        <v>8</v>
      </c>
      <c r="D162" s="16" t="s">
        <v>366</v>
      </c>
    </row>
    <row r="163" spans="1:4" x14ac:dyDescent="0.25">
      <c r="A163" s="14" t="str">
        <f>HYPERLINK("http://sk.ru/net/1121222/","Цифровые решения")</f>
        <v>Цифровые решения</v>
      </c>
      <c r="B163" s="14" t="s">
        <v>506</v>
      </c>
      <c r="C163" s="21" t="s">
        <v>5</v>
      </c>
      <c r="D163" s="16" t="s">
        <v>368</v>
      </c>
    </row>
    <row r="164" spans="1:4" x14ac:dyDescent="0.25">
      <c r="A164" s="14" t="str">
        <f>HYPERLINK("http://sk.ru/net/1121681/","Эколайт")</f>
        <v>Эколайт</v>
      </c>
      <c r="B164" s="14" t="s">
        <v>507</v>
      </c>
      <c r="C164" s="9" t="s">
        <v>11</v>
      </c>
      <c r="D164" s="16" t="s">
        <v>370</v>
      </c>
    </row>
    <row r="165" spans="1:4" x14ac:dyDescent="0.25">
      <c r="A165" s="14" t="str">
        <f>HYPERLINK("http://sk.ru/net/1121375/","Элмонт-инновации")</f>
        <v>Элмонт-инновации</v>
      </c>
      <c r="B165" s="14" t="s">
        <v>508</v>
      </c>
      <c r="C165" s="9" t="s">
        <v>11</v>
      </c>
      <c r="D165" s="28" t="s">
        <v>372</v>
      </c>
    </row>
    <row r="166" spans="1:4" x14ac:dyDescent="0.25">
      <c r="A166" s="17" t="s">
        <v>373</v>
      </c>
      <c r="B166" s="18"/>
      <c r="C166" s="5" t="s">
        <v>3</v>
      </c>
      <c r="D166" s="16" t="s">
        <v>374</v>
      </c>
    </row>
    <row r="167" spans="1:4" x14ac:dyDescent="0.25">
      <c r="A167" s="18" t="s">
        <v>375</v>
      </c>
      <c r="B167" s="18"/>
      <c r="C167" s="20" t="s">
        <v>8</v>
      </c>
      <c r="D167" s="15" t="s">
        <v>376</v>
      </c>
    </row>
    <row r="168" spans="1:4" x14ac:dyDescent="0.25">
      <c r="A168" s="18" t="s">
        <v>377</v>
      </c>
      <c r="B168" s="18"/>
      <c r="C168" s="20" t="s">
        <v>8</v>
      </c>
      <c r="D168" s="15" t="s">
        <v>378</v>
      </c>
    </row>
    <row r="169" spans="1:4" x14ac:dyDescent="0.25">
      <c r="A169" s="18" t="s">
        <v>380</v>
      </c>
      <c r="B169" s="18"/>
      <c r="C169" s="5" t="s">
        <v>3</v>
      </c>
      <c r="D169" s="15" t="s">
        <v>381</v>
      </c>
    </row>
    <row r="170" spans="1:4" x14ac:dyDescent="0.25">
      <c r="A170" s="14" t="str">
        <f>HYPERLINK("http://sk.ru/net/1121225/","Юним")</f>
        <v>Юним</v>
      </c>
      <c r="B170" s="14" t="s">
        <v>509</v>
      </c>
      <c r="C170" s="20" t="s">
        <v>8</v>
      </c>
      <c r="D170" s="15" t="s">
        <v>383</v>
      </c>
    </row>
    <row r="171" spans="1:4" x14ac:dyDescent="0.25">
      <c r="A171" s="14" t="str">
        <f>HYPERLINK("https://sk.ru/net/1121806/","Юнителлер Платформ")</f>
        <v>Юнителлер Платформ</v>
      </c>
      <c r="B171" s="14" t="s">
        <v>510</v>
      </c>
      <c r="C171" s="5" t="s">
        <v>3</v>
      </c>
      <c r="D171" s="16" t="s">
        <v>385</v>
      </c>
    </row>
    <row r="172" spans="1:4" x14ac:dyDescent="0.25">
      <c r="A172" s="14" t="str">
        <f>HYPERLINK("http://sk.ru/technopark/m/tps_media_files/9763.aspx","Группа МЦКТ")</f>
        <v>Группа МЦКТ</v>
      </c>
      <c r="B172" s="14" t="s">
        <v>511</v>
      </c>
      <c r="C172" s="21" t="s">
        <v>5</v>
      </c>
      <c r="D172" s="16" t="s">
        <v>162</v>
      </c>
    </row>
    <row r="173" spans="1:4" x14ac:dyDescent="0.25">
      <c r="A173" s="14" t="str">
        <f>HYPERLINK("http://sk.ru/net/1120942/","яКласс")</f>
        <v>яКласс</v>
      </c>
      <c r="B173" s="14" t="s">
        <v>512</v>
      </c>
      <c r="C173" s="5" t="s">
        <v>3</v>
      </c>
      <c r="D173" s="15" t="s">
        <v>386</v>
      </c>
    </row>
    <row r="174" spans="1:4" x14ac:dyDescent="0.25">
      <c r="A174" s="18"/>
      <c r="B174" s="18"/>
      <c r="C174" s="5"/>
      <c r="D174" s="15"/>
    </row>
  </sheetData>
  <autoFilter ref="A1:D173"/>
  <hyperlinks>
    <hyperlink ref="B9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78"/>
  <sheetViews>
    <sheetView workbookViewId="0">
      <pane ySplit="1" topLeftCell="A2" activePane="bottomLeft" state="frozen"/>
      <selection pane="bottomLeft" activeCell="A5" sqref="A5"/>
    </sheetView>
  </sheetViews>
  <sheetFormatPr defaultColWidth="14.42578125" defaultRowHeight="15.75" customHeight="1" x14ac:dyDescent="0.2"/>
  <cols>
    <col min="1" max="1" width="31.140625" customWidth="1"/>
    <col min="2" max="2" width="9.140625" customWidth="1"/>
    <col min="3" max="3" width="87.57031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tr">
        <f>HYPERLINK("http://sk.ru/net/1121924/","А3 Групп")</f>
        <v>А3 Групп</v>
      </c>
      <c r="B2" s="5" t="s">
        <v>3</v>
      </c>
      <c r="C2" s="6" t="s">
        <v>4</v>
      </c>
    </row>
    <row r="3" spans="1:3" x14ac:dyDescent="0.25">
      <c r="A3" s="4" t="str">
        <f>HYPERLINK("http://sk.ru/net/1121846/","Авиационно-космические технологии")</f>
        <v>Авиационно-космические технологии</v>
      </c>
      <c r="B3" s="7" t="s">
        <v>5</v>
      </c>
      <c r="C3" s="6" t="s">
        <v>6</v>
      </c>
    </row>
    <row r="4" spans="1:3" x14ac:dyDescent="0.25">
      <c r="A4" s="4" t="str">
        <f>HYPERLINK("http://sk.ru/net/1121537/","Агро Роботик Системс")</f>
        <v>Агро Роботик Системс</v>
      </c>
      <c r="B4" s="5" t="s">
        <v>3</v>
      </c>
      <c r="C4" s="6" t="s">
        <v>7</v>
      </c>
    </row>
    <row r="5" spans="1:3" x14ac:dyDescent="0.25">
      <c r="A5" s="4" t="str">
        <f>HYPERLINK("http://sk.ru/net/1121664/","Агролига Центр Селекции Растений")</f>
        <v>Агролига Центр Селекции Растений</v>
      </c>
      <c r="B5" s="8" t="s">
        <v>8</v>
      </c>
      <c r="C5" s="6" t="s">
        <v>9</v>
      </c>
    </row>
    <row r="6" spans="1:3" x14ac:dyDescent="0.25">
      <c r="A6" s="4" t="str">
        <f>HYPERLINK("http://sk.ru/net/1121855/","АгроТехнолоджи")</f>
        <v>АгроТехнолоджи</v>
      </c>
      <c r="B6" s="8" t="s">
        <v>8</v>
      </c>
      <c r="C6" s="6" t="s">
        <v>10</v>
      </c>
    </row>
    <row r="7" spans="1:3" x14ac:dyDescent="0.25">
      <c r="A7" s="4" t="str">
        <f>HYPERLINK("http://sk.ru/net/1121906/","АДЛ Заканчивание")</f>
        <v>АДЛ Заканчивание</v>
      </c>
      <c r="B7" s="9" t="s">
        <v>11</v>
      </c>
      <c r="C7" s="6" t="s">
        <v>12</v>
      </c>
    </row>
    <row r="8" spans="1:3" x14ac:dyDescent="0.25">
      <c r="A8" s="4" t="str">
        <f>HYPERLINK("http://sk.ru/net/1121926/","Айкьюнерджи")</f>
        <v>Айкьюнерджи</v>
      </c>
      <c r="B8" s="9" t="s">
        <v>11</v>
      </c>
      <c r="C8" s="6" t="s">
        <v>13</v>
      </c>
    </row>
    <row r="9" spans="1:3" x14ac:dyDescent="0.25">
      <c r="A9" s="10" t="str">
        <f>HYPERLINK("http://sk.ru/net/1121541","АйПиЛаб (Лаборатория Приезжева)")</f>
        <v>АйПиЛаб (Лаборатория Приезжева)</v>
      </c>
      <c r="B9" s="9" t="s">
        <v>11</v>
      </c>
      <c r="C9" s="11" t="s">
        <v>14</v>
      </c>
    </row>
    <row r="10" spans="1:3" x14ac:dyDescent="0.25">
      <c r="A10" s="4" t="str">
        <f>HYPERLINK("http://sk.ru/net/1121765/","АйТренд")</f>
        <v>АйТренд</v>
      </c>
      <c r="B10" s="5" t="s">
        <v>3</v>
      </c>
      <c r="C10" s="6" t="s">
        <v>15</v>
      </c>
    </row>
    <row r="11" spans="1:3" x14ac:dyDescent="0.25">
      <c r="A11" s="10" t="str">
        <f>HYPERLINK("http://sk.ru/net/1121111","АктивИл")</f>
        <v>АктивИл</v>
      </c>
      <c r="B11" s="9" t="s">
        <v>11</v>
      </c>
      <c r="C11" s="11" t="s">
        <v>16</v>
      </c>
    </row>
    <row r="12" spans="1:3" x14ac:dyDescent="0.25">
      <c r="A12" s="4" t="str">
        <f>HYPERLINK("http://sk.ru/net/1121835/","Альтикам")</f>
        <v>Альтикам</v>
      </c>
      <c r="B12" s="7" t="s">
        <v>5</v>
      </c>
      <c r="C12" s="6" t="s">
        <v>17</v>
      </c>
    </row>
    <row r="13" spans="1:3" x14ac:dyDescent="0.25">
      <c r="A13" s="4" t="str">
        <f>HYPERLINK("http://sk.ru/net/1121964/","АльтЭль Лео")</f>
        <v>АльтЭль Лео</v>
      </c>
      <c r="B13" s="5" t="s">
        <v>3</v>
      </c>
      <c r="C13" s="6" t="s">
        <v>18</v>
      </c>
    </row>
    <row r="14" spans="1:3" x14ac:dyDescent="0.25">
      <c r="A14" s="4" t="str">
        <f>HYPERLINK("http://sk.ru/net/1121851/","Ангиогенезис")</f>
        <v>Ангиогенезис</v>
      </c>
      <c r="B14" s="8" t="s">
        <v>8</v>
      </c>
      <c r="C14" s="6" t="s">
        <v>19</v>
      </c>
    </row>
    <row r="15" spans="1:3" x14ac:dyDescent="0.25">
      <c r="A15" s="4" t="str">
        <f>HYPERLINK("http://sk.ru/net/1121533/","Артэмбриоген")</f>
        <v>Артэмбриоген</v>
      </c>
      <c r="B15" s="8" t="s">
        <v>8</v>
      </c>
      <c r="C15" s="6" t="s">
        <v>20</v>
      </c>
    </row>
    <row r="16" spans="1:3" x14ac:dyDescent="0.25">
      <c r="A16" s="4" t="str">
        <f>HYPERLINK("http://sk.ru/net/1121864/","АсисГрупп")</f>
        <v>АсисГрупп</v>
      </c>
      <c r="B16" s="9" t="s">
        <v>11</v>
      </c>
      <c r="C16" s="6" t="s">
        <v>21</v>
      </c>
    </row>
    <row r="17" spans="1:3" x14ac:dyDescent="0.25">
      <c r="A17" s="4" t="str">
        <f>HYPERLINK("http://sk.ru/net/1121710/","АСП Лабс")</f>
        <v>АСП Лабс</v>
      </c>
      <c r="B17" s="5" t="s">
        <v>3</v>
      </c>
      <c r="C17" s="6" t="s">
        <v>22</v>
      </c>
    </row>
    <row r="18" spans="1:3" x14ac:dyDescent="0.25">
      <c r="A18" s="4" t="str">
        <f>HYPERLINK("http://sk.ru/net/1121863/","Аспект-ТК")</f>
        <v>Аспект-ТК</v>
      </c>
      <c r="B18" s="7" t="s">
        <v>5</v>
      </c>
      <c r="C18" s="6" t="s">
        <v>23</v>
      </c>
    </row>
    <row r="19" spans="1:3" x14ac:dyDescent="0.25">
      <c r="A19" s="4" t="str">
        <f>HYPERLINK("http://sk.ru/net/1121655/","Аэрогаз")</f>
        <v>Аэрогаз</v>
      </c>
      <c r="B19" s="9" t="s">
        <v>11</v>
      </c>
      <c r="C19" s="6" t="s">
        <v>24</v>
      </c>
    </row>
    <row r="20" spans="1:3" x14ac:dyDescent="0.25">
      <c r="A20" s="4" t="str">
        <f>HYPERLINK("http://sk.ru/net/1121900/","Аэртрон")</f>
        <v>Аэртрон</v>
      </c>
      <c r="B20" s="9" t="s">
        <v>11</v>
      </c>
      <c r="C20" s="6" t="s">
        <v>25</v>
      </c>
    </row>
    <row r="21" spans="1:3" x14ac:dyDescent="0.25">
      <c r="A21" s="4" t="str">
        <f>HYPERLINK("http://sk.ru/net/1121632/","Безопасные коммуникации")</f>
        <v>Безопасные коммуникации</v>
      </c>
      <c r="B21" s="5" t="s">
        <v>3</v>
      </c>
      <c r="C21" s="6" t="s">
        <v>26</v>
      </c>
    </row>
    <row r="22" spans="1:3" x14ac:dyDescent="0.25">
      <c r="A22" s="4" t="str">
        <f>HYPERLINK("http://sk.ru/net/1121870/","Бест-Плейс")</f>
        <v>Бест-Плейс</v>
      </c>
      <c r="B22" s="5" t="s">
        <v>3</v>
      </c>
      <c r="C22" s="6" t="s">
        <v>27</v>
      </c>
    </row>
    <row r="23" spans="1:3" x14ac:dyDescent="0.25">
      <c r="A23" s="4" t="str">
        <f>HYPERLINK("http://sk.ru/net/1121847/","БетаРУТ")</f>
        <v>БетаРУТ</v>
      </c>
      <c r="B23" s="7" t="s">
        <v>5</v>
      </c>
      <c r="C23" s="6" t="s">
        <v>28</v>
      </c>
    </row>
    <row r="24" spans="1:3" x14ac:dyDescent="0.25">
      <c r="A24" s="4" t="str">
        <f>HYPERLINK("http://sk.ru/net/1121973/","БЗС Лайт")</f>
        <v>БЗС Лайт</v>
      </c>
      <c r="B24" s="8" t="s">
        <v>8</v>
      </c>
      <c r="C24" s="6" t="s">
        <v>29</v>
      </c>
    </row>
    <row r="25" spans="1:3" x14ac:dyDescent="0.25">
      <c r="A25" s="12" t="str">
        <f>HYPERLINK("http://sk.ru/net/1121828/","Би-оН ЭМГ")</f>
        <v>Би-оН ЭМГ</v>
      </c>
      <c r="B25" s="8" t="s">
        <v>8</v>
      </c>
      <c r="C25" s="11" t="s">
        <v>30</v>
      </c>
    </row>
    <row r="26" spans="1:3" x14ac:dyDescent="0.25">
      <c r="A26" s="4" t="str">
        <f>HYPERLINK("http://sk.ru/net/1121952/","Биокомбинированные добавки")</f>
        <v>Биокомбинированные добавки</v>
      </c>
      <c r="B26" s="8" t="s">
        <v>8</v>
      </c>
      <c r="C26" s="6" t="s">
        <v>31</v>
      </c>
    </row>
    <row r="27" spans="1:3" x14ac:dyDescent="0.25">
      <c r="A27" s="4" t="str">
        <f>HYPERLINK("http://sk.ru/net/1121968/","БиоНейроФарма")</f>
        <v>БиоНейроФарма</v>
      </c>
      <c r="B27" s="8" t="s">
        <v>8</v>
      </c>
      <c r="C27" s="6" t="s">
        <v>32</v>
      </c>
    </row>
    <row r="28" spans="1:3" x14ac:dyDescent="0.25">
      <c r="A28" s="4" t="str">
        <f>HYPERLINK("http://sk.ru/net/1121834/","Битблэйз Технологии")</f>
        <v>Битблэйз Технологии</v>
      </c>
      <c r="B28" s="5" t="s">
        <v>3</v>
      </c>
      <c r="C28" s="6" t="s">
        <v>33</v>
      </c>
    </row>
    <row r="29" spans="1:3" x14ac:dyDescent="0.25">
      <c r="A29" s="4" t="str">
        <f>HYPERLINK("http://sk.ru/net/1121962/","бмбкс")</f>
        <v>бмбкс</v>
      </c>
      <c r="B29" s="8" t="s">
        <v>8</v>
      </c>
      <c r="C29" s="6" t="s">
        <v>35</v>
      </c>
    </row>
    <row r="30" spans="1:3" x14ac:dyDescent="0.25">
      <c r="A30" s="4" t="str">
        <f>HYPERLINK("http://sk.ru/net/1120924/","ВидеоМатрикс")</f>
        <v>ВидеоМатрикс</v>
      </c>
      <c r="B30" s="5" t="s">
        <v>3</v>
      </c>
      <c r="C30" s="6" t="s">
        <v>36</v>
      </c>
    </row>
    <row r="31" spans="1:3" x14ac:dyDescent="0.25">
      <c r="A31" s="4" t="str">
        <f>HYPERLINK("http://sk.ru/net/1110257/","Витацел")</f>
        <v>Витацел</v>
      </c>
      <c r="B31" s="8" t="s">
        <v>8</v>
      </c>
      <c r="C31" s="6" t="s">
        <v>39</v>
      </c>
    </row>
    <row r="32" spans="1:3" x14ac:dyDescent="0.25">
      <c r="A32" s="4" t="str">
        <f>HYPERLINK("http://sk.ru/net/1121903/","ВэйвЛаб.Тех")</f>
        <v>ВэйвЛаб.Тех</v>
      </c>
      <c r="B32" s="9" t="s">
        <v>11</v>
      </c>
      <c r="C32" s="6" t="s">
        <v>42</v>
      </c>
    </row>
    <row r="33" spans="1:3" x14ac:dyDescent="0.25">
      <c r="A33" s="4" t="str">
        <f>HYPERLINK("http://sk.ru/net/1121448/","Гамма Инновационных Решений")</f>
        <v>Гамма Инновационных Решений</v>
      </c>
      <c r="B33" s="5" t="s">
        <v>3</v>
      </c>
      <c r="C33" s="6" t="s">
        <v>43</v>
      </c>
    </row>
    <row r="34" spans="1:3" x14ac:dyDescent="0.25">
      <c r="A34" s="4" t="str">
        <f>HYPERLINK("http://sk.ru/net/1121657/","Гейм Системс")</f>
        <v>Гейм Системс</v>
      </c>
      <c r="B34" s="5" t="s">
        <v>3</v>
      </c>
      <c r="C34" s="6" t="s">
        <v>44</v>
      </c>
    </row>
    <row r="35" spans="1:3" x14ac:dyDescent="0.25">
      <c r="A35" s="4" t="str">
        <f>HYPERLINK("http://sk.ru/net/1122019/","ГемоФарм")</f>
        <v>ГемоФарм</v>
      </c>
      <c r="B35" s="8" t="s">
        <v>8</v>
      </c>
      <c r="C35" s="6" t="s">
        <v>45</v>
      </c>
    </row>
    <row r="36" spans="1:3" x14ac:dyDescent="0.25">
      <c r="A36" s="4" t="str">
        <f>HYPERLINK("http://sk.ru/net/1121865/","Генная Хирургия")</f>
        <v>Генная Хирургия</v>
      </c>
      <c r="B36" s="8" t="s">
        <v>8</v>
      </c>
      <c r="C36" s="6" t="s">
        <v>46</v>
      </c>
    </row>
    <row r="37" spans="1:3" x14ac:dyDescent="0.25">
      <c r="A37" s="4" t="str">
        <f>HYPERLINK("http://sk.ru/net/1121895/","Геро Дискавери")</f>
        <v>Геро Дискавери</v>
      </c>
      <c r="B37" s="8" t="s">
        <v>8</v>
      </c>
      <c r="C37" s="6" t="s">
        <v>47</v>
      </c>
    </row>
    <row r="38" spans="1:3" x14ac:dyDescent="0.25">
      <c r="A38" s="4" t="str">
        <f>HYPERLINK("http://sk.ru/net/1121564/","Герос")</f>
        <v>Герос</v>
      </c>
      <c r="B38" s="7" t="s">
        <v>5</v>
      </c>
      <c r="C38" s="6" t="s">
        <v>48</v>
      </c>
    </row>
    <row r="39" spans="1:3" x14ac:dyDescent="0.25">
      <c r="A39" s="4" t="str">
        <f>HYPERLINK("http://sk.ru/net/1121700/","ГетШопТВ")</f>
        <v>ГетШопТВ</v>
      </c>
      <c r="B39" s="5" t="s">
        <v>3</v>
      </c>
      <c r="C39" s="6" t="s">
        <v>49</v>
      </c>
    </row>
    <row r="40" spans="1:3" x14ac:dyDescent="0.25">
      <c r="A40" s="4" t="str">
        <f>HYPERLINK("http://sk.ru/net/1121893/","Гидроплазма")</f>
        <v>Гидроплазма</v>
      </c>
      <c r="B40" s="9" t="s">
        <v>11</v>
      </c>
      <c r="C40" s="6" t="s">
        <v>50</v>
      </c>
    </row>
    <row r="41" spans="1:3" x14ac:dyDescent="0.25">
      <c r="A41" s="4" t="str">
        <f>HYPERLINK("http://sk.ru/net/1121483/","Гидроплановые инновации")</f>
        <v>Гидроплановые инновации</v>
      </c>
      <c r="B41" s="7" t="s">
        <v>5</v>
      </c>
      <c r="C41" s="6" t="s">
        <v>52</v>
      </c>
    </row>
    <row r="42" spans="1:3" x14ac:dyDescent="0.25">
      <c r="A42" s="4" t="str">
        <f>HYPERLINK("http://sk.ru/net/1121884/","Гиперкоптер")</f>
        <v>Гиперкоптер</v>
      </c>
      <c r="B42" s="7" t="s">
        <v>5</v>
      </c>
      <c r="C42" s="6" t="s">
        <v>53</v>
      </c>
    </row>
    <row r="43" spans="1:3" x14ac:dyDescent="0.25">
      <c r="A43" s="4" t="str">
        <f>HYPERLINK("http://sk.ru/net/1121890/","Гистографт")</f>
        <v>Гистографт</v>
      </c>
      <c r="B43" s="8" t="s">
        <v>8</v>
      </c>
      <c r="C43" s="6" t="s">
        <v>55</v>
      </c>
    </row>
    <row r="44" spans="1:3" x14ac:dyDescent="0.25">
      <c r="A44" s="4" t="str">
        <f>HYPERLINK("http://sk.ru/net/1121948/","Голокрон")</f>
        <v>Голокрон</v>
      </c>
      <c r="B44" s="5" t="s">
        <v>3</v>
      </c>
      <c r="C44" s="6" t="s">
        <v>56</v>
      </c>
    </row>
    <row r="45" spans="1:3" x14ac:dyDescent="0.25">
      <c r="A45" s="4" t="str">
        <f>HYPERLINK("http://sk.ru/net/1121719/","Гордиз")</f>
        <v>Гордиз</v>
      </c>
      <c r="B45" s="8" t="s">
        <v>8</v>
      </c>
      <c r="C45" s="6" t="s">
        <v>57</v>
      </c>
    </row>
    <row r="46" spans="1:3" x14ac:dyDescent="0.25">
      <c r="A46" s="4" t="str">
        <f>HYPERLINK("http://sk.ru/net/1121910/","Гринспейсер-Ск")</f>
        <v>Гринспейсер-Ск</v>
      </c>
      <c r="B46" s="9" t="s">
        <v>11</v>
      </c>
      <c r="C46" s="6" t="s">
        <v>60</v>
      </c>
    </row>
    <row r="47" spans="1:3" x14ac:dyDescent="0.25">
      <c r="A47" s="4" t="str">
        <f>HYPERLINK("http://sk.ru/net/1121514/","ГринЭнерго")</f>
        <v>ГринЭнерго</v>
      </c>
      <c r="B47" s="9" t="s">
        <v>11</v>
      </c>
      <c r="C47" s="6" t="s">
        <v>62</v>
      </c>
    </row>
    <row r="48" spans="1:3" x14ac:dyDescent="0.25">
      <c r="A48" s="4" t="str">
        <f>HYPERLINK("http://sk.ru/net/1121658/","Группа компаний СервисСофт")</f>
        <v>Группа компаний СервисСофт</v>
      </c>
      <c r="B48" s="7" t="s">
        <v>5</v>
      </c>
      <c r="C48" s="6" t="s">
        <v>64</v>
      </c>
    </row>
    <row r="49" spans="1:3" x14ac:dyDescent="0.25">
      <c r="A49" s="4" t="str">
        <f>HYPERLINK("http://sk.ru/net/1120883/","Дата Матрикс")</f>
        <v>Дата Матрикс</v>
      </c>
      <c r="B49" s="8" t="s">
        <v>8</v>
      </c>
      <c r="C49" s="6" t="s">
        <v>66</v>
      </c>
    </row>
    <row r="50" spans="1:3" x14ac:dyDescent="0.25">
      <c r="A50" s="4" t="str">
        <f>HYPERLINK("http://sk.ru/net/1122034/","Дельта-Синтез")</f>
        <v>Дельта-Синтез</v>
      </c>
      <c r="B50" s="9" t="s">
        <v>11</v>
      </c>
      <c r="C50" s="6" t="s">
        <v>68</v>
      </c>
    </row>
    <row r="51" spans="1:3" x14ac:dyDescent="0.25">
      <c r="A51" s="4" t="str">
        <f>HYPERLINK("http://sk.ru/net/1121813/","Джи Пи Ойл Сервисиз")</f>
        <v>Джи Пи Ойл Сервисиз</v>
      </c>
      <c r="B51" s="9" t="s">
        <v>11</v>
      </c>
      <c r="C51" s="6" t="s">
        <v>70</v>
      </c>
    </row>
    <row r="52" spans="1:3" x14ac:dyDescent="0.25">
      <c r="A52" s="4" t="str">
        <f>HYPERLINK("http://sk.ru/net/1121942/","Доконколл")</f>
        <v>Доконколл</v>
      </c>
      <c r="B52" s="5" t="s">
        <v>3</v>
      </c>
      <c r="C52" s="6" t="s">
        <v>71</v>
      </c>
    </row>
    <row r="53" spans="1:3" x14ac:dyDescent="0.25">
      <c r="A53" s="4" t="str">
        <f>HYPERLINK("http://sk.ru/net/1121715/","Драйвбэк")</f>
        <v>Драйвбэк</v>
      </c>
      <c r="B53" s="5" t="s">
        <v>3</v>
      </c>
      <c r="C53" s="6" t="s">
        <v>72</v>
      </c>
    </row>
    <row r="54" spans="1:3" x14ac:dyDescent="0.25">
      <c r="A54" s="4" t="str">
        <f>HYPERLINK("http://sk.ru/net/1121705/","Дэмис Инновационные Решения")</f>
        <v>Дэмис Инновационные Решения</v>
      </c>
      <c r="B54" s="5" t="s">
        <v>3</v>
      </c>
      <c r="C54" s="6" t="s">
        <v>73</v>
      </c>
    </row>
    <row r="55" spans="1:3" x14ac:dyDescent="0.25">
      <c r="A55" s="4" t="str">
        <f>HYPERLINK("http://sk.ru/net/1121932/","ЕКоммПэй Инновэйтив Технолоджис")</f>
        <v>ЕКоммПэй Инновэйтив Технолоджис</v>
      </c>
      <c r="B55" s="5" t="s">
        <v>3</v>
      </c>
      <c r="C55" s="6" t="s">
        <v>74</v>
      </c>
    </row>
    <row r="56" spans="1:3" x14ac:dyDescent="0.25">
      <c r="A56" s="4" t="str">
        <f>HYPERLINK("http://sk.ru/net/1121965/","Импульс-ГЕО")</f>
        <v>Импульс-ГЕО</v>
      </c>
      <c r="B56" s="9" t="s">
        <v>11</v>
      </c>
      <c r="C56" s="6" t="s">
        <v>75</v>
      </c>
    </row>
    <row r="57" spans="1:3" x14ac:dyDescent="0.25">
      <c r="A57" s="4" t="str">
        <f>HYPERLINK("http://sk.ru/net/1121883/","Имреди")</f>
        <v>Имреди</v>
      </c>
      <c r="B57" s="5" t="s">
        <v>3</v>
      </c>
      <c r="C57" s="6" t="s">
        <v>76</v>
      </c>
    </row>
    <row r="58" spans="1:3" x14ac:dyDescent="0.25">
      <c r="A58" s="4" t="str">
        <f>HYPERLINK("http://sk.ru/net/1121141/","Индэл-Партнер")</f>
        <v>Индэл-Партнер</v>
      </c>
      <c r="B58" s="5" t="s">
        <v>3</v>
      </c>
      <c r="C58" s="6" t="s">
        <v>77</v>
      </c>
    </row>
    <row r="59" spans="1:3" x14ac:dyDescent="0.25">
      <c r="A59" s="4" t="str">
        <f>HYPERLINK("http://sk.ru/net/1121755/","Инновационные технологии")</f>
        <v>Инновационные технологии</v>
      </c>
      <c r="B59" s="9" t="s">
        <v>11</v>
      </c>
      <c r="C59" s="6" t="s">
        <v>78</v>
      </c>
    </row>
    <row r="60" spans="1:3" x14ac:dyDescent="0.25">
      <c r="A60" s="4" t="str">
        <f>HYPERLINK("http://sk.ru/net/1121784/","Инновационный центр Искра")</f>
        <v>Инновационный центр Искра</v>
      </c>
      <c r="B60" s="8" t="s">
        <v>8</v>
      </c>
      <c r="C60" s="6" t="s">
        <v>79</v>
      </c>
    </row>
    <row r="61" spans="1:3" x14ac:dyDescent="0.25">
      <c r="A61" s="4" t="str">
        <f>HYPERLINK("http://sk.ru/net/1121990/","Институт прикладных исследований геосистем")</f>
        <v>Институт прикладных исследований геосистем</v>
      </c>
      <c r="B61" s="7" t="s">
        <v>5</v>
      </c>
      <c r="C61" s="6" t="s">
        <v>86</v>
      </c>
    </row>
    <row r="62" spans="1:3" x14ac:dyDescent="0.25">
      <c r="A62" s="4" t="str">
        <f>HYPERLINK("http://sk.ru/net/1120644/","Интегроматика")</f>
        <v>Интегроматика</v>
      </c>
      <c r="B62" s="5" t="s">
        <v>3</v>
      </c>
      <c r="C62" s="6" t="s">
        <v>88</v>
      </c>
    </row>
    <row r="63" spans="1:3" x14ac:dyDescent="0.25">
      <c r="A63" s="4" t="str">
        <f>HYPERLINK("http://sk.ru/net/1122020/","Интеллоджик")</f>
        <v>Интеллоджик</v>
      </c>
      <c r="B63" s="5" t="s">
        <v>3</v>
      </c>
      <c r="C63" s="6" t="s">
        <v>89</v>
      </c>
    </row>
    <row r="64" spans="1:3" x14ac:dyDescent="0.25">
      <c r="A64" s="4" t="str">
        <f>HYPERLINK("http://sk.ru/net/1122128/","Интервенционные радиологические системы")</f>
        <v>Интервенционные радиологические системы</v>
      </c>
      <c r="B64" s="8" t="s">
        <v>8</v>
      </c>
      <c r="C64" s="6" t="s">
        <v>94</v>
      </c>
    </row>
    <row r="65" spans="1:3" x14ac:dyDescent="0.25">
      <c r="A65" s="4" t="str">
        <f>HYPERLINK("http://sk.ru/net/1121832/","Катэрвил")</f>
        <v>Катэрвил</v>
      </c>
      <c r="B65" s="8" t="s">
        <v>8</v>
      </c>
      <c r="C65" s="6" t="s">
        <v>96</v>
      </c>
    </row>
    <row r="66" spans="1:3" x14ac:dyDescent="0.25">
      <c r="A66" s="4" t="str">
        <f>HYPERLINK("http://sk.ru/net/1122000/","Квиттер")</f>
        <v>Квиттер</v>
      </c>
      <c r="B66" s="9" t="s">
        <v>11</v>
      </c>
      <c r="C66" s="6" t="s">
        <v>99</v>
      </c>
    </row>
    <row r="67" spans="1:3" x14ac:dyDescent="0.25">
      <c r="A67" s="4" t="str">
        <f>HYPERLINK("http://sk.ru/net/1120777/","Керапен")</f>
        <v>Керапен</v>
      </c>
      <c r="B67" s="9" t="s">
        <v>11</v>
      </c>
      <c r="C67" s="6" t="s">
        <v>101</v>
      </c>
    </row>
    <row r="68" spans="1:3" x14ac:dyDescent="0.25">
      <c r="A68" s="4" t="str">
        <f>HYPERLINK("http://sk.ru/net/1121810/","Кибер")</f>
        <v>Кибер</v>
      </c>
      <c r="B68" s="7" t="s">
        <v>5</v>
      </c>
      <c r="C68" s="6" t="s">
        <v>105</v>
      </c>
    </row>
    <row r="69" spans="1:3" x14ac:dyDescent="0.25">
      <c r="A69" s="4" t="str">
        <f>HYPERLINK("http://sk.ru/net/1121743/","Комарик")</f>
        <v>Комарик</v>
      </c>
      <c r="B69" s="8" t="s">
        <v>8</v>
      </c>
      <c r="C69" s="6" t="s">
        <v>107</v>
      </c>
    </row>
    <row r="70" spans="1:3" x14ac:dyDescent="0.25">
      <c r="A70" s="4" t="str">
        <f>HYPERLINK("http://sk.ru/net/1121980/","Комнэт")</f>
        <v>Комнэт</v>
      </c>
      <c r="B70" s="5" t="s">
        <v>3</v>
      </c>
      <c r="C70" s="6" t="s">
        <v>109</v>
      </c>
    </row>
    <row r="71" spans="1:3" x14ac:dyDescent="0.25">
      <c r="A71" s="4" t="str">
        <f>HYPERLINK("http://sk.ru/net/1122112/","Контент Сервис")</f>
        <v>Контент Сервис</v>
      </c>
      <c r="B71" s="5" t="s">
        <v>3</v>
      </c>
      <c r="C71" s="6" t="s">
        <v>113</v>
      </c>
    </row>
    <row r="72" spans="1:3" x14ac:dyDescent="0.25">
      <c r="A72" s="4" t="str">
        <f>HYPERLINK("http://sk.ru/net/1120796/","Косима")</f>
        <v>Косима</v>
      </c>
      <c r="B72" s="8" t="s">
        <v>8</v>
      </c>
      <c r="C72" s="6" t="s">
        <v>117</v>
      </c>
    </row>
    <row r="73" spans="1:3" x14ac:dyDescent="0.25">
      <c r="A73" s="4" t="str">
        <f>HYPERLINK("http://sk.ru/net/1121931/","Коузи")</f>
        <v>Коузи</v>
      </c>
      <c r="B73" s="9" t="s">
        <v>11</v>
      </c>
      <c r="C73" s="6" t="s">
        <v>119</v>
      </c>
    </row>
    <row r="74" spans="1:3" x14ac:dyDescent="0.25">
      <c r="A74" s="4" t="str">
        <f>HYPERLINK("http://sk.ru/net/1121950/","Л-Био")</f>
        <v>Л-Био</v>
      </c>
      <c r="B74" s="8" t="s">
        <v>8</v>
      </c>
      <c r="C74" s="6" t="s">
        <v>120</v>
      </c>
    </row>
    <row r="75" spans="1:3" x14ac:dyDescent="0.25">
      <c r="A75" s="4" t="str">
        <f>HYPERLINK("http://sk.ru/net/1121580/","Лаборатория БИО Зет")</f>
        <v>Лаборатория БИО Зет</v>
      </c>
      <c r="B75" s="8" t="s">
        <v>8</v>
      </c>
      <c r="C75" s="6" t="s">
        <v>122</v>
      </c>
    </row>
    <row r="76" spans="1:3" x14ac:dyDescent="0.25">
      <c r="A76" s="4" t="str">
        <f>HYPERLINK("http://sk.ru/net/1121708/","Лаборатория термоакустики")</f>
        <v>Лаборатория термоакустики</v>
      </c>
      <c r="B76" s="9" t="s">
        <v>11</v>
      </c>
      <c r="C76" s="6" t="s">
        <v>124</v>
      </c>
    </row>
    <row r="77" spans="1:3" x14ac:dyDescent="0.25">
      <c r="A77" s="4" t="str">
        <f>HYPERLINK("http://sk.ru/net/1121563/","Литэн Инжиниринг")</f>
        <v>Литэн Инжиниринг</v>
      </c>
      <c r="B77" s="7" t="s">
        <v>5</v>
      </c>
      <c r="C77" s="6" t="s">
        <v>127</v>
      </c>
    </row>
    <row r="78" spans="1:3" x14ac:dyDescent="0.25">
      <c r="A78" s="4" t="str">
        <f>HYPERLINK("http://sk.ru/net/1122111/","Манебио")</f>
        <v>Манебио</v>
      </c>
      <c r="B78" s="8" t="s">
        <v>8</v>
      </c>
      <c r="C78" s="6" t="s">
        <v>129</v>
      </c>
    </row>
    <row r="79" spans="1:3" x14ac:dyDescent="0.25">
      <c r="A79" s="4" t="str">
        <f>HYPERLINK("http://sk.ru/net/1121562/","Марвелмайнд2")</f>
        <v>Марвелмайнд2</v>
      </c>
      <c r="B79" s="7" t="s">
        <v>5</v>
      </c>
      <c r="C79" s="6" t="s">
        <v>132</v>
      </c>
    </row>
    <row r="80" spans="1:3" x14ac:dyDescent="0.25">
      <c r="A80" s="4" t="str">
        <f>HYPERLINK("http://sk.ru/net/1121711/","Медицинские информационные решения (МИР)")</f>
        <v>Медицинские информационные решения (МИР)</v>
      </c>
      <c r="B80" s="5" t="s">
        <v>3</v>
      </c>
      <c r="C80" s="6" t="s">
        <v>133</v>
      </c>
    </row>
    <row r="81" spans="1:3" x14ac:dyDescent="0.25">
      <c r="A81" s="4" t="str">
        <f>HYPERLINK("http://sk.ru/net/1121442/","МикроМодел")</f>
        <v>МикроМодел</v>
      </c>
      <c r="B81" s="5" t="s">
        <v>3</v>
      </c>
      <c r="C81" s="6" t="s">
        <v>135</v>
      </c>
    </row>
    <row r="82" spans="1:3" x14ac:dyDescent="0.25">
      <c r="A82" s="4" t="str">
        <f>HYPERLINK("http://sk.ru/net/1121586/","Микрорадар")</f>
        <v>Микрорадар</v>
      </c>
      <c r="B82" s="7" t="s">
        <v>5</v>
      </c>
      <c r="C82" s="6" t="s">
        <v>139</v>
      </c>
    </row>
    <row r="83" spans="1:3" x14ac:dyDescent="0.25">
      <c r="A83" s="4" t="str">
        <f>HYPERLINK("http://sk.ru/net/1121897/","Мишико ДевКит")</f>
        <v>Мишико ДевКит</v>
      </c>
      <c r="B83" s="5" t="s">
        <v>3</v>
      </c>
      <c r="C83" s="6" t="s">
        <v>145</v>
      </c>
    </row>
    <row r="84" spans="1:3" x14ac:dyDescent="0.25">
      <c r="A84" s="4" t="str">
        <f>HYPERLINK("http://sk.ru/net/1121035/","Мобильное Электронное Образование")</f>
        <v>Мобильное Электронное Образование</v>
      </c>
      <c r="B84" s="5" t="s">
        <v>3</v>
      </c>
      <c r="C84" s="6" t="s">
        <v>147</v>
      </c>
    </row>
    <row r="85" spans="1:3" x14ac:dyDescent="0.25">
      <c r="A85" s="4" t="str">
        <f>HYPERLINK("http://sk.ru/net/1121609/","Московская Новационная Компания")</f>
        <v>Московская Новационная Компания</v>
      </c>
      <c r="B85" s="9" t="s">
        <v>11</v>
      </c>
      <c r="C85" s="6" t="s">
        <v>148</v>
      </c>
    </row>
    <row r="86" spans="1:3" x14ac:dyDescent="0.25">
      <c r="A86" s="10" t="str">
        <f>HYPERLINK("http://sk.ru/net/1121830","Мотив Нейроморфные Технологии")</f>
        <v>Мотив Нейроморфные Технологии</v>
      </c>
      <c r="B86" s="7" t="s">
        <v>5</v>
      </c>
      <c r="C86" s="11" t="s">
        <v>152</v>
      </c>
    </row>
    <row r="87" spans="1:3" x14ac:dyDescent="0.25">
      <c r="A87" s="10" t="str">
        <f>HYPERLINK("http://sk.ru/net/1120941/","Моторика")</f>
        <v>Моторика</v>
      </c>
      <c r="B87" s="20" t="s">
        <v>8</v>
      </c>
      <c r="C87" s="15" t="s">
        <v>154</v>
      </c>
    </row>
    <row r="88" spans="1:3" x14ac:dyDescent="0.25">
      <c r="A88" s="4" t="str">
        <f>HYPERLINK("http://sk.ru/net/1121597/http://sk.ru/net/1121597/","МТ-Медикалс")</f>
        <v>МТ-Медикалс</v>
      </c>
      <c r="B88" s="8" t="s">
        <v>8</v>
      </c>
      <c r="C88" s="6" t="s">
        <v>160</v>
      </c>
    </row>
    <row r="89" spans="1:3" x14ac:dyDescent="0.25">
      <c r="A89" s="10" t="str">
        <f>HYPERLINK("http://sk.ru/technopark/m/tps_media_files/9763.aspx","МЦКТ")</f>
        <v>МЦКТ</v>
      </c>
      <c r="B89" s="21" t="s">
        <v>5</v>
      </c>
      <c r="C89" s="16" t="s">
        <v>162</v>
      </c>
    </row>
    <row r="90" spans="1:3" x14ac:dyDescent="0.25">
      <c r="A90" s="24" t="s">
        <v>163</v>
      </c>
      <c r="B90" s="8" t="s">
        <v>8</v>
      </c>
      <c r="C90" s="6" t="s">
        <v>165</v>
      </c>
    </row>
    <row r="91" spans="1:3" x14ac:dyDescent="0.25">
      <c r="A91" s="4" t="str">
        <f>HYPERLINK("http://sk.ru/net/1121853/","НАНО-Т")</f>
        <v>НАНО-Т</v>
      </c>
      <c r="B91" s="9" t="s">
        <v>11</v>
      </c>
      <c r="C91" s="6" t="s">
        <v>167</v>
      </c>
    </row>
    <row r="92" spans="1:3" x14ac:dyDescent="0.25">
      <c r="A92" s="4" t="str">
        <f>HYPERLINK("http://sk.ru/net/1121824/","НаноПрофайлинг")</f>
        <v>НаноПрофайлинг</v>
      </c>
      <c r="B92" s="8" t="s">
        <v>8</v>
      </c>
      <c r="C92" s="6" t="s">
        <v>170</v>
      </c>
    </row>
    <row r="93" spans="1:3" x14ac:dyDescent="0.25">
      <c r="A93" s="4" t="str">
        <f>HYPERLINK("http://sk.ru/net/1121819/","Нанотроп СА")</f>
        <v>Нанотроп СА</v>
      </c>
      <c r="B93" s="8" t="s">
        <v>8</v>
      </c>
      <c r="C93" s="6" t="s">
        <v>176</v>
      </c>
    </row>
    <row r="94" spans="1:3" x14ac:dyDescent="0.25">
      <c r="A94" s="4" t="str">
        <f>HYPERLINK("http://sk.ru/net/1121764/","Наука и Практика")</f>
        <v>Наука и Практика</v>
      </c>
      <c r="B94" s="9" t="s">
        <v>11</v>
      </c>
      <c r="C94" s="6" t="s">
        <v>183</v>
      </c>
    </row>
    <row r="95" spans="1:3" x14ac:dyDescent="0.25">
      <c r="A95" s="4" t="str">
        <f>HYPERLINK("http://sk.ru/net/1121491/","Нейрокогнитивные технологии")</f>
        <v>Нейрокогнитивные технологии</v>
      </c>
      <c r="B95" s="8" t="s">
        <v>8</v>
      </c>
      <c r="C95" s="6" t="s">
        <v>185</v>
      </c>
    </row>
    <row r="96" spans="1:3" x14ac:dyDescent="0.25">
      <c r="A96" s="4" t="str">
        <f>HYPERLINK("http://sk.ru/net/1121943/","Нейросим")</f>
        <v>Нейросим</v>
      </c>
      <c r="B96" s="8" t="s">
        <v>8</v>
      </c>
      <c r="C96" s="6" t="s">
        <v>189</v>
      </c>
    </row>
    <row r="97" spans="1:3" x14ac:dyDescent="0.25">
      <c r="A97" s="4" t="str">
        <f>HYPERLINK("http://sk.ru/net/1110309/","НекстГен")</f>
        <v>НекстГен</v>
      </c>
      <c r="B97" s="8" t="s">
        <v>8</v>
      </c>
      <c r="C97" s="6" t="s">
        <v>191</v>
      </c>
    </row>
    <row r="98" spans="1:3" x14ac:dyDescent="0.25">
      <c r="A98" s="4" t="str">
        <f>HYPERLINK("http://sk.ru/net/1121679/","НитросДэйта Рус")</f>
        <v>НитросДэйта Рус</v>
      </c>
      <c r="B98" s="5" t="s">
        <v>3</v>
      </c>
      <c r="C98" s="6" t="s">
        <v>193</v>
      </c>
    </row>
    <row r="99" spans="1:3" x14ac:dyDescent="0.25">
      <c r="A99" s="4" t="str">
        <f>HYPERLINK("http://sk.ru/net/1121560/","НИЦ Топаз")</f>
        <v>НИЦ Топаз</v>
      </c>
      <c r="B99" s="9" t="s">
        <v>11</v>
      </c>
      <c r="C99" s="6" t="s">
        <v>195</v>
      </c>
    </row>
    <row r="100" spans="1:3" x14ac:dyDescent="0.25">
      <c r="A100" s="4" t="str">
        <f>HYPERLINK("http://sk.ru/net/1121567/","Новые Биотехнологии")</f>
        <v>Новые Биотехнологии</v>
      </c>
      <c r="B100" s="8" t="s">
        <v>8</v>
      </c>
      <c r="C100" s="6" t="s">
        <v>197</v>
      </c>
    </row>
    <row r="101" spans="1:3" x14ac:dyDescent="0.25">
      <c r="A101" s="4" t="str">
        <f>HYPERLINK("http://sk.ru/net/1121946/","Новые дисперсные материалы")</f>
        <v>Новые дисперсные материалы</v>
      </c>
      <c r="B101" s="7" t="s">
        <v>5</v>
      </c>
      <c r="C101" s="6" t="s">
        <v>199</v>
      </c>
    </row>
    <row r="102" spans="1:3" x14ac:dyDescent="0.25">
      <c r="A102" s="10" t="str">
        <f>HYPERLINK("http://sk.ru/net/1120006","Номософт")</f>
        <v>Номософт</v>
      </c>
      <c r="B102" s="5" t="s">
        <v>3</v>
      </c>
      <c r="C102" s="11" t="s">
        <v>206</v>
      </c>
    </row>
    <row r="103" spans="1:3" x14ac:dyDescent="0.25">
      <c r="A103" s="4" t="str">
        <f>HYPERLINK("http://sk.ru/net/1121680/","НП Монокристалл Пасты")</f>
        <v>НП Монокристалл Пасты</v>
      </c>
      <c r="B103" s="9" t="s">
        <v>11</v>
      </c>
      <c r="C103" s="6" t="s">
        <v>207</v>
      </c>
    </row>
    <row r="104" spans="1:3" x14ac:dyDescent="0.25">
      <c r="A104" s="4" t="str">
        <f>HYPERLINK("http://sk.ru/net/1121623/","НПО Спортивные и медицинские приборы")</f>
        <v>НПО Спортивные и медицинские приборы</v>
      </c>
      <c r="B104" s="8" t="s">
        <v>8</v>
      </c>
      <c r="C104" s="6" t="s">
        <v>209</v>
      </c>
    </row>
    <row r="105" spans="1:3" x14ac:dyDescent="0.25">
      <c r="A105" s="4" t="str">
        <f>HYPERLINK("http://sk.ru/net/1122057/","НПЦ БиоОртоТех")</f>
        <v>НПЦ БиоОртоТех</v>
      </c>
      <c r="B105" s="8" t="s">
        <v>8</v>
      </c>
      <c r="C105" s="6" t="s">
        <v>220</v>
      </c>
    </row>
    <row r="106" spans="1:3" x14ac:dyDescent="0.25">
      <c r="A106" s="4" t="str">
        <f>HYPERLINK("http://sk.ru/net/1121844/","НПЦ Профотек")</f>
        <v>НПЦ Профотек</v>
      </c>
      <c r="B106" s="9" t="s">
        <v>11</v>
      </c>
      <c r="C106" s="6" t="s">
        <v>222</v>
      </c>
    </row>
    <row r="107" spans="1:3" x14ac:dyDescent="0.25">
      <c r="A107" s="4" t="str">
        <f>HYPERLINK("http://sk.ru/net/1121469/","НТП Горизонт-М")</f>
        <v>НТП Горизонт-М</v>
      </c>
      <c r="B107" s="7" t="s">
        <v>5</v>
      </c>
      <c r="C107" s="6" t="s">
        <v>225</v>
      </c>
    </row>
    <row r="108" spans="1:3" x14ac:dyDescent="0.25">
      <c r="A108" s="4" t="str">
        <f>HYPERLINK("http://sk.ru/net/1122038/","НТЦ Разработка сложных систем")</f>
        <v>НТЦ Разработка сложных систем</v>
      </c>
      <c r="B108" s="9" t="s">
        <v>11</v>
      </c>
      <c r="C108" s="6" t="s">
        <v>231</v>
      </c>
    </row>
    <row r="109" spans="1:3" x14ac:dyDescent="0.25">
      <c r="A109" s="4" t="str">
        <f>HYPERLINK("http://sk.ru/net/1121967/","НТЦ Экопромтех")</f>
        <v>НТЦ Экопромтех</v>
      </c>
      <c r="B109" s="9" t="s">
        <v>11</v>
      </c>
      <c r="C109" s="6" t="s">
        <v>232</v>
      </c>
    </row>
    <row r="110" spans="1:3" x14ac:dyDescent="0.25">
      <c r="A110" s="4" t="str">
        <f>HYPERLINK("http://sk.ru/net/1121920/","ОКБ АТМ Грузовые дроны")</f>
        <v>ОКБ АТМ Грузовые дроны</v>
      </c>
      <c r="B110" s="7" t="s">
        <v>5</v>
      </c>
      <c r="C110" s="6" t="s">
        <v>114</v>
      </c>
    </row>
    <row r="111" spans="1:3" x14ac:dyDescent="0.25">
      <c r="A111" s="10" t="str">
        <f>HYPERLINK("http://sk.ru/net/1121820","ОнкоЮнайт Клиникс")</f>
        <v>ОнкоЮнайт Клиникс</v>
      </c>
      <c r="B111" s="8" t="s">
        <v>8</v>
      </c>
      <c r="C111" s="11" t="s">
        <v>235</v>
      </c>
    </row>
    <row r="112" spans="1:3" x14ac:dyDescent="0.25">
      <c r="A112" s="10" t="str">
        <f>HYPERLINK("http://sk.ru/net/1121646/","Пакер Тулз")</f>
        <v>Пакер Тулз</v>
      </c>
      <c r="B112" s="9" t="s">
        <v>11</v>
      </c>
      <c r="C112" s="16" t="s">
        <v>241</v>
      </c>
    </row>
    <row r="113" spans="1:3" x14ac:dyDescent="0.25">
      <c r="A113" s="4" t="str">
        <f>HYPERLINK("http://sk.ru/net/1121825/","Парафин Энерджи")</f>
        <v>Парафин Энерджи</v>
      </c>
      <c r="B113" s="9" t="s">
        <v>11</v>
      </c>
      <c r="C113" s="6" t="s">
        <v>242</v>
      </c>
    </row>
    <row r="114" spans="1:3" x14ac:dyDescent="0.25">
      <c r="A114" s="4" t="str">
        <f>HYPERLINK("http://sk.ru/net/1121873/","Планта")</f>
        <v>Планта</v>
      </c>
      <c r="B114" s="8" t="s">
        <v>8</v>
      </c>
      <c r="C114" s="6" t="s">
        <v>244</v>
      </c>
    </row>
    <row r="115" spans="1:3" x14ac:dyDescent="0.25">
      <c r="A115" s="4" t="str">
        <f>HYPERLINK("http://sk.ru/net/1121593/","Полезные роботы")</f>
        <v>Полезные роботы</v>
      </c>
      <c r="B115" s="7" t="s">
        <v>5</v>
      </c>
      <c r="C115" s="6" t="s">
        <v>245</v>
      </c>
    </row>
    <row r="116" spans="1:3" x14ac:dyDescent="0.25">
      <c r="A116" s="4" t="str">
        <f>HYPERLINK("http://sk.ru/net/1121582/","Программы искусственного интеллекта")</f>
        <v>Программы искусственного интеллекта</v>
      </c>
      <c r="B116" s="5" t="s">
        <v>3</v>
      </c>
      <c r="C116" s="6" t="s">
        <v>247</v>
      </c>
    </row>
    <row r="117" spans="1:3" x14ac:dyDescent="0.25">
      <c r="A117" s="4" t="str">
        <f>HYPERLINK("http://sk.ru/net/1121786/","Профьюз")</f>
        <v>Профьюз</v>
      </c>
      <c r="B117" s="8" t="s">
        <v>8</v>
      </c>
      <c r="C117" s="6" t="s">
        <v>249</v>
      </c>
    </row>
    <row r="118" spans="1:3" x14ac:dyDescent="0.25">
      <c r="A118" s="4" t="str">
        <f>HYPERLINK("http://sk.ru/net/1121959/","Пульсирующие детонационные технологии")</f>
        <v>Пульсирующие детонационные технологии</v>
      </c>
      <c r="B118" s="7" t="s">
        <v>5</v>
      </c>
      <c r="C118" s="6" t="s">
        <v>251</v>
      </c>
    </row>
    <row r="119" spans="1:3" x14ac:dyDescent="0.25">
      <c r="A119" s="4" t="str">
        <f>HYPERLINK("http://sk.ru/net/1122016/","Рилос")</f>
        <v>Рилос</v>
      </c>
      <c r="B119" s="7" t="s">
        <v>5</v>
      </c>
      <c r="C119" s="6" t="s">
        <v>255</v>
      </c>
    </row>
    <row r="120" spans="1:3" x14ac:dyDescent="0.25">
      <c r="A120" s="10" t="str">
        <f>HYPERLINK("http://sk.ru/net/1120809","Рисилика")</f>
        <v>Рисилика</v>
      </c>
      <c r="B120" s="9" t="s">
        <v>11</v>
      </c>
      <c r="C120" s="11" t="s">
        <v>257</v>
      </c>
    </row>
    <row r="121" spans="1:3" x14ac:dyDescent="0.25">
      <c r="A121" s="4" t="str">
        <f>HYPERLINK("http://sk.ru/net/1121816/","РПС-Инновации")</f>
        <v>РПС-Инновации</v>
      </c>
      <c r="B121" s="9" t="s">
        <v>11</v>
      </c>
      <c r="C121" s="6" t="s">
        <v>259</v>
      </c>
    </row>
    <row r="122" spans="1:3" x14ac:dyDescent="0.25">
      <c r="A122" s="4" t="str">
        <f>HYPERLINK("http://sk.ru/net/1121937/","Рустор")</f>
        <v>Рустор</v>
      </c>
      <c r="B122" s="9" t="s">
        <v>11</v>
      </c>
      <c r="C122" s="6" t="s">
        <v>261</v>
      </c>
    </row>
    <row r="123" spans="1:3" x14ac:dyDescent="0.25">
      <c r="A123" s="10" t="str">
        <f>HYPERLINK("http://sk.ru/net/1121925","РусТурбоТехнологии")</f>
        <v>РусТурбоТехнологии</v>
      </c>
      <c r="B123" s="7" t="s">
        <v>5</v>
      </c>
      <c r="C123" s="11" t="s">
        <v>265</v>
      </c>
    </row>
    <row r="124" spans="1:3" x14ac:dyDescent="0.25">
      <c r="A124" s="4" t="str">
        <f>HYPERLINK("https://sk.ru/net/1121547/","С60Био")</f>
        <v>С60Био</v>
      </c>
      <c r="B124" s="8" t="s">
        <v>8</v>
      </c>
      <c r="C124" s="6" t="s">
        <v>268</v>
      </c>
    </row>
    <row r="125" spans="1:3" x14ac:dyDescent="0.25">
      <c r="A125" s="10" t="str">
        <f>HYPERLINK("http://sk.ru/net/1121859/","Самокат Шеринг Систем")</f>
        <v>Самокат Шеринг Систем</v>
      </c>
      <c r="B125" s="9" t="s">
        <v>11</v>
      </c>
      <c r="C125" s="15" t="s">
        <v>270</v>
      </c>
    </row>
    <row r="126" spans="1:3" x14ac:dyDescent="0.25">
      <c r="A126" s="4" t="str">
        <f>HYPERLINK("http://sk.ru/net/1121945/","СДН-Софт")</f>
        <v>СДН-Софт</v>
      </c>
      <c r="B126" s="7" t="s">
        <v>5</v>
      </c>
      <c r="C126" s="6" t="s">
        <v>272</v>
      </c>
    </row>
    <row r="127" spans="1:3" x14ac:dyDescent="0.25">
      <c r="A127" s="4" t="str">
        <f>HYPERLINK("http://sk.ru/net/1121928/","Сенсор Дата Майнинг")</f>
        <v>Сенсор Дата Майнинг</v>
      </c>
      <c r="B127" s="5" t="s">
        <v>3</v>
      </c>
      <c r="C127" s="6" t="s">
        <v>273</v>
      </c>
    </row>
    <row r="128" spans="1:3" x14ac:dyDescent="0.25">
      <c r="A128" s="4" t="str">
        <f>HYPERLINK("http://sk.ru/net/1122010/","Септагон")</f>
        <v>Септагон</v>
      </c>
      <c r="B128" s="5" t="s">
        <v>3</v>
      </c>
      <c r="C128" s="6" t="s">
        <v>277</v>
      </c>
    </row>
    <row r="129" spans="1:3" x14ac:dyDescent="0.25">
      <c r="A129" s="4" t="str">
        <f>HYPERLINK("http://sk.ru/net/1121576/","Сикмо")</f>
        <v>Сикмо</v>
      </c>
      <c r="B129" s="9" t="s">
        <v>11</v>
      </c>
      <c r="C129" s="6" t="s">
        <v>280</v>
      </c>
    </row>
    <row r="130" spans="1:3" x14ac:dyDescent="0.25">
      <c r="A130" s="4" t="str">
        <f>HYPERLINK("http://sk.ru/net/1120996/","Симбиотех")</f>
        <v>Симбиотех</v>
      </c>
      <c r="B130" s="8" t="s">
        <v>8</v>
      </c>
      <c r="C130" s="6" t="s">
        <v>282</v>
      </c>
    </row>
    <row r="131" spans="1:3" x14ac:dyDescent="0.25">
      <c r="A131" s="4" t="str">
        <f>HYPERLINK("https://sk.ru/net/1121993/","Симвэй")</f>
        <v>Симвэй</v>
      </c>
      <c r="B131" s="5" t="s">
        <v>3</v>
      </c>
      <c r="C131" s="6" t="s">
        <v>285</v>
      </c>
    </row>
    <row r="132" spans="1:3" x14ac:dyDescent="0.25">
      <c r="A132" s="4" t="str">
        <f>HYPERLINK("http://sk.ru/net/1120415/","СитиПаркинг")</f>
        <v>СитиПаркинг</v>
      </c>
      <c r="B132" s="7" t="s">
        <v>5</v>
      </c>
      <c r="C132" s="6" t="s">
        <v>287</v>
      </c>
    </row>
    <row r="133" spans="1:3" x14ac:dyDescent="0.25">
      <c r="A133" s="4" t="str">
        <f>HYPERLINK("http://sk.ru/net/1121966/","Смарт медикал технолоджис")</f>
        <v>Смарт медикал технолоджис</v>
      </c>
      <c r="B133" s="8" t="s">
        <v>8</v>
      </c>
      <c r="C133" s="6" t="s">
        <v>299</v>
      </c>
    </row>
    <row r="134" spans="1:3" x14ac:dyDescent="0.25">
      <c r="A134" s="4" t="str">
        <f>HYPERLINK("http://sk.ru/net/1121827/","Снегирь софт")</f>
        <v>Снегирь софт</v>
      </c>
      <c r="B134" s="5" t="s">
        <v>3</v>
      </c>
      <c r="C134" s="6" t="s">
        <v>303</v>
      </c>
    </row>
    <row r="135" spans="1:3" x14ac:dyDescent="0.25">
      <c r="A135" s="4" t="str">
        <f>HYPERLINK("http://sk.ru/net/1121935/","Современные радио технологии")</f>
        <v>Современные радио технологии</v>
      </c>
      <c r="B135" s="5" t="s">
        <v>3</v>
      </c>
      <c r="C135" s="6" t="s">
        <v>305</v>
      </c>
    </row>
    <row r="136" spans="1:3" x14ac:dyDescent="0.25">
      <c r="A136" s="4" t="str">
        <f>HYPERLINK("http://sk.ru/net/1121894/","Солэкс-Р")</f>
        <v>Солэкс-Р</v>
      </c>
      <c r="B136" s="9" t="s">
        <v>11</v>
      </c>
      <c r="C136" s="6" t="s">
        <v>307</v>
      </c>
    </row>
    <row r="137" spans="1:3" x14ac:dyDescent="0.25">
      <c r="A137" s="4" t="str">
        <f>HYPERLINK("http://sk.ru/net/1121660/","СП-Вет")</f>
        <v>СП-Вет</v>
      </c>
      <c r="B137" s="8" t="s">
        <v>8</v>
      </c>
      <c r="C137" s="6" t="s">
        <v>309</v>
      </c>
    </row>
    <row r="138" spans="1:3" x14ac:dyDescent="0.25">
      <c r="A138" s="27" t="str">
        <f>HYPERLINK("http://rnd.sk.ru/supplier/59d2bd9683fa92e1045843d7","СтериПак (Модуль 42)")</f>
        <v>СтериПак (Модуль 42)</v>
      </c>
      <c r="B138" s="20" t="s">
        <v>8</v>
      </c>
      <c r="C138" s="16" t="s">
        <v>310</v>
      </c>
    </row>
    <row r="139" spans="1:3" x14ac:dyDescent="0.25">
      <c r="A139" s="4" t="str">
        <f>HYPERLINK("http://sk.ru/net/1121587/","СэйфТек")</f>
        <v>СэйфТек</v>
      </c>
      <c r="B139" s="5" t="s">
        <v>3</v>
      </c>
      <c r="C139" s="6" t="s">
        <v>311</v>
      </c>
    </row>
    <row r="140" spans="1:3" x14ac:dyDescent="0.25">
      <c r="A140" s="4" t="str">
        <f>HYPERLINK("http://sk.ru/net/1121921/","Тайга систем")</f>
        <v>Тайга систем</v>
      </c>
      <c r="B140" s="5" t="s">
        <v>3</v>
      </c>
      <c r="C140" s="6" t="s">
        <v>312</v>
      </c>
    </row>
    <row r="141" spans="1:3" x14ac:dyDescent="0.25">
      <c r="A141" s="4" t="str">
        <f>HYPERLINK("http://sk.ru/net/1120423/","Таргет Медикалс")</f>
        <v>Таргет Медикалс</v>
      </c>
      <c r="B141" s="8" t="s">
        <v>8</v>
      </c>
      <c r="C141" s="6" t="s">
        <v>319</v>
      </c>
    </row>
    <row r="142" spans="1:3" x14ac:dyDescent="0.25">
      <c r="A142" s="4" t="str">
        <f>HYPERLINK("http://sk.ru/net/1121833/","Телематические Решения")</f>
        <v>Телематические Решения</v>
      </c>
      <c r="B142" s="7" t="s">
        <v>5</v>
      </c>
      <c r="C142" s="6" t="s">
        <v>320</v>
      </c>
    </row>
    <row r="143" spans="1:3" x14ac:dyDescent="0.25">
      <c r="A143" s="4" t="str">
        <f>HYPERLINK("http://sk.ru/net/1121991/","Термо Глас")</f>
        <v>Термо Глас</v>
      </c>
      <c r="B143" s="9" t="s">
        <v>11</v>
      </c>
      <c r="C143" s="6" t="s">
        <v>322</v>
      </c>
    </row>
    <row r="144" spans="1:3" x14ac:dyDescent="0.25">
      <c r="A144" s="4" t="str">
        <f>HYPERLINK("http://sk.ru/net/1121916/","Терратек")</f>
        <v>Терратек</v>
      </c>
      <c r="B144" s="9" t="s">
        <v>11</v>
      </c>
      <c r="C144" s="6" t="s">
        <v>329</v>
      </c>
    </row>
    <row r="145" spans="1:3" x14ac:dyDescent="0.25">
      <c r="A145" s="4" t="str">
        <f>HYPERLINK("http://sk.ru/net/1120956/","Технологии Моделирования Здоровья")</f>
        <v>Технологии Моделирования Здоровья</v>
      </c>
      <c r="B145" s="5" t="s">
        <v>3</v>
      </c>
      <c r="C145" s="6" t="s">
        <v>331</v>
      </c>
    </row>
    <row r="146" spans="1:3" x14ac:dyDescent="0.25">
      <c r="A146" s="4" t="str">
        <f>HYPERLINK("http://sk.ru/net/1110122/","Товарищество энергетических и электромобильных проектов")</f>
        <v>Товарищество энергетических и электромобильных проектов</v>
      </c>
      <c r="B146" s="9" t="s">
        <v>11</v>
      </c>
      <c r="C146" s="6" t="s">
        <v>336</v>
      </c>
    </row>
    <row r="147" spans="1:3" x14ac:dyDescent="0.25">
      <c r="A147" s="4" t="str">
        <f>HYPERLINK("http://sk.ru/net/1121624/","Точное Землепользование")</f>
        <v>Точное Землепользование</v>
      </c>
      <c r="B147" s="7" t="s">
        <v>5</v>
      </c>
      <c r="C147" s="6" t="s">
        <v>338</v>
      </c>
    </row>
    <row r="148" spans="1:3" x14ac:dyDescent="0.25">
      <c r="A148" s="4" t="str">
        <f>HYPERLINK("http://sk.ru/net/1121647/","ТрансТрибоЛогик")</f>
        <v>ТрансТрибоЛогик</v>
      </c>
      <c r="B148" s="9" t="s">
        <v>11</v>
      </c>
      <c r="C148" s="6" t="s">
        <v>340</v>
      </c>
    </row>
    <row r="149" spans="1:3" x14ac:dyDescent="0.25">
      <c r="A149" s="10" t="str">
        <f>HYPERLINK("http://sk.ru/net/1121521","Трансформо")</f>
        <v>Трансформо</v>
      </c>
      <c r="B149" s="7" t="s">
        <v>5</v>
      </c>
      <c r="C149" s="11" t="s">
        <v>342</v>
      </c>
    </row>
    <row r="150" spans="1:3" x14ac:dyDescent="0.25">
      <c r="A150" s="4" t="str">
        <f>HYPERLINK("http://sk.ru/net/1121899/","Тревел Код Инновации")</f>
        <v>Тревел Код Инновации</v>
      </c>
      <c r="B150" s="5" t="s">
        <v>3</v>
      </c>
      <c r="C150" s="6" t="s">
        <v>343</v>
      </c>
    </row>
    <row r="151" spans="1:3" x14ac:dyDescent="0.25">
      <c r="A151" s="4" t="str">
        <f>HYPERLINK("http://sk.ru/net/1121896/","Тринити Инжиниринг")</f>
        <v>Тринити Инжиниринг</v>
      </c>
      <c r="B151" s="9" t="s">
        <v>11</v>
      </c>
      <c r="C151" s="6" t="s">
        <v>345</v>
      </c>
    </row>
    <row r="152" spans="1:3" x14ac:dyDescent="0.25">
      <c r="A152" s="4" t="str">
        <f>HYPERLINK("http://sk.ru/net/1121953/","УайХэппен")</f>
        <v>УайХэппен</v>
      </c>
      <c r="B152" s="5" t="s">
        <v>3</v>
      </c>
      <c r="C152" s="6" t="s">
        <v>349</v>
      </c>
    </row>
    <row r="153" spans="1:3" x14ac:dyDescent="0.25">
      <c r="A153" s="4" t="str">
        <f>HYPERLINK("http://sk.ru/net/1121781/","Ультракрафт КБ")</f>
        <v>Ультракрафт КБ</v>
      </c>
      <c r="B153" s="9" t="s">
        <v>11</v>
      </c>
      <c r="C153" s="6" t="s">
        <v>350</v>
      </c>
    </row>
    <row r="154" spans="1:3" x14ac:dyDescent="0.25">
      <c r="A154" s="4" t="str">
        <f>HYPERLINK("http://sk.ru/net/1121550/","Умный дом СенсХоум")</f>
        <v>Умный дом СенсХоум</v>
      </c>
      <c r="B154" s="9" t="s">
        <v>11</v>
      </c>
      <c r="C154" s="6" t="s">
        <v>231</v>
      </c>
    </row>
    <row r="155" spans="1:3" x14ac:dyDescent="0.25">
      <c r="A155" s="4" t="str">
        <f>HYPERLINK("http://sk.ru/net/1121628/","Умный счетчик")</f>
        <v>Умный счетчик</v>
      </c>
      <c r="B155" s="9" t="s">
        <v>11</v>
      </c>
      <c r="C155" s="6" t="s">
        <v>353</v>
      </c>
    </row>
    <row r="156" spans="1:3" x14ac:dyDescent="0.25">
      <c r="A156" s="4" t="str">
        <f>HYPERLINK("http://sk.ru/net/1121901/","Физтех")</f>
        <v>Физтех</v>
      </c>
      <c r="B156" s="8" t="s">
        <v>8</v>
      </c>
      <c r="C156" s="6" t="s">
        <v>355</v>
      </c>
    </row>
    <row r="157" spans="1:3" x14ac:dyDescent="0.25">
      <c r="A157" s="10" t="str">
        <f>HYPERLINK("http://sk.ru/net/1121815","Финанс Лаб")</f>
        <v>Финанс Лаб</v>
      </c>
      <c r="B157" s="5" t="s">
        <v>3</v>
      </c>
      <c r="C157" s="11" t="s">
        <v>351</v>
      </c>
    </row>
    <row r="158" spans="1:3" x14ac:dyDescent="0.25">
      <c r="A158" s="4" t="str">
        <f>HYPERLINK("http://sk.ru/net/1121927/","Фитстартер")</f>
        <v>Фитстартер</v>
      </c>
      <c r="B158" s="5" t="s">
        <v>3</v>
      </c>
      <c r="C158" s="6" t="s">
        <v>365</v>
      </c>
    </row>
    <row r="159" spans="1:3" x14ac:dyDescent="0.25">
      <c r="A159" s="4" t="str">
        <f>HYPERLINK("http://sk.ru/net/1121882/","ФлоуКом - Облачные Решения")</f>
        <v>ФлоуКом - Облачные Решения</v>
      </c>
      <c r="B159" s="5" t="s">
        <v>3</v>
      </c>
      <c r="C159" s="6" t="s">
        <v>367</v>
      </c>
    </row>
    <row r="160" spans="1:3" x14ac:dyDescent="0.25">
      <c r="A160" s="4" t="str">
        <f>HYPERLINK("http://sk.ru/net/1121941/","Химическая компания НАКС Технолоджи-Ск")</f>
        <v>Химическая компания НАКС Технолоджи-Ск</v>
      </c>
      <c r="B160" s="7" t="s">
        <v>5</v>
      </c>
      <c r="C160" s="6" t="s">
        <v>369</v>
      </c>
    </row>
    <row r="161" spans="1:3" x14ac:dyDescent="0.25">
      <c r="A161" s="4" t="str">
        <f>HYPERLINK("http://sk.ru/net/1121919/","Центр инноваций ИСТ")</f>
        <v>Центр инноваций ИСТ</v>
      </c>
      <c r="B161" s="7" t="s">
        <v>5</v>
      </c>
      <c r="C161" s="6" t="s">
        <v>371</v>
      </c>
    </row>
    <row r="162" spans="1:3" x14ac:dyDescent="0.25">
      <c r="A162" s="4" t="str">
        <f>HYPERLINK("http://sk.ru/net/1121856/","ЦентрАгроИнноваций")</f>
        <v>ЦентрАгроИнноваций</v>
      </c>
      <c r="B162" s="8" t="s">
        <v>8</v>
      </c>
      <c r="C162" s="6" t="s">
        <v>379</v>
      </c>
    </row>
    <row r="163" spans="1:3" x14ac:dyDescent="0.25">
      <c r="A163" s="10" t="str">
        <f>HYPERLINK("http://sk.ru/net/1121557","Цифровая медицина")</f>
        <v>Цифровая медицина</v>
      </c>
      <c r="B163" s="8" t="s">
        <v>8</v>
      </c>
      <c r="C163" s="11" t="s">
        <v>382</v>
      </c>
    </row>
    <row r="164" spans="1:3" x14ac:dyDescent="0.25">
      <c r="A164" s="4" t="str">
        <f>HYPERLINK("http://sk.ru/net/1121940/","Цифровое производство")</f>
        <v>Цифровое производство</v>
      </c>
      <c r="B164" s="9" t="s">
        <v>11</v>
      </c>
      <c r="C164" s="6" t="s">
        <v>384</v>
      </c>
    </row>
    <row r="165" spans="1:3" x14ac:dyDescent="0.25">
      <c r="A165" s="4" t="str">
        <f>HYPERLINK("http://sk.ru/net/1121955/","Чистое зерно")</f>
        <v>Чистое зерно</v>
      </c>
      <c r="B165" s="8" t="s">
        <v>8</v>
      </c>
      <c r="C165" s="6" t="s">
        <v>387</v>
      </c>
    </row>
    <row r="166" spans="1:3" x14ac:dyDescent="0.25">
      <c r="A166" s="4" t="str">
        <f>HYPERLINK("http://sk.ru/net/1122035/","Эдмон")</f>
        <v>Эдмон</v>
      </c>
      <c r="B166" s="5" t="s">
        <v>3</v>
      </c>
      <c r="C166" s="6" t="s">
        <v>388</v>
      </c>
    </row>
    <row r="167" spans="1:3" x14ac:dyDescent="0.25">
      <c r="A167" s="4" t="str">
        <f>HYPERLINK("http://sk.ru/net/1121995/","Эйч Ви Девайсес")</f>
        <v>Эйч Ви Девайсес</v>
      </c>
      <c r="B167" s="7" t="s">
        <v>5</v>
      </c>
      <c r="C167" s="6" t="s">
        <v>389</v>
      </c>
    </row>
    <row r="168" spans="1:3" x14ac:dyDescent="0.25">
      <c r="A168" s="4" t="str">
        <f>HYPERLINK("http://sk.ru/net/1121378/","ЭйчПиСи Хаб Рисерч")</f>
        <v>ЭйчПиСи Хаб Рисерч</v>
      </c>
      <c r="B168" s="5" t="s">
        <v>3</v>
      </c>
      <c r="C168" s="6" t="s">
        <v>390</v>
      </c>
    </row>
    <row r="169" spans="1:3" x14ac:dyDescent="0.25">
      <c r="A169" s="4" t="str">
        <f>HYPERLINK("http://sk.ru/net/1121545/","Эко-Энергия")</f>
        <v>Эко-Энергия</v>
      </c>
      <c r="B169" s="9" t="s">
        <v>11</v>
      </c>
      <c r="C169" s="6" t="s">
        <v>391</v>
      </c>
    </row>
    <row r="170" spans="1:3" x14ac:dyDescent="0.25">
      <c r="A170" s="4" t="str">
        <f>HYPERLINK("http://sk.ru/net/1121885/","Эколаб-НН")</f>
        <v>Эколаб-НН</v>
      </c>
      <c r="B170" s="8" t="s">
        <v>8</v>
      </c>
      <c r="C170" s="6" t="s">
        <v>392</v>
      </c>
    </row>
    <row r="171" spans="1:3" x14ac:dyDescent="0.25">
      <c r="A171" s="4" t="str">
        <f>HYPERLINK("http://sk.ru/net/1121904/","Эксорб-Развитие")</f>
        <v>Эксорб-Развитие</v>
      </c>
      <c r="B171" s="7" t="s">
        <v>5</v>
      </c>
      <c r="C171" s="6" t="s">
        <v>393</v>
      </c>
    </row>
    <row r="172" spans="1:3" x14ac:dyDescent="0.25">
      <c r="A172" s="4" t="str">
        <f>HYPERLINK("http://sk.ru/net/1121818/","Эктон")</f>
        <v>Эктон</v>
      </c>
      <c r="B172" s="7" t="s">
        <v>5</v>
      </c>
      <c r="C172" s="6" t="s">
        <v>394</v>
      </c>
    </row>
    <row r="173" spans="1:3" x14ac:dyDescent="0.25">
      <c r="A173" s="4" t="str">
        <f>HYPERLINK("http://sk.ru/net/1121938/","Эластичные Титановые Имплантаты")</f>
        <v>Эластичные Титановые Имплантаты</v>
      </c>
      <c r="B173" s="8" t="s">
        <v>8</v>
      </c>
      <c r="C173" s="6" t="s">
        <v>395</v>
      </c>
    </row>
    <row r="174" spans="1:3" x14ac:dyDescent="0.25">
      <c r="A174" s="4" t="str">
        <f>HYPERLINK("http://sk.ru/net/1121839/","Элметек")</f>
        <v>Элметек</v>
      </c>
      <c r="B174" s="9" t="s">
        <v>11</v>
      </c>
      <c r="C174" s="6" t="s">
        <v>396</v>
      </c>
    </row>
    <row r="175" spans="1:3" x14ac:dyDescent="0.25">
      <c r="A175" s="4" t="str">
        <f>HYPERLINK("http://sk.ru/net/1121519/","Энергозапас")</f>
        <v>Энергозапас</v>
      </c>
      <c r="B175" s="7" t="s">
        <v>5</v>
      </c>
      <c r="C175" s="6" t="s">
        <v>397</v>
      </c>
    </row>
    <row r="176" spans="1:3" x14ac:dyDescent="0.25">
      <c r="A176" s="4" t="str">
        <f>HYPERLINK("http://sk.ru/net/1121641/","Юкэйбл")</f>
        <v>Юкэйбл</v>
      </c>
      <c r="B176" s="5" t="s">
        <v>3</v>
      </c>
      <c r="C176" s="6" t="s">
        <v>398</v>
      </c>
    </row>
    <row r="177" spans="1:3" x14ac:dyDescent="0.25">
      <c r="A177" s="4" t="str">
        <f>HYPERLINK("http://sk.ru/net/1121977/","Юмакс")</f>
        <v>Юмакс</v>
      </c>
      <c r="B177" s="5" t="s">
        <v>3</v>
      </c>
      <c r="C177" s="6" t="s">
        <v>381</v>
      </c>
    </row>
    <row r="178" spans="1:3" x14ac:dyDescent="0.25">
      <c r="A178" s="29"/>
      <c r="B178" s="20"/>
      <c r="C178" s="16"/>
    </row>
  </sheetData>
  <autoFilter ref="A1:C1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офисылаборатории</vt:lpstr>
      <vt:lpstr>коворкинг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Pushkova</dc:creator>
  <cp:lastModifiedBy>Svetlana Pushkova</cp:lastModifiedBy>
  <dcterms:created xsi:type="dcterms:W3CDTF">2018-12-08T15:09:32Z</dcterms:created>
  <dcterms:modified xsi:type="dcterms:W3CDTF">2018-12-08T16:20:50Z</dcterms:modified>
</cp:coreProperties>
</file>