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5875" windowHeight="11310" activeTab="2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G5" i="3" l="1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4" i="3"/>
  <c r="H132" i="3"/>
  <c r="H133" i="3"/>
  <c r="H134" i="3"/>
  <c r="H135" i="3"/>
  <c r="H136" i="3"/>
  <c r="H137" i="3"/>
  <c r="F132" i="3"/>
  <c r="F133" i="3"/>
  <c r="F134" i="3"/>
  <c r="F135" i="3"/>
  <c r="F136" i="3"/>
  <c r="F137" i="3"/>
  <c r="E132" i="3"/>
  <c r="E133" i="3"/>
  <c r="E134" i="3"/>
  <c r="E135" i="3"/>
  <c r="E136" i="3"/>
  <c r="E137" i="3"/>
  <c r="D134" i="3"/>
  <c r="D135" i="3"/>
  <c r="D136" i="3"/>
  <c r="D137" i="3"/>
  <c r="C132" i="3"/>
  <c r="C133" i="3"/>
  <c r="C134" i="3"/>
  <c r="C135" i="3"/>
  <c r="C136" i="3"/>
  <c r="C137" i="3"/>
  <c r="B132" i="3"/>
  <c r="B133" i="3"/>
  <c r="B134" i="3"/>
  <c r="B135" i="3"/>
  <c r="B136" i="3"/>
  <c r="B137" i="3"/>
  <c r="D132" i="3"/>
  <c r="D13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5" i="3"/>
  <c r="H126" i="3"/>
  <c r="H127" i="3"/>
  <c r="H128" i="3"/>
  <c r="H129" i="3"/>
  <c r="H130" i="3"/>
  <c r="H131" i="3"/>
  <c r="H124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D121" i="3"/>
  <c r="D122" i="3"/>
  <c r="D123" i="3"/>
  <c r="D124" i="3"/>
  <c r="D125" i="3"/>
  <c r="D126" i="3"/>
  <c r="D127" i="3"/>
  <c r="D128" i="3"/>
  <c r="D129" i="3"/>
  <c r="D130" i="3"/>
  <c r="D131" i="3"/>
  <c r="E121" i="3"/>
  <c r="E122" i="3"/>
  <c r="E123" i="3"/>
  <c r="E124" i="3"/>
  <c r="E125" i="3"/>
  <c r="E126" i="3"/>
  <c r="E127" i="3"/>
  <c r="E128" i="3"/>
  <c r="E129" i="3"/>
  <c r="E130" i="3"/>
  <c r="E131" i="3"/>
  <c r="R62" i="3" l="1"/>
  <c r="V62" i="3"/>
  <c r="V60" i="3"/>
  <c r="V61" i="3"/>
  <c r="S69" i="3"/>
  <c r="S64" i="3"/>
  <c r="R61" i="3"/>
  <c r="R66" i="3" l="1"/>
  <c r="S66" i="3" s="1"/>
  <c r="Q61" i="3"/>
  <c r="C61" i="3"/>
  <c r="N26" i="3" l="1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25" i="3"/>
  <c r="S26" i="3"/>
  <c r="S27" i="3"/>
  <c r="S28" i="3"/>
  <c r="S29" i="3"/>
  <c r="S30" i="3"/>
  <c r="S31" i="3"/>
  <c r="S32" i="3"/>
  <c r="S33" i="3"/>
  <c r="S34" i="3"/>
  <c r="S35" i="3"/>
  <c r="S36" i="3"/>
  <c r="S25" i="3"/>
  <c r="Q26" i="3"/>
  <c r="Q27" i="3"/>
  <c r="Q28" i="3"/>
  <c r="Q29" i="3"/>
  <c r="Q30" i="3"/>
  <c r="R30" i="3" s="1"/>
  <c r="Q31" i="3"/>
  <c r="R31" i="3" s="1"/>
  <c r="Q32" i="3"/>
  <c r="R32" i="3" s="1"/>
  <c r="Q33" i="3"/>
  <c r="R33" i="3" s="1"/>
  <c r="Q34" i="3"/>
  <c r="Q35" i="3"/>
  <c r="Q36" i="3"/>
  <c r="Q25" i="3"/>
  <c r="R25" i="3" s="1"/>
  <c r="R26" i="3"/>
  <c r="R27" i="3"/>
  <c r="R28" i="3"/>
  <c r="R29" i="3"/>
  <c r="R34" i="3"/>
  <c r="R35" i="3"/>
  <c r="R36" i="3"/>
  <c r="P26" i="3"/>
  <c r="P27" i="3"/>
  <c r="P28" i="3"/>
  <c r="P29" i="3"/>
  <c r="P30" i="3"/>
  <c r="P31" i="3"/>
  <c r="P32" i="3"/>
  <c r="P33" i="3"/>
  <c r="P34" i="3"/>
  <c r="P35" i="3"/>
  <c r="P36" i="3"/>
  <c r="P25" i="3"/>
  <c r="O26" i="3"/>
  <c r="O27" i="3"/>
  <c r="O28" i="3"/>
  <c r="O29" i="3"/>
  <c r="O30" i="3"/>
  <c r="O31" i="3"/>
  <c r="O32" i="3"/>
  <c r="O33" i="3"/>
  <c r="O34" i="3"/>
  <c r="O35" i="3"/>
  <c r="O36" i="3"/>
  <c r="O25" i="3"/>
  <c r="T19" i="3"/>
  <c r="U19" i="3"/>
  <c r="S19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M26" i="3"/>
  <c r="M27" i="3"/>
  <c r="M28" i="3"/>
  <c r="M29" i="3"/>
  <c r="M30" i="3"/>
  <c r="M31" i="3"/>
  <c r="M32" i="3"/>
  <c r="M33" i="3"/>
  <c r="M34" i="3"/>
  <c r="M35" i="3"/>
  <c r="M36" i="3"/>
  <c r="M25" i="3"/>
  <c r="K26" i="3"/>
  <c r="K27" i="3"/>
  <c r="K28" i="3"/>
  <c r="K29" i="3"/>
  <c r="K30" i="3"/>
  <c r="K31" i="3"/>
  <c r="K32" i="3"/>
  <c r="K33" i="3"/>
  <c r="K34" i="3"/>
  <c r="K35" i="3"/>
  <c r="K36" i="3"/>
  <c r="K25" i="3"/>
  <c r="U18" i="3"/>
  <c r="T18" i="3"/>
  <c r="T17" i="3"/>
  <c r="U17" i="3"/>
  <c r="S18" i="3"/>
  <c r="S17" i="3"/>
  <c r="J50" i="3"/>
  <c r="J51" i="3"/>
  <c r="J52" i="3"/>
  <c r="J53" i="3"/>
  <c r="J54" i="3"/>
  <c r="J55" i="3"/>
  <c r="J56" i="3"/>
  <c r="J57" i="3"/>
  <c r="J58" i="3"/>
  <c r="J59" i="3"/>
  <c r="J60" i="3"/>
  <c r="I50" i="3"/>
  <c r="I51" i="3"/>
  <c r="I52" i="3"/>
  <c r="I53" i="3"/>
  <c r="I54" i="3"/>
  <c r="I55" i="3"/>
  <c r="I56" i="3"/>
  <c r="I57" i="3"/>
  <c r="I58" i="3"/>
  <c r="I59" i="3"/>
  <c r="I60" i="3"/>
  <c r="I49" i="3"/>
  <c r="J49" i="3" s="1"/>
  <c r="J37" i="3"/>
  <c r="J38" i="3"/>
  <c r="J39" i="3"/>
  <c r="J40" i="3"/>
  <c r="J41" i="3"/>
  <c r="J42" i="3"/>
  <c r="J43" i="3"/>
  <c r="J44" i="3"/>
  <c r="J45" i="3"/>
  <c r="J46" i="3"/>
  <c r="J47" i="3"/>
  <c r="J48" i="3"/>
  <c r="I38" i="3"/>
  <c r="I39" i="3"/>
  <c r="I40" i="3"/>
  <c r="I41" i="3"/>
  <c r="I42" i="3"/>
  <c r="I43" i="3"/>
  <c r="I44" i="3"/>
  <c r="I45" i="3"/>
  <c r="I46" i="3"/>
  <c r="I47" i="3"/>
  <c r="I48" i="3"/>
  <c r="I37" i="3"/>
  <c r="U13" i="3" a="1"/>
  <c r="U13" i="3" s="1"/>
  <c r="T13" i="3" a="1"/>
  <c r="T13" i="3" s="1"/>
  <c r="I36" i="3"/>
  <c r="I26" i="3"/>
  <c r="I27" i="3"/>
  <c r="I28" i="3"/>
  <c r="I29" i="3"/>
  <c r="I30" i="3"/>
  <c r="I31" i="3"/>
  <c r="I32" i="3"/>
  <c r="I33" i="3"/>
  <c r="I34" i="3"/>
  <c r="I35" i="3"/>
  <c r="I25" i="3"/>
  <c r="S13" i="3" a="1"/>
  <c r="S13" i="3" s="1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26" i="3"/>
  <c r="D27" i="3"/>
  <c r="D28" i="3"/>
  <c r="D29" i="3"/>
  <c r="D30" i="3"/>
  <c r="D31" i="3"/>
  <c r="D32" i="3"/>
  <c r="D33" i="3"/>
  <c r="D34" i="3"/>
  <c r="D35" i="3"/>
  <c r="D36" i="3"/>
  <c r="D37" i="3"/>
  <c r="D25" i="3"/>
  <c r="C5" i="3"/>
  <c r="E5" i="3" s="1"/>
  <c r="C6" i="3"/>
  <c r="E6" i="3" s="1"/>
  <c r="C7" i="3"/>
  <c r="E7" i="3" s="1"/>
  <c r="C8" i="3"/>
  <c r="E8" i="3" s="1"/>
  <c r="C9" i="3"/>
  <c r="E9" i="3" s="1"/>
  <c r="C10" i="3"/>
  <c r="E10" i="3" s="1"/>
  <c r="C11" i="3"/>
  <c r="E11" i="3" s="1"/>
  <c r="C12" i="3"/>
  <c r="E12" i="3" s="1"/>
  <c r="C13" i="3"/>
  <c r="E13" i="3" s="1"/>
  <c r="C14" i="3"/>
  <c r="E14" i="3" s="1"/>
  <c r="C15" i="3"/>
  <c r="E15" i="3" s="1"/>
  <c r="C16" i="3"/>
  <c r="E16" i="3" s="1"/>
  <c r="C17" i="3"/>
  <c r="E17" i="3" s="1"/>
  <c r="C18" i="3"/>
  <c r="E18" i="3" s="1"/>
  <c r="C19" i="3"/>
  <c r="E19" i="3" s="1"/>
  <c r="C20" i="3"/>
  <c r="E20" i="3" s="1"/>
  <c r="C21" i="3"/>
  <c r="E21" i="3" s="1"/>
  <c r="C22" i="3"/>
  <c r="E22" i="3" s="1"/>
  <c r="C23" i="3"/>
  <c r="E23" i="3" s="1"/>
  <c r="C24" i="3"/>
  <c r="E24" i="3" s="1"/>
  <c r="C25" i="3"/>
  <c r="E25" i="3" s="1"/>
  <c r="C26" i="3"/>
  <c r="E26" i="3" s="1"/>
  <c r="C27" i="3"/>
  <c r="E27" i="3" s="1"/>
  <c r="C28" i="3"/>
  <c r="E28" i="3" s="1"/>
  <c r="C29" i="3"/>
  <c r="E29" i="3" s="1"/>
  <c r="C30" i="3"/>
  <c r="E30" i="3" s="1"/>
  <c r="C31" i="3"/>
  <c r="E31" i="3" s="1"/>
  <c r="C32" i="3"/>
  <c r="E32" i="3" s="1"/>
  <c r="C33" i="3"/>
  <c r="E33" i="3" s="1"/>
  <c r="C34" i="3"/>
  <c r="E34" i="3" s="1"/>
  <c r="C35" i="3"/>
  <c r="E35" i="3" s="1"/>
  <c r="C36" i="3"/>
  <c r="E36" i="3" s="1"/>
  <c r="C37" i="3"/>
  <c r="E37" i="3" s="1"/>
  <c r="C38" i="3"/>
  <c r="E38" i="3" s="1"/>
  <c r="C39" i="3"/>
  <c r="E39" i="3" s="1"/>
  <c r="C40" i="3"/>
  <c r="E40" i="3" s="1"/>
  <c r="C41" i="3"/>
  <c r="E41" i="3" s="1"/>
  <c r="C42" i="3"/>
  <c r="E42" i="3" s="1"/>
  <c r="C43" i="3"/>
  <c r="E43" i="3" s="1"/>
  <c r="C44" i="3"/>
  <c r="E44" i="3" s="1"/>
  <c r="C45" i="3"/>
  <c r="E45" i="3" s="1"/>
  <c r="C46" i="3"/>
  <c r="E46" i="3" s="1"/>
  <c r="C47" i="3"/>
  <c r="E47" i="3" s="1"/>
  <c r="C48" i="3"/>
  <c r="E48" i="3" s="1"/>
  <c r="C49" i="3"/>
  <c r="E49" i="3" s="1"/>
  <c r="C50" i="3"/>
  <c r="E50" i="3" s="1"/>
  <c r="C51" i="3"/>
  <c r="E51" i="3" s="1"/>
  <c r="C52" i="3"/>
  <c r="E52" i="3" s="1"/>
  <c r="C53" i="3"/>
  <c r="E53" i="3" s="1"/>
  <c r="C54" i="3"/>
  <c r="E54" i="3" s="1"/>
  <c r="C55" i="3"/>
  <c r="E55" i="3" s="1"/>
  <c r="C56" i="3"/>
  <c r="E56" i="3" s="1"/>
  <c r="C57" i="3"/>
  <c r="E57" i="3" s="1"/>
  <c r="C58" i="3"/>
  <c r="E58" i="3" s="1"/>
  <c r="C59" i="3"/>
  <c r="E59" i="3" s="1"/>
  <c r="C60" i="3"/>
  <c r="E60" i="3" s="1"/>
  <c r="E61" i="3"/>
  <c r="C62" i="3"/>
  <c r="E62" i="3" s="1"/>
  <c r="C63" i="3"/>
  <c r="E63" i="3" s="1"/>
  <c r="C64" i="3"/>
  <c r="E64" i="3" s="1"/>
  <c r="C65" i="3"/>
  <c r="E65" i="3" s="1"/>
  <c r="C66" i="3"/>
  <c r="E66" i="3" s="1"/>
  <c r="C67" i="3"/>
  <c r="E67" i="3" s="1"/>
  <c r="C68" i="3"/>
  <c r="E68" i="3" s="1"/>
  <c r="C69" i="3"/>
  <c r="E69" i="3" s="1"/>
  <c r="C70" i="3"/>
  <c r="E70" i="3" s="1"/>
  <c r="C71" i="3"/>
  <c r="E71" i="3" s="1"/>
  <c r="C72" i="3"/>
  <c r="E72" i="3" s="1"/>
  <c r="C73" i="3"/>
  <c r="E73" i="3" s="1"/>
  <c r="C74" i="3"/>
  <c r="E74" i="3" s="1"/>
  <c r="C75" i="3"/>
  <c r="E75" i="3" s="1"/>
  <c r="C76" i="3"/>
  <c r="E76" i="3" s="1"/>
  <c r="C77" i="3"/>
  <c r="E77" i="3" s="1"/>
  <c r="C78" i="3"/>
  <c r="E78" i="3" s="1"/>
  <c r="C79" i="3"/>
  <c r="E79" i="3" s="1"/>
  <c r="C80" i="3"/>
  <c r="E80" i="3" s="1"/>
  <c r="C81" i="3"/>
  <c r="E81" i="3" s="1"/>
  <c r="C82" i="3"/>
  <c r="E82" i="3" s="1"/>
  <c r="C83" i="3"/>
  <c r="E83" i="3" s="1"/>
  <c r="C84" i="3"/>
  <c r="E84" i="3" s="1"/>
  <c r="C85" i="3"/>
  <c r="E85" i="3" s="1"/>
  <c r="C86" i="3"/>
  <c r="E86" i="3" s="1"/>
  <c r="C87" i="3"/>
  <c r="E87" i="3" s="1"/>
  <c r="C88" i="3"/>
  <c r="E88" i="3" s="1"/>
  <c r="C89" i="3"/>
  <c r="E89" i="3" s="1"/>
  <c r="C90" i="3"/>
  <c r="E90" i="3" s="1"/>
  <c r="C91" i="3"/>
  <c r="E91" i="3" s="1"/>
  <c r="C92" i="3"/>
  <c r="E92" i="3" s="1"/>
  <c r="C93" i="3"/>
  <c r="E93" i="3" s="1"/>
  <c r="C94" i="3"/>
  <c r="E94" i="3" s="1"/>
  <c r="C95" i="3"/>
  <c r="E95" i="3" s="1"/>
  <c r="C96" i="3"/>
  <c r="E96" i="3" s="1"/>
  <c r="C97" i="3"/>
  <c r="E97" i="3" s="1"/>
  <c r="C98" i="3"/>
  <c r="E98" i="3" s="1"/>
  <c r="C99" i="3"/>
  <c r="E99" i="3" s="1"/>
  <c r="C100" i="3"/>
  <c r="E100" i="3" s="1"/>
  <c r="C101" i="3"/>
  <c r="E101" i="3" s="1"/>
  <c r="C102" i="3"/>
  <c r="E102" i="3" s="1"/>
  <c r="C103" i="3"/>
  <c r="E103" i="3" s="1"/>
  <c r="C104" i="3"/>
  <c r="E104" i="3" s="1"/>
  <c r="C105" i="3"/>
  <c r="E105" i="3" s="1"/>
  <c r="C106" i="3"/>
  <c r="E106" i="3" s="1"/>
  <c r="C107" i="3"/>
  <c r="E107" i="3" s="1"/>
  <c r="C108" i="3"/>
  <c r="E108" i="3" s="1"/>
  <c r="C109" i="3"/>
  <c r="E109" i="3" s="1"/>
  <c r="C110" i="3"/>
  <c r="E110" i="3" s="1"/>
  <c r="C111" i="3"/>
  <c r="E111" i="3" s="1"/>
  <c r="C112" i="3"/>
  <c r="E112" i="3" s="1"/>
  <c r="C113" i="3"/>
  <c r="E113" i="3" s="1"/>
  <c r="C114" i="3"/>
  <c r="E114" i="3" s="1"/>
  <c r="C115" i="3"/>
  <c r="E115" i="3" s="1"/>
  <c r="C116" i="3"/>
  <c r="E116" i="3" s="1"/>
  <c r="C117" i="3"/>
  <c r="E117" i="3" s="1"/>
  <c r="C118" i="3"/>
  <c r="E118" i="3" s="1"/>
  <c r="C119" i="3"/>
  <c r="E119" i="3" s="1"/>
  <c r="C120" i="3"/>
  <c r="E120" i="3" s="1"/>
  <c r="C121" i="3"/>
  <c r="C122" i="3"/>
  <c r="C123" i="3"/>
  <c r="C124" i="3"/>
  <c r="C125" i="3"/>
  <c r="C126" i="3"/>
  <c r="C127" i="3"/>
  <c r="C128" i="3"/>
  <c r="C129" i="3"/>
  <c r="C130" i="3"/>
  <c r="C131" i="3"/>
  <c r="C4" i="3"/>
  <c r="E4" i="3" s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4" i="3"/>
  <c r="V13" i="3" l="1" a="1"/>
  <c r="V13" i="3" s="1"/>
  <c r="V17" i="3" s="1"/>
  <c r="W13" i="3" a="1"/>
  <c r="W13" i="3" s="1"/>
  <c r="W17" i="3" s="1"/>
  <c r="X13" i="3" a="1"/>
  <c r="X13" i="3" s="1"/>
  <c r="X17" i="3" s="1"/>
  <c r="Z13" i="3" a="1"/>
  <c r="Z13" i="3" s="1"/>
  <c r="Z17" i="3" s="1"/>
  <c r="Y13" i="3" a="1"/>
  <c r="Y13" i="3" s="1"/>
  <c r="Y17" i="3" s="1"/>
  <c r="U15" i="3"/>
  <c r="U14" i="3"/>
  <c r="T15" i="3"/>
  <c r="T14" i="3"/>
  <c r="S15" i="3"/>
  <c r="S14" i="3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5" i="1"/>
  <c r="O4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5" i="1"/>
  <c r="M4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5" i="1"/>
  <c r="V15" i="3" l="1"/>
  <c r="V19" i="3" s="1"/>
  <c r="W14" i="3"/>
  <c r="W18" i="3" s="1"/>
  <c r="W15" i="3"/>
  <c r="W19" i="3" s="1"/>
  <c r="X14" i="3"/>
  <c r="X18" i="3" s="1"/>
  <c r="X15" i="3"/>
  <c r="X19" i="3" s="1"/>
  <c r="V14" i="3"/>
  <c r="V18" i="3" s="1"/>
  <c r="Y14" i="3"/>
  <c r="Y18" i="3" s="1"/>
  <c r="Y15" i="3"/>
  <c r="I106" i="3" s="1"/>
  <c r="J106" i="3" s="1"/>
  <c r="Z14" i="3"/>
  <c r="Z18" i="3" s="1"/>
  <c r="Z15" i="3"/>
  <c r="Z19" i="3" s="1"/>
  <c r="I62" i="3"/>
  <c r="J62" i="3" s="1"/>
  <c r="I70" i="3"/>
  <c r="J70" i="3" s="1"/>
  <c r="I66" i="3"/>
  <c r="J66" i="3" s="1"/>
  <c r="I68" i="3"/>
  <c r="J68" i="3" s="1"/>
  <c r="I63" i="3"/>
  <c r="J63" i="3" s="1"/>
  <c r="I71" i="3"/>
  <c r="J71" i="3" s="1"/>
  <c r="I65" i="3"/>
  <c r="J65" i="3" s="1"/>
  <c r="I61" i="3"/>
  <c r="J61" i="3" s="1"/>
  <c r="I69" i="3"/>
  <c r="J69" i="3" s="1"/>
  <c r="I112" i="3"/>
  <c r="J112" i="3" s="1"/>
  <c r="I120" i="3"/>
  <c r="J120" i="3" s="1"/>
  <c r="I110" i="3"/>
  <c r="J110" i="3" s="1"/>
  <c r="I81" i="3"/>
  <c r="J81" i="3" s="1"/>
  <c r="I75" i="3"/>
  <c r="J75" i="3" s="1"/>
  <c r="I73" i="3"/>
  <c r="J73" i="3" s="1"/>
  <c r="I80" i="3"/>
  <c r="J80" i="3" s="1"/>
  <c r="I79" i="3"/>
  <c r="J79" i="3" s="1"/>
  <c r="I86" i="3"/>
  <c r="J86" i="3" s="1"/>
  <c r="I93" i="3"/>
  <c r="J93" i="3" s="1"/>
  <c r="AC39" i="1"/>
  <c r="AC40" i="1"/>
  <c r="AC41" i="1"/>
  <c r="AC42" i="1"/>
  <c r="AC43" i="1"/>
  <c r="AC44" i="1"/>
  <c r="AC45" i="1"/>
  <c r="AC38" i="1"/>
  <c r="U47" i="1" a="1"/>
  <c r="U47" i="1" s="1"/>
  <c r="AB39" i="1"/>
  <c r="AB40" i="1"/>
  <c r="AB41" i="1"/>
  <c r="AB42" i="1"/>
  <c r="AB43" i="1"/>
  <c r="AB44" i="1"/>
  <c r="AB45" i="1"/>
  <c r="AB38" i="1"/>
  <c r="T47" i="1" a="1"/>
  <c r="T54" i="1" s="1"/>
  <c r="AA39" i="1"/>
  <c r="AA40" i="1"/>
  <c r="AA41" i="1"/>
  <c r="AA42" i="1"/>
  <c r="AA43" i="1"/>
  <c r="AA44" i="1"/>
  <c r="AA45" i="1"/>
  <c r="AA38" i="1"/>
  <c r="S47" i="1" a="1"/>
  <c r="S54" i="1" s="1"/>
  <c r="Z39" i="1"/>
  <c r="Z40" i="1"/>
  <c r="Z41" i="1"/>
  <c r="Z42" i="1"/>
  <c r="Z43" i="1"/>
  <c r="Z44" i="1"/>
  <c r="Z45" i="1"/>
  <c r="Z38" i="1"/>
  <c r="R47" i="1" a="1"/>
  <c r="R54" i="1" s="1"/>
  <c r="I107" i="3" l="1"/>
  <c r="J107" i="3" s="1"/>
  <c r="I99" i="3"/>
  <c r="J99" i="3" s="1"/>
  <c r="I78" i="3"/>
  <c r="J78" i="3" s="1"/>
  <c r="I114" i="3"/>
  <c r="J114" i="3" s="1"/>
  <c r="I72" i="3"/>
  <c r="J72" i="3" s="1"/>
  <c r="I98" i="3"/>
  <c r="J98" i="3" s="1"/>
  <c r="I104" i="3"/>
  <c r="J104" i="3" s="1"/>
  <c r="I87" i="3"/>
  <c r="J87" i="3" s="1"/>
  <c r="I97" i="3"/>
  <c r="J97" i="3" s="1"/>
  <c r="Y19" i="3"/>
  <c r="I105" i="3"/>
  <c r="J105" i="3" s="1"/>
  <c r="I90" i="3"/>
  <c r="J90" i="3" s="1"/>
  <c r="I92" i="3"/>
  <c r="J92" i="3" s="1"/>
  <c r="I108" i="3"/>
  <c r="J108" i="3" s="1"/>
  <c r="I85" i="3"/>
  <c r="J85" i="3" s="1"/>
  <c r="I84" i="3"/>
  <c r="J84" i="3" s="1"/>
  <c r="I77" i="3"/>
  <c r="J77" i="3" s="1"/>
  <c r="I103" i="3"/>
  <c r="J103" i="3" s="1"/>
  <c r="I100" i="3"/>
  <c r="J100" i="3" s="1"/>
  <c r="I89" i="3"/>
  <c r="J89" i="3" s="1"/>
  <c r="I76" i="3"/>
  <c r="J76" i="3" s="1"/>
  <c r="I83" i="3"/>
  <c r="J83" i="3" s="1"/>
  <c r="I67" i="3"/>
  <c r="J67" i="3" s="1"/>
  <c r="I64" i="3"/>
  <c r="J64" i="3" s="1"/>
  <c r="I96" i="3"/>
  <c r="J96" i="3" s="1"/>
  <c r="I102" i="3"/>
  <c r="J102" i="3" s="1"/>
  <c r="I91" i="3"/>
  <c r="J91" i="3" s="1"/>
  <c r="I88" i="3"/>
  <c r="J88" i="3" s="1"/>
  <c r="I82" i="3"/>
  <c r="J82" i="3" s="1"/>
  <c r="I101" i="3"/>
  <c r="J101" i="3" s="1"/>
  <c r="I95" i="3"/>
  <c r="J95" i="3" s="1"/>
  <c r="I94" i="3"/>
  <c r="J94" i="3" s="1"/>
  <c r="I74" i="3"/>
  <c r="J74" i="3" s="1"/>
  <c r="I111" i="3"/>
  <c r="J111" i="3" s="1"/>
  <c r="I117" i="3"/>
  <c r="J117" i="3" s="1"/>
  <c r="I118" i="3"/>
  <c r="J118" i="3" s="1"/>
  <c r="I116" i="3"/>
  <c r="J116" i="3" s="1"/>
  <c r="I109" i="3"/>
  <c r="J109" i="3" s="1"/>
  <c r="I119" i="3"/>
  <c r="J119" i="3" s="1"/>
  <c r="I113" i="3"/>
  <c r="J113" i="3" s="1"/>
  <c r="I115" i="3"/>
  <c r="J115" i="3" s="1"/>
  <c r="U54" i="1"/>
  <c r="U53" i="1"/>
  <c r="U52" i="1"/>
  <c r="U51" i="1"/>
  <c r="U50" i="1"/>
  <c r="U49" i="1"/>
  <c r="U48" i="1"/>
  <c r="U55" i="1"/>
  <c r="T53" i="1"/>
  <c r="T52" i="1"/>
  <c r="T51" i="1"/>
  <c r="T49" i="1"/>
  <c r="T48" i="1"/>
  <c r="T55" i="1"/>
  <c r="T47" i="1"/>
  <c r="T50" i="1"/>
  <c r="S53" i="1"/>
  <c r="S52" i="1"/>
  <c r="S51" i="1"/>
  <c r="S50" i="1"/>
  <c r="S49" i="1"/>
  <c r="S48" i="1"/>
  <c r="S55" i="1"/>
  <c r="S47" i="1"/>
  <c r="R53" i="1"/>
  <c r="R52" i="1"/>
  <c r="R51" i="1"/>
  <c r="R50" i="1"/>
  <c r="R49" i="1"/>
  <c r="R48" i="1"/>
  <c r="R55" i="1"/>
  <c r="R47" i="1"/>
  <c r="D133" i="1"/>
  <c r="D134" i="1"/>
  <c r="D135" i="1"/>
  <c r="D136" i="1"/>
  <c r="D137" i="1"/>
  <c r="C133" i="1"/>
  <c r="C134" i="1"/>
  <c r="C135" i="1"/>
  <c r="C136" i="1"/>
  <c r="C137" i="1"/>
  <c r="B133" i="1"/>
  <c r="B134" i="1"/>
  <c r="B135" i="1"/>
  <c r="B136" i="1"/>
  <c r="B137" i="1"/>
  <c r="Y39" i="1"/>
  <c r="Y40" i="1"/>
  <c r="Y41" i="1"/>
  <c r="Y42" i="1"/>
  <c r="Y43" i="1"/>
  <c r="Y44" i="1"/>
  <c r="Y45" i="1"/>
  <c r="Y38" i="1"/>
  <c r="X39" i="1"/>
  <c r="X40" i="1"/>
  <c r="X41" i="1"/>
  <c r="X42" i="1"/>
  <c r="X43" i="1"/>
  <c r="X44" i="1"/>
  <c r="X45" i="1"/>
  <c r="X38" i="1"/>
  <c r="V39" i="1"/>
  <c r="V40" i="1"/>
  <c r="V41" i="1"/>
  <c r="V42" i="1"/>
  <c r="V43" i="1"/>
  <c r="V44" i="1"/>
  <c r="V45" i="1"/>
  <c r="V38" i="1"/>
  <c r="T29" i="1"/>
  <c r="U39" i="1"/>
  <c r="U40" i="1"/>
  <c r="U41" i="1"/>
  <c r="U42" i="1"/>
  <c r="U43" i="1"/>
  <c r="U44" i="1"/>
  <c r="U45" i="1"/>
  <c r="U38" i="1"/>
  <c r="T38" i="1"/>
  <c r="T39" i="1"/>
  <c r="T40" i="1"/>
  <c r="T41" i="1"/>
  <c r="T42" i="1"/>
  <c r="T43" i="1"/>
  <c r="T44" i="1"/>
  <c r="T45" i="1"/>
  <c r="J71" i="1"/>
  <c r="I40" i="1"/>
  <c r="J40" i="1" s="1"/>
  <c r="I60" i="1"/>
  <c r="J60" i="1" s="1"/>
  <c r="I66" i="1"/>
  <c r="J66" i="1" s="1"/>
  <c r="I71" i="1"/>
  <c r="I72" i="1"/>
  <c r="J72" i="1" s="1"/>
  <c r="I76" i="1"/>
  <c r="J76" i="1" s="1"/>
  <c r="I79" i="1"/>
  <c r="J79" i="1" s="1"/>
  <c r="I92" i="1"/>
  <c r="J92" i="1" s="1"/>
  <c r="I95" i="1"/>
  <c r="J95" i="1" s="1"/>
  <c r="I98" i="1"/>
  <c r="J98" i="1" s="1"/>
  <c r="I104" i="1"/>
  <c r="J104" i="1" s="1"/>
  <c r="I108" i="1"/>
  <c r="J108" i="1" s="1"/>
  <c r="I111" i="1"/>
  <c r="J111" i="1" s="1"/>
  <c r="I124" i="1"/>
  <c r="J124" i="1" s="1"/>
  <c r="I127" i="1"/>
  <c r="J127" i="1" s="1"/>
  <c r="I130" i="1"/>
  <c r="J130" i="1" s="1"/>
  <c r="H76" i="1"/>
  <c r="H77" i="1"/>
  <c r="I77" i="1" s="1"/>
  <c r="J77" i="1" s="1"/>
  <c r="H79" i="1"/>
  <c r="H80" i="1"/>
  <c r="I80" i="1" s="1"/>
  <c r="J80" i="1" s="1"/>
  <c r="H81" i="1"/>
  <c r="I81" i="1" s="1"/>
  <c r="J81" i="1" s="1"/>
  <c r="H84" i="1"/>
  <c r="I84" i="1" s="1"/>
  <c r="J84" i="1" s="1"/>
  <c r="H87" i="1"/>
  <c r="I87" i="1" s="1"/>
  <c r="J87" i="1" s="1"/>
  <c r="H88" i="1"/>
  <c r="I88" i="1" s="1"/>
  <c r="J88" i="1" s="1"/>
  <c r="H92" i="1"/>
  <c r="H93" i="1"/>
  <c r="I93" i="1" s="1"/>
  <c r="J93" i="1" s="1"/>
  <c r="H95" i="1"/>
  <c r="H96" i="1"/>
  <c r="I96" i="1" s="1"/>
  <c r="J96" i="1" s="1"/>
  <c r="H97" i="1"/>
  <c r="I97" i="1" s="1"/>
  <c r="J97" i="1" s="1"/>
  <c r="H100" i="1"/>
  <c r="I100" i="1" s="1"/>
  <c r="J100" i="1" s="1"/>
  <c r="H103" i="1"/>
  <c r="I103" i="1" s="1"/>
  <c r="J103" i="1" s="1"/>
  <c r="H104" i="1"/>
  <c r="H108" i="1"/>
  <c r="H109" i="1"/>
  <c r="I109" i="1" s="1"/>
  <c r="J109" i="1" s="1"/>
  <c r="H111" i="1"/>
  <c r="H112" i="1"/>
  <c r="I112" i="1" s="1"/>
  <c r="J112" i="1" s="1"/>
  <c r="H113" i="1"/>
  <c r="I113" i="1" s="1"/>
  <c r="J113" i="1" s="1"/>
  <c r="H116" i="1"/>
  <c r="I116" i="1" s="1"/>
  <c r="J116" i="1" s="1"/>
  <c r="H119" i="1"/>
  <c r="I119" i="1" s="1"/>
  <c r="J119" i="1" s="1"/>
  <c r="H120" i="1"/>
  <c r="I120" i="1" s="1"/>
  <c r="J120" i="1" s="1"/>
  <c r="H124" i="1"/>
  <c r="H125" i="1"/>
  <c r="I125" i="1" s="1"/>
  <c r="J125" i="1" s="1"/>
  <c r="H127" i="1"/>
  <c r="H128" i="1"/>
  <c r="I128" i="1" s="1"/>
  <c r="J128" i="1" s="1"/>
  <c r="H129" i="1"/>
  <c r="I129" i="1" s="1"/>
  <c r="J129" i="1" s="1"/>
  <c r="F123" i="1"/>
  <c r="F124" i="1"/>
  <c r="F125" i="1"/>
  <c r="F126" i="1"/>
  <c r="F127" i="1"/>
  <c r="F128" i="1"/>
  <c r="F129" i="1"/>
  <c r="F130" i="1"/>
  <c r="F131" i="1"/>
  <c r="F132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87" i="1"/>
  <c r="F88" i="1"/>
  <c r="F89" i="1"/>
  <c r="F90" i="1"/>
  <c r="F91" i="1"/>
  <c r="F92" i="1"/>
  <c r="F93" i="1"/>
  <c r="F94" i="1"/>
  <c r="F95" i="1"/>
  <c r="F96" i="1"/>
  <c r="F97" i="1"/>
  <c r="F98" i="1"/>
  <c r="F75" i="1"/>
  <c r="F76" i="1"/>
  <c r="F77" i="1"/>
  <c r="F78" i="1"/>
  <c r="F79" i="1"/>
  <c r="F80" i="1"/>
  <c r="F81" i="1"/>
  <c r="F82" i="1"/>
  <c r="F83" i="1"/>
  <c r="F84" i="1"/>
  <c r="F85" i="1"/>
  <c r="F86" i="1"/>
  <c r="H63" i="1"/>
  <c r="I63" i="1" s="1"/>
  <c r="J63" i="1" s="1"/>
  <c r="H64" i="1"/>
  <c r="I64" i="1" s="1"/>
  <c r="J64" i="1" s="1"/>
  <c r="H68" i="1"/>
  <c r="I68" i="1" s="1"/>
  <c r="J68" i="1" s="1"/>
  <c r="H69" i="1"/>
  <c r="I69" i="1" s="1"/>
  <c r="J69" i="1" s="1"/>
  <c r="H71" i="1"/>
  <c r="H72" i="1"/>
  <c r="H73" i="1"/>
  <c r="I73" i="1" s="1"/>
  <c r="J73" i="1" s="1"/>
  <c r="H52" i="1"/>
  <c r="I52" i="1" s="1"/>
  <c r="J52" i="1" s="1"/>
  <c r="H55" i="1"/>
  <c r="I55" i="1" s="1"/>
  <c r="J55" i="1" s="1"/>
  <c r="H56" i="1"/>
  <c r="I56" i="1" s="1"/>
  <c r="J56" i="1" s="1"/>
  <c r="H60" i="1"/>
  <c r="H61" i="1"/>
  <c r="I61" i="1" s="1"/>
  <c r="J61" i="1" s="1"/>
  <c r="H39" i="1"/>
  <c r="I39" i="1" s="1"/>
  <c r="J39" i="1" s="1"/>
  <c r="H40" i="1"/>
  <c r="H41" i="1"/>
  <c r="I41" i="1" s="1"/>
  <c r="J41" i="1" s="1"/>
  <c r="H44" i="1"/>
  <c r="I44" i="1" s="1"/>
  <c r="J44" i="1" s="1"/>
  <c r="H47" i="1"/>
  <c r="I47" i="1" s="1"/>
  <c r="J47" i="1" s="1"/>
  <c r="H48" i="1"/>
  <c r="I48" i="1" s="1"/>
  <c r="J48" i="1" s="1"/>
  <c r="F63" i="1"/>
  <c r="F64" i="1"/>
  <c r="F65" i="1"/>
  <c r="F66" i="1"/>
  <c r="F67" i="1"/>
  <c r="F68" i="1"/>
  <c r="F69" i="1"/>
  <c r="F70" i="1"/>
  <c r="F71" i="1"/>
  <c r="F72" i="1"/>
  <c r="F73" i="1"/>
  <c r="F74" i="1"/>
  <c r="F51" i="1"/>
  <c r="F52" i="1"/>
  <c r="F53" i="1"/>
  <c r="F54" i="1"/>
  <c r="F55" i="1"/>
  <c r="F56" i="1"/>
  <c r="F57" i="1"/>
  <c r="F58" i="1"/>
  <c r="F59" i="1"/>
  <c r="F60" i="1"/>
  <c r="F61" i="1"/>
  <c r="F62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C39" i="1"/>
  <c r="C40" i="1"/>
  <c r="C41" i="1"/>
  <c r="C42" i="1"/>
  <c r="H42" i="1" s="1"/>
  <c r="I42" i="1" s="1"/>
  <c r="J42" i="1" s="1"/>
  <c r="C43" i="1"/>
  <c r="H43" i="1" s="1"/>
  <c r="I43" i="1" s="1"/>
  <c r="J43" i="1" s="1"/>
  <c r="C44" i="1"/>
  <c r="C45" i="1"/>
  <c r="H45" i="1" s="1"/>
  <c r="I45" i="1" s="1"/>
  <c r="J45" i="1" s="1"/>
  <c r="C46" i="1"/>
  <c r="H46" i="1" s="1"/>
  <c r="I46" i="1" s="1"/>
  <c r="J46" i="1" s="1"/>
  <c r="C47" i="1"/>
  <c r="C48" i="1"/>
  <c r="C49" i="1"/>
  <c r="H49" i="1" s="1"/>
  <c r="I49" i="1" s="1"/>
  <c r="J49" i="1" s="1"/>
  <c r="C50" i="1"/>
  <c r="H50" i="1" s="1"/>
  <c r="I50" i="1" s="1"/>
  <c r="J50" i="1" s="1"/>
  <c r="C51" i="1"/>
  <c r="H51" i="1" s="1"/>
  <c r="I51" i="1" s="1"/>
  <c r="J51" i="1" s="1"/>
  <c r="C52" i="1"/>
  <c r="C53" i="1"/>
  <c r="H53" i="1" s="1"/>
  <c r="I53" i="1" s="1"/>
  <c r="J53" i="1" s="1"/>
  <c r="C54" i="1"/>
  <c r="H54" i="1" s="1"/>
  <c r="I54" i="1" s="1"/>
  <c r="J54" i="1" s="1"/>
  <c r="C55" i="1"/>
  <c r="C56" i="1"/>
  <c r="C57" i="1"/>
  <c r="H57" i="1" s="1"/>
  <c r="I57" i="1" s="1"/>
  <c r="J57" i="1" s="1"/>
  <c r="C58" i="1"/>
  <c r="H58" i="1" s="1"/>
  <c r="I58" i="1" s="1"/>
  <c r="J58" i="1" s="1"/>
  <c r="C59" i="1"/>
  <c r="H59" i="1" s="1"/>
  <c r="I59" i="1" s="1"/>
  <c r="J59" i="1" s="1"/>
  <c r="C60" i="1"/>
  <c r="C61" i="1"/>
  <c r="C62" i="1"/>
  <c r="H62" i="1" s="1"/>
  <c r="I62" i="1" s="1"/>
  <c r="J62" i="1" s="1"/>
  <c r="C63" i="1"/>
  <c r="C64" i="1"/>
  <c r="C65" i="1"/>
  <c r="H65" i="1" s="1"/>
  <c r="I65" i="1" s="1"/>
  <c r="J65" i="1" s="1"/>
  <c r="C66" i="1"/>
  <c r="H66" i="1" s="1"/>
  <c r="C67" i="1"/>
  <c r="H67" i="1" s="1"/>
  <c r="I67" i="1" s="1"/>
  <c r="J67" i="1" s="1"/>
  <c r="C68" i="1"/>
  <c r="C69" i="1"/>
  <c r="C70" i="1"/>
  <c r="H70" i="1" s="1"/>
  <c r="I70" i="1" s="1"/>
  <c r="J70" i="1" s="1"/>
  <c r="C71" i="1"/>
  <c r="C72" i="1"/>
  <c r="C73" i="1"/>
  <c r="C74" i="1"/>
  <c r="H74" i="1" s="1"/>
  <c r="I74" i="1" s="1"/>
  <c r="J74" i="1" s="1"/>
  <c r="C75" i="1"/>
  <c r="H75" i="1" s="1"/>
  <c r="I75" i="1" s="1"/>
  <c r="J75" i="1" s="1"/>
  <c r="C76" i="1"/>
  <c r="C77" i="1"/>
  <c r="C78" i="1"/>
  <c r="H78" i="1" s="1"/>
  <c r="I78" i="1" s="1"/>
  <c r="J78" i="1" s="1"/>
  <c r="C79" i="1"/>
  <c r="C80" i="1"/>
  <c r="C81" i="1"/>
  <c r="C82" i="1"/>
  <c r="H82" i="1" s="1"/>
  <c r="I82" i="1" s="1"/>
  <c r="J82" i="1" s="1"/>
  <c r="C83" i="1"/>
  <c r="H83" i="1" s="1"/>
  <c r="I83" i="1" s="1"/>
  <c r="J83" i="1" s="1"/>
  <c r="C84" i="1"/>
  <c r="C85" i="1"/>
  <c r="H85" i="1" s="1"/>
  <c r="I85" i="1" s="1"/>
  <c r="J85" i="1" s="1"/>
  <c r="C86" i="1"/>
  <c r="H86" i="1" s="1"/>
  <c r="I86" i="1" s="1"/>
  <c r="J86" i="1" s="1"/>
  <c r="C87" i="1"/>
  <c r="C88" i="1"/>
  <c r="C89" i="1"/>
  <c r="H89" i="1" s="1"/>
  <c r="I89" i="1" s="1"/>
  <c r="J89" i="1" s="1"/>
  <c r="C90" i="1"/>
  <c r="H90" i="1" s="1"/>
  <c r="I90" i="1" s="1"/>
  <c r="J90" i="1" s="1"/>
  <c r="C91" i="1"/>
  <c r="H91" i="1" s="1"/>
  <c r="I91" i="1" s="1"/>
  <c r="J91" i="1" s="1"/>
  <c r="C92" i="1"/>
  <c r="C93" i="1"/>
  <c r="C94" i="1"/>
  <c r="H94" i="1" s="1"/>
  <c r="I94" i="1" s="1"/>
  <c r="J94" i="1" s="1"/>
  <c r="C95" i="1"/>
  <c r="C96" i="1"/>
  <c r="C97" i="1"/>
  <c r="C98" i="1"/>
  <c r="H98" i="1" s="1"/>
  <c r="C99" i="1"/>
  <c r="H99" i="1" s="1"/>
  <c r="I99" i="1" s="1"/>
  <c r="J99" i="1" s="1"/>
  <c r="C100" i="1"/>
  <c r="C101" i="1"/>
  <c r="H101" i="1" s="1"/>
  <c r="I101" i="1" s="1"/>
  <c r="J101" i="1" s="1"/>
  <c r="C102" i="1"/>
  <c r="H102" i="1" s="1"/>
  <c r="I102" i="1" s="1"/>
  <c r="J102" i="1" s="1"/>
  <c r="C103" i="1"/>
  <c r="C104" i="1"/>
  <c r="C105" i="1"/>
  <c r="H105" i="1" s="1"/>
  <c r="I105" i="1" s="1"/>
  <c r="J105" i="1" s="1"/>
  <c r="C106" i="1"/>
  <c r="H106" i="1" s="1"/>
  <c r="I106" i="1" s="1"/>
  <c r="J106" i="1" s="1"/>
  <c r="C107" i="1"/>
  <c r="H107" i="1" s="1"/>
  <c r="I107" i="1" s="1"/>
  <c r="J107" i="1" s="1"/>
  <c r="C108" i="1"/>
  <c r="C109" i="1"/>
  <c r="C110" i="1"/>
  <c r="H110" i="1" s="1"/>
  <c r="I110" i="1" s="1"/>
  <c r="J110" i="1" s="1"/>
  <c r="C111" i="1"/>
  <c r="C112" i="1"/>
  <c r="C113" i="1"/>
  <c r="C114" i="1"/>
  <c r="H114" i="1" s="1"/>
  <c r="I114" i="1" s="1"/>
  <c r="J114" i="1" s="1"/>
  <c r="C115" i="1"/>
  <c r="H115" i="1" s="1"/>
  <c r="I115" i="1" s="1"/>
  <c r="J115" i="1" s="1"/>
  <c r="C116" i="1"/>
  <c r="C117" i="1"/>
  <c r="H117" i="1" s="1"/>
  <c r="I117" i="1" s="1"/>
  <c r="J117" i="1" s="1"/>
  <c r="C118" i="1"/>
  <c r="H118" i="1" s="1"/>
  <c r="I118" i="1" s="1"/>
  <c r="J118" i="1" s="1"/>
  <c r="C119" i="1"/>
  <c r="C120" i="1"/>
  <c r="C121" i="1"/>
  <c r="H121" i="1" s="1"/>
  <c r="I121" i="1" s="1"/>
  <c r="J121" i="1" s="1"/>
  <c r="C122" i="1"/>
  <c r="H122" i="1" s="1"/>
  <c r="I122" i="1" s="1"/>
  <c r="J122" i="1" s="1"/>
  <c r="C123" i="1"/>
  <c r="H123" i="1" s="1"/>
  <c r="I123" i="1" s="1"/>
  <c r="J123" i="1" s="1"/>
  <c r="C124" i="1"/>
  <c r="C125" i="1"/>
  <c r="C126" i="1"/>
  <c r="H126" i="1" s="1"/>
  <c r="I126" i="1" s="1"/>
  <c r="J126" i="1" s="1"/>
  <c r="C127" i="1"/>
  <c r="C128" i="1"/>
  <c r="C129" i="1"/>
  <c r="C130" i="1"/>
  <c r="H130" i="1" s="1"/>
  <c r="C131" i="1"/>
  <c r="H131" i="1" s="1"/>
  <c r="I131" i="1" s="1"/>
  <c r="J131" i="1" s="1"/>
  <c r="C132" i="1"/>
  <c r="H132" i="1" s="1"/>
  <c r="I132" i="1" s="1"/>
  <c r="J132" i="1" s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H38" i="1" s="1"/>
  <c r="I38" i="1" s="1"/>
  <c r="J38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3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5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6" i="1"/>
  <c r="J33" i="3" l="1"/>
  <c r="J35" i="3"/>
  <c r="J31" i="3"/>
  <c r="J25" i="3"/>
  <c r="J32" i="3"/>
  <c r="J28" i="3"/>
  <c r="J26" i="3"/>
  <c r="J27" i="3"/>
  <c r="J30" i="3"/>
  <c r="J36" i="3"/>
  <c r="J34" i="3"/>
  <c r="J29" i="3"/>
</calcChain>
</file>

<file path=xl/sharedStrings.xml><?xml version="1.0" encoding="utf-8"?>
<sst xmlns="http://schemas.openxmlformats.org/spreadsheetml/2006/main" count="60" uniqueCount="48">
  <si>
    <t>x</t>
  </si>
  <si>
    <t>a^x = exp(x* ln(a))</t>
  </si>
  <si>
    <t>A=2</t>
  </si>
  <si>
    <t>LN(A)=</t>
  </si>
  <si>
    <t>exp(x)=x^1/1!+x^2/2!+x^3/3!+x^4/4!+x^5/5!+.....+x^n/n!</t>
  </si>
  <si>
    <t>exp(</t>
  </si>
  <si>
    <t>7порядка</t>
  </si>
  <si>
    <t>3п</t>
  </si>
  <si>
    <t>4п</t>
  </si>
  <si>
    <t>5п</t>
  </si>
  <si>
    <t>1) сначала выделяем ячейки, допустим с О46 до О54 (можно и больше)</t>
  </si>
  <si>
    <t>2) нажимаем F2</t>
  </si>
  <si>
    <t>3) нажимаем Ctrl+Shift+Enter</t>
  </si>
  <si>
    <t>note</t>
  </si>
  <si>
    <t>(note+С)/12</t>
  </si>
  <si>
    <t>2^x</t>
  </si>
  <si>
    <t>Частота</t>
  </si>
  <si>
    <t>DDS</t>
  </si>
  <si>
    <t>*256</t>
  </si>
  <si>
    <t>Кусок</t>
  </si>
  <si>
    <t>ЦЕЛОЧИСЛЕННО</t>
  </si>
  <si>
    <t>X</t>
  </si>
  <si>
    <t>X*X</t>
  </si>
  <si>
    <t>A</t>
  </si>
  <si>
    <t>B</t>
  </si>
  <si>
    <t>C</t>
  </si>
  <si>
    <t>B*X</t>
  </si>
  <si>
    <t>C*X*X</t>
  </si>
  <si>
    <t>%</t>
  </si>
  <si>
    <t>&lt;-бит</t>
  </si>
  <si>
    <t>Note</t>
  </si>
  <si>
    <t>Freq</t>
  </si>
  <si>
    <t>Минимум</t>
  </si>
  <si>
    <t>Середина</t>
  </si>
  <si>
    <t>Максимум</t>
  </si>
  <si>
    <t>0..63 - 64шага</t>
  </si>
  <si>
    <t>64..127-64шага, но первый - это ноль</t>
  </si>
  <si>
    <t>MSB</t>
  </si>
  <si>
    <t>LSB</t>
  </si>
  <si>
    <t>центы: 1200 центов - одна октава</t>
  </si>
  <si>
    <t>S</t>
  </si>
  <si>
    <t>D</t>
  </si>
  <si>
    <t>N</t>
  </si>
  <si>
    <t>RestS=</t>
  </si>
  <si>
    <t>Получается, что 0 это точно на октаву меньше, а 16383 ПОЧТИ октаву выше</t>
  </si>
  <si>
    <t>delta</t>
  </si>
  <si>
    <t>DIV 12</t>
  </si>
  <si>
    <t>MOD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</si>
</sst>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Лист1!$D$5:$D$132</c:f>
              <c:numCache>
                <c:formatCode>General</c:formatCode>
                <c:ptCount val="128"/>
                <c:pt idx="0">
                  <c:v>8.175798915643707</c:v>
                </c:pt>
                <c:pt idx="1">
                  <c:v>8.6619572180272524</c:v>
                </c:pt>
                <c:pt idx="2">
                  <c:v>9.1770239974189849</c:v>
                </c:pt>
                <c:pt idx="3">
                  <c:v>9.722718241315027</c:v>
                </c:pt>
                <c:pt idx="4">
                  <c:v>10.300861153527187</c:v>
                </c:pt>
                <c:pt idx="5">
                  <c:v>10.91338223228137</c:v>
                </c:pt>
                <c:pt idx="6">
                  <c:v>11.562325709738577</c:v>
                </c:pt>
                <c:pt idx="7">
                  <c:v>12.249857374429668</c:v>
                </c:pt>
                <c:pt idx="8">
                  <c:v>12.978271799373285</c:v>
                </c:pt>
                <c:pt idx="9">
                  <c:v>13.75</c:v>
                </c:pt>
                <c:pt idx="10">
                  <c:v>14.56761754744031</c:v>
                </c:pt>
                <c:pt idx="11">
                  <c:v>15.433853164253883</c:v>
                </c:pt>
                <c:pt idx="12">
                  <c:v>16.351597831287414</c:v>
                </c:pt>
                <c:pt idx="13">
                  <c:v>17.323914436054505</c:v>
                </c:pt>
                <c:pt idx="14">
                  <c:v>18.354047994837977</c:v>
                </c:pt>
                <c:pt idx="15">
                  <c:v>19.445436482630058</c:v>
                </c:pt>
                <c:pt idx="16">
                  <c:v>20.60172230705437</c:v>
                </c:pt>
                <c:pt idx="17">
                  <c:v>21.826764464562746</c:v>
                </c:pt>
                <c:pt idx="18">
                  <c:v>23.124651419477154</c:v>
                </c:pt>
                <c:pt idx="19">
                  <c:v>24.499714748859329</c:v>
                </c:pt>
                <c:pt idx="20">
                  <c:v>25.956543598746574</c:v>
                </c:pt>
                <c:pt idx="21">
                  <c:v>27.5</c:v>
                </c:pt>
                <c:pt idx="22">
                  <c:v>29.13523509488062</c:v>
                </c:pt>
                <c:pt idx="23">
                  <c:v>30.867706328507758</c:v>
                </c:pt>
                <c:pt idx="24">
                  <c:v>32.703195662574828</c:v>
                </c:pt>
                <c:pt idx="25">
                  <c:v>34.64782887210901</c:v>
                </c:pt>
                <c:pt idx="26">
                  <c:v>36.708095989675947</c:v>
                </c:pt>
                <c:pt idx="27">
                  <c:v>38.890872965260108</c:v>
                </c:pt>
                <c:pt idx="28">
                  <c:v>41.20344461410874</c:v>
                </c:pt>
                <c:pt idx="29">
                  <c:v>43.653528929125486</c:v>
                </c:pt>
                <c:pt idx="30">
                  <c:v>46.249302838954307</c:v>
                </c:pt>
                <c:pt idx="31">
                  <c:v>48.999429497718658</c:v>
                </c:pt>
                <c:pt idx="32">
                  <c:v>51.913087197493141</c:v>
                </c:pt>
                <c:pt idx="33">
                  <c:v>55</c:v>
                </c:pt>
                <c:pt idx="34">
                  <c:v>58.270470189761241</c:v>
                </c:pt>
                <c:pt idx="35">
                  <c:v>61.735412657015516</c:v>
                </c:pt>
                <c:pt idx="36">
                  <c:v>65.406391325149656</c:v>
                </c:pt>
                <c:pt idx="37">
                  <c:v>69.295657744218019</c:v>
                </c:pt>
                <c:pt idx="38">
                  <c:v>73.416191979351893</c:v>
                </c:pt>
                <c:pt idx="39">
                  <c:v>77.781745930520231</c:v>
                </c:pt>
                <c:pt idx="40">
                  <c:v>82.40688922821748</c:v>
                </c:pt>
                <c:pt idx="41">
                  <c:v>87.307057858250971</c:v>
                </c:pt>
                <c:pt idx="42">
                  <c:v>92.4986056779086</c:v>
                </c:pt>
                <c:pt idx="43">
                  <c:v>97.998858995437317</c:v>
                </c:pt>
                <c:pt idx="44">
                  <c:v>103.82617439498628</c:v>
                </c:pt>
                <c:pt idx="45">
                  <c:v>110</c:v>
                </c:pt>
                <c:pt idx="46">
                  <c:v>116.54094037952245</c:v>
                </c:pt>
                <c:pt idx="47">
                  <c:v>123.47082531403103</c:v>
                </c:pt>
                <c:pt idx="48">
                  <c:v>130.81278265029931</c:v>
                </c:pt>
                <c:pt idx="49">
                  <c:v>138.59131548843604</c:v>
                </c:pt>
                <c:pt idx="50">
                  <c:v>146.83238395870379</c:v>
                </c:pt>
                <c:pt idx="51">
                  <c:v>155.56349186104043</c:v>
                </c:pt>
                <c:pt idx="52">
                  <c:v>164.81377845643493</c:v>
                </c:pt>
                <c:pt idx="53">
                  <c:v>174.61411571650194</c:v>
                </c:pt>
                <c:pt idx="54">
                  <c:v>184.9972113558172</c:v>
                </c:pt>
                <c:pt idx="55">
                  <c:v>195.99771799087461</c:v>
                </c:pt>
                <c:pt idx="56">
                  <c:v>207.65234878997256</c:v>
                </c:pt>
                <c:pt idx="57">
                  <c:v>220</c:v>
                </c:pt>
                <c:pt idx="58">
                  <c:v>233.08188075904496</c:v>
                </c:pt>
                <c:pt idx="59">
                  <c:v>246.94165062806201</c:v>
                </c:pt>
                <c:pt idx="60">
                  <c:v>261.62556530059862</c:v>
                </c:pt>
                <c:pt idx="61">
                  <c:v>277.18263097687213</c:v>
                </c:pt>
                <c:pt idx="62">
                  <c:v>293.66476791740752</c:v>
                </c:pt>
                <c:pt idx="63">
                  <c:v>311.12698372208092</c:v>
                </c:pt>
                <c:pt idx="64">
                  <c:v>329.62755691286998</c:v>
                </c:pt>
                <c:pt idx="65">
                  <c:v>349.22823143300388</c:v>
                </c:pt>
                <c:pt idx="66">
                  <c:v>369.99442271163446</c:v>
                </c:pt>
                <c:pt idx="67">
                  <c:v>391.99543598174927</c:v>
                </c:pt>
                <c:pt idx="68">
                  <c:v>415.30469757994501</c:v>
                </c:pt>
                <c:pt idx="69">
                  <c:v>440</c:v>
                </c:pt>
                <c:pt idx="70">
                  <c:v>466.16376151808993</c:v>
                </c:pt>
                <c:pt idx="71">
                  <c:v>493.88330125612396</c:v>
                </c:pt>
                <c:pt idx="72">
                  <c:v>523.25113060119713</c:v>
                </c:pt>
                <c:pt idx="73">
                  <c:v>554.36526195374415</c:v>
                </c:pt>
                <c:pt idx="74">
                  <c:v>587.32953583481492</c:v>
                </c:pt>
                <c:pt idx="75">
                  <c:v>622.25396744416173</c:v>
                </c:pt>
                <c:pt idx="76">
                  <c:v>659.25511382573984</c:v>
                </c:pt>
                <c:pt idx="77">
                  <c:v>698.45646286600766</c:v>
                </c:pt>
                <c:pt idx="78">
                  <c:v>739.9888454232688</c:v>
                </c:pt>
                <c:pt idx="79">
                  <c:v>783.99087196349865</c:v>
                </c:pt>
                <c:pt idx="80">
                  <c:v>830.60939515989014</c:v>
                </c:pt>
                <c:pt idx="81">
                  <c:v>880</c:v>
                </c:pt>
                <c:pt idx="82">
                  <c:v>932.32752303617951</c:v>
                </c:pt>
                <c:pt idx="83">
                  <c:v>987.76660251224848</c:v>
                </c:pt>
                <c:pt idx="84">
                  <c:v>1046.5022612023945</c:v>
                </c:pt>
                <c:pt idx="85">
                  <c:v>1108.7305239074881</c:v>
                </c:pt>
                <c:pt idx="86">
                  <c:v>1174.6590716696305</c:v>
                </c:pt>
                <c:pt idx="87">
                  <c:v>1244.5079348883235</c:v>
                </c:pt>
                <c:pt idx="88">
                  <c:v>1318.5102276514795</c:v>
                </c:pt>
                <c:pt idx="89">
                  <c:v>1396.9129257320158</c:v>
                </c:pt>
                <c:pt idx="90">
                  <c:v>1479.9776908465376</c:v>
                </c:pt>
                <c:pt idx="91">
                  <c:v>1567.9817439269968</c:v>
                </c:pt>
                <c:pt idx="92">
                  <c:v>1661.218790319781</c:v>
                </c:pt>
                <c:pt idx="93">
                  <c:v>1760</c:v>
                </c:pt>
                <c:pt idx="94">
                  <c:v>1864.655046072359</c:v>
                </c:pt>
                <c:pt idx="95">
                  <c:v>1975.533205024497</c:v>
                </c:pt>
                <c:pt idx="96">
                  <c:v>2093.004522404789</c:v>
                </c:pt>
                <c:pt idx="97">
                  <c:v>2217.4610478149762</c:v>
                </c:pt>
                <c:pt idx="98">
                  <c:v>2349.3181433392601</c:v>
                </c:pt>
                <c:pt idx="99">
                  <c:v>2489.0158697766474</c:v>
                </c:pt>
                <c:pt idx="100">
                  <c:v>2637.0204553029589</c:v>
                </c:pt>
                <c:pt idx="101">
                  <c:v>2793.8258514640311</c:v>
                </c:pt>
                <c:pt idx="102">
                  <c:v>2959.9553816930757</c:v>
                </c:pt>
                <c:pt idx="103">
                  <c:v>3135.9634878539923</c:v>
                </c:pt>
                <c:pt idx="104">
                  <c:v>3322.4375806395624</c:v>
                </c:pt>
                <c:pt idx="105">
                  <c:v>3520</c:v>
                </c:pt>
                <c:pt idx="106">
                  <c:v>3729.3100921447185</c:v>
                </c:pt>
                <c:pt idx="107">
                  <c:v>3951.066410048993</c:v>
                </c:pt>
                <c:pt idx="108">
                  <c:v>4186.0090448095789</c:v>
                </c:pt>
                <c:pt idx="109">
                  <c:v>4434.9220956299505</c:v>
                </c:pt>
                <c:pt idx="110">
                  <c:v>4698.6362866785221</c:v>
                </c:pt>
                <c:pt idx="111">
                  <c:v>4978.0317395532929</c:v>
                </c:pt>
                <c:pt idx="112">
                  <c:v>5274.0409106059178</c:v>
                </c:pt>
                <c:pt idx="113">
                  <c:v>5587.6517029280622</c:v>
                </c:pt>
                <c:pt idx="114">
                  <c:v>5919.9107633861513</c:v>
                </c:pt>
                <c:pt idx="115">
                  <c:v>6271.9269757079855</c:v>
                </c:pt>
                <c:pt idx="116">
                  <c:v>6644.8751612791257</c:v>
                </c:pt>
                <c:pt idx="117">
                  <c:v>7040</c:v>
                </c:pt>
                <c:pt idx="118">
                  <c:v>7458.620184289437</c:v>
                </c:pt>
                <c:pt idx="119">
                  <c:v>7902.132820097986</c:v>
                </c:pt>
                <c:pt idx="120">
                  <c:v>8372.0180896191578</c:v>
                </c:pt>
                <c:pt idx="121">
                  <c:v>8869.8441912599028</c:v>
                </c:pt>
                <c:pt idx="122">
                  <c:v>9397.2725733570387</c:v>
                </c:pt>
                <c:pt idx="123">
                  <c:v>9956.0634791065859</c:v>
                </c:pt>
                <c:pt idx="124">
                  <c:v>10548.081821211836</c:v>
                </c:pt>
                <c:pt idx="125">
                  <c:v>11175.303405856124</c:v>
                </c:pt>
                <c:pt idx="126">
                  <c:v>11839.821526772303</c:v>
                </c:pt>
                <c:pt idx="127">
                  <c:v>12543.853951415971</c:v>
                </c:pt>
              </c:numCache>
            </c:numRef>
          </c:val>
          <c:smooth val="0"/>
        </c:ser>
        <c:ser>
          <c:idx val="1"/>
          <c:order val="1"/>
          <c:tx>
            <c:v>Полином</c:v>
          </c:tx>
          <c:marker>
            <c:symbol val="none"/>
          </c:marker>
          <c:val>
            <c:numRef>
              <c:f>Лист1!$K$5:$K$132</c:f>
              <c:numCache>
                <c:formatCode>General</c:formatCode>
                <c:ptCount val="128"/>
                <c:pt idx="0">
                  <c:v>0.25</c:v>
                </c:pt>
                <c:pt idx="1">
                  <c:v>0.33333333333333331</c:v>
                </c:pt>
                <c:pt idx="2">
                  <c:v>0.41666666666666669</c:v>
                </c:pt>
                <c:pt idx="3">
                  <c:v>0.5</c:v>
                </c:pt>
                <c:pt idx="4">
                  <c:v>0.58333333333333337</c:v>
                </c:pt>
                <c:pt idx="5">
                  <c:v>0.66666666666666663</c:v>
                </c:pt>
                <c:pt idx="6">
                  <c:v>0.75</c:v>
                </c:pt>
                <c:pt idx="7">
                  <c:v>0.83333333333333337</c:v>
                </c:pt>
                <c:pt idx="8">
                  <c:v>0.91666666666666663</c:v>
                </c:pt>
                <c:pt idx="9">
                  <c:v>1</c:v>
                </c:pt>
                <c:pt idx="10">
                  <c:v>1.0833333333333333</c:v>
                </c:pt>
                <c:pt idx="11">
                  <c:v>1.1666666666666667</c:v>
                </c:pt>
                <c:pt idx="12">
                  <c:v>1.25</c:v>
                </c:pt>
                <c:pt idx="13">
                  <c:v>1.3333333333333333</c:v>
                </c:pt>
                <c:pt idx="14">
                  <c:v>1.4166666666666667</c:v>
                </c:pt>
                <c:pt idx="15">
                  <c:v>1.5</c:v>
                </c:pt>
                <c:pt idx="16">
                  <c:v>1.5833333333333333</c:v>
                </c:pt>
                <c:pt idx="17">
                  <c:v>1.6666666666666667</c:v>
                </c:pt>
                <c:pt idx="18">
                  <c:v>1.75</c:v>
                </c:pt>
                <c:pt idx="19">
                  <c:v>1.8333333333333333</c:v>
                </c:pt>
                <c:pt idx="20">
                  <c:v>1.9166666666666667</c:v>
                </c:pt>
                <c:pt idx="21">
                  <c:v>2</c:v>
                </c:pt>
                <c:pt idx="22">
                  <c:v>2.0833333333333335</c:v>
                </c:pt>
                <c:pt idx="23">
                  <c:v>2.1666666666666665</c:v>
                </c:pt>
                <c:pt idx="24">
                  <c:v>2.25</c:v>
                </c:pt>
                <c:pt idx="25">
                  <c:v>2.3333333333333335</c:v>
                </c:pt>
                <c:pt idx="26">
                  <c:v>2.4166666666666665</c:v>
                </c:pt>
                <c:pt idx="27">
                  <c:v>2.5</c:v>
                </c:pt>
                <c:pt idx="28">
                  <c:v>2.5833333333333335</c:v>
                </c:pt>
                <c:pt idx="29">
                  <c:v>2.6666666666666665</c:v>
                </c:pt>
                <c:pt idx="30">
                  <c:v>2.75</c:v>
                </c:pt>
                <c:pt idx="31">
                  <c:v>2.8333333333333335</c:v>
                </c:pt>
                <c:pt idx="32">
                  <c:v>2.9166666666666665</c:v>
                </c:pt>
                <c:pt idx="33">
                  <c:v>3</c:v>
                </c:pt>
                <c:pt idx="34">
                  <c:v>3.0833333333333335</c:v>
                </c:pt>
                <c:pt idx="35">
                  <c:v>3.1666666666666665</c:v>
                </c:pt>
                <c:pt idx="36">
                  <c:v>3.25</c:v>
                </c:pt>
                <c:pt idx="37">
                  <c:v>3.3333333333333335</c:v>
                </c:pt>
                <c:pt idx="38">
                  <c:v>3.4166666666666665</c:v>
                </c:pt>
                <c:pt idx="39">
                  <c:v>3.5</c:v>
                </c:pt>
                <c:pt idx="40">
                  <c:v>3.5833333333333335</c:v>
                </c:pt>
                <c:pt idx="41">
                  <c:v>3.6666666666666665</c:v>
                </c:pt>
                <c:pt idx="42">
                  <c:v>3.75</c:v>
                </c:pt>
                <c:pt idx="43">
                  <c:v>3.8333333333333335</c:v>
                </c:pt>
                <c:pt idx="44">
                  <c:v>3.9166666666666665</c:v>
                </c:pt>
                <c:pt idx="45">
                  <c:v>4</c:v>
                </c:pt>
                <c:pt idx="46">
                  <c:v>4.083333333333333</c:v>
                </c:pt>
                <c:pt idx="47">
                  <c:v>4.166666666666667</c:v>
                </c:pt>
                <c:pt idx="48">
                  <c:v>4.25</c:v>
                </c:pt>
                <c:pt idx="49">
                  <c:v>4.333333333333333</c:v>
                </c:pt>
                <c:pt idx="50">
                  <c:v>4.416666666666667</c:v>
                </c:pt>
                <c:pt idx="51">
                  <c:v>4.5</c:v>
                </c:pt>
                <c:pt idx="52">
                  <c:v>4.583333333333333</c:v>
                </c:pt>
                <c:pt idx="53">
                  <c:v>4.666666666666667</c:v>
                </c:pt>
                <c:pt idx="54">
                  <c:v>4.75</c:v>
                </c:pt>
                <c:pt idx="55">
                  <c:v>4.833333333333333</c:v>
                </c:pt>
                <c:pt idx="56">
                  <c:v>4.916666666666667</c:v>
                </c:pt>
                <c:pt idx="57">
                  <c:v>5</c:v>
                </c:pt>
                <c:pt idx="58">
                  <c:v>5.083333333333333</c:v>
                </c:pt>
                <c:pt idx="59">
                  <c:v>5.166666666666667</c:v>
                </c:pt>
                <c:pt idx="60">
                  <c:v>5.25</c:v>
                </c:pt>
                <c:pt idx="61">
                  <c:v>5.333333333333333</c:v>
                </c:pt>
                <c:pt idx="62">
                  <c:v>5.416666666666667</c:v>
                </c:pt>
                <c:pt idx="63">
                  <c:v>5.5</c:v>
                </c:pt>
                <c:pt idx="64">
                  <c:v>5.583333333333333</c:v>
                </c:pt>
                <c:pt idx="65">
                  <c:v>5.666666666666667</c:v>
                </c:pt>
                <c:pt idx="66">
                  <c:v>5.75</c:v>
                </c:pt>
                <c:pt idx="67">
                  <c:v>5.833333333333333</c:v>
                </c:pt>
                <c:pt idx="68">
                  <c:v>5.916666666666667</c:v>
                </c:pt>
                <c:pt idx="69">
                  <c:v>6</c:v>
                </c:pt>
                <c:pt idx="70">
                  <c:v>6.083333333333333</c:v>
                </c:pt>
                <c:pt idx="71">
                  <c:v>6.166666666666667</c:v>
                </c:pt>
                <c:pt idx="72">
                  <c:v>6.25</c:v>
                </c:pt>
                <c:pt idx="73">
                  <c:v>6.333333333333333</c:v>
                </c:pt>
                <c:pt idx="74">
                  <c:v>6.416666666666667</c:v>
                </c:pt>
                <c:pt idx="75">
                  <c:v>6.5</c:v>
                </c:pt>
                <c:pt idx="76">
                  <c:v>6.583333333333333</c:v>
                </c:pt>
                <c:pt idx="77">
                  <c:v>6.666666666666667</c:v>
                </c:pt>
                <c:pt idx="78">
                  <c:v>6.75</c:v>
                </c:pt>
                <c:pt idx="79">
                  <c:v>6.833333333333333</c:v>
                </c:pt>
                <c:pt idx="80">
                  <c:v>6.916666666666667</c:v>
                </c:pt>
                <c:pt idx="81">
                  <c:v>7</c:v>
                </c:pt>
                <c:pt idx="82">
                  <c:v>7.083333333333333</c:v>
                </c:pt>
                <c:pt idx="83">
                  <c:v>7.166666666666667</c:v>
                </c:pt>
                <c:pt idx="84">
                  <c:v>7.25</c:v>
                </c:pt>
                <c:pt idx="85">
                  <c:v>7.333333333333333</c:v>
                </c:pt>
                <c:pt idx="86">
                  <c:v>7.416666666666667</c:v>
                </c:pt>
                <c:pt idx="87">
                  <c:v>7.5</c:v>
                </c:pt>
                <c:pt idx="88">
                  <c:v>7.583333333333333</c:v>
                </c:pt>
                <c:pt idx="89">
                  <c:v>7.666666666666667</c:v>
                </c:pt>
                <c:pt idx="90">
                  <c:v>7.75</c:v>
                </c:pt>
                <c:pt idx="91">
                  <c:v>7.833333333333333</c:v>
                </c:pt>
                <c:pt idx="92">
                  <c:v>7.916666666666667</c:v>
                </c:pt>
                <c:pt idx="93">
                  <c:v>8</c:v>
                </c:pt>
                <c:pt idx="94">
                  <c:v>8.0833333333333339</c:v>
                </c:pt>
                <c:pt idx="95">
                  <c:v>8.1666666666666661</c:v>
                </c:pt>
                <c:pt idx="96">
                  <c:v>8.25</c:v>
                </c:pt>
                <c:pt idx="97">
                  <c:v>8.3333333333333339</c:v>
                </c:pt>
                <c:pt idx="98">
                  <c:v>8.4166666666666661</c:v>
                </c:pt>
                <c:pt idx="99">
                  <c:v>8.5</c:v>
                </c:pt>
                <c:pt idx="100">
                  <c:v>8.5833333333333339</c:v>
                </c:pt>
                <c:pt idx="101">
                  <c:v>8.6666666666666661</c:v>
                </c:pt>
                <c:pt idx="102">
                  <c:v>8.75</c:v>
                </c:pt>
                <c:pt idx="103">
                  <c:v>8.8333333333333339</c:v>
                </c:pt>
                <c:pt idx="104">
                  <c:v>8.9166666666666661</c:v>
                </c:pt>
                <c:pt idx="105">
                  <c:v>9</c:v>
                </c:pt>
                <c:pt idx="106">
                  <c:v>9.0833333333333339</c:v>
                </c:pt>
                <c:pt idx="107">
                  <c:v>9.1666666666666661</c:v>
                </c:pt>
                <c:pt idx="108">
                  <c:v>9.25</c:v>
                </c:pt>
                <c:pt idx="109">
                  <c:v>9.3333333333333339</c:v>
                </c:pt>
                <c:pt idx="110">
                  <c:v>9.4166666666666661</c:v>
                </c:pt>
                <c:pt idx="111">
                  <c:v>9.5</c:v>
                </c:pt>
                <c:pt idx="112">
                  <c:v>9.5833333333333339</c:v>
                </c:pt>
                <c:pt idx="113">
                  <c:v>9.6666666666666661</c:v>
                </c:pt>
                <c:pt idx="114">
                  <c:v>9.75</c:v>
                </c:pt>
                <c:pt idx="115">
                  <c:v>9.8333333333333339</c:v>
                </c:pt>
                <c:pt idx="116">
                  <c:v>9.9166666666666661</c:v>
                </c:pt>
                <c:pt idx="117">
                  <c:v>10</c:v>
                </c:pt>
                <c:pt idx="118">
                  <c:v>10.083333333333334</c:v>
                </c:pt>
                <c:pt idx="119">
                  <c:v>10.166666666666666</c:v>
                </c:pt>
                <c:pt idx="120">
                  <c:v>10.25</c:v>
                </c:pt>
                <c:pt idx="121">
                  <c:v>10.333333333333334</c:v>
                </c:pt>
                <c:pt idx="122">
                  <c:v>10.416666666666666</c:v>
                </c:pt>
                <c:pt idx="123">
                  <c:v>10.5</c:v>
                </c:pt>
                <c:pt idx="124">
                  <c:v>10.583333333333334</c:v>
                </c:pt>
                <c:pt idx="125">
                  <c:v>10.666666666666666</c:v>
                </c:pt>
                <c:pt idx="126">
                  <c:v>10.75</c:v>
                </c:pt>
                <c:pt idx="127">
                  <c:v>10.833333333333334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926336"/>
        <c:axId val="134927872"/>
      </c:lineChart>
      <c:catAx>
        <c:axId val="134926336"/>
        <c:scaling>
          <c:orientation val="minMax"/>
        </c:scaling>
        <c:delete val="0"/>
        <c:axPos val="b"/>
        <c:majorTickMark val="out"/>
        <c:minorTickMark val="none"/>
        <c:tickLblPos val="nextTo"/>
        <c:crossAx val="134927872"/>
        <c:crosses val="autoZero"/>
        <c:auto val="1"/>
        <c:lblAlgn val="ctr"/>
        <c:lblOffset val="100"/>
        <c:noMultiLvlLbl val="0"/>
      </c:catAx>
      <c:valAx>
        <c:axId val="134927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926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</c:v>
          </c:tx>
          <c:val>
            <c:numRef>
              <c:f>Лист1!$T$38:$T$45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230592"/>
        <c:axId val="135232128"/>
      </c:lineChart>
      <c:catAx>
        <c:axId val="13523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232128"/>
        <c:crosses val="autoZero"/>
        <c:auto val="1"/>
        <c:lblAlgn val="ctr"/>
        <c:lblOffset val="100"/>
        <c:noMultiLvlLbl val="0"/>
      </c:catAx>
      <c:valAx>
        <c:axId val="135232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230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571499</xdr:colOff>
      <xdr:row>95</xdr:row>
      <xdr:rowOff>166686</xdr:rowOff>
    </xdr:from>
    <xdr:to>
      <xdr:col>39</xdr:col>
      <xdr:colOff>533399</xdr:colOff>
      <xdr:row>131</xdr:row>
      <xdr:rowOff>152399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133350</xdr:colOff>
      <xdr:row>21</xdr:row>
      <xdr:rowOff>119062</xdr:rowOff>
    </xdr:from>
    <xdr:to>
      <xdr:col>28</xdr:col>
      <xdr:colOff>561975</xdr:colOff>
      <xdr:row>36</xdr:row>
      <xdr:rowOff>4762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77</xdr:row>
      <xdr:rowOff>0</xdr:rowOff>
    </xdr:from>
    <xdr:to>
      <xdr:col>20</xdr:col>
      <xdr:colOff>895350</xdr:colOff>
      <xdr:row>88</xdr:row>
      <xdr:rowOff>76200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0" y="14668500"/>
          <a:ext cx="4067175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7"/>
  <sheetViews>
    <sheetView topLeftCell="A18" workbookViewId="0">
      <selection activeCell="S47" sqref="S47"/>
    </sheetView>
  </sheetViews>
  <sheetFormatPr defaultRowHeight="15" x14ac:dyDescent="0.25"/>
  <cols>
    <col min="11" max="11" width="13" customWidth="1"/>
    <col min="14" max="14" width="9.140625" customWidth="1"/>
    <col min="15" max="15" width="14" customWidth="1"/>
    <col min="18" max="18" width="10.28515625" bestFit="1" customWidth="1"/>
    <col min="20" max="21" width="13" customWidth="1"/>
    <col min="23" max="23" width="6.28515625" customWidth="1"/>
    <col min="26" max="26" width="11" customWidth="1"/>
    <col min="27" max="27" width="9.42578125" customWidth="1"/>
    <col min="28" max="28" width="9.85546875" customWidth="1"/>
  </cols>
  <sheetData>
    <row r="1" spans="1:15" x14ac:dyDescent="0.25">
      <c r="K1">
        <v>1</v>
      </c>
      <c r="L1">
        <v>2</v>
      </c>
      <c r="M1">
        <v>3</v>
      </c>
      <c r="N1">
        <v>4</v>
      </c>
      <c r="O1">
        <v>1</v>
      </c>
    </row>
    <row r="2" spans="1:15" x14ac:dyDescent="0.25">
      <c r="M2" t="s">
        <v>16</v>
      </c>
      <c r="N2" t="s">
        <v>17</v>
      </c>
    </row>
    <row r="3" spans="1:15" x14ac:dyDescent="0.25">
      <c r="K3">
        <v>3</v>
      </c>
    </row>
    <row r="4" spans="1:15" x14ac:dyDescent="0.25">
      <c r="A4" t="s">
        <v>13</v>
      </c>
      <c r="B4">
        <v>440</v>
      </c>
      <c r="C4">
        <v>1.0594600000000001</v>
      </c>
      <c r="K4" t="s">
        <v>14</v>
      </c>
      <c r="L4" t="s">
        <v>15</v>
      </c>
      <c r="M4">
        <f>13.75/2</f>
        <v>6.875</v>
      </c>
      <c r="O4">
        <f>K6-K5</f>
        <v>8.3333333333333315E-2</v>
      </c>
    </row>
    <row r="5" spans="1:15" s="2" customFormat="1" x14ac:dyDescent="0.25">
      <c r="A5" s="2">
        <v>0</v>
      </c>
      <c r="B5" s="2">
        <f>INT(A5/12)</f>
        <v>0</v>
      </c>
      <c r="C5" s="2">
        <f t="shared" ref="C5:C37" si="0">(A5-33)</f>
        <v>-33</v>
      </c>
      <c r="D5" s="2">
        <f t="shared" ref="D5:D37" si="1">55*POWER(2,(A5-33)/12)</f>
        <v>8.175798915643707</v>
      </c>
      <c r="E5" s="2">
        <f>440*POWER(2,(A5-69)/12)</f>
        <v>8.175798915643707</v>
      </c>
      <c r="K5" s="2">
        <f>(A5+$K$3)/12</f>
        <v>0.25</v>
      </c>
      <c r="L5" s="2">
        <f>POWER(2,K5)</f>
        <v>1.189207115002721</v>
      </c>
      <c r="M5" s="2">
        <f>L5*$M$4</f>
        <v>8.175798915643707</v>
      </c>
      <c r="N5" s="2">
        <f>M5/50000000/2*4294967296</f>
        <v>351.14788961361984</v>
      </c>
      <c r="O5" s="2">
        <f>0.25+A5*$O$4</f>
        <v>0.25</v>
      </c>
    </row>
    <row r="6" spans="1:15" x14ac:dyDescent="0.25">
      <c r="A6">
        <v>1</v>
      </c>
      <c r="B6">
        <f>INT(A6/12)</f>
        <v>0</v>
      </c>
      <c r="C6">
        <f t="shared" si="0"/>
        <v>-32</v>
      </c>
      <c r="D6">
        <f t="shared" si="1"/>
        <v>8.6619572180272524</v>
      </c>
      <c r="E6" s="2">
        <f t="shared" ref="E6:E69" si="2">440*POWER(2,(A6-69)/12)</f>
        <v>8.6619572180272524</v>
      </c>
      <c r="K6" s="2">
        <f t="shared" ref="K6:K69" si="3">(A6+$K$3)/12</f>
        <v>0.33333333333333331</v>
      </c>
      <c r="L6" s="2">
        <f t="shared" ref="L6:L69" si="4">POWER(2,K6)</f>
        <v>1.2599210498948732</v>
      </c>
      <c r="M6" s="2">
        <f t="shared" ref="M6:M69" si="5">L6*$M$4</f>
        <v>8.6619572180272524</v>
      </c>
      <c r="N6" s="2">
        <f t="shared" ref="N6:N69" si="6">M6/50000000/2*4294967296</f>
        <v>372.02822970778192</v>
      </c>
      <c r="O6" s="2">
        <f t="shared" ref="O6:O69" si="7">0.25+A6*$O$4</f>
        <v>0.33333333333333331</v>
      </c>
    </row>
    <row r="7" spans="1:15" x14ac:dyDescent="0.25">
      <c r="A7">
        <v>2</v>
      </c>
      <c r="B7">
        <f t="shared" ref="B7:B70" si="8">INT(A7/12)</f>
        <v>0</v>
      </c>
      <c r="C7">
        <f t="shared" si="0"/>
        <v>-31</v>
      </c>
      <c r="D7">
        <f t="shared" si="1"/>
        <v>9.1770239974189849</v>
      </c>
      <c r="E7" s="2">
        <f t="shared" si="2"/>
        <v>9.1770239974189884</v>
      </c>
      <c r="K7" s="2">
        <f t="shared" si="3"/>
        <v>0.41666666666666669</v>
      </c>
      <c r="L7" s="2">
        <f t="shared" si="4"/>
        <v>1.3348398541700344</v>
      </c>
      <c r="M7" s="2">
        <f t="shared" si="5"/>
        <v>9.1770239974189867</v>
      </c>
      <c r="N7" s="2">
        <f t="shared" si="6"/>
        <v>394.15017943521735</v>
      </c>
      <c r="O7" s="2">
        <f t="shared" si="7"/>
        <v>0.41666666666666663</v>
      </c>
    </row>
    <row r="8" spans="1:15" x14ac:dyDescent="0.25">
      <c r="A8">
        <v>3</v>
      </c>
      <c r="B8">
        <f t="shared" si="8"/>
        <v>0</v>
      </c>
      <c r="C8">
        <f t="shared" si="0"/>
        <v>-30</v>
      </c>
      <c r="D8">
        <f t="shared" si="1"/>
        <v>9.722718241315027</v>
      </c>
      <c r="E8" s="2">
        <f t="shared" si="2"/>
        <v>9.722718241315027</v>
      </c>
      <c r="K8" s="2">
        <f t="shared" si="3"/>
        <v>0.5</v>
      </c>
      <c r="L8" s="2">
        <f t="shared" si="4"/>
        <v>1.4142135623730951</v>
      </c>
      <c r="M8" s="2">
        <f t="shared" si="5"/>
        <v>9.7227182413150288</v>
      </c>
      <c r="N8" s="2">
        <f t="shared" si="6"/>
        <v>417.58756874670684</v>
      </c>
      <c r="O8" s="2">
        <f t="shared" si="7"/>
        <v>0.49999999999999994</v>
      </c>
    </row>
    <row r="9" spans="1:15" x14ac:dyDescent="0.25">
      <c r="A9">
        <v>4</v>
      </c>
      <c r="B9">
        <f t="shared" si="8"/>
        <v>0</v>
      </c>
      <c r="C9">
        <f t="shared" si="0"/>
        <v>-29</v>
      </c>
      <c r="D9">
        <f t="shared" si="1"/>
        <v>10.300861153527187</v>
      </c>
      <c r="E9" s="2">
        <f t="shared" si="2"/>
        <v>10.300861153527187</v>
      </c>
      <c r="K9" s="2">
        <f t="shared" si="3"/>
        <v>0.58333333333333337</v>
      </c>
      <c r="L9" s="2">
        <f t="shared" si="4"/>
        <v>1.4983070768766815</v>
      </c>
      <c r="M9" s="2">
        <f t="shared" si="5"/>
        <v>10.300861153527185</v>
      </c>
      <c r="N9" s="2">
        <f t="shared" si="6"/>
        <v>442.41861775036097</v>
      </c>
      <c r="O9" s="2">
        <f t="shared" si="7"/>
        <v>0.58333333333333326</v>
      </c>
    </row>
    <row r="10" spans="1:15" x14ac:dyDescent="0.25">
      <c r="A10">
        <v>5</v>
      </c>
      <c r="B10">
        <f t="shared" si="8"/>
        <v>0</v>
      </c>
      <c r="C10">
        <f t="shared" si="0"/>
        <v>-28</v>
      </c>
      <c r="D10">
        <f t="shared" si="1"/>
        <v>10.91338223228137</v>
      </c>
      <c r="E10" s="2">
        <f t="shared" si="2"/>
        <v>10.913382232281375</v>
      </c>
      <c r="K10" s="2">
        <f t="shared" si="3"/>
        <v>0.66666666666666663</v>
      </c>
      <c r="L10" s="2">
        <f t="shared" si="4"/>
        <v>1.5874010519681994</v>
      </c>
      <c r="M10" s="2">
        <f t="shared" si="5"/>
        <v>10.913382232281371</v>
      </c>
      <c r="N10" s="2">
        <f t="shared" si="6"/>
        <v>468.72619776395965</v>
      </c>
      <c r="O10" s="2">
        <f t="shared" si="7"/>
        <v>0.66666666666666652</v>
      </c>
    </row>
    <row r="11" spans="1:15" x14ac:dyDescent="0.25">
      <c r="A11">
        <v>6</v>
      </c>
      <c r="B11">
        <f t="shared" si="8"/>
        <v>0</v>
      </c>
      <c r="C11">
        <f t="shared" si="0"/>
        <v>-27</v>
      </c>
      <c r="D11">
        <f t="shared" si="1"/>
        <v>11.562325709738577</v>
      </c>
      <c r="E11" s="2">
        <f t="shared" si="2"/>
        <v>11.562325709738577</v>
      </c>
      <c r="K11" s="2">
        <f t="shared" si="3"/>
        <v>0.75</v>
      </c>
      <c r="L11" s="2">
        <f t="shared" si="4"/>
        <v>1.681792830507429</v>
      </c>
      <c r="M11" s="2">
        <f t="shared" si="5"/>
        <v>11.562325709738575</v>
      </c>
      <c r="N11" s="2">
        <f t="shared" si="6"/>
        <v>496.59810789027171</v>
      </c>
      <c r="O11" s="2">
        <f t="shared" si="7"/>
        <v>0.74999999999999989</v>
      </c>
    </row>
    <row r="12" spans="1:15" x14ac:dyDescent="0.25">
      <c r="A12">
        <v>7</v>
      </c>
      <c r="B12">
        <f t="shared" si="8"/>
        <v>0</v>
      </c>
      <c r="C12">
        <f t="shared" si="0"/>
        <v>-26</v>
      </c>
      <c r="D12">
        <f t="shared" si="1"/>
        <v>12.249857374429668</v>
      </c>
      <c r="E12" s="2">
        <f t="shared" si="2"/>
        <v>12.249857374429663</v>
      </c>
      <c r="K12" s="2">
        <f t="shared" si="3"/>
        <v>0.83333333333333337</v>
      </c>
      <c r="L12" s="2">
        <f t="shared" si="4"/>
        <v>1.7817974362806785</v>
      </c>
      <c r="M12" s="2">
        <f t="shared" si="5"/>
        <v>12.249857374429665</v>
      </c>
      <c r="N12" s="2">
        <f t="shared" si="6"/>
        <v>526.12736803839834</v>
      </c>
      <c r="O12" s="2">
        <f t="shared" si="7"/>
        <v>0.83333333333333326</v>
      </c>
    </row>
    <row r="13" spans="1:15" x14ac:dyDescent="0.25">
      <c r="A13">
        <v>8</v>
      </c>
      <c r="B13">
        <f t="shared" si="8"/>
        <v>0</v>
      </c>
      <c r="C13">
        <f t="shared" si="0"/>
        <v>-25</v>
      </c>
      <c r="D13">
        <f t="shared" si="1"/>
        <v>12.978271799373285</v>
      </c>
      <c r="E13" s="2">
        <f t="shared" si="2"/>
        <v>12.978271799373291</v>
      </c>
      <c r="K13" s="2">
        <f t="shared" si="3"/>
        <v>0.91666666666666663</v>
      </c>
      <c r="L13" s="2">
        <f t="shared" si="4"/>
        <v>1.8877486253633868</v>
      </c>
      <c r="M13" s="2">
        <f t="shared" si="5"/>
        <v>12.978271799373285</v>
      </c>
      <c r="N13" s="2">
        <f t="shared" si="6"/>
        <v>557.41252936907335</v>
      </c>
      <c r="O13" s="2">
        <f t="shared" si="7"/>
        <v>0.91666666666666652</v>
      </c>
    </row>
    <row r="14" spans="1:15" x14ac:dyDescent="0.25">
      <c r="A14">
        <v>9</v>
      </c>
      <c r="B14">
        <f t="shared" si="8"/>
        <v>0</v>
      </c>
      <c r="C14">
        <f t="shared" si="0"/>
        <v>-24</v>
      </c>
      <c r="D14">
        <f t="shared" si="1"/>
        <v>13.75</v>
      </c>
      <c r="E14" s="2">
        <f t="shared" si="2"/>
        <v>13.75</v>
      </c>
      <c r="K14" s="2">
        <f t="shared" si="3"/>
        <v>1</v>
      </c>
      <c r="L14" s="2">
        <f t="shared" si="4"/>
        <v>2</v>
      </c>
      <c r="M14" s="2">
        <f t="shared" si="5"/>
        <v>13.75</v>
      </c>
      <c r="N14" s="2">
        <f t="shared" si="6"/>
        <v>590.55800320000003</v>
      </c>
      <c r="O14" s="2">
        <f t="shared" si="7"/>
        <v>0.99999999999999978</v>
      </c>
    </row>
    <row r="15" spans="1:15" x14ac:dyDescent="0.25">
      <c r="A15">
        <v>10</v>
      </c>
      <c r="B15">
        <f t="shared" si="8"/>
        <v>0</v>
      </c>
      <c r="C15">
        <f t="shared" si="0"/>
        <v>-23</v>
      </c>
      <c r="D15">
        <f t="shared" si="1"/>
        <v>14.56761754744031</v>
      </c>
      <c r="E15" s="2">
        <f t="shared" si="2"/>
        <v>14.567617547440307</v>
      </c>
      <c r="K15" s="2">
        <f t="shared" si="3"/>
        <v>1.0833333333333333</v>
      </c>
      <c r="L15" s="2">
        <f t="shared" si="4"/>
        <v>2.1189261887185902</v>
      </c>
      <c r="M15" s="2">
        <f t="shared" si="5"/>
        <v>14.567617547440307</v>
      </c>
      <c r="N15" s="2">
        <f t="shared" si="6"/>
        <v>625.6744094689185</v>
      </c>
      <c r="O15" s="2">
        <f t="shared" si="7"/>
        <v>1.083333333333333</v>
      </c>
    </row>
    <row r="16" spans="1:15" x14ac:dyDescent="0.25">
      <c r="A16">
        <v>11</v>
      </c>
      <c r="B16">
        <f t="shared" si="8"/>
        <v>0</v>
      </c>
      <c r="C16">
        <f t="shared" si="0"/>
        <v>-22</v>
      </c>
      <c r="D16">
        <f t="shared" si="1"/>
        <v>15.433853164253883</v>
      </c>
      <c r="E16" s="2">
        <f t="shared" si="2"/>
        <v>15.433853164253883</v>
      </c>
      <c r="K16" s="2">
        <f t="shared" si="3"/>
        <v>1.1666666666666667</v>
      </c>
      <c r="L16" s="2">
        <f t="shared" si="4"/>
        <v>2.244924096618746</v>
      </c>
      <c r="M16" s="2">
        <f t="shared" si="5"/>
        <v>15.433853164253879</v>
      </c>
      <c r="N16" s="2">
        <f t="shared" si="6"/>
        <v>662.87894591736529</v>
      </c>
      <c r="O16" s="2">
        <f t="shared" si="7"/>
        <v>1.1666666666666665</v>
      </c>
    </row>
    <row r="17" spans="1:20" x14ac:dyDescent="0.25">
      <c r="A17">
        <v>12</v>
      </c>
      <c r="B17">
        <f t="shared" si="8"/>
        <v>1</v>
      </c>
      <c r="C17">
        <f t="shared" si="0"/>
        <v>-21</v>
      </c>
      <c r="D17">
        <f t="shared" si="1"/>
        <v>16.351597831287414</v>
      </c>
      <c r="E17" s="2">
        <f t="shared" si="2"/>
        <v>16.351597831287414</v>
      </c>
      <c r="K17" s="2">
        <f t="shared" si="3"/>
        <v>1.25</v>
      </c>
      <c r="L17" s="2">
        <f t="shared" si="4"/>
        <v>2.3784142300054421</v>
      </c>
      <c r="M17" s="2">
        <f t="shared" si="5"/>
        <v>16.351597831287414</v>
      </c>
      <c r="N17" s="2">
        <f t="shared" si="6"/>
        <v>702.29577922723968</v>
      </c>
      <c r="O17" s="2">
        <f t="shared" si="7"/>
        <v>1.2499999999999998</v>
      </c>
    </row>
    <row r="18" spans="1:20" x14ac:dyDescent="0.25">
      <c r="A18">
        <v>13</v>
      </c>
      <c r="B18">
        <f t="shared" si="8"/>
        <v>1</v>
      </c>
      <c r="C18">
        <f t="shared" si="0"/>
        <v>-20</v>
      </c>
      <c r="D18">
        <f t="shared" si="1"/>
        <v>17.323914436054505</v>
      </c>
      <c r="E18" s="2">
        <f t="shared" si="2"/>
        <v>17.323914436054505</v>
      </c>
      <c r="K18" s="2">
        <f t="shared" si="3"/>
        <v>1.3333333333333333</v>
      </c>
      <c r="L18" s="2">
        <f t="shared" si="4"/>
        <v>2.5198420997897459</v>
      </c>
      <c r="M18" s="2">
        <f t="shared" si="5"/>
        <v>17.323914436054505</v>
      </c>
      <c r="N18" s="2">
        <f t="shared" si="6"/>
        <v>744.05645941556384</v>
      </c>
      <c r="O18" s="2">
        <f t="shared" si="7"/>
        <v>1.333333333333333</v>
      </c>
    </row>
    <row r="19" spans="1:20" x14ac:dyDescent="0.25">
      <c r="A19">
        <v>14</v>
      </c>
      <c r="B19">
        <f t="shared" si="8"/>
        <v>1</v>
      </c>
      <c r="C19">
        <f t="shared" si="0"/>
        <v>-19</v>
      </c>
      <c r="D19">
        <f t="shared" si="1"/>
        <v>18.354047994837977</v>
      </c>
      <c r="E19" s="2">
        <f t="shared" si="2"/>
        <v>18.354047994837977</v>
      </c>
      <c r="K19" s="2">
        <f t="shared" si="3"/>
        <v>1.4166666666666667</v>
      </c>
      <c r="L19" s="2">
        <f t="shared" si="4"/>
        <v>2.6696797083400687</v>
      </c>
      <c r="M19" s="2">
        <f t="shared" si="5"/>
        <v>18.354047994837973</v>
      </c>
      <c r="N19" s="2">
        <f t="shared" si="6"/>
        <v>788.30035887043471</v>
      </c>
      <c r="O19" s="2">
        <f t="shared" si="7"/>
        <v>1.4166666666666665</v>
      </c>
    </row>
    <row r="20" spans="1:20" x14ac:dyDescent="0.25">
      <c r="A20">
        <v>15</v>
      </c>
      <c r="B20">
        <f t="shared" si="8"/>
        <v>1</v>
      </c>
      <c r="C20">
        <f t="shared" si="0"/>
        <v>-18</v>
      </c>
      <c r="D20">
        <f t="shared" si="1"/>
        <v>19.445436482630058</v>
      </c>
      <c r="E20" s="2">
        <f t="shared" si="2"/>
        <v>19.445436482630058</v>
      </c>
      <c r="K20" s="2">
        <f t="shared" si="3"/>
        <v>1.5</v>
      </c>
      <c r="L20" s="2">
        <f t="shared" si="4"/>
        <v>2.8284271247461898</v>
      </c>
      <c r="M20" s="2">
        <f t="shared" si="5"/>
        <v>19.445436482630054</v>
      </c>
      <c r="N20" s="2">
        <f t="shared" si="6"/>
        <v>835.17513749341356</v>
      </c>
      <c r="O20" s="2">
        <f t="shared" si="7"/>
        <v>1.4999999999999998</v>
      </c>
    </row>
    <row r="21" spans="1:20" x14ac:dyDescent="0.25">
      <c r="A21">
        <v>16</v>
      </c>
      <c r="B21">
        <f t="shared" si="8"/>
        <v>1</v>
      </c>
      <c r="C21">
        <f t="shared" si="0"/>
        <v>-17</v>
      </c>
      <c r="D21">
        <f t="shared" si="1"/>
        <v>20.60172230705437</v>
      </c>
      <c r="E21" s="2">
        <f t="shared" si="2"/>
        <v>20.601722307054366</v>
      </c>
      <c r="K21" s="2">
        <f t="shared" si="3"/>
        <v>1.5833333333333333</v>
      </c>
      <c r="L21" s="2">
        <f t="shared" si="4"/>
        <v>2.9966141537533626</v>
      </c>
      <c r="M21" s="2">
        <f t="shared" si="5"/>
        <v>20.601722307054366</v>
      </c>
      <c r="N21" s="2">
        <f t="shared" si="6"/>
        <v>884.8372355007217</v>
      </c>
      <c r="O21" s="2">
        <f t="shared" si="7"/>
        <v>1.583333333333333</v>
      </c>
    </row>
    <row r="22" spans="1:20" x14ac:dyDescent="0.25">
      <c r="A22">
        <v>17</v>
      </c>
      <c r="B22">
        <f t="shared" si="8"/>
        <v>1</v>
      </c>
      <c r="C22">
        <f t="shared" si="0"/>
        <v>-16</v>
      </c>
      <c r="D22">
        <f t="shared" si="1"/>
        <v>21.826764464562746</v>
      </c>
      <c r="E22" s="2">
        <f t="shared" si="2"/>
        <v>21.82676446456275</v>
      </c>
      <c r="K22" s="2">
        <f t="shared" si="3"/>
        <v>1.6666666666666667</v>
      </c>
      <c r="L22" s="2">
        <f t="shared" si="4"/>
        <v>3.1748021039363987</v>
      </c>
      <c r="M22" s="2">
        <f t="shared" si="5"/>
        <v>21.826764464562743</v>
      </c>
      <c r="N22" s="2">
        <f t="shared" si="6"/>
        <v>937.45239552791929</v>
      </c>
      <c r="O22" s="2">
        <f t="shared" si="7"/>
        <v>1.6666666666666663</v>
      </c>
    </row>
    <row r="23" spans="1:20" x14ac:dyDescent="0.25">
      <c r="A23">
        <v>18</v>
      </c>
      <c r="B23">
        <f t="shared" si="8"/>
        <v>1</v>
      </c>
      <c r="C23">
        <f t="shared" si="0"/>
        <v>-15</v>
      </c>
      <c r="D23">
        <f t="shared" si="1"/>
        <v>23.124651419477154</v>
      </c>
      <c r="E23" s="2">
        <f t="shared" si="2"/>
        <v>23.124651419477154</v>
      </c>
      <c r="K23" s="2">
        <f t="shared" si="3"/>
        <v>1.75</v>
      </c>
      <c r="L23" s="2">
        <f t="shared" si="4"/>
        <v>3.363585661014858</v>
      </c>
      <c r="M23" s="2">
        <f t="shared" si="5"/>
        <v>23.12465141947715</v>
      </c>
      <c r="N23" s="2">
        <f t="shared" si="6"/>
        <v>993.19621578054341</v>
      </c>
      <c r="O23" s="2">
        <f t="shared" si="7"/>
        <v>1.7499999999999996</v>
      </c>
    </row>
    <row r="24" spans="1:20" x14ac:dyDescent="0.25">
      <c r="A24">
        <v>19</v>
      </c>
      <c r="B24">
        <f t="shared" si="8"/>
        <v>1</v>
      </c>
      <c r="C24">
        <f t="shared" si="0"/>
        <v>-14</v>
      </c>
      <c r="D24">
        <f t="shared" si="1"/>
        <v>24.499714748859329</v>
      </c>
      <c r="E24" s="2">
        <f t="shared" si="2"/>
        <v>24.499714748859326</v>
      </c>
      <c r="K24" s="2">
        <f t="shared" si="3"/>
        <v>1.8333333333333333</v>
      </c>
      <c r="L24" s="2">
        <f t="shared" si="4"/>
        <v>3.5635948725613567</v>
      </c>
      <c r="M24" s="2">
        <f t="shared" si="5"/>
        <v>24.499714748859326</v>
      </c>
      <c r="N24" s="2">
        <f t="shared" si="6"/>
        <v>1052.2547360767965</v>
      </c>
      <c r="O24" s="2">
        <f t="shared" si="7"/>
        <v>1.833333333333333</v>
      </c>
    </row>
    <row r="25" spans="1:20" x14ac:dyDescent="0.25">
      <c r="A25">
        <v>20</v>
      </c>
      <c r="B25">
        <f t="shared" si="8"/>
        <v>1</v>
      </c>
      <c r="C25">
        <f t="shared" si="0"/>
        <v>-13</v>
      </c>
      <c r="D25">
        <f t="shared" si="1"/>
        <v>25.956543598746574</v>
      </c>
      <c r="E25" s="2">
        <f t="shared" si="2"/>
        <v>25.956543598746581</v>
      </c>
      <c r="K25" s="2">
        <f t="shared" si="3"/>
        <v>1.9166666666666667</v>
      </c>
      <c r="L25" s="2">
        <f t="shared" si="4"/>
        <v>3.7754972507267741</v>
      </c>
      <c r="M25" s="2">
        <f t="shared" si="5"/>
        <v>25.95654359874657</v>
      </c>
      <c r="N25" s="2">
        <f t="shared" si="6"/>
        <v>1114.8250587381467</v>
      </c>
      <c r="O25" s="2">
        <f t="shared" si="7"/>
        <v>1.9166666666666663</v>
      </c>
    </row>
    <row r="26" spans="1:20" x14ac:dyDescent="0.25">
      <c r="A26">
        <v>21</v>
      </c>
      <c r="B26">
        <f t="shared" si="8"/>
        <v>1</v>
      </c>
      <c r="C26">
        <f t="shared" si="0"/>
        <v>-12</v>
      </c>
      <c r="D26">
        <f t="shared" si="1"/>
        <v>27.5</v>
      </c>
      <c r="E26" s="2">
        <f t="shared" si="2"/>
        <v>27.5</v>
      </c>
      <c r="K26" s="2">
        <f t="shared" si="3"/>
        <v>2</v>
      </c>
      <c r="L26" s="2">
        <f t="shared" si="4"/>
        <v>4</v>
      </c>
      <c r="M26" s="2">
        <f t="shared" si="5"/>
        <v>27.5</v>
      </c>
      <c r="N26" s="2">
        <f t="shared" si="6"/>
        <v>1181.1160064000001</v>
      </c>
      <c r="O26" s="2">
        <f t="shared" si="7"/>
        <v>1.9999999999999996</v>
      </c>
    </row>
    <row r="27" spans="1:20" x14ac:dyDescent="0.25">
      <c r="A27">
        <v>22</v>
      </c>
      <c r="B27">
        <f t="shared" si="8"/>
        <v>1</v>
      </c>
      <c r="C27">
        <f t="shared" si="0"/>
        <v>-11</v>
      </c>
      <c r="D27">
        <f t="shared" si="1"/>
        <v>29.13523509488062</v>
      </c>
      <c r="E27" s="2">
        <f t="shared" si="2"/>
        <v>29.135235094880628</v>
      </c>
      <c r="K27" s="2">
        <f t="shared" si="3"/>
        <v>2.0833333333333335</v>
      </c>
      <c r="L27" s="2">
        <f t="shared" si="4"/>
        <v>4.2378523774371812</v>
      </c>
      <c r="M27" s="2">
        <f t="shared" si="5"/>
        <v>29.13523509488062</v>
      </c>
      <c r="N27" s="2">
        <f t="shared" si="6"/>
        <v>1251.3488189378372</v>
      </c>
      <c r="O27" s="2">
        <f t="shared" si="7"/>
        <v>2.083333333333333</v>
      </c>
      <c r="S27" s="1" t="s">
        <v>1</v>
      </c>
    </row>
    <row r="28" spans="1:20" x14ac:dyDescent="0.25">
      <c r="A28">
        <v>23</v>
      </c>
      <c r="B28">
        <f t="shared" si="8"/>
        <v>1</v>
      </c>
      <c r="C28">
        <f t="shared" si="0"/>
        <v>-10</v>
      </c>
      <c r="D28">
        <f t="shared" si="1"/>
        <v>30.867706328507758</v>
      </c>
      <c r="E28" s="2">
        <f t="shared" si="2"/>
        <v>30.867706328507751</v>
      </c>
      <c r="K28" s="2">
        <f t="shared" si="3"/>
        <v>2.1666666666666665</v>
      </c>
      <c r="L28" s="2">
        <f t="shared" si="4"/>
        <v>4.4898481932374912</v>
      </c>
      <c r="M28" s="2">
        <f t="shared" si="5"/>
        <v>30.867706328507751</v>
      </c>
      <c r="N28" s="2">
        <f t="shared" si="6"/>
        <v>1325.7578918347301</v>
      </c>
      <c r="O28" s="2">
        <f t="shared" si="7"/>
        <v>2.1666666666666661</v>
      </c>
      <c r="S28" t="s">
        <v>2</v>
      </c>
    </row>
    <row r="29" spans="1:20" x14ac:dyDescent="0.25">
      <c r="A29">
        <v>24</v>
      </c>
      <c r="B29">
        <f t="shared" si="8"/>
        <v>2</v>
      </c>
      <c r="C29">
        <f t="shared" si="0"/>
        <v>-9</v>
      </c>
      <c r="D29">
        <f t="shared" si="1"/>
        <v>32.703195662574828</v>
      </c>
      <c r="E29" s="2">
        <f t="shared" si="2"/>
        <v>32.703195662574828</v>
      </c>
      <c r="K29" s="2">
        <f t="shared" si="3"/>
        <v>2.25</v>
      </c>
      <c r="L29" s="2">
        <f t="shared" si="4"/>
        <v>4.7568284600108841</v>
      </c>
      <c r="M29" s="2">
        <f t="shared" si="5"/>
        <v>32.703195662574828</v>
      </c>
      <c r="N29" s="2">
        <f t="shared" si="6"/>
        <v>1404.5915584544794</v>
      </c>
      <c r="O29" s="2">
        <f t="shared" si="7"/>
        <v>2.2499999999999996</v>
      </c>
      <c r="S29" t="s">
        <v>3</v>
      </c>
      <c r="T29">
        <f>LN(2)</f>
        <v>0.69314718055994529</v>
      </c>
    </row>
    <row r="30" spans="1:20" s="2" customFormat="1" x14ac:dyDescent="0.25">
      <c r="A30" s="2">
        <v>25</v>
      </c>
      <c r="B30" s="2">
        <f t="shared" si="8"/>
        <v>2</v>
      </c>
      <c r="C30" s="2">
        <f t="shared" si="0"/>
        <v>-8</v>
      </c>
      <c r="D30" s="2">
        <f t="shared" si="1"/>
        <v>34.64782887210901</v>
      </c>
      <c r="E30" s="2">
        <f t="shared" si="2"/>
        <v>34.647828872109017</v>
      </c>
      <c r="K30" s="2">
        <f t="shared" si="3"/>
        <v>2.3333333333333335</v>
      </c>
      <c r="L30" s="2">
        <f t="shared" si="4"/>
        <v>5.0396841995794937</v>
      </c>
      <c r="M30" s="2">
        <f t="shared" si="5"/>
        <v>34.647828872109017</v>
      </c>
      <c r="N30" s="2">
        <f t="shared" si="6"/>
        <v>1488.1129188311279</v>
      </c>
      <c r="O30" s="2">
        <f t="shared" si="7"/>
        <v>2.333333333333333</v>
      </c>
      <c r="S30" s="3" t="s">
        <v>4</v>
      </c>
    </row>
    <row r="31" spans="1:20" x14ac:dyDescent="0.25">
      <c r="A31">
        <v>26</v>
      </c>
      <c r="B31">
        <f t="shared" si="8"/>
        <v>2</v>
      </c>
      <c r="C31">
        <f t="shared" si="0"/>
        <v>-7</v>
      </c>
      <c r="D31">
        <f t="shared" si="1"/>
        <v>36.708095989675947</v>
      </c>
      <c r="E31" s="2">
        <f t="shared" si="2"/>
        <v>36.708095989675947</v>
      </c>
      <c r="K31" s="2">
        <f t="shared" si="3"/>
        <v>2.4166666666666665</v>
      </c>
      <c r="L31" s="2">
        <f t="shared" si="4"/>
        <v>5.3393594166801366</v>
      </c>
      <c r="M31" s="2">
        <f t="shared" si="5"/>
        <v>36.70809598967594</v>
      </c>
      <c r="N31" s="2">
        <f t="shared" si="6"/>
        <v>1576.6007177408692</v>
      </c>
      <c r="O31" s="2">
        <f t="shared" si="7"/>
        <v>2.4166666666666661</v>
      </c>
    </row>
    <row r="32" spans="1:20" x14ac:dyDescent="0.25">
      <c r="A32">
        <v>27</v>
      </c>
      <c r="B32">
        <f t="shared" si="8"/>
        <v>2</v>
      </c>
      <c r="C32">
        <f t="shared" si="0"/>
        <v>-6</v>
      </c>
      <c r="D32">
        <f t="shared" si="1"/>
        <v>38.890872965260108</v>
      </c>
      <c r="E32" s="2">
        <f t="shared" si="2"/>
        <v>38.890872965260115</v>
      </c>
      <c r="K32" s="2">
        <f t="shared" si="3"/>
        <v>2.5</v>
      </c>
      <c r="L32" s="2">
        <f t="shared" si="4"/>
        <v>5.6568542494923806</v>
      </c>
      <c r="M32" s="2">
        <f t="shared" si="5"/>
        <v>38.890872965260115</v>
      </c>
      <c r="N32" s="2">
        <f t="shared" si="6"/>
        <v>1670.3502749868273</v>
      </c>
      <c r="O32" s="2">
        <f t="shared" si="7"/>
        <v>2.4999999999999996</v>
      </c>
    </row>
    <row r="33" spans="1:29" x14ac:dyDescent="0.25">
      <c r="A33">
        <v>28</v>
      </c>
      <c r="B33">
        <f t="shared" si="8"/>
        <v>2</v>
      </c>
      <c r="C33">
        <f t="shared" si="0"/>
        <v>-5</v>
      </c>
      <c r="D33">
        <f t="shared" si="1"/>
        <v>41.20344461410874</v>
      </c>
      <c r="E33" s="2">
        <f t="shared" si="2"/>
        <v>41.203444614108754</v>
      </c>
      <c r="K33" s="2">
        <f t="shared" si="3"/>
        <v>2.5833333333333335</v>
      </c>
      <c r="L33" s="2">
        <f t="shared" si="4"/>
        <v>5.993228307506727</v>
      </c>
      <c r="M33" s="2">
        <f t="shared" si="5"/>
        <v>41.203444614108747</v>
      </c>
      <c r="N33" s="2">
        <f t="shared" si="6"/>
        <v>1769.6744710014441</v>
      </c>
      <c r="O33" s="2">
        <f t="shared" si="7"/>
        <v>2.583333333333333</v>
      </c>
    </row>
    <row r="34" spans="1:29" x14ac:dyDescent="0.25">
      <c r="A34">
        <v>29</v>
      </c>
      <c r="B34">
        <f t="shared" si="8"/>
        <v>2</v>
      </c>
      <c r="C34">
        <f t="shared" si="0"/>
        <v>-4</v>
      </c>
      <c r="D34">
        <f t="shared" si="1"/>
        <v>43.653528929125486</v>
      </c>
      <c r="E34" s="2">
        <f t="shared" si="2"/>
        <v>43.653528929125486</v>
      </c>
      <c r="K34" s="2">
        <f t="shared" si="3"/>
        <v>2.6666666666666665</v>
      </c>
      <c r="L34" s="2">
        <f t="shared" si="4"/>
        <v>6.3496042078727974</v>
      </c>
      <c r="M34" s="2">
        <f t="shared" si="5"/>
        <v>43.653528929125486</v>
      </c>
      <c r="N34" s="2">
        <f t="shared" si="6"/>
        <v>1874.9047910558386</v>
      </c>
      <c r="O34" s="2">
        <f t="shared" si="7"/>
        <v>2.6666666666666661</v>
      </c>
    </row>
    <row r="35" spans="1:29" x14ac:dyDescent="0.25">
      <c r="A35">
        <v>30</v>
      </c>
      <c r="B35">
        <f t="shared" si="8"/>
        <v>2</v>
      </c>
      <c r="C35">
        <f t="shared" si="0"/>
        <v>-3</v>
      </c>
      <c r="D35">
        <f t="shared" si="1"/>
        <v>46.249302838954307</v>
      </c>
      <c r="E35" s="2">
        <f t="shared" si="2"/>
        <v>46.249302838954307</v>
      </c>
      <c r="K35" s="2">
        <f t="shared" si="3"/>
        <v>2.75</v>
      </c>
      <c r="L35" s="2">
        <f t="shared" si="4"/>
        <v>6.7271713220297169</v>
      </c>
      <c r="M35" s="2">
        <f t="shared" si="5"/>
        <v>46.249302838954307</v>
      </c>
      <c r="N35" s="2">
        <f t="shared" si="6"/>
        <v>1986.3924315610871</v>
      </c>
      <c r="O35" s="2">
        <f t="shared" si="7"/>
        <v>2.7499999999999996</v>
      </c>
    </row>
    <row r="36" spans="1:29" x14ac:dyDescent="0.25">
      <c r="A36">
        <v>31</v>
      </c>
      <c r="B36">
        <f t="shared" si="8"/>
        <v>2</v>
      </c>
      <c r="C36">
        <f t="shared" si="0"/>
        <v>-2</v>
      </c>
      <c r="D36">
        <f t="shared" si="1"/>
        <v>48.999429497718658</v>
      </c>
      <c r="E36" s="2">
        <f t="shared" si="2"/>
        <v>48.99942949771868</v>
      </c>
      <c r="K36" s="2">
        <f t="shared" si="3"/>
        <v>2.8333333333333335</v>
      </c>
      <c r="L36" s="2">
        <f t="shared" si="4"/>
        <v>7.1271897451227142</v>
      </c>
      <c r="M36" s="2">
        <f t="shared" si="5"/>
        <v>48.999429497718658</v>
      </c>
      <c r="N36" s="2">
        <f t="shared" si="6"/>
        <v>2104.5094721535934</v>
      </c>
      <c r="O36" s="2">
        <f t="shared" si="7"/>
        <v>2.8333333333333326</v>
      </c>
    </row>
    <row r="37" spans="1:29" x14ac:dyDescent="0.25">
      <c r="A37">
        <v>32</v>
      </c>
      <c r="B37">
        <f t="shared" si="8"/>
        <v>2</v>
      </c>
      <c r="C37">
        <f t="shared" si="0"/>
        <v>-1</v>
      </c>
      <c r="D37">
        <f t="shared" si="1"/>
        <v>51.913087197493141</v>
      </c>
      <c r="E37" s="2">
        <f t="shared" si="2"/>
        <v>51.913087197493141</v>
      </c>
      <c r="K37" s="2">
        <f t="shared" si="3"/>
        <v>2.9166666666666665</v>
      </c>
      <c r="L37" s="2">
        <f t="shared" si="4"/>
        <v>7.5509945014535456</v>
      </c>
      <c r="M37" s="2">
        <f t="shared" si="5"/>
        <v>51.913087197493127</v>
      </c>
      <c r="N37" s="2">
        <f t="shared" si="6"/>
        <v>2229.6501174762925</v>
      </c>
      <c r="O37" s="2">
        <f t="shared" si="7"/>
        <v>2.9166666666666661</v>
      </c>
      <c r="Z37" t="s">
        <v>6</v>
      </c>
      <c r="AA37" t="s">
        <v>7</v>
      </c>
      <c r="AB37" t="s">
        <v>8</v>
      </c>
      <c r="AC37" t="s">
        <v>9</v>
      </c>
    </row>
    <row r="38" spans="1:29" x14ac:dyDescent="0.25">
      <c r="A38">
        <v>33</v>
      </c>
      <c r="B38">
        <f t="shared" si="8"/>
        <v>2</v>
      </c>
      <c r="C38">
        <f>(A38-33)</f>
        <v>0</v>
      </c>
      <c r="D38">
        <f>55*POWER(2,(A38-33)/12)</f>
        <v>55</v>
      </c>
      <c r="E38" s="2">
        <f t="shared" si="2"/>
        <v>55</v>
      </c>
      <c r="F38">
        <f t="shared" ref="F38:F49" si="9">POWER(2,(A38-33)/12)</f>
        <v>1</v>
      </c>
      <c r="H38">
        <f>C38/12</f>
        <v>0</v>
      </c>
      <c r="I38">
        <f>POWER(2,H38)</f>
        <v>1</v>
      </c>
      <c r="J38">
        <f>I38*55</f>
        <v>55</v>
      </c>
      <c r="K38" s="2">
        <f t="shared" si="3"/>
        <v>3</v>
      </c>
      <c r="L38" s="2">
        <f t="shared" si="4"/>
        <v>8</v>
      </c>
      <c r="M38" s="2">
        <f t="shared" si="5"/>
        <v>55</v>
      </c>
      <c r="N38" s="2">
        <f t="shared" si="6"/>
        <v>2362.2320128000001</v>
      </c>
      <c r="O38" s="2">
        <f t="shared" si="7"/>
        <v>2.9999999999999996</v>
      </c>
      <c r="R38">
        <v>1</v>
      </c>
      <c r="S38">
        <v>0</v>
      </c>
      <c r="T38">
        <f>POWER(2,S38)</f>
        <v>1</v>
      </c>
      <c r="U38">
        <f>EXP(S38*LN(2))</f>
        <v>1</v>
      </c>
      <c r="V38">
        <f>EXP(S38*0.693147181)</f>
        <v>1</v>
      </c>
      <c r="W38" t="s">
        <v>5</v>
      </c>
      <c r="X38">
        <f>(S38*0.693147181)</f>
        <v>0</v>
      </c>
      <c r="Y38">
        <f>EXP(X38)</f>
        <v>1</v>
      </c>
      <c r="Z38">
        <f>$R$54+S38*$R$53+$R$52*S38*S38+$R$51*S38*S38*S38+$R$50*S38*S38*S38*S38+$R$49*S38*S38*S38*S38*S38+$R$48*S38*S38*S38*S38*S38*S38+$R$47*S38*S38*S38*S38*S38*S38*S38</f>
        <v>0.99999999999998579</v>
      </c>
      <c r="AA38">
        <f>$S$50+$S$49*S38+$S$48*S38*S38+$S$47*S38*S38*S38</f>
        <v>-0.56060606060607654</v>
      </c>
      <c r="AB38">
        <f>$T$51+$T$50*S38+$T$49*S38*S38+$T$48*S38*S38*S38+$T$47*S38*S38*S38*S38</f>
        <v>1.1780303030303259</v>
      </c>
      <c r="AC38">
        <f>$U$52+$U$51*S38+$U$50*S38*S38+$U$49*S38*S38*S38+$U$48*S38*S38*S38*S38+$U$47*S38*S38*S38*S38*S38</f>
        <v>0.98892773892777086</v>
      </c>
    </row>
    <row r="39" spans="1:29" x14ac:dyDescent="0.25">
      <c r="A39">
        <v>34</v>
      </c>
      <c r="B39">
        <f t="shared" si="8"/>
        <v>2</v>
      </c>
      <c r="C39">
        <f t="shared" ref="C39:C102" si="10">(A39-33)</f>
        <v>1</v>
      </c>
      <c r="D39">
        <f t="shared" ref="D39:D102" si="11">55*POWER(2,(A39-33)/12)</f>
        <v>58.270470189761241</v>
      </c>
      <c r="E39" s="2">
        <f t="shared" si="2"/>
        <v>58.270470189761255</v>
      </c>
      <c r="F39">
        <f t="shared" si="9"/>
        <v>1.0594630943592953</v>
      </c>
      <c r="H39">
        <f t="shared" ref="H39:H102" si="12">C39/12</f>
        <v>8.3333333333333329E-2</v>
      </c>
      <c r="I39">
        <f t="shared" ref="I39:I102" si="13">POWER(2,H39)</f>
        <v>1.0594630943592953</v>
      </c>
      <c r="J39">
        <f t="shared" ref="J39:J102" si="14">I39*55</f>
        <v>58.270470189761241</v>
      </c>
      <c r="K39" s="2">
        <f t="shared" si="3"/>
        <v>3.0833333333333335</v>
      </c>
      <c r="L39" s="2">
        <f t="shared" si="4"/>
        <v>8.4757047548743625</v>
      </c>
      <c r="M39" s="2">
        <f t="shared" si="5"/>
        <v>58.270470189761241</v>
      </c>
      <c r="N39" s="2">
        <f t="shared" si="6"/>
        <v>2502.6976378756744</v>
      </c>
      <c r="O39" s="2">
        <f t="shared" si="7"/>
        <v>3.0833333333333326</v>
      </c>
      <c r="R39">
        <v>2</v>
      </c>
      <c r="S39">
        <v>1</v>
      </c>
      <c r="T39">
        <f t="shared" ref="T39:T45" si="15">POWER(2,S39)</f>
        <v>2</v>
      </c>
      <c r="U39">
        <f t="shared" ref="U39:U45" si="16">EXP(S39*LN(2))</f>
        <v>2</v>
      </c>
      <c r="V39">
        <f t="shared" ref="V39:V45" si="17">EXP(S39*0.693147181)</f>
        <v>2.0000000008801093</v>
      </c>
      <c r="W39" t="s">
        <v>5</v>
      </c>
      <c r="X39">
        <f t="shared" ref="X39:X45" si="18">(S39*0.693147181)</f>
        <v>0.69314718099999995</v>
      </c>
      <c r="Y39">
        <f t="shared" ref="Y39:Y45" si="19">EXP(X39)</f>
        <v>2.0000000008801093</v>
      </c>
      <c r="Z39">
        <f t="shared" ref="Z39:Z45" si="20">$R$54+S39*$R$53+$R$52*S39*S39+$R$51*S39*S39*S39+$R$50*S39*S39*S39*S39+$R$49*S39*S39*S39*S39*S39+$R$48*S39*S39*S39*S39*S39*S39+$R$47*S39*S39*S39*S39*S39*S39*S39</f>
        <v>1.9999999999999534</v>
      </c>
      <c r="AA39">
        <f t="shared" ref="AA39:AA45" si="21">$S$50+$S$49*S39+$S$48*S39*S39+$S$47*S39*S39*S39</f>
        <v>4.6623376623377091</v>
      </c>
      <c r="AB39">
        <f t="shared" ref="AB39:AB45" si="22">$T$51+$T$50*S39+$T$49*S39*S39+$T$48*S39*S39*S39+$T$47*S39*S39*S39*S39</f>
        <v>1.4334415584416751</v>
      </c>
      <c r="AC39">
        <f t="shared" ref="AC39:AC45" si="23">$U$52+$U$51*S39+$U$50*S39*S39+$U$49*S39*S39*S39+$U$48*S39*S39*S39*S39+$U$47*S39*S39*S39*S39*S39</f>
        <v>2.0547785547784736</v>
      </c>
    </row>
    <row r="40" spans="1:29" x14ac:dyDescent="0.25">
      <c r="A40">
        <v>35</v>
      </c>
      <c r="B40">
        <f t="shared" si="8"/>
        <v>2</v>
      </c>
      <c r="C40">
        <f t="shared" si="10"/>
        <v>2</v>
      </c>
      <c r="D40">
        <f t="shared" si="11"/>
        <v>61.735412657015516</v>
      </c>
      <c r="E40" s="2">
        <f t="shared" si="2"/>
        <v>61.735412657015516</v>
      </c>
      <c r="F40">
        <f t="shared" si="9"/>
        <v>1.122462048309373</v>
      </c>
      <c r="H40">
        <f t="shared" si="12"/>
        <v>0.16666666666666666</v>
      </c>
      <c r="I40">
        <f t="shared" si="13"/>
        <v>1.122462048309373</v>
      </c>
      <c r="J40">
        <f t="shared" si="14"/>
        <v>61.735412657015516</v>
      </c>
      <c r="K40" s="2">
        <f t="shared" si="3"/>
        <v>3.1666666666666665</v>
      </c>
      <c r="L40" s="2">
        <f t="shared" si="4"/>
        <v>8.9796963864749806</v>
      </c>
      <c r="M40" s="2">
        <f t="shared" si="5"/>
        <v>61.735412657015495</v>
      </c>
      <c r="N40" s="2">
        <f t="shared" si="6"/>
        <v>2651.5157836694602</v>
      </c>
      <c r="O40" s="2">
        <f t="shared" si="7"/>
        <v>3.1666666666666661</v>
      </c>
      <c r="R40">
        <v>4</v>
      </c>
      <c r="S40">
        <v>2</v>
      </c>
      <c r="T40">
        <f t="shared" si="15"/>
        <v>4</v>
      </c>
      <c r="U40">
        <f t="shared" si="16"/>
        <v>4</v>
      </c>
      <c r="V40">
        <f t="shared" si="17"/>
        <v>4.0000000035204373</v>
      </c>
      <c r="W40" t="s">
        <v>5</v>
      </c>
      <c r="X40">
        <f t="shared" si="18"/>
        <v>1.3862943619999999</v>
      </c>
      <c r="Y40">
        <f t="shared" si="19"/>
        <v>4.0000000035204373</v>
      </c>
      <c r="Z40">
        <f t="shared" si="20"/>
        <v>3.999999999999996</v>
      </c>
      <c r="AA40">
        <f t="shared" si="21"/>
        <v>5.1082251082251666</v>
      </c>
      <c r="AB40">
        <f t="shared" si="22"/>
        <v>4.3630952380953278</v>
      </c>
      <c r="AC40">
        <f t="shared" si="23"/>
        <v>3.9038461538461404</v>
      </c>
    </row>
    <row r="41" spans="1:29" x14ac:dyDescent="0.25">
      <c r="A41">
        <v>36</v>
      </c>
      <c r="B41">
        <f t="shared" si="8"/>
        <v>3</v>
      </c>
      <c r="C41">
        <f t="shared" si="10"/>
        <v>3</v>
      </c>
      <c r="D41">
        <f t="shared" si="11"/>
        <v>65.406391325149656</v>
      </c>
      <c r="E41" s="2">
        <f t="shared" si="2"/>
        <v>65.406391325149656</v>
      </c>
      <c r="F41">
        <f t="shared" si="9"/>
        <v>1.189207115002721</v>
      </c>
      <c r="H41">
        <f t="shared" si="12"/>
        <v>0.25</v>
      </c>
      <c r="I41">
        <f t="shared" si="13"/>
        <v>1.189207115002721</v>
      </c>
      <c r="J41">
        <f t="shared" si="14"/>
        <v>65.406391325149656</v>
      </c>
      <c r="K41" s="2">
        <f t="shared" si="3"/>
        <v>3.25</v>
      </c>
      <c r="L41" s="2">
        <f t="shared" si="4"/>
        <v>9.5136569200217664</v>
      </c>
      <c r="M41" s="2">
        <f t="shared" si="5"/>
        <v>65.406391325149642</v>
      </c>
      <c r="N41" s="2">
        <f t="shared" si="6"/>
        <v>2809.1831169089583</v>
      </c>
      <c r="O41" s="2">
        <f t="shared" si="7"/>
        <v>3.2499999999999991</v>
      </c>
      <c r="R41">
        <v>8</v>
      </c>
      <c r="S41">
        <v>3</v>
      </c>
      <c r="T41">
        <f t="shared" si="15"/>
        <v>8</v>
      </c>
      <c r="U41">
        <f t="shared" si="16"/>
        <v>7.9999999999999982</v>
      </c>
      <c r="V41">
        <f t="shared" si="17"/>
        <v>8.00000001056131</v>
      </c>
      <c r="W41" t="s">
        <v>5</v>
      </c>
      <c r="X41">
        <f t="shared" si="18"/>
        <v>2.0794415429999997</v>
      </c>
      <c r="Y41">
        <f t="shared" si="19"/>
        <v>8.00000001056131</v>
      </c>
      <c r="Z41">
        <f t="shared" si="20"/>
        <v>7.9999999999999885</v>
      </c>
      <c r="AA41">
        <f t="shared" si="21"/>
        <v>6.2164502164502551</v>
      </c>
      <c r="AB41">
        <f t="shared" si="22"/>
        <v>8.4518398268398567</v>
      </c>
      <c r="AC41">
        <f t="shared" si="23"/>
        <v>8.0466200466200686</v>
      </c>
    </row>
    <row r="42" spans="1:29" x14ac:dyDescent="0.25">
      <c r="A42">
        <v>37</v>
      </c>
      <c r="B42">
        <f t="shared" si="8"/>
        <v>3</v>
      </c>
      <c r="C42">
        <f t="shared" si="10"/>
        <v>4</v>
      </c>
      <c r="D42">
        <f t="shared" si="11"/>
        <v>69.295657744218019</v>
      </c>
      <c r="E42" s="2">
        <f t="shared" si="2"/>
        <v>69.295657744218019</v>
      </c>
      <c r="F42">
        <f t="shared" si="9"/>
        <v>1.2599210498948732</v>
      </c>
      <c r="H42">
        <f t="shared" si="12"/>
        <v>0.33333333333333331</v>
      </c>
      <c r="I42">
        <f t="shared" si="13"/>
        <v>1.2599210498948732</v>
      </c>
      <c r="J42">
        <f t="shared" si="14"/>
        <v>69.295657744218019</v>
      </c>
      <c r="K42" s="2">
        <f t="shared" si="3"/>
        <v>3.3333333333333335</v>
      </c>
      <c r="L42" s="2">
        <f t="shared" si="4"/>
        <v>10.079368399158986</v>
      </c>
      <c r="M42" s="2">
        <f t="shared" si="5"/>
        <v>69.295657744218019</v>
      </c>
      <c r="N42" s="2">
        <f t="shared" si="6"/>
        <v>2976.2258376622553</v>
      </c>
      <c r="O42" s="2">
        <f t="shared" si="7"/>
        <v>3.3333333333333326</v>
      </c>
      <c r="R42">
        <v>16</v>
      </c>
      <c r="S42">
        <v>4</v>
      </c>
      <c r="T42">
        <f t="shared" si="15"/>
        <v>16</v>
      </c>
      <c r="U42">
        <f t="shared" si="16"/>
        <v>15.999999999999998</v>
      </c>
      <c r="V42">
        <f t="shared" si="17"/>
        <v>16.000000028163498</v>
      </c>
      <c r="W42" t="s">
        <v>5</v>
      </c>
      <c r="X42">
        <f t="shared" si="18"/>
        <v>2.7725887239999998</v>
      </c>
      <c r="Y42">
        <f t="shared" si="19"/>
        <v>16.000000028163498</v>
      </c>
      <c r="Z42">
        <f t="shared" si="20"/>
        <v>15.999999999999989</v>
      </c>
      <c r="AA42">
        <f t="shared" si="21"/>
        <v>13.426406926406926</v>
      </c>
      <c r="AB42">
        <f t="shared" si="22"/>
        <v>15.661796536796523</v>
      </c>
      <c r="AC42">
        <f t="shared" si="23"/>
        <v>16.067016317016336</v>
      </c>
    </row>
    <row r="43" spans="1:29" x14ac:dyDescent="0.25">
      <c r="A43">
        <v>38</v>
      </c>
      <c r="B43">
        <f t="shared" si="8"/>
        <v>3</v>
      </c>
      <c r="C43">
        <f t="shared" si="10"/>
        <v>5</v>
      </c>
      <c r="D43">
        <f t="shared" si="11"/>
        <v>73.416191979351893</v>
      </c>
      <c r="E43" s="2">
        <f t="shared" si="2"/>
        <v>73.416191979351879</v>
      </c>
      <c r="F43">
        <f t="shared" si="9"/>
        <v>1.3348398541700344</v>
      </c>
      <c r="H43">
        <f t="shared" si="12"/>
        <v>0.41666666666666669</v>
      </c>
      <c r="I43">
        <f t="shared" si="13"/>
        <v>1.3348398541700344</v>
      </c>
      <c r="J43">
        <f t="shared" si="14"/>
        <v>73.416191979351893</v>
      </c>
      <c r="K43" s="2">
        <f t="shared" si="3"/>
        <v>3.4166666666666665</v>
      </c>
      <c r="L43" s="2">
        <f t="shared" si="4"/>
        <v>10.678718833360271</v>
      </c>
      <c r="M43" s="2">
        <f t="shared" si="5"/>
        <v>73.416191979351865</v>
      </c>
      <c r="N43" s="2">
        <f t="shared" si="6"/>
        <v>3153.2014354817375</v>
      </c>
      <c r="O43" s="2">
        <f t="shared" si="7"/>
        <v>3.4166666666666661</v>
      </c>
      <c r="R43">
        <v>32</v>
      </c>
      <c r="S43">
        <v>5</v>
      </c>
      <c r="T43">
        <f t="shared" si="15"/>
        <v>32</v>
      </c>
      <c r="U43">
        <f t="shared" si="16"/>
        <v>32</v>
      </c>
      <c r="V43">
        <f t="shared" si="17"/>
        <v>32.000000070408746</v>
      </c>
      <c r="W43" t="s">
        <v>5</v>
      </c>
      <c r="X43">
        <f t="shared" si="18"/>
        <v>3.4657359049999998</v>
      </c>
      <c r="Y43">
        <f t="shared" si="19"/>
        <v>32.000000070408746</v>
      </c>
      <c r="Z43">
        <f t="shared" si="20"/>
        <v>32</v>
      </c>
      <c r="AA43">
        <f t="shared" si="21"/>
        <v>32.177489177489122</v>
      </c>
      <c r="AB43">
        <f t="shared" si="22"/>
        <v>31.432359307359263</v>
      </c>
      <c r="AC43">
        <f t="shared" si="23"/>
        <v>31.891608391608393</v>
      </c>
    </row>
    <row r="44" spans="1:29" x14ac:dyDescent="0.25">
      <c r="A44">
        <v>39</v>
      </c>
      <c r="B44">
        <f t="shared" si="8"/>
        <v>3</v>
      </c>
      <c r="C44">
        <f t="shared" si="10"/>
        <v>6</v>
      </c>
      <c r="D44">
        <f t="shared" si="11"/>
        <v>77.781745930520231</v>
      </c>
      <c r="E44" s="2">
        <f t="shared" si="2"/>
        <v>77.781745930520216</v>
      </c>
      <c r="F44">
        <f t="shared" si="9"/>
        <v>1.4142135623730951</v>
      </c>
      <c r="H44">
        <f t="shared" si="12"/>
        <v>0.5</v>
      </c>
      <c r="I44">
        <f t="shared" si="13"/>
        <v>1.4142135623730951</v>
      </c>
      <c r="J44">
        <f t="shared" si="14"/>
        <v>77.781745930520231</v>
      </c>
      <c r="K44" s="2">
        <f t="shared" si="3"/>
        <v>3.5</v>
      </c>
      <c r="L44" s="2">
        <f t="shared" si="4"/>
        <v>11.313708498984759</v>
      </c>
      <c r="M44" s="2">
        <f t="shared" si="5"/>
        <v>77.781745930520216</v>
      </c>
      <c r="N44" s="2">
        <f t="shared" si="6"/>
        <v>3340.7005499736542</v>
      </c>
      <c r="O44" s="2">
        <f t="shared" si="7"/>
        <v>3.4999999999999991</v>
      </c>
      <c r="R44">
        <v>64</v>
      </c>
      <c r="S44">
        <v>6</v>
      </c>
      <c r="T44">
        <f t="shared" si="15"/>
        <v>64</v>
      </c>
      <c r="U44">
        <f t="shared" si="16"/>
        <v>63.999999999999979</v>
      </c>
      <c r="V44">
        <f t="shared" si="17"/>
        <v>64.000000168980961</v>
      </c>
      <c r="W44" t="s">
        <v>5</v>
      </c>
      <c r="X44">
        <f t="shared" si="18"/>
        <v>4.1588830859999995</v>
      </c>
      <c r="Y44">
        <f t="shared" si="19"/>
        <v>64.000000168980961</v>
      </c>
      <c r="Z44">
        <f t="shared" si="20"/>
        <v>63.999999999999993</v>
      </c>
      <c r="AA44">
        <f t="shared" si="21"/>
        <v>67.909090909090878</v>
      </c>
      <c r="AB44">
        <f t="shared" si="22"/>
        <v>64.680194805194759</v>
      </c>
      <c r="AC44">
        <f t="shared" si="23"/>
        <v>64.058857808857852</v>
      </c>
    </row>
    <row r="45" spans="1:29" x14ac:dyDescent="0.25">
      <c r="A45">
        <v>40</v>
      </c>
      <c r="B45">
        <f t="shared" si="8"/>
        <v>3</v>
      </c>
      <c r="C45">
        <f t="shared" si="10"/>
        <v>7</v>
      </c>
      <c r="D45">
        <f t="shared" si="11"/>
        <v>82.40688922821748</v>
      </c>
      <c r="E45" s="2">
        <f t="shared" si="2"/>
        <v>82.406889228217494</v>
      </c>
      <c r="F45">
        <f t="shared" si="9"/>
        <v>1.4983070768766815</v>
      </c>
      <c r="H45">
        <f t="shared" si="12"/>
        <v>0.58333333333333337</v>
      </c>
      <c r="I45">
        <f t="shared" si="13"/>
        <v>1.4983070768766815</v>
      </c>
      <c r="J45">
        <f t="shared" si="14"/>
        <v>82.40688922821748</v>
      </c>
      <c r="K45" s="2">
        <f t="shared" si="3"/>
        <v>3.5833333333333335</v>
      </c>
      <c r="L45" s="2">
        <f t="shared" si="4"/>
        <v>11.986456615013452</v>
      </c>
      <c r="M45" s="2">
        <f t="shared" si="5"/>
        <v>82.40688922821748</v>
      </c>
      <c r="N45" s="2">
        <f t="shared" si="6"/>
        <v>3539.3489420028877</v>
      </c>
      <c r="O45" s="2">
        <f t="shared" si="7"/>
        <v>3.5833333333333326</v>
      </c>
      <c r="R45">
        <v>128</v>
      </c>
      <c r="S45">
        <v>7</v>
      </c>
      <c r="T45">
        <f t="shared" si="15"/>
        <v>128</v>
      </c>
      <c r="U45">
        <f t="shared" si="16"/>
        <v>127.99999999999997</v>
      </c>
      <c r="V45">
        <f t="shared" si="17"/>
        <v>128.000000394289</v>
      </c>
      <c r="W45" t="s">
        <v>5</v>
      </c>
      <c r="X45">
        <f t="shared" si="18"/>
        <v>4.852030267</v>
      </c>
      <c r="Y45">
        <f t="shared" si="19"/>
        <v>128.000000394289</v>
      </c>
      <c r="Z45">
        <f t="shared" si="20"/>
        <v>127.99999999999986</v>
      </c>
      <c r="AA45">
        <f t="shared" si="21"/>
        <v>126.06060606060606</v>
      </c>
      <c r="AB45">
        <f t="shared" si="22"/>
        <v>127.79924242424221</v>
      </c>
      <c r="AC45">
        <f t="shared" si="23"/>
        <v>127.98834498834515</v>
      </c>
    </row>
    <row r="46" spans="1:29" x14ac:dyDescent="0.25">
      <c r="A46">
        <v>41</v>
      </c>
      <c r="B46">
        <f t="shared" si="8"/>
        <v>3</v>
      </c>
      <c r="C46">
        <f t="shared" si="10"/>
        <v>8</v>
      </c>
      <c r="D46">
        <f t="shared" si="11"/>
        <v>87.307057858250971</v>
      </c>
      <c r="E46" s="2">
        <f t="shared" si="2"/>
        <v>87.307057858250957</v>
      </c>
      <c r="F46">
        <f t="shared" si="9"/>
        <v>1.5874010519681994</v>
      </c>
      <c r="H46">
        <f t="shared" si="12"/>
        <v>0.66666666666666663</v>
      </c>
      <c r="I46">
        <f t="shared" si="13"/>
        <v>1.5874010519681994</v>
      </c>
      <c r="J46">
        <f t="shared" si="14"/>
        <v>87.307057858250971</v>
      </c>
      <c r="K46" s="2">
        <f t="shared" si="3"/>
        <v>3.6666666666666665</v>
      </c>
      <c r="L46" s="2">
        <f t="shared" si="4"/>
        <v>12.699208415745593</v>
      </c>
      <c r="M46" s="2">
        <f t="shared" si="5"/>
        <v>87.307057858250957</v>
      </c>
      <c r="N46" s="2">
        <f t="shared" si="6"/>
        <v>3749.8095821116767</v>
      </c>
      <c r="O46" s="2">
        <f t="shared" si="7"/>
        <v>3.6666666666666661</v>
      </c>
    </row>
    <row r="47" spans="1:29" x14ac:dyDescent="0.25">
      <c r="A47">
        <v>42</v>
      </c>
      <c r="B47">
        <f t="shared" si="8"/>
        <v>3</v>
      </c>
      <c r="C47">
        <f t="shared" si="10"/>
        <v>9</v>
      </c>
      <c r="D47">
        <f t="shared" si="11"/>
        <v>92.4986056779086</v>
      </c>
      <c r="E47" s="2">
        <f t="shared" si="2"/>
        <v>92.498605677908614</v>
      </c>
      <c r="F47">
        <f t="shared" si="9"/>
        <v>1.681792830507429</v>
      </c>
      <c r="H47">
        <f t="shared" si="12"/>
        <v>0.75</v>
      </c>
      <c r="I47">
        <f t="shared" si="13"/>
        <v>1.681792830507429</v>
      </c>
      <c r="J47">
        <f t="shared" si="14"/>
        <v>92.4986056779086</v>
      </c>
      <c r="K47" s="2">
        <f t="shared" si="3"/>
        <v>3.75</v>
      </c>
      <c r="L47" s="2">
        <f t="shared" si="4"/>
        <v>13.454342644059432</v>
      </c>
      <c r="M47" s="2">
        <f t="shared" si="5"/>
        <v>92.4986056779086</v>
      </c>
      <c r="N47" s="2">
        <f t="shared" si="6"/>
        <v>3972.7848631221736</v>
      </c>
      <c r="O47" s="2">
        <f t="shared" si="7"/>
        <v>3.7499999999999991</v>
      </c>
      <c r="R47">
        <f t="array" ref="R47:R55">TRANSPOSE(LINEST(T38:T45,S38:S45^{1,2,3,4,5,6,7}))</f>
        <v>1.9841269841262284E-4</v>
      </c>
      <c r="S47">
        <f t="array" ref="S47:S55">TRANSPOSE(LINEST(T38:T45,S38:S45^{1,2,3}))</f>
        <v>0.90656565656565968</v>
      </c>
      <c r="T47">
        <f t="array" ref="T47:T55">TRANSPOSE(LINEST(T38:T45,S38:S45^{1,2,3,4}))</f>
        <v>0.14488636363636198</v>
      </c>
      <c r="U47">
        <f t="array" ref="U47:U55">TRANSPOSE(LINEST(T38:T45,S38:S45^{1,2,3,4,5}))</f>
        <v>1.8910256410255521E-2</v>
      </c>
    </row>
    <row r="48" spans="1:29" x14ac:dyDescent="0.25">
      <c r="A48">
        <v>43</v>
      </c>
      <c r="B48">
        <f t="shared" si="8"/>
        <v>3</v>
      </c>
      <c r="C48">
        <f t="shared" si="10"/>
        <v>10</v>
      </c>
      <c r="D48">
        <f t="shared" si="11"/>
        <v>97.998858995437317</v>
      </c>
      <c r="E48" s="2">
        <f t="shared" si="2"/>
        <v>97.998858995437345</v>
      </c>
      <c r="F48">
        <f t="shared" si="9"/>
        <v>1.7817974362806785</v>
      </c>
      <c r="H48">
        <f t="shared" si="12"/>
        <v>0.83333333333333337</v>
      </c>
      <c r="I48">
        <f t="shared" si="13"/>
        <v>1.7817974362806785</v>
      </c>
      <c r="J48">
        <f t="shared" si="14"/>
        <v>97.998858995437317</v>
      </c>
      <c r="K48" s="2">
        <f t="shared" si="3"/>
        <v>3.8333333333333335</v>
      </c>
      <c r="L48" s="2">
        <f t="shared" si="4"/>
        <v>14.25437949024543</v>
      </c>
      <c r="M48" s="2">
        <f t="shared" si="5"/>
        <v>97.998858995437331</v>
      </c>
      <c r="N48" s="2">
        <f t="shared" si="6"/>
        <v>4209.0189443071877</v>
      </c>
      <c r="O48" s="2">
        <f t="shared" si="7"/>
        <v>3.8333333333333326</v>
      </c>
      <c r="R48">
        <v>-2.777777777775763E-3</v>
      </c>
      <c r="S48">
        <v>-5.1082251082251435</v>
      </c>
      <c r="T48">
        <v>-1.1218434343434096</v>
      </c>
      <c r="U48">
        <v>-0.18604312354310681</v>
      </c>
    </row>
    <row r="49" spans="1:21" x14ac:dyDescent="0.25">
      <c r="A49">
        <v>44</v>
      </c>
      <c r="B49">
        <f t="shared" si="8"/>
        <v>3</v>
      </c>
      <c r="C49">
        <f t="shared" si="10"/>
        <v>11</v>
      </c>
      <c r="D49">
        <f t="shared" si="11"/>
        <v>103.82617439498628</v>
      </c>
      <c r="E49" s="2">
        <f t="shared" si="2"/>
        <v>103.82617439498628</v>
      </c>
      <c r="F49">
        <f t="shared" si="9"/>
        <v>1.8877486253633868</v>
      </c>
      <c r="H49">
        <f t="shared" si="12"/>
        <v>0.91666666666666663</v>
      </c>
      <c r="I49">
        <f t="shared" si="13"/>
        <v>1.8877486253633868</v>
      </c>
      <c r="J49">
        <f t="shared" si="14"/>
        <v>103.82617439498628</v>
      </c>
      <c r="K49" s="2">
        <f t="shared" si="3"/>
        <v>3.9166666666666665</v>
      </c>
      <c r="L49" s="2">
        <f t="shared" si="4"/>
        <v>15.101989002907093</v>
      </c>
      <c r="M49" s="2">
        <f t="shared" si="5"/>
        <v>103.82617439498627</v>
      </c>
      <c r="N49" s="2">
        <f t="shared" si="6"/>
        <v>4459.3002349525859</v>
      </c>
      <c r="O49" s="2">
        <f t="shared" si="7"/>
        <v>3.9166666666666661</v>
      </c>
      <c r="R49">
        <v>2.2222222222200605E-2</v>
      </c>
      <c r="S49">
        <v>9.4246031746032699</v>
      </c>
      <c r="T49">
        <v>3.6884469696968463</v>
      </c>
      <c r="U49">
        <v>0.89525058275046976</v>
      </c>
    </row>
    <row r="50" spans="1:21" x14ac:dyDescent="0.25">
      <c r="A50">
        <v>45</v>
      </c>
      <c r="B50">
        <f t="shared" si="8"/>
        <v>3</v>
      </c>
      <c r="C50">
        <f t="shared" si="10"/>
        <v>12</v>
      </c>
      <c r="D50">
        <f t="shared" si="11"/>
        <v>110</v>
      </c>
      <c r="E50" s="2">
        <f t="shared" si="2"/>
        <v>110</v>
      </c>
      <c r="F50">
        <f>POWER(2,(A50-33)/12)</f>
        <v>2</v>
      </c>
      <c r="H50">
        <f t="shared" si="12"/>
        <v>1</v>
      </c>
      <c r="I50">
        <f t="shared" si="13"/>
        <v>2</v>
      </c>
      <c r="J50">
        <f t="shared" si="14"/>
        <v>110</v>
      </c>
      <c r="K50" s="2">
        <f t="shared" si="3"/>
        <v>4</v>
      </c>
      <c r="L50" s="2">
        <f t="shared" si="4"/>
        <v>16</v>
      </c>
      <c r="M50" s="2">
        <f t="shared" si="5"/>
        <v>110</v>
      </c>
      <c r="N50" s="2">
        <f t="shared" si="6"/>
        <v>4724.4640256000002</v>
      </c>
      <c r="O50" s="2">
        <f t="shared" si="7"/>
        <v>3.9999999999999991</v>
      </c>
      <c r="R50">
        <v>-6.9444444444325404E-2</v>
      </c>
      <c r="S50">
        <v>-0.56060606060607654</v>
      </c>
      <c r="T50">
        <v>-2.4560786435784494</v>
      </c>
      <c r="U50">
        <v>-1.2754953379950125</v>
      </c>
    </row>
    <row r="51" spans="1:21" x14ac:dyDescent="0.25">
      <c r="A51">
        <v>46</v>
      </c>
      <c r="B51">
        <f t="shared" si="8"/>
        <v>3</v>
      </c>
      <c r="C51">
        <f t="shared" si="10"/>
        <v>13</v>
      </c>
      <c r="D51">
        <f t="shared" si="11"/>
        <v>116.54094037952245</v>
      </c>
      <c r="E51" s="2">
        <f t="shared" si="2"/>
        <v>116.54094037952248</v>
      </c>
      <c r="F51">
        <f t="shared" ref="F51:F114" si="24">POWER(2,(A51-33)/12)</f>
        <v>2.1189261887185902</v>
      </c>
      <c r="H51">
        <f>C51/12</f>
        <v>1.0833333333333333</v>
      </c>
      <c r="I51">
        <f t="shared" si="13"/>
        <v>2.1189261887185902</v>
      </c>
      <c r="J51">
        <f t="shared" si="14"/>
        <v>116.54094037952245</v>
      </c>
      <c r="K51" s="2">
        <f t="shared" si="3"/>
        <v>4.083333333333333</v>
      </c>
      <c r="L51" s="2">
        <f t="shared" si="4"/>
        <v>16.951409509748718</v>
      </c>
      <c r="M51" s="2">
        <f t="shared" si="5"/>
        <v>116.54094037952244</v>
      </c>
      <c r="N51" s="2">
        <f t="shared" si="6"/>
        <v>5005.3952757513471</v>
      </c>
      <c r="O51" s="2">
        <f t="shared" si="7"/>
        <v>4.0833333333333321</v>
      </c>
      <c r="R51">
        <v>0.21805555555520256</v>
      </c>
      <c r="S51" t="e">
        <v>#N/A</v>
      </c>
      <c r="T51">
        <v>1.1780303030303259</v>
      </c>
      <c r="U51">
        <v>1.6132284382280966</v>
      </c>
    </row>
    <row r="52" spans="1:21" x14ac:dyDescent="0.25">
      <c r="A52">
        <v>47</v>
      </c>
      <c r="B52">
        <f t="shared" si="8"/>
        <v>3</v>
      </c>
      <c r="C52">
        <f t="shared" si="10"/>
        <v>14</v>
      </c>
      <c r="D52">
        <f t="shared" si="11"/>
        <v>123.47082531403103</v>
      </c>
      <c r="E52" s="2">
        <f t="shared" si="2"/>
        <v>123.47082531403106</v>
      </c>
      <c r="F52">
        <f t="shared" si="24"/>
        <v>2.244924096618746</v>
      </c>
      <c r="H52">
        <f t="shared" si="12"/>
        <v>1.1666666666666667</v>
      </c>
      <c r="I52">
        <f t="shared" si="13"/>
        <v>2.244924096618746</v>
      </c>
      <c r="J52">
        <f t="shared" si="14"/>
        <v>123.47082531403103</v>
      </c>
      <c r="K52" s="2">
        <f t="shared" si="3"/>
        <v>4.166666666666667</v>
      </c>
      <c r="L52" s="2">
        <f t="shared" si="4"/>
        <v>17.959392772949972</v>
      </c>
      <c r="M52" s="2">
        <f t="shared" si="5"/>
        <v>123.47082531403106</v>
      </c>
      <c r="N52" s="2">
        <f t="shared" si="6"/>
        <v>5303.0315673389232</v>
      </c>
      <c r="O52" s="2">
        <f t="shared" si="7"/>
        <v>4.1666666666666661</v>
      </c>
      <c r="R52">
        <v>7.2222222222752083E-2</v>
      </c>
      <c r="S52" t="e">
        <v>#N/A</v>
      </c>
      <c r="T52" t="e">
        <v>#N/A</v>
      </c>
      <c r="U52">
        <v>0.98892773892777086</v>
      </c>
    </row>
    <row r="53" spans="1:21" x14ac:dyDescent="0.25">
      <c r="A53">
        <v>48</v>
      </c>
      <c r="B53">
        <f t="shared" si="8"/>
        <v>4</v>
      </c>
      <c r="C53">
        <f t="shared" si="10"/>
        <v>15</v>
      </c>
      <c r="D53">
        <f t="shared" si="11"/>
        <v>130.81278265029931</v>
      </c>
      <c r="E53" s="2">
        <f t="shared" si="2"/>
        <v>130.81278265029931</v>
      </c>
      <c r="F53">
        <f t="shared" si="24"/>
        <v>2.3784142300054421</v>
      </c>
      <c r="H53">
        <f t="shared" si="12"/>
        <v>1.25</v>
      </c>
      <c r="I53">
        <f t="shared" si="13"/>
        <v>2.3784142300054421</v>
      </c>
      <c r="J53">
        <f t="shared" si="14"/>
        <v>130.81278265029931</v>
      </c>
      <c r="K53" s="2">
        <f t="shared" si="3"/>
        <v>4.25</v>
      </c>
      <c r="L53" s="2">
        <f t="shared" si="4"/>
        <v>19.027313840043536</v>
      </c>
      <c r="M53" s="2">
        <f t="shared" si="5"/>
        <v>130.81278265029931</v>
      </c>
      <c r="N53" s="2">
        <f t="shared" si="6"/>
        <v>5618.3662338179174</v>
      </c>
      <c r="O53" s="2">
        <f t="shared" si="7"/>
        <v>4.2499999999999991</v>
      </c>
      <c r="R53">
        <v>0.75952380952350085</v>
      </c>
      <c r="S53" t="e">
        <v>#N/A</v>
      </c>
      <c r="T53" t="e">
        <v>#N/A</v>
      </c>
      <c r="U53" t="e">
        <v>#N/A</v>
      </c>
    </row>
    <row r="54" spans="1:21" x14ac:dyDescent="0.25">
      <c r="A54">
        <v>49</v>
      </c>
      <c r="B54">
        <f t="shared" si="8"/>
        <v>4</v>
      </c>
      <c r="C54">
        <f t="shared" si="10"/>
        <v>16</v>
      </c>
      <c r="D54">
        <f t="shared" si="11"/>
        <v>138.59131548843604</v>
      </c>
      <c r="E54" s="2">
        <f t="shared" si="2"/>
        <v>138.59131548843604</v>
      </c>
      <c r="F54">
        <f t="shared" si="24"/>
        <v>2.5198420997897459</v>
      </c>
      <c r="H54">
        <f t="shared" si="12"/>
        <v>1.3333333333333333</v>
      </c>
      <c r="I54">
        <f t="shared" si="13"/>
        <v>2.5198420997897459</v>
      </c>
      <c r="J54">
        <f t="shared" si="14"/>
        <v>138.59131548843604</v>
      </c>
      <c r="K54" s="2">
        <f t="shared" si="3"/>
        <v>4.333333333333333</v>
      </c>
      <c r="L54" s="2">
        <f t="shared" si="4"/>
        <v>20.158736798317964</v>
      </c>
      <c r="M54" s="2">
        <f t="shared" si="5"/>
        <v>138.59131548843601</v>
      </c>
      <c r="N54" s="2">
        <f t="shared" si="6"/>
        <v>5952.4516753245089</v>
      </c>
      <c r="O54" s="2">
        <f t="shared" si="7"/>
        <v>4.3333333333333321</v>
      </c>
      <c r="R54">
        <v>0.99999999999998579</v>
      </c>
      <c r="S54" t="e">
        <v>#N/A</v>
      </c>
      <c r="T54" t="e">
        <v>#N/A</v>
      </c>
      <c r="U54" t="e">
        <v>#N/A</v>
      </c>
    </row>
    <row r="55" spans="1:21" x14ac:dyDescent="0.25">
      <c r="A55">
        <v>50</v>
      </c>
      <c r="B55">
        <f t="shared" si="8"/>
        <v>4</v>
      </c>
      <c r="C55">
        <f t="shared" si="10"/>
        <v>17</v>
      </c>
      <c r="D55">
        <f t="shared" si="11"/>
        <v>146.83238395870379</v>
      </c>
      <c r="E55" s="2">
        <f t="shared" si="2"/>
        <v>146.83238395870382</v>
      </c>
      <c r="F55">
        <f t="shared" si="24"/>
        <v>2.6696797083400687</v>
      </c>
      <c r="H55">
        <f t="shared" si="12"/>
        <v>1.4166666666666667</v>
      </c>
      <c r="I55">
        <f t="shared" si="13"/>
        <v>2.6696797083400687</v>
      </c>
      <c r="J55">
        <f t="shared" si="14"/>
        <v>146.83238395870379</v>
      </c>
      <c r="K55" s="2">
        <f t="shared" si="3"/>
        <v>4.416666666666667</v>
      </c>
      <c r="L55" s="2">
        <f t="shared" si="4"/>
        <v>21.357437666720553</v>
      </c>
      <c r="M55" s="2">
        <f t="shared" si="5"/>
        <v>146.83238395870382</v>
      </c>
      <c r="N55" s="2">
        <f t="shared" si="6"/>
        <v>6306.4028709634786</v>
      </c>
      <c r="O55" s="2">
        <f t="shared" si="7"/>
        <v>4.4166666666666661</v>
      </c>
      <c r="R55" t="e">
        <v>#N/A</v>
      </c>
      <c r="S55" t="e">
        <v>#N/A</v>
      </c>
      <c r="T55" t="e">
        <v>#N/A</v>
      </c>
      <c r="U55" t="e">
        <v>#N/A</v>
      </c>
    </row>
    <row r="56" spans="1:21" s="2" customFormat="1" x14ac:dyDescent="0.25">
      <c r="A56" s="2">
        <v>51</v>
      </c>
      <c r="B56" s="2">
        <f t="shared" si="8"/>
        <v>4</v>
      </c>
      <c r="C56" s="2">
        <f t="shared" si="10"/>
        <v>18</v>
      </c>
      <c r="D56" s="2">
        <f t="shared" si="11"/>
        <v>155.56349186104043</v>
      </c>
      <c r="E56" s="2">
        <f t="shared" si="2"/>
        <v>155.56349186104046</v>
      </c>
      <c r="F56" s="2">
        <f t="shared" si="24"/>
        <v>2.8284271247461898</v>
      </c>
      <c r="H56" s="2">
        <f t="shared" si="12"/>
        <v>1.5</v>
      </c>
      <c r="I56" s="2">
        <f t="shared" si="13"/>
        <v>2.8284271247461898</v>
      </c>
      <c r="J56" s="2">
        <f t="shared" si="14"/>
        <v>155.56349186104043</v>
      </c>
      <c r="K56" s="2">
        <f t="shared" si="3"/>
        <v>4.5</v>
      </c>
      <c r="L56" s="2">
        <f t="shared" si="4"/>
        <v>22.627416997969519</v>
      </c>
      <c r="M56" s="2">
        <f t="shared" si="5"/>
        <v>155.56349186104043</v>
      </c>
      <c r="N56" s="2">
        <f t="shared" si="6"/>
        <v>6681.4010999473085</v>
      </c>
      <c r="O56" s="2">
        <f t="shared" si="7"/>
        <v>4.4999999999999991</v>
      </c>
    </row>
    <row r="57" spans="1:21" x14ac:dyDescent="0.25">
      <c r="A57">
        <v>52</v>
      </c>
      <c r="B57">
        <f t="shared" si="8"/>
        <v>4</v>
      </c>
      <c r="C57">
        <f t="shared" si="10"/>
        <v>19</v>
      </c>
      <c r="D57">
        <f t="shared" si="11"/>
        <v>164.81377845643493</v>
      </c>
      <c r="E57" s="2">
        <f t="shared" si="2"/>
        <v>164.81377845643496</v>
      </c>
      <c r="F57">
        <f t="shared" si="24"/>
        <v>2.9966141537533626</v>
      </c>
      <c r="H57">
        <f t="shared" si="12"/>
        <v>1.5833333333333333</v>
      </c>
      <c r="I57">
        <f t="shared" si="13"/>
        <v>2.9966141537533626</v>
      </c>
      <c r="J57">
        <f t="shared" si="14"/>
        <v>164.81377845643493</v>
      </c>
      <c r="K57" s="2">
        <f t="shared" si="3"/>
        <v>4.583333333333333</v>
      </c>
      <c r="L57" s="2">
        <f t="shared" si="4"/>
        <v>23.972913230026897</v>
      </c>
      <c r="M57" s="2">
        <f t="shared" si="5"/>
        <v>164.81377845643493</v>
      </c>
      <c r="N57" s="2">
        <f t="shared" si="6"/>
        <v>7078.6978840057736</v>
      </c>
      <c r="O57" s="2">
        <f t="shared" si="7"/>
        <v>4.5833333333333321</v>
      </c>
    </row>
    <row r="58" spans="1:21" x14ac:dyDescent="0.25">
      <c r="A58">
        <v>53</v>
      </c>
      <c r="B58">
        <f t="shared" si="8"/>
        <v>4</v>
      </c>
      <c r="C58">
        <f t="shared" si="10"/>
        <v>20</v>
      </c>
      <c r="D58">
        <f t="shared" si="11"/>
        <v>174.61411571650194</v>
      </c>
      <c r="E58" s="2">
        <f t="shared" si="2"/>
        <v>174.61411571650197</v>
      </c>
      <c r="F58">
        <f t="shared" si="24"/>
        <v>3.1748021039363987</v>
      </c>
      <c r="H58">
        <f t="shared" si="12"/>
        <v>1.6666666666666667</v>
      </c>
      <c r="I58">
        <f t="shared" si="13"/>
        <v>3.1748021039363987</v>
      </c>
      <c r="J58">
        <f t="shared" si="14"/>
        <v>174.61411571650194</v>
      </c>
      <c r="K58" s="2">
        <f t="shared" si="3"/>
        <v>4.666666666666667</v>
      </c>
      <c r="L58" s="2">
        <f t="shared" si="4"/>
        <v>25.398416831491197</v>
      </c>
      <c r="M58" s="2">
        <f t="shared" si="5"/>
        <v>174.61411571650197</v>
      </c>
      <c r="N58" s="2">
        <f t="shared" si="6"/>
        <v>7499.6191642233562</v>
      </c>
      <c r="O58" s="2">
        <f t="shared" si="7"/>
        <v>4.6666666666666661</v>
      </c>
      <c r="R58" t="s">
        <v>10</v>
      </c>
    </row>
    <row r="59" spans="1:21" x14ac:dyDescent="0.25">
      <c r="A59">
        <v>54</v>
      </c>
      <c r="B59">
        <f t="shared" si="8"/>
        <v>4</v>
      </c>
      <c r="C59">
        <f t="shared" si="10"/>
        <v>21</v>
      </c>
      <c r="D59">
        <f t="shared" si="11"/>
        <v>184.9972113558172</v>
      </c>
      <c r="E59" s="2">
        <f t="shared" si="2"/>
        <v>184.99721135581723</v>
      </c>
      <c r="F59">
        <f t="shared" si="24"/>
        <v>3.363585661014858</v>
      </c>
      <c r="H59">
        <f t="shared" si="12"/>
        <v>1.75</v>
      </c>
      <c r="I59">
        <f t="shared" si="13"/>
        <v>3.363585661014858</v>
      </c>
      <c r="J59">
        <f t="shared" si="14"/>
        <v>184.9972113558172</v>
      </c>
      <c r="K59" s="2">
        <f t="shared" si="3"/>
        <v>4.75</v>
      </c>
      <c r="L59" s="2">
        <f t="shared" si="4"/>
        <v>26.908685288118864</v>
      </c>
      <c r="M59" s="2">
        <f t="shared" si="5"/>
        <v>184.9972113558172</v>
      </c>
      <c r="N59" s="2">
        <f t="shared" si="6"/>
        <v>7945.5697262443473</v>
      </c>
      <c r="O59" s="2">
        <f t="shared" si="7"/>
        <v>4.7499999999999991</v>
      </c>
      <c r="R59" t="s">
        <v>11</v>
      </c>
    </row>
    <row r="60" spans="1:21" x14ac:dyDescent="0.25">
      <c r="A60">
        <v>55</v>
      </c>
      <c r="B60">
        <f t="shared" si="8"/>
        <v>4</v>
      </c>
      <c r="C60">
        <f t="shared" si="10"/>
        <v>22</v>
      </c>
      <c r="D60">
        <f t="shared" si="11"/>
        <v>195.99771799087461</v>
      </c>
      <c r="E60" s="2">
        <f t="shared" si="2"/>
        <v>195.99771799087463</v>
      </c>
      <c r="F60">
        <f t="shared" si="24"/>
        <v>3.5635948725613567</v>
      </c>
      <c r="H60">
        <f t="shared" si="12"/>
        <v>1.8333333333333333</v>
      </c>
      <c r="I60">
        <f t="shared" si="13"/>
        <v>3.5635948725613567</v>
      </c>
      <c r="J60">
        <f t="shared" si="14"/>
        <v>195.99771799087461</v>
      </c>
      <c r="K60" s="2">
        <f t="shared" si="3"/>
        <v>4.833333333333333</v>
      </c>
      <c r="L60" s="2">
        <f t="shared" si="4"/>
        <v>28.50875898049085</v>
      </c>
      <c r="M60" s="2">
        <f t="shared" si="5"/>
        <v>195.99771799087461</v>
      </c>
      <c r="N60" s="2">
        <f t="shared" si="6"/>
        <v>8418.0378886143717</v>
      </c>
      <c r="O60" s="2">
        <f t="shared" si="7"/>
        <v>4.8333333333333321</v>
      </c>
      <c r="R60" t="s">
        <v>12</v>
      </c>
    </row>
    <row r="61" spans="1:21" x14ac:dyDescent="0.25">
      <c r="A61">
        <v>56</v>
      </c>
      <c r="B61">
        <f t="shared" si="8"/>
        <v>4</v>
      </c>
      <c r="C61">
        <f t="shared" si="10"/>
        <v>23</v>
      </c>
      <c r="D61">
        <f t="shared" si="11"/>
        <v>207.65234878997256</v>
      </c>
      <c r="E61" s="2">
        <f t="shared" si="2"/>
        <v>207.65234878997259</v>
      </c>
      <c r="F61">
        <f t="shared" si="24"/>
        <v>3.7754972507267741</v>
      </c>
      <c r="H61">
        <f t="shared" si="12"/>
        <v>1.9166666666666667</v>
      </c>
      <c r="I61">
        <f t="shared" si="13"/>
        <v>3.7754972507267741</v>
      </c>
      <c r="J61">
        <f t="shared" si="14"/>
        <v>207.65234878997256</v>
      </c>
      <c r="K61" s="2">
        <f t="shared" si="3"/>
        <v>4.916666666666667</v>
      </c>
      <c r="L61" s="2">
        <f t="shared" si="4"/>
        <v>30.2039780058142</v>
      </c>
      <c r="M61" s="2">
        <f t="shared" si="5"/>
        <v>207.65234878997262</v>
      </c>
      <c r="N61" s="2">
        <f t="shared" si="6"/>
        <v>8918.6004699051755</v>
      </c>
      <c r="O61" s="2">
        <f t="shared" si="7"/>
        <v>4.9166666666666661</v>
      </c>
    </row>
    <row r="62" spans="1:21" x14ac:dyDescent="0.25">
      <c r="A62">
        <v>57</v>
      </c>
      <c r="B62">
        <f t="shared" si="8"/>
        <v>4</v>
      </c>
      <c r="C62">
        <f t="shared" si="10"/>
        <v>24</v>
      </c>
      <c r="D62">
        <f t="shared" si="11"/>
        <v>220</v>
      </c>
      <c r="E62" s="2">
        <f t="shared" si="2"/>
        <v>220</v>
      </c>
      <c r="F62">
        <f t="shared" si="24"/>
        <v>4</v>
      </c>
      <c r="H62">
        <f t="shared" si="12"/>
        <v>2</v>
      </c>
      <c r="I62">
        <f t="shared" si="13"/>
        <v>4</v>
      </c>
      <c r="J62">
        <f t="shared" si="14"/>
        <v>220</v>
      </c>
      <c r="K62" s="2">
        <f t="shared" si="3"/>
        <v>5</v>
      </c>
      <c r="L62" s="2">
        <f t="shared" si="4"/>
        <v>32</v>
      </c>
      <c r="M62" s="2">
        <f t="shared" si="5"/>
        <v>220</v>
      </c>
      <c r="N62" s="2">
        <f t="shared" si="6"/>
        <v>9448.9280512000005</v>
      </c>
      <c r="O62" s="2">
        <f t="shared" si="7"/>
        <v>4.9999999999999991</v>
      </c>
    </row>
    <row r="63" spans="1:21" x14ac:dyDescent="0.25">
      <c r="A63">
        <v>58</v>
      </c>
      <c r="B63">
        <f t="shared" si="8"/>
        <v>4</v>
      </c>
      <c r="C63">
        <f t="shared" si="10"/>
        <v>25</v>
      </c>
      <c r="D63">
        <f t="shared" si="11"/>
        <v>233.08188075904496</v>
      </c>
      <c r="E63" s="2">
        <f t="shared" si="2"/>
        <v>233.08188075904496</v>
      </c>
      <c r="F63">
        <f t="shared" si="24"/>
        <v>4.2378523774371812</v>
      </c>
      <c r="H63">
        <f t="shared" si="12"/>
        <v>2.0833333333333335</v>
      </c>
      <c r="I63">
        <f t="shared" si="13"/>
        <v>4.2378523774371812</v>
      </c>
      <c r="J63">
        <f t="shared" si="14"/>
        <v>233.08188075904496</v>
      </c>
      <c r="K63" s="2">
        <f t="shared" si="3"/>
        <v>5.083333333333333</v>
      </c>
      <c r="L63" s="2">
        <f t="shared" si="4"/>
        <v>33.902819019497436</v>
      </c>
      <c r="M63" s="2">
        <f t="shared" si="5"/>
        <v>233.08188075904488</v>
      </c>
      <c r="N63" s="2">
        <f t="shared" si="6"/>
        <v>10010.790551502694</v>
      </c>
      <c r="O63" s="2">
        <f t="shared" si="7"/>
        <v>5.0833333333333321</v>
      </c>
    </row>
    <row r="64" spans="1:21" x14ac:dyDescent="0.25">
      <c r="A64">
        <v>59</v>
      </c>
      <c r="B64">
        <f t="shared" si="8"/>
        <v>4</v>
      </c>
      <c r="C64">
        <f t="shared" si="10"/>
        <v>26</v>
      </c>
      <c r="D64">
        <f t="shared" si="11"/>
        <v>246.94165062806201</v>
      </c>
      <c r="E64" s="2">
        <f t="shared" si="2"/>
        <v>246.94165062806206</v>
      </c>
      <c r="F64">
        <f t="shared" si="24"/>
        <v>4.4898481932374912</v>
      </c>
      <c r="H64">
        <f t="shared" si="12"/>
        <v>2.1666666666666665</v>
      </c>
      <c r="I64">
        <f t="shared" si="13"/>
        <v>4.4898481932374912</v>
      </c>
      <c r="J64">
        <f t="shared" si="14"/>
        <v>246.94165062806201</v>
      </c>
      <c r="K64" s="2">
        <f t="shared" si="3"/>
        <v>5.166666666666667</v>
      </c>
      <c r="L64" s="2">
        <f t="shared" si="4"/>
        <v>35.918785545899944</v>
      </c>
      <c r="M64" s="2">
        <f t="shared" si="5"/>
        <v>246.94165062806212</v>
      </c>
      <c r="N64" s="2">
        <f t="shared" si="6"/>
        <v>10606.063134677846</v>
      </c>
      <c r="O64" s="2">
        <f t="shared" si="7"/>
        <v>5.1666666666666652</v>
      </c>
    </row>
    <row r="65" spans="1:15" x14ac:dyDescent="0.25">
      <c r="A65">
        <v>60</v>
      </c>
      <c r="B65">
        <f t="shared" si="8"/>
        <v>5</v>
      </c>
      <c r="C65">
        <f t="shared" si="10"/>
        <v>27</v>
      </c>
      <c r="D65">
        <f t="shared" si="11"/>
        <v>261.62556530059862</v>
      </c>
      <c r="E65" s="2">
        <f t="shared" si="2"/>
        <v>261.62556530059862</v>
      </c>
      <c r="F65">
        <f t="shared" si="24"/>
        <v>4.7568284600108841</v>
      </c>
      <c r="H65">
        <f t="shared" si="12"/>
        <v>2.25</v>
      </c>
      <c r="I65">
        <f t="shared" si="13"/>
        <v>4.7568284600108841</v>
      </c>
      <c r="J65">
        <f t="shared" si="14"/>
        <v>261.62556530059862</v>
      </c>
      <c r="K65" s="2">
        <f t="shared" si="3"/>
        <v>5.25</v>
      </c>
      <c r="L65" s="2">
        <f t="shared" si="4"/>
        <v>38.054627680087073</v>
      </c>
      <c r="M65" s="2">
        <f t="shared" si="5"/>
        <v>261.62556530059862</v>
      </c>
      <c r="N65" s="2">
        <f t="shared" si="6"/>
        <v>11236.732467635835</v>
      </c>
      <c r="O65" s="2">
        <f t="shared" si="7"/>
        <v>5.2499999999999991</v>
      </c>
    </row>
    <row r="66" spans="1:15" x14ac:dyDescent="0.25">
      <c r="A66">
        <v>61</v>
      </c>
      <c r="B66">
        <f t="shared" si="8"/>
        <v>5</v>
      </c>
      <c r="C66">
        <f t="shared" si="10"/>
        <v>28</v>
      </c>
      <c r="D66">
        <f t="shared" si="11"/>
        <v>277.18263097687213</v>
      </c>
      <c r="E66" s="2">
        <f t="shared" si="2"/>
        <v>277.18263097687208</v>
      </c>
      <c r="F66">
        <f t="shared" si="24"/>
        <v>5.0396841995794937</v>
      </c>
      <c r="H66">
        <f t="shared" si="12"/>
        <v>2.3333333333333335</v>
      </c>
      <c r="I66">
        <f t="shared" si="13"/>
        <v>5.0396841995794937</v>
      </c>
      <c r="J66">
        <f t="shared" si="14"/>
        <v>277.18263097687213</v>
      </c>
      <c r="K66" s="2">
        <f t="shared" si="3"/>
        <v>5.333333333333333</v>
      </c>
      <c r="L66" s="2">
        <f t="shared" si="4"/>
        <v>40.317473596635928</v>
      </c>
      <c r="M66" s="2">
        <f t="shared" si="5"/>
        <v>277.18263097687202</v>
      </c>
      <c r="N66" s="2">
        <f t="shared" si="6"/>
        <v>11904.903350649018</v>
      </c>
      <c r="O66" s="2">
        <f t="shared" si="7"/>
        <v>5.3333333333333321</v>
      </c>
    </row>
    <row r="67" spans="1:15" x14ac:dyDescent="0.25">
      <c r="A67">
        <v>62</v>
      </c>
      <c r="B67">
        <f t="shared" si="8"/>
        <v>5</v>
      </c>
      <c r="C67">
        <f t="shared" si="10"/>
        <v>29</v>
      </c>
      <c r="D67">
        <f t="shared" si="11"/>
        <v>293.66476791740752</v>
      </c>
      <c r="E67" s="2">
        <f t="shared" si="2"/>
        <v>293.66476791740757</v>
      </c>
      <c r="F67">
        <f t="shared" si="24"/>
        <v>5.3393594166801366</v>
      </c>
      <c r="H67">
        <f t="shared" si="12"/>
        <v>2.4166666666666665</v>
      </c>
      <c r="I67">
        <f t="shared" si="13"/>
        <v>5.3393594166801366</v>
      </c>
      <c r="J67">
        <f t="shared" si="14"/>
        <v>293.66476791740752</v>
      </c>
      <c r="K67" s="2">
        <f t="shared" si="3"/>
        <v>5.416666666666667</v>
      </c>
      <c r="L67" s="2">
        <f t="shared" si="4"/>
        <v>42.714875333441093</v>
      </c>
      <c r="M67" s="2">
        <f t="shared" si="5"/>
        <v>293.66476791740752</v>
      </c>
      <c r="N67" s="2">
        <f t="shared" si="6"/>
        <v>12612.805741926953</v>
      </c>
      <c r="O67" s="2">
        <f t="shared" si="7"/>
        <v>5.4166666666666652</v>
      </c>
    </row>
    <row r="68" spans="1:15" s="2" customFormat="1" x14ac:dyDescent="0.25">
      <c r="A68" s="2">
        <v>63</v>
      </c>
      <c r="B68" s="2">
        <f t="shared" si="8"/>
        <v>5</v>
      </c>
      <c r="C68" s="2">
        <f t="shared" si="10"/>
        <v>30</v>
      </c>
      <c r="D68" s="2">
        <f t="shared" si="11"/>
        <v>311.12698372208092</v>
      </c>
      <c r="E68" s="2">
        <f t="shared" si="2"/>
        <v>311.12698372208087</v>
      </c>
      <c r="F68" s="2">
        <f t="shared" si="24"/>
        <v>5.6568542494923806</v>
      </c>
      <c r="H68" s="2">
        <f t="shared" si="12"/>
        <v>2.5</v>
      </c>
      <c r="I68" s="2">
        <f t="shared" si="13"/>
        <v>5.6568542494923806</v>
      </c>
      <c r="J68" s="2">
        <f t="shared" si="14"/>
        <v>311.12698372208092</v>
      </c>
      <c r="K68" s="2">
        <f t="shared" si="3"/>
        <v>5.5</v>
      </c>
      <c r="L68" s="2">
        <f t="shared" si="4"/>
        <v>45.254833995939045</v>
      </c>
      <c r="M68" s="2">
        <f t="shared" si="5"/>
        <v>311.12698372208092</v>
      </c>
      <c r="N68" s="2">
        <f t="shared" si="6"/>
        <v>13362.802199894619</v>
      </c>
      <c r="O68" s="2">
        <f t="shared" si="7"/>
        <v>5.4999999999999991</v>
      </c>
    </row>
    <row r="69" spans="1:15" x14ac:dyDescent="0.25">
      <c r="A69">
        <v>64</v>
      </c>
      <c r="B69">
        <f t="shared" si="8"/>
        <v>5</v>
      </c>
      <c r="C69">
        <f t="shared" si="10"/>
        <v>31</v>
      </c>
      <c r="D69">
        <f t="shared" si="11"/>
        <v>329.62755691286998</v>
      </c>
      <c r="E69" s="2">
        <f t="shared" si="2"/>
        <v>329.62755691286992</v>
      </c>
      <c r="F69">
        <f t="shared" si="24"/>
        <v>5.993228307506727</v>
      </c>
      <c r="H69">
        <f t="shared" si="12"/>
        <v>2.5833333333333335</v>
      </c>
      <c r="I69">
        <f t="shared" si="13"/>
        <v>5.993228307506727</v>
      </c>
      <c r="J69">
        <f t="shared" si="14"/>
        <v>329.62755691286998</v>
      </c>
      <c r="K69" s="2">
        <f t="shared" si="3"/>
        <v>5.583333333333333</v>
      </c>
      <c r="L69" s="2">
        <f t="shared" si="4"/>
        <v>47.945826460053794</v>
      </c>
      <c r="M69" s="2">
        <f t="shared" si="5"/>
        <v>329.62755691286986</v>
      </c>
      <c r="N69" s="2">
        <f t="shared" si="6"/>
        <v>14157.395768011547</v>
      </c>
      <c r="O69" s="2">
        <f t="shared" si="7"/>
        <v>5.5833333333333321</v>
      </c>
    </row>
    <row r="70" spans="1:15" x14ac:dyDescent="0.25">
      <c r="A70">
        <v>65</v>
      </c>
      <c r="B70">
        <f t="shared" si="8"/>
        <v>5</v>
      </c>
      <c r="C70">
        <f t="shared" si="10"/>
        <v>32</v>
      </c>
      <c r="D70">
        <f t="shared" si="11"/>
        <v>349.22823143300388</v>
      </c>
      <c r="E70" s="2">
        <f t="shared" ref="E70:E132" si="25">440*POWER(2,(A70-69)/12)</f>
        <v>349.22823143300388</v>
      </c>
      <c r="F70">
        <f t="shared" si="24"/>
        <v>6.3496042078727974</v>
      </c>
      <c r="H70">
        <f t="shared" si="12"/>
        <v>2.6666666666666665</v>
      </c>
      <c r="I70">
        <f t="shared" si="13"/>
        <v>6.3496042078727974</v>
      </c>
      <c r="J70">
        <f t="shared" si="14"/>
        <v>349.22823143300388</v>
      </c>
      <c r="K70" s="2">
        <f t="shared" ref="K70:K132" si="26">(A70+$K$3)/12</f>
        <v>5.666666666666667</v>
      </c>
      <c r="L70" s="2">
        <f t="shared" ref="L70:L132" si="27">POWER(2,K70)</f>
        <v>50.79683366298238</v>
      </c>
      <c r="M70" s="2">
        <f t="shared" ref="M70:M132" si="28">L70*$M$4</f>
        <v>349.22823143300388</v>
      </c>
      <c r="N70" s="2">
        <f t="shared" ref="N70:N132" si="29">M70/50000000/2*4294967296</f>
        <v>14999.238328446709</v>
      </c>
      <c r="O70" s="2">
        <f t="shared" ref="O70:O132" si="30">0.25+A70*$O$4</f>
        <v>5.6666666666666652</v>
      </c>
    </row>
    <row r="71" spans="1:15" x14ac:dyDescent="0.25">
      <c r="A71">
        <v>66</v>
      </c>
      <c r="B71">
        <f t="shared" ref="B71:B134" si="31">INT(A71/12)</f>
        <v>5</v>
      </c>
      <c r="C71">
        <f t="shared" si="10"/>
        <v>33</v>
      </c>
      <c r="D71">
        <f t="shared" si="11"/>
        <v>369.99442271163446</v>
      </c>
      <c r="E71" s="2">
        <f t="shared" si="25"/>
        <v>369.99442271163446</v>
      </c>
      <c r="F71">
        <f t="shared" si="24"/>
        <v>6.7271713220297169</v>
      </c>
      <c r="H71">
        <f t="shared" si="12"/>
        <v>2.75</v>
      </c>
      <c r="I71">
        <f t="shared" si="13"/>
        <v>6.7271713220297169</v>
      </c>
      <c r="J71">
        <f t="shared" si="14"/>
        <v>369.99442271163446</v>
      </c>
      <c r="K71" s="2">
        <f t="shared" si="26"/>
        <v>5.75</v>
      </c>
      <c r="L71" s="2">
        <f t="shared" si="27"/>
        <v>53.817370576237735</v>
      </c>
      <c r="M71" s="2">
        <f t="shared" si="28"/>
        <v>369.99442271163446</v>
      </c>
      <c r="N71" s="2">
        <f t="shared" si="29"/>
        <v>15891.139452488696</v>
      </c>
      <c r="O71" s="2">
        <f t="shared" si="30"/>
        <v>5.7499999999999991</v>
      </c>
    </row>
    <row r="72" spans="1:15" x14ac:dyDescent="0.25">
      <c r="A72">
        <v>67</v>
      </c>
      <c r="B72">
        <f t="shared" si="31"/>
        <v>5</v>
      </c>
      <c r="C72">
        <f t="shared" si="10"/>
        <v>34</v>
      </c>
      <c r="D72">
        <f t="shared" si="11"/>
        <v>391.99543598174927</v>
      </c>
      <c r="E72" s="2">
        <f t="shared" si="25"/>
        <v>391.99543598174927</v>
      </c>
      <c r="F72">
        <f t="shared" si="24"/>
        <v>7.1271897451227142</v>
      </c>
      <c r="H72">
        <f t="shared" si="12"/>
        <v>2.8333333333333335</v>
      </c>
      <c r="I72">
        <f t="shared" si="13"/>
        <v>7.1271897451227142</v>
      </c>
      <c r="J72">
        <f t="shared" si="14"/>
        <v>391.99543598174927</v>
      </c>
      <c r="K72" s="2">
        <f t="shared" si="26"/>
        <v>5.833333333333333</v>
      </c>
      <c r="L72" s="2">
        <f t="shared" si="27"/>
        <v>57.017517960981678</v>
      </c>
      <c r="M72" s="2">
        <f t="shared" si="28"/>
        <v>391.99543598174904</v>
      </c>
      <c r="N72" s="2">
        <f t="shared" si="29"/>
        <v>16836.075777228736</v>
      </c>
      <c r="O72" s="2">
        <f t="shared" si="30"/>
        <v>5.8333333333333321</v>
      </c>
    </row>
    <row r="73" spans="1:15" x14ac:dyDescent="0.25">
      <c r="A73">
        <v>68</v>
      </c>
      <c r="B73">
        <f t="shared" si="31"/>
        <v>5</v>
      </c>
      <c r="C73">
        <f t="shared" si="10"/>
        <v>35</v>
      </c>
      <c r="D73">
        <f t="shared" si="11"/>
        <v>415.30469757994501</v>
      </c>
      <c r="E73" s="2">
        <f t="shared" si="25"/>
        <v>415.30469757994513</v>
      </c>
      <c r="F73">
        <f t="shared" si="24"/>
        <v>7.5509945014535456</v>
      </c>
      <c r="H73">
        <f t="shared" si="12"/>
        <v>2.9166666666666665</v>
      </c>
      <c r="I73">
        <f t="shared" si="13"/>
        <v>7.5509945014535456</v>
      </c>
      <c r="J73">
        <f t="shared" si="14"/>
        <v>415.30469757994501</v>
      </c>
      <c r="K73" s="2">
        <f t="shared" si="26"/>
        <v>5.916666666666667</v>
      </c>
      <c r="L73" s="2">
        <f t="shared" si="27"/>
        <v>60.407956011628407</v>
      </c>
      <c r="M73" s="2">
        <f t="shared" si="28"/>
        <v>415.3046975799453</v>
      </c>
      <c r="N73" s="2">
        <f t="shared" si="29"/>
        <v>17837.200939810355</v>
      </c>
      <c r="O73" s="2">
        <f t="shared" si="30"/>
        <v>5.9166666666666652</v>
      </c>
    </row>
    <row r="74" spans="1:15" x14ac:dyDescent="0.25">
      <c r="A74">
        <v>69</v>
      </c>
      <c r="B74">
        <f t="shared" si="31"/>
        <v>5</v>
      </c>
      <c r="C74">
        <f t="shared" si="10"/>
        <v>36</v>
      </c>
      <c r="D74">
        <f t="shared" si="11"/>
        <v>440</v>
      </c>
      <c r="E74" s="2">
        <f t="shared" si="25"/>
        <v>440</v>
      </c>
      <c r="F74">
        <f t="shared" si="24"/>
        <v>8</v>
      </c>
      <c r="H74">
        <f t="shared" si="12"/>
        <v>3</v>
      </c>
      <c r="I74">
        <f t="shared" si="13"/>
        <v>8</v>
      </c>
      <c r="J74">
        <f t="shared" si="14"/>
        <v>440</v>
      </c>
      <c r="K74" s="2">
        <f t="shared" si="26"/>
        <v>6</v>
      </c>
      <c r="L74" s="2">
        <f t="shared" si="27"/>
        <v>64</v>
      </c>
      <c r="M74" s="2">
        <f t="shared" si="28"/>
        <v>440</v>
      </c>
      <c r="N74" s="2">
        <f t="shared" si="29"/>
        <v>18897.856102400001</v>
      </c>
      <c r="O74" s="2">
        <f t="shared" si="30"/>
        <v>5.9999999999999991</v>
      </c>
    </row>
    <row r="75" spans="1:15" x14ac:dyDescent="0.25">
      <c r="A75">
        <v>70</v>
      </c>
      <c r="B75">
        <f t="shared" si="31"/>
        <v>5</v>
      </c>
      <c r="C75">
        <f t="shared" si="10"/>
        <v>37</v>
      </c>
      <c r="D75">
        <f t="shared" si="11"/>
        <v>466.16376151808993</v>
      </c>
      <c r="E75" s="2">
        <f t="shared" si="25"/>
        <v>466.16376151808993</v>
      </c>
      <c r="F75">
        <f t="shared" si="24"/>
        <v>8.4757047548743625</v>
      </c>
      <c r="H75">
        <f t="shared" si="12"/>
        <v>3.0833333333333335</v>
      </c>
      <c r="I75">
        <f t="shared" si="13"/>
        <v>8.4757047548743625</v>
      </c>
      <c r="J75">
        <f t="shared" si="14"/>
        <v>466.16376151808993</v>
      </c>
      <c r="K75" s="2">
        <f t="shared" si="26"/>
        <v>6.083333333333333</v>
      </c>
      <c r="L75" s="2">
        <f t="shared" si="27"/>
        <v>67.805638038994886</v>
      </c>
      <c r="M75" s="2">
        <f t="shared" si="28"/>
        <v>466.16376151808981</v>
      </c>
      <c r="N75" s="2">
        <f t="shared" si="29"/>
        <v>20021.581103005392</v>
      </c>
      <c r="O75" s="2">
        <f t="shared" si="30"/>
        <v>6.0833333333333321</v>
      </c>
    </row>
    <row r="76" spans="1:15" x14ac:dyDescent="0.25">
      <c r="A76">
        <v>71</v>
      </c>
      <c r="B76">
        <f t="shared" si="31"/>
        <v>5</v>
      </c>
      <c r="C76">
        <f t="shared" si="10"/>
        <v>38</v>
      </c>
      <c r="D76">
        <f t="shared" si="11"/>
        <v>493.88330125612396</v>
      </c>
      <c r="E76" s="2">
        <f t="shared" si="25"/>
        <v>493.88330125612413</v>
      </c>
      <c r="F76">
        <f t="shared" si="24"/>
        <v>8.9796963864749806</v>
      </c>
      <c r="H76">
        <f t="shared" si="12"/>
        <v>3.1666666666666665</v>
      </c>
      <c r="I76">
        <f t="shared" si="13"/>
        <v>8.9796963864749806</v>
      </c>
      <c r="J76">
        <f t="shared" si="14"/>
        <v>493.88330125612396</v>
      </c>
      <c r="K76" s="2">
        <f t="shared" si="26"/>
        <v>6.166666666666667</v>
      </c>
      <c r="L76" s="2">
        <f t="shared" si="27"/>
        <v>71.837571091799873</v>
      </c>
      <c r="M76" s="2">
        <f t="shared" si="28"/>
        <v>493.88330125612413</v>
      </c>
      <c r="N76" s="2">
        <f t="shared" si="29"/>
        <v>21212.126269355689</v>
      </c>
      <c r="O76" s="2">
        <f t="shared" si="30"/>
        <v>6.1666666666666652</v>
      </c>
    </row>
    <row r="77" spans="1:15" x14ac:dyDescent="0.25">
      <c r="A77">
        <v>72</v>
      </c>
      <c r="B77">
        <f t="shared" si="31"/>
        <v>6</v>
      </c>
      <c r="C77">
        <f t="shared" si="10"/>
        <v>39</v>
      </c>
      <c r="D77">
        <f t="shared" si="11"/>
        <v>523.25113060119713</v>
      </c>
      <c r="E77" s="2">
        <f t="shared" si="25"/>
        <v>523.25113060119725</v>
      </c>
      <c r="F77">
        <f t="shared" si="24"/>
        <v>9.5136569200217664</v>
      </c>
      <c r="H77">
        <f t="shared" si="12"/>
        <v>3.25</v>
      </c>
      <c r="I77">
        <f t="shared" si="13"/>
        <v>9.5136569200217664</v>
      </c>
      <c r="J77">
        <f t="shared" si="14"/>
        <v>523.25113060119713</v>
      </c>
      <c r="K77" s="2">
        <f t="shared" si="26"/>
        <v>6.25</v>
      </c>
      <c r="L77" s="2">
        <f t="shared" si="27"/>
        <v>76.10925536017416</v>
      </c>
      <c r="M77" s="2">
        <f t="shared" si="28"/>
        <v>523.25113060119736</v>
      </c>
      <c r="N77" s="2">
        <f t="shared" si="29"/>
        <v>22473.464935271673</v>
      </c>
      <c r="O77" s="2">
        <f t="shared" si="30"/>
        <v>6.2499999999999982</v>
      </c>
    </row>
    <row r="78" spans="1:15" x14ac:dyDescent="0.25">
      <c r="A78">
        <v>73</v>
      </c>
      <c r="B78">
        <f t="shared" si="31"/>
        <v>6</v>
      </c>
      <c r="C78">
        <f t="shared" si="10"/>
        <v>40</v>
      </c>
      <c r="D78">
        <f t="shared" si="11"/>
        <v>554.36526195374415</v>
      </c>
      <c r="E78" s="2">
        <f t="shared" si="25"/>
        <v>554.36526195374415</v>
      </c>
      <c r="F78">
        <f t="shared" si="24"/>
        <v>10.079368399158986</v>
      </c>
      <c r="H78">
        <f t="shared" si="12"/>
        <v>3.3333333333333335</v>
      </c>
      <c r="I78">
        <f t="shared" si="13"/>
        <v>10.079368399158986</v>
      </c>
      <c r="J78">
        <f t="shared" si="14"/>
        <v>554.36526195374415</v>
      </c>
      <c r="K78" s="2">
        <f t="shared" si="26"/>
        <v>6.333333333333333</v>
      </c>
      <c r="L78" s="2">
        <f t="shared" si="27"/>
        <v>80.634947193271827</v>
      </c>
      <c r="M78" s="2">
        <f t="shared" si="28"/>
        <v>554.36526195374381</v>
      </c>
      <c r="N78" s="2">
        <f t="shared" si="29"/>
        <v>23809.806701298028</v>
      </c>
      <c r="O78" s="2">
        <f t="shared" si="30"/>
        <v>6.3333333333333321</v>
      </c>
    </row>
    <row r="79" spans="1:15" x14ac:dyDescent="0.25">
      <c r="A79">
        <v>74</v>
      </c>
      <c r="B79">
        <f t="shared" si="31"/>
        <v>6</v>
      </c>
      <c r="C79">
        <f t="shared" si="10"/>
        <v>41</v>
      </c>
      <c r="D79">
        <f t="shared" si="11"/>
        <v>587.32953583481492</v>
      </c>
      <c r="E79" s="2">
        <f t="shared" si="25"/>
        <v>587.32953583481515</v>
      </c>
      <c r="F79">
        <f t="shared" si="24"/>
        <v>10.678718833360271</v>
      </c>
      <c r="H79">
        <f t="shared" si="12"/>
        <v>3.4166666666666665</v>
      </c>
      <c r="I79">
        <f t="shared" si="13"/>
        <v>10.678718833360271</v>
      </c>
      <c r="J79">
        <f t="shared" si="14"/>
        <v>587.32953583481492</v>
      </c>
      <c r="K79" s="2">
        <f t="shared" si="26"/>
        <v>6.416666666666667</v>
      </c>
      <c r="L79" s="2">
        <f t="shared" si="27"/>
        <v>85.429750666882228</v>
      </c>
      <c r="M79" s="2">
        <f t="shared" si="28"/>
        <v>587.32953583481526</v>
      </c>
      <c r="N79" s="2">
        <f t="shared" si="29"/>
        <v>25225.611483853914</v>
      </c>
      <c r="O79" s="2">
        <f t="shared" si="30"/>
        <v>6.4166666666666652</v>
      </c>
    </row>
    <row r="80" spans="1:15" x14ac:dyDescent="0.25">
      <c r="A80">
        <v>75</v>
      </c>
      <c r="B80">
        <f t="shared" si="31"/>
        <v>6</v>
      </c>
      <c r="C80">
        <f t="shared" si="10"/>
        <v>42</v>
      </c>
      <c r="D80">
        <f t="shared" si="11"/>
        <v>622.25396744416173</v>
      </c>
      <c r="E80" s="2">
        <f t="shared" si="25"/>
        <v>622.25396744416184</v>
      </c>
      <c r="F80">
        <f t="shared" si="24"/>
        <v>11.313708498984759</v>
      </c>
      <c r="H80">
        <f t="shared" si="12"/>
        <v>3.5</v>
      </c>
      <c r="I80">
        <f t="shared" si="13"/>
        <v>11.313708498984759</v>
      </c>
      <c r="J80">
        <f t="shared" si="14"/>
        <v>622.25396744416173</v>
      </c>
      <c r="K80" s="2">
        <f t="shared" si="26"/>
        <v>6.5</v>
      </c>
      <c r="L80" s="2">
        <f t="shared" si="27"/>
        <v>90.509667991878061</v>
      </c>
      <c r="M80" s="2">
        <f t="shared" si="28"/>
        <v>622.25396744416162</v>
      </c>
      <c r="N80" s="2">
        <f t="shared" si="29"/>
        <v>26725.60439978923</v>
      </c>
      <c r="O80" s="2">
        <f t="shared" si="30"/>
        <v>6.4999999999999982</v>
      </c>
    </row>
    <row r="81" spans="1:15" x14ac:dyDescent="0.25">
      <c r="A81">
        <v>76</v>
      </c>
      <c r="B81">
        <f t="shared" si="31"/>
        <v>6</v>
      </c>
      <c r="C81">
        <f t="shared" si="10"/>
        <v>43</v>
      </c>
      <c r="D81">
        <f t="shared" si="11"/>
        <v>659.25511382573984</v>
      </c>
      <c r="E81" s="2">
        <f t="shared" si="25"/>
        <v>659.25511382573984</v>
      </c>
      <c r="F81">
        <f t="shared" si="24"/>
        <v>11.986456615013452</v>
      </c>
      <c r="H81">
        <f t="shared" si="12"/>
        <v>3.5833333333333335</v>
      </c>
      <c r="I81">
        <f t="shared" si="13"/>
        <v>11.986456615013452</v>
      </c>
      <c r="J81">
        <f t="shared" si="14"/>
        <v>659.25511382573984</v>
      </c>
      <c r="K81" s="2">
        <f t="shared" si="26"/>
        <v>6.583333333333333</v>
      </c>
      <c r="L81" s="2">
        <f t="shared" si="27"/>
        <v>95.891652920107603</v>
      </c>
      <c r="M81" s="2">
        <f t="shared" si="28"/>
        <v>659.25511382573973</v>
      </c>
      <c r="N81" s="2">
        <f t="shared" si="29"/>
        <v>28314.791536023095</v>
      </c>
      <c r="O81" s="2">
        <f t="shared" si="30"/>
        <v>6.5833333333333321</v>
      </c>
    </row>
    <row r="82" spans="1:15" s="2" customFormat="1" x14ac:dyDescent="0.25">
      <c r="A82" s="2">
        <v>77</v>
      </c>
      <c r="B82" s="2">
        <f t="shared" si="31"/>
        <v>6</v>
      </c>
      <c r="C82" s="2">
        <f t="shared" si="10"/>
        <v>44</v>
      </c>
      <c r="D82" s="2">
        <f t="shared" si="11"/>
        <v>698.45646286600766</v>
      </c>
      <c r="E82" s="2">
        <f t="shared" si="25"/>
        <v>698.45646286600777</v>
      </c>
      <c r="F82" s="2">
        <f t="shared" si="24"/>
        <v>12.699208415745593</v>
      </c>
      <c r="H82" s="2">
        <f t="shared" si="12"/>
        <v>3.6666666666666665</v>
      </c>
      <c r="I82" s="2">
        <f t="shared" si="13"/>
        <v>12.699208415745593</v>
      </c>
      <c r="J82" s="2">
        <f t="shared" si="14"/>
        <v>698.45646286600766</v>
      </c>
      <c r="K82" s="2">
        <f t="shared" si="26"/>
        <v>6.666666666666667</v>
      </c>
      <c r="L82" s="2">
        <f t="shared" si="27"/>
        <v>101.59366732596476</v>
      </c>
      <c r="M82" s="2">
        <f t="shared" si="28"/>
        <v>698.45646286600777</v>
      </c>
      <c r="N82" s="2">
        <f t="shared" si="29"/>
        <v>29998.476656893417</v>
      </c>
      <c r="O82" s="2">
        <f t="shared" si="30"/>
        <v>6.6666666666666652</v>
      </c>
    </row>
    <row r="83" spans="1:15" x14ac:dyDescent="0.25">
      <c r="A83">
        <v>78</v>
      </c>
      <c r="B83">
        <f t="shared" si="31"/>
        <v>6</v>
      </c>
      <c r="C83">
        <f t="shared" si="10"/>
        <v>45</v>
      </c>
      <c r="D83">
        <f t="shared" si="11"/>
        <v>739.9888454232688</v>
      </c>
      <c r="E83" s="2">
        <f t="shared" si="25"/>
        <v>739.9888454232688</v>
      </c>
      <c r="F83">
        <f t="shared" si="24"/>
        <v>13.454342644059432</v>
      </c>
      <c r="H83">
        <f t="shared" si="12"/>
        <v>3.75</v>
      </c>
      <c r="I83">
        <f t="shared" si="13"/>
        <v>13.454342644059432</v>
      </c>
      <c r="J83">
        <f t="shared" si="14"/>
        <v>739.9888454232688</v>
      </c>
      <c r="K83" s="2">
        <f t="shared" si="26"/>
        <v>6.75</v>
      </c>
      <c r="L83" s="2">
        <f t="shared" si="27"/>
        <v>107.63474115247547</v>
      </c>
      <c r="M83" s="2">
        <f t="shared" si="28"/>
        <v>739.98884542326891</v>
      </c>
      <c r="N83" s="2">
        <f t="shared" si="29"/>
        <v>31782.278904977393</v>
      </c>
      <c r="O83" s="2">
        <f t="shared" si="30"/>
        <v>6.7499999999999982</v>
      </c>
    </row>
    <row r="84" spans="1:15" x14ac:dyDescent="0.25">
      <c r="A84">
        <v>79</v>
      </c>
      <c r="B84">
        <f t="shared" si="31"/>
        <v>6</v>
      </c>
      <c r="C84">
        <f t="shared" si="10"/>
        <v>46</v>
      </c>
      <c r="D84">
        <f t="shared" si="11"/>
        <v>783.99087196349865</v>
      </c>
      <c r="E84" s="2">
        <f t="shared" si="25"/>
        <v>783.99087196349853</v>
      </c>
      <c r="F84">
        <f t="shared" si="24"/>
        <v>14.25437949024543</v>
      </c>
      <c r="H84">
        <f t="shared" si="12"/>
        <v>3.8333333333333335</v>
      </c>
      <c r="I84">
        <f t="shared" si="13"/>
        <v>14.25437949024543</v>
      </c>
      <c r="J84">
        <f t="shared" si="14"/>
        <v>783.99087196349865</v>
      </c>
      <c r="K84" s="2">
        <f t="shared" si="26"/>
        <v>6.833333333333333</v>
      </c>
      <c r="L84" s="2">
        <f t="shared" si="27"/>
        <v>114.03503592196337</v>
      </c>
      <c r="M84" s="2">
        <f t="shared" si="28"/>
        <v>783.99087196349819</v>
      </c>
      <c r="N84" s="2">
        <f t="shared" si="29"/>
        <v>33672.15155445748</v>
      </c>
      <c r="O84" s="2">
        <f t="shared" si="30"/>
        <v>6.8333333333333321</v>
      </c>
    </row>
    <row r="85" spans="1:15" x14ac:dyDescent="0.25">
      <c r="A85">
        <v>80</v>
      </c>
      <c r="B85">
        <f t="shared" si="31"/>
        <v>6</v>
      </c>
      <c r="C85">
        <f t="shared" si="10"/>
        <v>47</v>
      </c>
      <c r="D85">
        <f t="shared" si="11"/>
        <v>830.60939515989014</v>
      </c>
      <c r="E85" s="2">
        <f t="shared" si="25"/>
        <v>830.60939515989025</v>
      </c>
      <c r="F85">
        <f t="shared" si="24"/>
        <v>15.101989002907093</v>
      </c>
      <c r="H85">
        <f t="shared" si="12"/>
        <v>3.9166666666666665</v>
      </c>
      <c r="I85">
        <f t="shared" si="13"/>
        <v>15.101989002907093</v>
      </c>
      <c r="J85">
        <f t="shared" si="14"/>
        <v>830.60939515989014</v>
      </c>
      <c r="K85" s="2">
        <f t="shared" si="26"/>
        <v>6.916666666666667</v>
      </c>
      <c r="L85" s="2">
        <f t="shared" si="27"/>
        <v>120.81591202325683</v>
      </c>
      <c r="M85" s="2">
        <f t="shared" si="28"/>
        <v>830.60939515989071</v>
      </c>
      <c r="N85" s="2">
        <f t="shared" si="29"/>
        <v>35674.401879620716</v>
      </c>
      <c r="O85" s="2">
        <f t="shared" si="30"/>
        <v>6.9166666666666652</v>
      </c>
    </row>
    <row r="86" spans="1:15" x14ac:dyDescent="0.25">
      <c r="A86">
        <v>81</v>
      </c>
      <c r="B86">
        <f t="shared" si="31"/>
        <v>6</v>
      </c>
      <c r="C86">
        <f t="shared" si="10"/>
        <v>48</v>
      </c>
      <c r="D86">
        <f t="shared" si="11"/>
        <v>880</v>
      </c>
      <c r="E86" s="2">
        <f t="shared" si="25"/>
        <v>880</v>
      </c>
      <c r="F86">
        <f t="shared" si="24"/>
        <v>16</v>
      </c>
      <c r="H86">
        <f t="shared" si="12"/>
        <v>4</v>
      </c>
      <c r="I86">
        <f t="shared" si="13"/>
        <v>16</v>
      </c>
      <c r="J86">
        <f t="shared" si="14"/>
        <v>880</v>
      </c>
      <c r="K86" s="2">
        <f t="shared" si="26"/>
        <v>7</v>
      </c>
      <c r="L86" s="2">
        <f t="shared" si="27"/>
        <v>128</v>
      </c>
      <c r="M86" s="2">
        <f t="shared" si="28"/>
        <v>880</v>
      </c>
      <c r="N86" s="2">
        <f t="shared" si="29"/>
        <v>37795.712204800002</v>
      </c>
      <c r="O86" s="2">
        <f t="shared" si="30"/>
        <v>6.9999999999999982</v>
      </c>
    </row>
    <row r="87" spans="1:15" x14ac:dyDescent="0.25">
      <c r="A87">
        <v>82</v>
      </c>
      <c r="B87">
        <f t="shared" si="31"/>
        <v>6</v>
      </c>
      <c r="C87">
        <f t="shared" si="10"/>
        <v>49</v>
      </c>
      <c r="D87">
        <f t="shared" si="11"/>
        <v>932.32752303617951</v>
      </c>
      <c r="E87" s="2">
        <f t="shared" si="25"/>
        <v>932.32752303617963</v>
      </c>
      <c r="F87">
        <f t="shared" si="24"/>
        <v>16.951409509748718</v>
      </c>
      <c r="H87">
        <f t="shared" si="12"/>
        <v>4.083333333333333</v>
      </c>
      <c r="I87">
        <f t="shared" si="13"/>
        <v>16.951409509748718</v>
      </c>
      <c r="J87">
        <f t="shared" si="14"/>
        <v>932.32752303617951</v>
      </c>
      <c r="K87" s="2">
        <f t="shared" si="26"/>
        <v>7.083333333333333</v>
      </c>
      <c r="L87" s="2">
        <f t="shared" si="27"/>
        <v>135.61127607798977</v>
      </c>
      <c r="M87" s="2">
        <f t="shared" si="28"/>
        <v>932.32752303617963</v>
      </c>
      <c r="N87" s="2">
        <f t="shared" si="29"/>
        <v>40043.162206010784</v>
      </c>
      <c r="O87" s="2">
        <f t="shared" si="30"/>
        <v>7.0833333333333321</v>
      </c>
    </row>
    <row r="88" spans="1:15" x14ac:dyDescent="0.25">
      <c r="A88">
        <v>83</v>
      </c>
      <c r="B88">
        <f t="shared" si="31"/>
        <v>6</v>
      </c>
      <c r="C88">
        <f t="shared" si="10"/>
        <v>50</v>
      </c>
      <c r="D88">
        <f t="shared" si="11"/>
        <v>987.76660251224848</v>
      </c>
      <c r="E88" s="2">
        <f t="shared" si="25"/>
        <v>987.76660251224826</v>
      </c>
      <c r="F88">
        <f t="shared" si="24"/>
        <v>17.959392772949972</v>
      </c>
      <c r="H88">
        <f t="shared" si="12"/>
        <v>4.166666666666667</v>
      </c>
      <c r="I88">
        <f t="shared" si="13"/>
        <v>17.959392772949972</v>
      </c>
      <c r="J88">
        <f t="shared" si="14"/>
        <v>987.76660251224848</v>
      </c>
      <c r="K88" s="2">
        <f t="shared" si="26"/>
        <v>7.166666666666667</v>
      </c>
      <c r="L88" s="2">
        <f t="shared" si="27"/>
        <v>143.67514218359975</v>
      </c>
      <c r="M88" s="2">
        <f t="shared" si="28"/>
        <v>987.76660251224826</v>
      </c>
      <c r="N88" s="2">
        <f t="shared" si="29"/>
        <v>42424.252538711378</v>
      </c>
      <c r="O88" s="2">
        <f t="shared" si="30"/>
        <v>7.1666666666666652</v>
      </c>
    </row>
    <row r="89" spans="1:15" x14ac:dyDescent="0.25">
      <c r="A89">
        <v>84</v>
      </c>
      <c r="B89">
        <f t="shared" si="31"/>
        <v>7</v>
      </c>
      <c r="C89">
        <f t="shared" si="10"/>
        <v>51</v>
      </c>
      <c r="D89">
        <f t="shared" si="11"/>
        <v>1046.5022612023945</v>
      </c>
      <c r="E89" s="2">
        <f t="shared" si="25"/>
        <v>1046.5022612023945</v>
      </c>
      <c r="F89">
        <f t="shared" si="24"/>
        <v>19.027313840043536</v>
      </c>
      <c r="H89">
        <f t="shared" si="12"/>
        <v>4.25</v>
      </c>
      <c r="I89">
        <f t="shared" si="13"/>
        <v>19.027313840043536</v>
      </c>
      <c r="J89">
        <f t="shared" si="14"/>
        <v>1046.5022612023945</v>
      </c>
      <c r="K89" s="2">
        <f t="shared" si="26"/>
        <v>7.25</v>
      </c>
      <c r="L89" s="2">
        <f t="shared" si="27"/>
        <v>152.21851072034832</v>
      </c>
      <c r="M89" s="2">
        <f t="shared" si="28"/>
        <v>1046.5022612023947</v>
      </c>
      <c r="N89" s="2">
        <f t="shared" si="29"/>
        <v>44946.929870543347</v>
      </c>
      <c r="O89" s="2">
        <f t="shared" si="30"/>
        <v>7.2499999999999982</v>
      </c>
    </row>
    <row r="90" spans="1:15" x14ac:dyDescent="0.25">
      <c r="A90">
        <v>85</v>
      </c>
      <c r="B90">
        <f t="shared" si="31"/>
        <v>7</v>
      </c>
      <c r="C90">
        <f t="shared" si="10"/>
        <v>52</v>
      </c>
      <c r="D90">
        <f t="shared" si="11"/>
        <v>1108.7305239074881</v>
      </c>
      <c r="E90" s="2">
        <f t="shared" si="25"/>
        <v>1108.7305239074883</v>
      </c>
      <c r="F90">
        <f t="shared" si="24"/>
        <v>20.158736798317964</v>
      </c>
      <c r="H90">
        <f t="shared" si="12"/>
        <v>4.333333333333333</v>
      </c>
      <c r="I90">
        <f t="shared" si="13"/>
        <v>20.158736798317964</v>
      </c>
      <c r="J90">
        <f t="shared" si="14"/>
        <v>1108.7305239074881</v>
      </c>
      <c r="K90" s="2">
        <f t="shared" si="26"/>
        <v>7.333333333333333</v>
      </c>
      <c r="L90" s="2">
        <f t="shared" si="27"/>
        <v>161.26989438654368</v>
      </c>
      <c r="M90" s="2">
        <f t="shared" si="28"/>
        <v>1108.7305239074879</v>
      </c>
      <c r="N90" s="2">
        <f t="shared" si="29"/>
        <v>47619.613402596064</v>
      </c>
      <c r="O90" s="2">
        <f t="shared" si="30"/>
        <v>7.3333333333333321</v>
      </c>
    </row>
    <row r="91" spans="1:15" x14ac:dyDescent="0.25">
      <c r="A91">
        <v>86</v>
      </c>
      <c r="B91">
        <f t="shared" si="31"/>
        <v>7</v>
      </c>
      <c r="C91">
        <f t="shared" si="10"/>
        <v>53</v>
      </c>
      <c r="D91">
        <f t="shared" si="11"/>
        <v>1174.6590716696305</v>
      </c>
      <c r="E91" s="2">
        <f t="shared" si="25"/>
        <v>1174.6590716696303</v>
      </c>
      <c r="F91">
        <f t="shared" si="24"/>
        <v>21.357437666720553</v>
      </c>
      <c r="H91">
        <f t="shared" si="12"/>
        <v>4.416666666666667</v>
      </c>
      <c r="I91">
        <f t="shared" si="13"/>
        <v>21.357437666720553</v>
      </c>
      <c r="J91">
        <f t="shared" si="14"/>
        <v>1174.6590716696305</v>
      </c>
      <c r="K91" s="2">
        <f t="shared" si="26"/>
        <v>7.416666666666667</v>
      </c>
      <c r="L91" s="2">
        <f t="shared" si="27"/>
        <v>170.85950133376434</v>
      </c>
      <c r="M91" s="2">
        <f t="shared" si="28"/>
        <v>1174.6590716696298</v>
      </c>
      <c r="N91" s="2">
        <f t="shared" si="29"/>
        <v>50451.222967707799</v>
      </c>
      <c r="O91" s="2">
        <f t="shared" si="30"/>
        <v>7.4166666666666652</v>
      </c>
    </row>
    <row r="92" spans="1:15" x14ac:dyDescent="0.25">
      <c r="A92">
        <v>87</v>
      </c>
      <c r="B92">
        <f t="shared" si="31"/>
        <v>7</v>
      </c>
      <c r="C92">
        <f t="shared" si="10"/>
        <v>54</v>
      </c>
      <c r="D92">
        <f t="shared" si="11"/>
        <v>1244.5079348883235</v>
      </c>
      <c r="E92" s="2">
        <f t="shared" si="25"/>
        <v>1244.5079348883235</v>
      </c>
      <c r="F92">
        <f t="shared" si="24"/>
        <v>22.627416997969519</v>
      </c>
      <c r="H92">
        <f t="shared" si="12"/>
        <v>4.5</v>
      </c>
      <c r="I92">
        <f t="shared" si="13"/>
        <v>22.627416997969519</v>
      </c>
      <c r="J92">
        <f t="shared" si="14"/>
        <v>1244.5079348883235</v>
      </c>
      <c r="K92" s="2">
        <f t="shared" si="26"/>
        <v>7.5</v>
      </c>
      <c r="L92" s="2">
        <f t="shared" si="27"/>
        <v>181.01933598375612</v>
      </c>
      <c r="M92" s="2">
        <f t="shared" si="28"/>
        <v>1244.5079348883232</v>
      </c>
      <c r="N92" s="2">
        <f t="shared" si="29"/>
        <v>53451.20879957846</v>
      </c>
      <c r="O92" s="2">
        <f t="shared" si="30"/>
        <v>7.4999999999999982</v>
      </c>
    </row>
    <row r="93" spans="1:15" x14ac:dyDescent="0.25">
      <c r="A93">
        <v>88</v>
      </c>
      <c r="B93">
        <f t="shared" si="31"/>
        <v>7</v>
      </c>
      <c r="C93">
        <f t="shared" si="10"/>
        <v>55</v>
      </c>
      <c r="D93">
        <f t="shared" si="11"/>
        <v>1318.5102276514795</v>
      </c>
      <c r="E93" s="2">
        <f t="shared" si="25"/>
        <v>1318.5102276514795</v>
      </c>
      <c r="F93">
        <f t="shared" si="24"/>
        <v>23.972913230026897</v>
      </c>
      <c r="H93">
        <f t="shared" si="12"/>
        <v>4.583333333333333</v>
      </c>
      <c r="I93">
        <f t="shared" si="13"/>
        <v>23.972913230026897</v>
      </c>
      <c r="J93">
        <f t="shared" si="14"/>
        <v>1318.5102276514795</v>
      </c>
      <c r="K93" s="2">
        <f t="shared" si="26"/>
        <v>7.583333333333333</v>
      </c>
      <c r="L93" s="2">
        <f t="shared" si="27"/>
        <v>191.78330584021521</v>
      </c>
      <c r="M93" s="2">
        <f t="shared" si="28"/>
        <v>1318.5102276514795</v>
      </c>
      <c r="N93" s="2">
        <f t="shared" si="29"/>
        <v>56629.583072046189</v>
      </c>
      <c r="O93" s="2">
        <f t="shared" si="30"/>
        <v>7.5833333333333321</v>
      </c>
    </row>
    <row r="94" spans="1:15" x14ac:dyDescent="0.25">
      <c r="A94">
        <v>89</v>
      </c>
      <c r="B94">
        <f t="shared" si="31"/>
        <v>7</v>
      </c>
      <c r="C94">
        <f t="shared" si="10"/>
        <v>56</v>
      </c>
      <c r="D94">
        <f t="shared" si="11"/>
        <v>1396.9129257320158</v>
      </c>
      <c r="E94" s="2">
        <f t="shared" si="25"/>
        <v>1396.9129257320155</v>
      </c>
      <c r="F94">
        <f t="shared" si="24"/>
        <v>25.398416831491197</v>
      </c>
      <c r="H94">
        <f t="shared" si="12"/>
        <v>4.666666666666667</v>
      </c>
      <c r="I94">
        <f t="shared" si="13"/>
        <v>25.398416831491197</v>
      </c>
      <c r="J94">
        <f t="shared" si="14"/>
        <v>1396.9129257320158</v>
      </c>
      <c r="K94" s="2">
        <f t="shared" si="26"/>
        <v>7.666666666666667</v>
      </c>
      <c r="L94" s="2">
        <f t="shared" si="27"/>
        <v>203.18733465192955</v>
      </c>
      <c r="M94" s="2">
        <f t="shared" si="28"/>
        <v>1396.9129257320155</v>
      </c>
      <c r="N94" s="2">
        <f t="shared" si="29"/>
        <v>59996.953313786835</v>
      </c>
      <c r="O94" s="2">
        <f t="shared" si="30"/>
        <v>7.6666666666666652</v>
      </c>
    </row>
    <row r="95" spans="1:15" x14ac:dyDescent="0.25">
      <c r="A95">
        <v>90</v>
      </c>
      <c r="B95">
        <f t="shared" si="31"/>
        <v>7</v>
      </c>
      <c r="C95">
        <f t="shared" si="10"/>
        <v>57</v>
      </c>
      <c r="D95">
        <f t="shared" si="11"/>
        <v>1479.9776908465376</v>
      </c>
      <c r="E95" s="2">
        <f t="shared" si="25"/>
        <v>1479.9776908465376</v>
      </c>
      <c r="F95">
        <f t="shared" si="24"/>
        <v>26.908685288118864</v>
      </c>
      <c r="H95">
        <f t="shared" si="12"/>
        <v>4.75</v>
      </c>
      <c r="I95">
        <f t="shared" si="13"/>
        <v>26.908685288118864</v>
      </c>
      <c r="J95">
        <f t="shared" si="14"/>
        <v>1479.9776908465376</v>
      </c>
      <c r="K95" s="2">
        <f t="shared" si="26"/>
        <v>7.75</v>
      </c>
      <c r="L95" s="2">
        <f t="shared" si="27"/>
        <v>215.26948230495097</v>
      </c>
      <c r="M95" s="2">
        <f t="shared" si="28"/>
        <v>1479.9776908465378</v>
      </c>
      <c r="N95" s="2">
        <f t="shared" si="29"/>
        <v>63564.557809954786</v>
      </c>
      <c r="O95" s="2">
        <f t="shared" si="30"/>
        <v>7.7499999999999982</v>
      </c>
    </row>
    <row r="96" spans="1:15" x14ac:dyDescent="0.25">
      <c r="A96">
        <v>91</v>
      </c>
      <c r="B96">
        <f t="shared" si="31"/>
        <v>7</v>
      </c>
      <c r="C96">
        <f t="shared" si="10"/>
        <v>58</v>
      </c>
      <c r="D96">
        <f t="shared" si="11"/>
        <v>1567.9817439269968</v>
      </c>
      <c r="E96" s="2">
        <f t="shared" si="25"/>
        <v>1567.9817439269968</v>
      </c>
      <c r="F96">
        <f t="shared" si="24"/>
        <v>28.50875898049085</v>
      </c>
      <c r="H96">
        <f t="shared" si="12"/>
        <v>4.833333333333333</v>
      </c>
      <c r="I96">
        <f t="shared" si="13"/>
        <v>28.50875898049085</v>
      </c>
      <c r="J96">
        <f t="shared" si="14"/>
        <v>1567.9817439269968</v>
      </c>
      <c r="K96" s="2">
        <f t="shared" si="26"/>
        <v>7.833333333333333</v>
      </c>
      <c r="L96" s="2">
        <f t="shared" si="27"/>
        <v>228.07007184392674</v>
      </c>
      <c r="M96" s="2">
        <f t="shared" si="28"/>
        <v>1567.9817439269964</v>
      </c>
      <c r="N96" s="2">
        <f t="shared" si="29"/>
        <v>67344.303108914959</v>
      </c>
      <c r="O96" s="2">
        <f t="shared" si="30"/>
        <v>7.8333333333333313</v>
      </c>
    </row>
    <row r="97" spans="1:15" x14ac:dyDescent="0.25">
      <c r="A97">
        <v>92</v>
      </c>
      <c r="B97">
        <f t="shared" si="31"/>
        <v>7</v>
      </c>
      <c r="C97">
        <f t="shared" si="10"/>
        <v>59</v>
      </c>
      <c r="D97">
        <f t="shared" si="11"/>
        <v>1661.218790319781</v>
      </c>
      <c r="E97" s="2">
        <f t="shared" si="25"/>
        <v>1661.2187903197805</v>
      </c>
      <c r="F97">
        <f t="shared" si="24"/>
        <v>30.2039780058142</v>
      </c>
      <c r="H97">
        <f t="shared" si="12"/>
        <v>4.916666666666667</v>
      </c>
      <c r="I97">
        <f t="shared" si="13"/>
        <v>30.2039780058142</v>
      </c>
      <c r="J97">
        <f t="shared" si="14"/>
        <v>1661.218790319781</v>
      </c>
      <c r="K97" s="2">
        <f t="shared" si="26"/>
        <v>7.916666666666667</v>
      </c>
      <c r="L97" s="2">
        <f t="shared" si="27"/>
        <v>241.63182404651346</v>
      </c>
      <c r="M97" s="2">
        <f t="shared" si="28"/>
        <v>1661.2187903197801</v>
      </c>
      <c r="N97" s="2">
        <f t="shared" si="29"/>
        <v>71348.80375924136</v>
      </c>
      <c r="O97" s="2">
        <f t="shared" si="30"/>
        <v>7.9166666666666652</v>
      </c>
    </row>
    <row r="98" spans="1:15" x14ac:dyDescent="0.25">
      <c r="A98">
        <v>93</v>
      </c>
      <c r="B98">
        <f t="shared" si="31"/>
        <v>7</v>
      </c>
      <c r="C98">
        <f t="shared" si="10"/>
        <v>60</v>
      </c>
      <c r="D98">
        <f t="shared" si="11"/>
        <v>1760</v>
      </c>
      <c r="E98" s="2">
        <f t="shared" si="25"/>
        <v>1760</v>
      </c>
      <c r="F98">
        <f t="shared" si="24"/>
        <v>32</v>
      </c>
      <c r="H98">
        <f t="shared" si="12"/>
        <v>5</v>
      </c>
      <c r="I98">
        <f t="shared" si="13"/>
        <v>32</v>
      </c>
      <c r="J98">
        <f t="shared" si="14"/>
        <v>1760</v>
      </c>
      <c r="K98" s="2">
        <f t="shared" si="26"/>
        <v>8</v>
      </c>
      <c r="L98" s="2">
        <f t="shared" si="27"/>
        <v>256</v>
      </c>
      <c r="M98" s="2">
        <f t="shared" si="28"/>
        <v>1760</v>
      </c>
      <c r="N98" s="2">
        <f t="shared" si="29"/>
        <v>75591.424409600004</v>
      </c>
      <c r="O98" s="2">
        <f t="shared" si="30"/>
        <v>7.9999999999999982</v>
      </c>
    </row>
    <row r="99" spans="1:15" x14ac:dyDescent="0.25">
      <c r="A99">
        <v>94</v>
      </c>
      <c r="B99">
        <f t="shared" si="31"/>
        <v>7</v>
      </c>
      <c r="C99">
        <f t="shared" si="10"/>
        <v>61</v>
      </c>
      <c r="D99">
        <f t="shared" si="11"/>
        <v>1864.655046072359</v>
      </c>
      <c r="E99" s="2">
        <f t="shared" si="25"/>
        <v>1864.6550460723597</v>
      </c>
      <c r="F99">
        <f t="shared" si="24"/>
        <v>33.902819019497436</v>
      </c>
      <c r="H99">
        <f t="shared" si="12"/>
        <v>5.083333333333333</v>
      </c>
      <c r="I99">
        <f t="shared" si="13"/>
        <v>33.902819019497436</v>
      </c>
      <c r="J99">
        <f t="shared" si="14"/>
        <v>1864.655046072359</v>
      </c>
      <c r="K99" s="2">
        <f t="shared" si="26"/>
        <v>8.0833333333333339</v>
      </c>
      <c r="L99" s="2">
        <f t="shared" si="27"/>
        <v>271.2225521559796</v>
      </c>
      <c r="M99" s="2">
        <f t="shared" si="28"/>
        <v>1864.6550460723597</v>
      </c>
      <c r="N99" s="2">
        <f t="shared" si="29"/>
        <v>80086.324412021582</v>
      </c>
      <c r="O99" s="2">
        <f t="shared" si="30"/>
        <v>8.0833333333333321</v>
      </c>
    </row>
    <row r="100" spans="1:15" x14ac:dyDescent="0.25">
      <c r="A100">
        <v>95</v>
      </c>
      <c r="B100">
        <f t="shared" si="31"/>
        <v>7</v>
      </c>
      <c r="C100">
        <f t="shared" si="10"/>
        <v>62</v>
      </c>
      <c r="D100">
        <f t="shared" si="11"/>
        <v>1975.533205024497</v>
      </c>
      <c r="E100" s="2">
        <f t="shared" si="25"/>
        <v>1975.5332050244961</v>
      </c>
      <c r="F100">
        <f t="shared" si="24"/>
        <v>35.918785545899944</v>
      </c>
      <c r="H100">
        <f t="shared" si="12"/>
        <v>5.166666666666667</v>
      </c>
      <c r="I100">
        <f t="shared" si="13"/>
        <v>35.918785545899944</v>
      </c>
      <c r="J100">
        <f t="shared" si="14"/>
        <v>1975.533205024497</v>
      </c>
      <c r="K100" s="2">
        <f t="shared" si="26"/>
        <v>8.1666666666666661</v>
      </c>
      <c r="L100" s="2">
        <f t="shared" si="27"/>
        <v>287.35028436719927</v>
      </c>
      <c r="M100" s="2">
        <f t="shared" si="28"/>
        <v>1975.5332050244949</v>
      </c>
      <c r="N100" s="2">
        <f t="shared" si="29"/>
        <v>84848.505077422684</v>
      </c>
      <c r="O100" s="2">
        <f t="shared" si="30"/>
        <v>8.1666666666666643</v>
      </c>
    </row>
    <row r="101" spans="1:15" x14ac:dyDescent="0.25">
      <c r="A101">
        <v>96</v>
      </c>
      <c r="B101">
        <f t="shared" si="31"/>
        <v>8</v>
      </c>
      <c r="C101">
        <f t="shared" si="10"/>
        <v>63</v>
      </c>
      <c r="D101">
        <f t="shared" si="11"/>
        <v>2093.004522404789</v>
      </c>
      <c r="E101" s="2">
        <f t="shared" si="25"/>
        <v>2093.004522404789</v>
      </c>
      <c r="F101">
        <f t="shared" si="24"/>
        <v>38.054627680087073</v>
      </c>
      <c r="H101">
        <f t="shared" si="12"/>
        <v>5.25</v>
      </c>
      <c r="I101">
        <f t="shared" si="13"/>
        <v>38.054627680087073</v>
      </c>
      <c r="J101">
        <f t="shared" si="14"/>
        <v>2093.004522404789</v>
      </c>
      <c r="K101" s="2">
        <f t="shared" si="26"/>
        <v>8.25</v>
      </c>
      <c r="L101" s="2">
        <f t="shared" si="27"/>
        <v>304.43702144069641</v>
      </c>
      <c r="M101" s="2">
        <f t="shared" si="28"/>
        <v>2093.0045224047876</v>
      </c>
      <c r="N101" s="2">
        <f t="shared" si="29"/>
        <v>89893.85974108662</v>
      </c>
      <c r="O101" s="2">
        <f t="shared" si="30"/>
        <v>8.2499999999999982</v>
      </c>
    </row>
    <row r="102" spans="1:15" x14ac:dyDescent="0.25">
      <c r="A102">
        <v>97</v>
      </c>
      <c r="B102">
        <f t="shared" si="31"/>
        <v>8</v>
      </c>
      <c r="C102">
        <f t="shared" si="10"/>
        <v>64</v>
      </c>
      <c r="D102">
        <f t="shared" si="11"/>
        <v>2217.4610478149762</v>
      </c>
      <c r="E102" s="2">
        <f t="shared" si="25"/>
        <v>2217.4610478149771</v>
      </c>
      <c r="F102">
        <f t="shared" si="24"/>
        <v>40.317473596635928</v>
      </c>
      <c r="H102">
        <f t="shared" si="12"/>
        <v>5.333333333333333</v>
      </c>
      <c r="I102">
        <f t="shared" si="13"/>
        <v>40.317473596635928</v>
      </c>
      <c r="J102">
        <f t="shared" si="14"/>
        <v>2217.4610478149762</v>
      </c>
      <c r="K102" s="2">
        <f t="shared" si="26"/>
        <v>8.3333333333333339</v>
      </c>
      <c r="L102" s="2">
        <f t="shared" si="27"/>
        <v>322.53978877308765</v>
      </c>
      <c r="M102" s="2">
        <f t="shared" si="28"/>
        <v>2217.4610478149775</v>
      </c>
      <c r="N102" s="2">
        <f t="shared" si="29"/>
        <v>95239.2268051922</v>
      </c>
      <c r="O102" s="2">
        <f t="shared" si="30"/>
        <v>8.3333333333333321</v>
      </c>
    </row>
    <row r="103" spans="1:15" x14ac:dyDescent="0.25">
      <c r="A103">
        <v>98</v>
      </c>
      <c r="B103">
        <f t="shared" si="31"/>
        <v>8</v>
      </c>
      <c r="C103">
        <f t="shared" ref="C103:C137" si="32">(A103-33)</f>
        <v>65</v>
      </c>
      <c r="D103">
        <f t="shared" ref="D103:D137" si="33">55*POWER(2,(A103-33)/12)</f>
        <v>2349.3181433392601</v>
      </c>
      <c r="E103" s="2">
        <f t="shared" si="25"/>
        <v>2349.3181433392601</v>
      </c>
      <c r="F103">
        <f t="shared" si="24"/>
        <v>42.714875333441093</v>
      </c>
      <c r="H103">
        <f t="shared" ref="H103:H132" si="34">C103/12</f>
        <v>5.416666666666667</v>
      </c>
      <c r="I103">
        <f t="shared" ref="I103:I132" si="35">POWER(2,H103)</f>
        <v>42.714875333441093</v>
      </c>
      <c r="J103">
        <f t="shared" ref="J103:J132" si="36">I103*55</f>
        <v>2349.3181433392601</v>
      </c>
      <c r="K103" s="2">
        <f t="shared" si="26"/>
        <v>8.4166666666666661</v>
      </c>
      <c r="L103" s="2">
        <f t="shared" si="27"/>
        <v>341.71900266752868</v>
      </c>
      <c r="M103" s="2">
        <f t="shared" si="28"/>
        <v>2349.3181433392597</v>
      </c>
      <c r="N103" s="2">
        <f t="shared" si="29"/>
        <v>100902.4459354156</v>
      </c>
      <c r="O103" s="2">
        <f t="shared" si="30"/>
        <v>8.4166666666666643</v>
      </c>
    </row>
    <row r="104" spans="1:15" x14ac:dyDescent="0.25">
      <c r="A104">
        <v>99</v>
      </c>
      <c r="B104">
        <f t="shared" si="31"/>
        <v>8</v>
      </c>
      <c r="C104">
        <f t="shared" si="32"/>
        <v>66</v>
      </c>
      <c r="D104">
        <f t="shared" si="33"/>
        <v>2489.0158697766474</v>
      </c>
      <c r="E104" s="2">
        <f t="shared" si="25"/>
        <v>2489.0158697766474</v>
      </c>
      <c r="F104">
        <f t="shared" si="24"/>
        <v>45.254833995939045</v>
      </c>
      <c r="H104">
        <f t="shared" si="34"/>
        <v>5.5</v>
      </c>
      <c r="I104">
        <f t="shared" si="35"/>
        <v>45.254833995939045</v>
      </c>
      <c r="J104">
        <f t="shared" si="36"/>
        <v>2489.0158697766474</v>
      </c>
      <c r="K104" s="2">
        <f t="shared" si="26"/>
        <v>8.5</v>
      </c>
      <c r="L104" s="2">
        <f t="shared" si="27"/>
        <v>362.0386719675123</v>
      </c>
      <c r="M104" s="2">
        <f t="shared" si="28"/>
        <v>2489.0158697766469</v>
      </c>
      <c r="N104" s="2">
        <f t="shared" si="29"/>
        <v>106902.41759915694</v>
      </c>
      <c r="O104" s="2">
        <f t="shared" si="30"/>
        <v>8.4999999999999982</v>
      </c>
    </row>
    <row r="105" spans="1:15" x14ac:dyDescent="0.25">
      <c r="A105">
        <v>100</v>
      </c>
      <c r="B105">
        <f t="shared" si="31"/>
        <v>8</v>
      </c>
      <c r="C105">
        <f t="shared" si="32"/>
        <v>67</v>
      </c>
      <c r="D105">
        <f t="shared" si="33"/>
        <v>2637.0204553029589</v>
      </c>
      <c r="E105" s="2">
        <f t="shared" si="25"/>
        <v>2637.0204553029598</v>
      </c>
      <c r="F105">
        <f t="shared" si="24"/>
        <v>47.945826460053794</v>
      </c>
      <c r="H105">
        <f t="shared" si="34"/>
        <v>5.583333333333333</v>
      </c>
      <c r="I105">
        <f t="shared" si="35"/>
        <v>47.945826460053794</v>
      </c>
      <c r="J105">
        <f t="shared" si="36"/>
        <v>2637.0204553029589</v>
      </c>
      <c r="K105" s="2">
        <f t="shared" si="26"/>
        <v>8.5833333333333339</v>
      </c>
      <c r="L105" s="2">
        <f t="shared" si="27"/>
        <v>383.56661168043047</v>
      </c>
      <c r="M105" s="2">
        <f t="shared" si="28"/>
        <v>2637.0204553029594</v>
      </c>
      <c r="N105" s="2">
        <f t="shared" si="29"/>
        <v>113259.16614409241</v>
      </c>
      <c r="O105" s="2">
        <f t="shared" si="30"/>
        <v>8.5833333333333321</v>
      </c>
    </row>
    <row r="106" spans="1:15" x14ac:dyDescent="0.25">
      <c r="A106">
        <v>101</v>
      </c>
      <c r="B106">
        <f t="shared" si="31"/>
        <v>8</v>
      </c>
      <c r="C106">
        <f t="shared" si="32"/>
        <v>68</v>
      </c>
      <c r="D106">
        <f t="shared" si="33"/>
        <v>2793.8258514640311</v>
      </c>
      <c r="E106" s="2">
        <f t="shared" si="25"/>
        <v>2793.8258514640311</v>
      </c>
      <c r="F106">
        <f t="shared" si="24"/>
        <v>50.79683366298238</v>
      </c>
      <c r="H106">
        <f t="shared" si="34"/>
        <v>5.666666666666667</v>
      </c>
      <c r="I106">
        <f t="shared" si="35"/>
        <v>50.79683366298238</v>
      </c>
      <c r="J106">
        <f t="shared" si="36"/>
        <v>2793.8258514640311</v>
      </c>
      <c r="K106" s="2">
        <f t="shared" si="26"/>
        <v>8.6666666666666661</v>
      </c>
      <c r="L106" s="2">
        <f t="shared" si="27"/>
        <v>406.37466930385875</v>
      </c>
      <c r="M106" s="2">
        <f t="shared" si="28"/>
        <v>2793.8258514640288</v>
      </c>
      <c r="N106" s="2">
        <f t="shared" si="29"/>
        <v>119993.90662757357</v>
      </c>
      <c r="O106" s="2">
        <f t="shared" si="30"/>
        <v>8.6666666666666643</v>
      </c>
    </row>
    <row r="107" spans="1:15" s="2" customFormat="1" x14ac:dyDescent="0.25">
      <c r="A107" s="2">
        <v>102</v>
      </c>
      <c r="B107" s="2">
        <f t="shared" si="31"/>
        <v>8</v>
      </c>
      <c r="C107" s="2">
        <f t="shared" si="32"/>
        <v>69</v>
      </c>
      <c r="D107" s="2">
        <f t="shared" si="33"/>
        <v>2959.9553816930757</v>
      </c>
      <c r="E107" s="2">
        <f t="shared" si="25"/>
        <v>2959.9553816930757</v>
      </c>
      <c r="F107" s="2">
        <f t="shared" si="24"/>
        <v>53.817370576237735</v>
      </c>
      <c r="H107" s="2">
        <f t="shared" si="34"/>
        <v>5.75</v>
      </c>
      <c r="I107" s="2">
        <f t="shared" si="35"/>
        <v>53.817370576237735</v>
      </c>
      <c r="J107" s="2">
        <f t="shared" si="36"/>
        <v>2959.9553816930757</v>
      </c>
      <c r="K107" s="2">
        <f t="shared" si="26"/>
        <v>8.75</v>
      </c>
      <c r="L107" s="2">
        <f t="shared" si="27"/>
        <v>430.5389646099016</v>
      </c>
      <c r="M107" s="2">
        <f t="shared" si="28"/>
        <v>2959.9553816930734</v>
      </c>
      <c r="N107" s="2">
        <f t="shared" si="29"/>
        <v>127129.11561990947</v>
      </c>
      <c r="O107" s="2">
        <f t="shared" si="30"/>
        <v>8.7499999999999982</v>
      </c>
    </row>
    <row r="108" spans="1:15" x14ac:dyDescent="0.25">
      <c r="A108">
        <v>103</v>
      </c>
      <c r="B108">
        <f t="shared" si="31"/>
        <v>8</v>
      </c>
      <c r="C108">
        <f t="shared" si="32"/>
        <v>70</v>
      </c>
      <c r="D108">
        <f t="shared" si="33"/>
        <v>3135.9634878539923</v>
      </c>
      <c r="E108" s="2">
        <f t="shared" si="25"/>
        <v>3135.9634878539941</v>
      </c>
      <c r="F108">
        <f t="shared" si="24"/>
        <v>57.017517960981678</v>
      </c>
      <c r="H108">
        <f t="shared" si="34"/>
        <v>5.833333333333333</v>
      </c>
      <c r="I108">
        <f t="shared" si="35"/>
        <v>57.017517960981678</v>
      </c>
      <c r="J108">
        <f t="shared" si="36"/>
        <v>3135.9634878539923</v>
      </c>
      <c r="K108" s="2">
        <f t="shared" si="26"/>
        <v>8.8333333333333339</v>
      </c>
      <c r="L108" s="2">
        <f t="shared" si="27"/>
        <v>456.14014368785394</v>
      </c>
      <c r="M108" s="2">
        <f t="shared" si="28"/>
        <v>3135.963487853996</v>
      </c>
      <c r="N108" s="2">
        <f t="shared" si="29"/>
        <v>134688.60621783006</v>
      </c>
      <c r="O108" s="2">
        <f t="shared" si="30"/>
        <v>8.8333333333333321</v>
      </c>
    </row>
    <row r="109" spans="1:15" x14ac:dyDescent="0.25">
      <c r="A109">
        <v>104</v>
      </c>
      <c r="B109">
        <f t="shared" si="31"/>
        <v>8</v>
      </c>
      <c r="C109">
        <f t="shared" si="32"/>
        <v>71</v>
      </c>
      <c r="D109">
        <f t="shared" si="33"/>
        <v>3322.4375806395624</v>
      </c>
      <c r="E109" s="2">
        <f t="shared" si="25"/>
        <v>3322.4375806395601</v>
      </c>
      <c r="F109">
        <f t="shared" si="24"/>
        <v>60.407956011628407</v>
      </c>
      <c r="H109">
        <f t="shared" si="34"/>
        <v>5.916666666666667</v>
      </c>
      <c r="I109">
        <f t="shared" si="35"/>
        <v>60.407956011628407</v>
      </c>
      <c r="J109">
        <f t="shared" si="36"/>
        <v>3322.4375806395624</v>
      </c>
      <c r="K109" s="2">
        <f t="shared" si="26"/>
        <v>8.9166666666666661</v>
      </c>
      <c r="L109" s="2">
        <f t="shared" si="27"/>
        <v>483.26364809302697</v>
      </c>
      <c r="M109" s="2">
        <f t="shared" si="28"/>
        <v>3322.4375806395606</v>
      </c>
      <c r="N109" s="2">
        <f t="shared" si="29"/>
        <v>142697.60751848275</v>
      </c>
      <c r="O109" s="2">
        <f t="shared" si="30"/>
        <v>8.9166666666666643</v>
      </c>
    </row>
    <row r="110" spans="1:15" x14ac:dyDescent="0.25">
      <c r="A110">
        <v>105</v>
      </c>
      <c r="B110">
        <f t="shared" si="31"/>
        <v>8</v>
      </c>
      <c r="C110">
        <f t="shared" si="32"/>
        <v>72</v>
      </c>
      <c r="D110">
        <f t="shared" si="33"/>
        <v>3520</v>
      </c>
      <c r="E110" s="2">
        <f t="shared" si="25"/>
        <v>3520</v>
      </c>
      <c r="F110">
        <f t="shared" si="24"/>
        <v>64</v>
      </c>
      <c r="H110">
        <f t="shared" si="34"/>
        <v>6</v>
      </c>
      <c r="I110">
        <f t="shared" si="35"/>
        <v>64</v>
      </c>
      <c r="J110">
        <f t="shared" si="36"/>
        <v>3520</v>
      </c>
      <c r="K110" s="2">
        <f t="shared" si="26"/>
        <v>9</v>
      </c>
      <c r="L110" s="2">
        <f t="shared" si="27"/>
        <v>512</v>
      </c>
      <c r="M110" s="2">
        <f t="shared" si="28"/>
        <v>3520</v>
      </c>
      <c r="N110" s="2">
        <f t="shared" si="29"/>
        <v>151182.84881920001</v>
      </c>
      <c r="O110" s="2">
        <f t="shared" si="30"/>
        <v>8.9999999999999982</v>
      </c>
    </row>
    <row r="111" spans="1:15" x14ac:dyDescent="0.25">
      <c r="A111">
        <v>106</v>
      </c>
      <c r="B111">
        <f t="shared" si="31"/>
        <v>8</v>
      </c>
      <c r="C111">
        <f t="shared" si="32"/>
        <v>73</v>
      </c>
      <c r="D111">
        <f t="shared" si="33"/>
        <v>3729.3100921447185</v>
      </c>
      <c r="E111" s="2">
        <f t="shared" si="25"/>
        <v>3729.3100921447194</v>
      </c>
      <c r="F111">
        <f t="shared" si="24"/>
        <v>67.805638038994886</v>
      </c>
      <c r="H111">
        <f t="shared" si="34"/>
        <v>6.083333333333333</v>
      </c>
      <c r="I111">
        <f t="shared" si="35"/>
        <v>67.805638038994886</v>
      </c>
      <c r="J111">
        <f t="shared" si="36"/>
        <v>3729.3100921447185</v>
      </c>
      <c r="K111" s="2">
        <f t="shared" si="26"/>
        <v>9.0833333333333339</v>
      </c>
      <c r="L111" s="2">
        <f t="shared" si="27"/>
        <v>542.4451043119592</v>
      </c>
      <c r="M111" s="2">
        <f t="shared" si="28"/>
        <v>3729.3100921447194</v>
      </c>
      <c r="N111" s="2">
        <f t="shared" si="29"/>
        <v>160172.64882404316</v>
      </c>
      <c r="O111" s="2">
        <f t="shared" si="30"/>
        <v>9.0833333333333321</v>
      </c>
    </row>
    <row r="112" spans="1:15" x14ac:dyDescent="0.25">
      <c r="A112">
        <v>107</v>
      </c>
      <c r="B112">
        <f t="shared" si="31"/>
        <v>8</v>
      </c>
      <c r="C112">
        <f t="shared" si="32"/>
        <v>74</v>
      </c>
      <c r="D112">
        <f t="shared" si="33"/>
        <v>3951.066410048993</v>
      </c>
      <c r="E112" s="2">
        <f t="shared" si="25"/>
        <v>3951.0664100489917</v>
      </c>
      <c r="F112">
        <f t="shared" si="24"/>
        <v>71.837571091799873</v>
      </c>
      <c r="H112">
        <f t="shared" si="34"/>
        <v>6.166666666666667</v>
      </c>
      <c r="I112">
        <f t="shared" si="35"/>
        <v>71.837571091799873</v>
      </c>
      <c r="J112">
        <f t="shared" si="36"/>
        <v>3951.066410048993</v>
      </c>
      <c r="K112" s="2">
        <f t="shared" si="26"/>
        <v>9.1666666666666661</v>
      </c>
      <c r="L112" s="2">
        <f t="shared" si="27"/>
        <v>574.70056873439853</v>
      </c>
      <c r="M112" s="2">
        <f t="shared" si="28"/>
        <v>3951.0664100489898</v>
      </c>
      <c r="N112" s="2">
        <f t="shared" si="29"/>
        <v>169697.01015484537</v>
      </c>
      <c r="O112" s="2">
        <f t="shared" si="30"/>
        <v>9.1666666666666643</v>
      </c>
    </row>
    <row r="113" spans="1:15" x14ac:dyDescent="0.25">
      <c r="A113">
        <v>108</v>
      </c>
      <c r="B113">
        <f t="shared" si="31"/>
        <v>9</v>
      </c>
      <c r="C113">
        <f t="shared" si="32"/>
        <v>75</v>
      </c>
      <c r="D113">
        <f t="shared" si="33"/>
        <v>4186.0090448095789</v>
      </c>
      <c r="E113" s="2">
        <f t="shared" si="25"/>
        <v>4186.0090448095771</v>
      </c>
      <c r="F113">
        <f t="shared" si="24"/>
        <v>76.10925536017416</v>
      </c>
      <c r="H113">
        <f t="shared" si="34"/>
        <v>6.25</v>
      </c>
      <c r="I113">
        <f t="shared" si="35"/>
        <v>76.10925536017416</v>
      </c>
      <c r="J113">
        <f t="shared" si="36"/>
        <v>4186.0090448095789</v>
      </c>
      <c r="K113" s="2">
        <f t="shared" si="26"/>
        <v>9.25</v>
      </c>
      <c r="L113" s="2">
        <f t="shared" si="27"/>
        <v>608.87404288139282</v>
      </c>
      <c r="M113" s="2">
        <f t="shared" si="28"/>
        <v>4186.0090448095752</v>
      </c>
      <c r="N113" s="2">
        <f t="shared" si="29"/>
        <v>179787.71948217324</v>
      </c>
      <c r="O113" s="2">
        <f t="shared" si="30"/>
        <v>9.2499999999999982</v>
      </c>
    </row>
    <row r="114" spans="1:15" x14ac:dyDescent="0.25">
      <c r="A114">
        <v>109</v>
      </c>
      <c r="B114">
        <f t="shared" si="31"/>
        <v>9</v>
      </c>
      <c r="C114">
        <f t="shared" si="32"/>
        <v>76</v>
      </c>
      <c r="D114">
        <f t="shared" si="33"/>
        <v>4434.9220956299505</v>
      </c>
      <c r="E114" s="2">
        <f t="shared" si="25"/>
        <v>4434.9220956299532</v>
      </c>
      <c r="F114">
        <f t="shared" si="24"/>
        <v>80.634947193271827</v>
      </c>
      <c r="H114">
        <f t="shared" si="34"/>
        <v>6.333333333333333</v>
      </c>
      <c r="I114">
        <f t="shared" si="35"/>
        <v>80.634947193271827</v>
      </c>
      <c r="J114">
        <f t="shared" si="36"/>
        <v>4434.9220956299505</v>
      </c>
      <c r="K114" s="2">
        <f t="shared" si="26"/>
        <v>9.3333333333333339</v>
      </c>
      <c r="L114" s="2">
        <f t="shared" si="27"/>
        <v>645.07957754617541</v>
      </c>
      <c r="M114" s="2">
        <f t="shared" si="28"/>
        <v>4434.9220956299559</v>
      </c>
      <c r="N114" s="2">
        <f t="shared" si="29"/>
        <v>190478.45361038446</v>
      </c>
      <c r="O114" s="2">
        <f t="shared" si="30"/>
        <v>9.3333333333333321</v>
      </c>
    </row>
    <row r="115" spans="1:15" x14ac:dyDescent="0.25">
      <c r="A115">
        <v>110</v>
      </c>
      <c r="B115">
        <f t="shared" si="31"/>
        <v>9</v>
      </c>
      <c r="C115">
        <f t="shared" si="32"/>
        <v>77</v>
      </c>
      <c r="D115">
        <f t="shared" si="33"/>
        <v>4698.6362866785221</v>
      </c>
      <c r="E115" s="2">
        <f t="shared" si="25"/>
        <v>4698.6362866785194</v>
      </c>
      <c r="F115">
        <f t="shared" ref="F115:F132" si="37">POWER(2,(A115-33)/12)</f>
        <v>85.429750666882228</v>
      </c>
      <c r="H115">
        <f t="shared" si="34"/>
        <v>6.416666666666667</v>
      </c>
      <c r="I115">
        <f t="shared" si="35"/>
        <v>85.429750666882228</v>
      </c>
      <c r="J115">
        <f t="shared" si="36"/>
        <v>4698.6362866785221</v>
      </c>
      <c r="K115" s="2">
        <f t="shared" si="26"/>
        <v>9.4166666666666661</v>
      </c>
      <c r="L115" s="2">
        <f t="shared" si="27"/>
        <v>683.43800533505748</v>
      </c>
      <c r="M115" s="2">
        <f t="shared" si="28"/>
        <v>4698.6362866785203</v>
      </c>
      <c r="N115" s="2">
        <f t="shared" si="29"/>
        <v>201804.89187083126</v>
      </c>
      <c r="O115" s="2">
        <f t="shared" si="30"/>
        <v>9.4166666666666643</v>
      </c>
    </row>
    <row r="116" spans="1:15" x14ac:dyDescent="0.25">
      <c r="A116">
        <v>111</v>
      </c>
      <c r="B116">
        <f t="shared" si="31"/>
        <v>9</v>
      </c>
      <c r="C116">
        <f t="shared" si="32"/>
        <v>78</v>
      </c>
      <c r="D116">
        <f t="shared" si="33"/>
        <v>4978.0317395532929</v>
      </c>
      <c r="E116" s="2">
        <f t="shared" si="25"/>
        <v>4978.0317395532938</v>
      </c>
      <c r="F116">
        <f t="shared" si="37"/>
        <v>90.509667991878061</v>
      </c>
      <c r="H116">
        <f t="shared" si="34"/>
        <v>6.5</v>
      </c>
      <c r="I116">
        <f t="shared" si="35"/>
        <v>90.509667991878061</v>
      </c>
      <c r="J116">
        <f t="shared" si="36"/>
        <v>4978.0317395532929</v>
      </c>
      <c r="K116" s="2">
        <f t="shared" si="26"/>
        <v>9.5</v>
      </c>
      <c r="L116" s="2">
        <f t="shared" si="27"/>
        <v>724.0773439350246</v>
      </c>
      <c r="M116" s="2">
        <f t="shared" si="28"/>
        <v>4978.0317395532938</v>
      </c>
      <c r="N116" s="2">
        <f t="shared" si="29"/>
        <v>213804.83519831387</v>
      </c>
      <c r="O116" s="2">
        <f t="shared" si="30"/>
        <v>9.4999999999999982</v>
      </c>
    </row>
    <row r="117" spans="1:15" x14ac:dyDescent="0.25">
      <c r="A117">
        <v>112</v>
      </c>
      <c r="B117">
        <f t="shared" si="31"/>
        <v>9</v>
      </c>
      <c r="C117">
        <f t="shared" si="32"/>
        <v>79</v>
      </c>
      <c r="D117">
        <f t="shared" si="33"/>
        <v>5274.0409106059178</v>
      </c>
      <c r="E117" s="2">
        <f t="shared" si="25"/>
        <v>5274.0409106059187</v>
      </c>
      <c r="F117">
        <f t="shared" si="37"/>
        <v>95.891652920107603</v>
      </c>
      <c r="H117">
        <f t="shared" si="34"/>
        <v>6.583333333333333</v>
      </c>
      <c r="I117">
        <f t="shared" si="35"/>
        <v>95.891652920107603</v>
      </c>
      <c r="J117">
        <f t="shared" si="36"/>
        <v>5274.0409106059178</v>
      </c>
      <c r="K117" s="2">
        <f t="shared" si="26"/>
        <v>9.5833333333333339</v>
      </c>
      <c r="L117" s="2">
        <f t="shared" si="27"/>
        <v>767.13322336086105</v>
      </c>
      <c r="M117" s="2">
        <f t="shared" si="28"/>
        <v>5274.0409106059196</v>
      </c>
      <c r="N117" s="2">
        <f t="shared" si="29"/>
        <v>226518.33228818484</v>
      </c>
      <c r="O117" s="2">
        <f t="shared" si="30"/>
        <v>9.5833333333333321</v>
      </c>
    </row>
    <row r="118" spans="1:15" x14ac:dyDescent="0.25">
      <c r="A118">
        <v>113</v>
      </c>
      <c r="B118">
        <f t="shared" si="31"/>
        <v>9</v>
      </c>
      <c r="C118">
        <f t="shared" si="32"/>
        <v>80</v>
      </c>
      <c r="D118">
        <f t="shared" si="33"/>
        <v>5587.6517029280622</v>
      </c>
      <c r="E118" s="2">
        <f t="shared" si="25"/>
        <v>5587.6517029280612</v>
      </c>
      <c r="F118">
        <f t="shared" si="37"/>
        <v>101.59366732596476</v>
      </c>
      <c r="H118">
        <f t="shared" si="34"/>
        <v>6.666666666666667</v>
      </c>
      <c r="I118">
        <f t="shared" si="35"/>
        <v>101.59366732596476</v>
      </c>
      <c r="J118">
        <f t="shared" si="36"/>
        <v>5587.6517029280622</v>
      </c>
      <c r="K118" s="2">
        <f t="shared" si="26"/>
        <v>9.6666666666666661</v>
      </c>
      <c r="L118" s="2">
        <f t="shared" si="27"/>
        <v>812.74933860771762</v>
      </c>
      <c r="M118" s="2">
        <f t="shared" si="28"/>
        <v>5587.6517029280585</v>
      </c>
      <c r="N118" s="2">
        <f t="shared" si="29"/>
        <v>239987.81325514719</v>
      </c>
      <c r="O118" s="2">
        <f t="shared" si="30"/>
        <v>9.6666666666666643</v>
      </c>
    </row>
    <row r="119" spans="1:15" x14ac:dyDescent="0.25">
      <c r="A119">
        <v>114</v>
      </c>
      <c r="B119">
        <f t="shared" si="31"/>
        <v>9</v>
      </c>
      <c r="C119">
        <f t="shared" si="32"/>
        <v>81</v>
      </c>
      <c r="D119">
        <f t="shared" si="33"/>
        <v>5919.9107633861513</v>
      </c>
      <c r="E119" s="2">
        <f t="shared" si="25"/>
        <v>5919.9107633861504</v>
      </c>
      <c r="F119">
        <f t="shared" si="37"/>
        <v>107.63474115247547</v>
      </c>
      <c r="H119">
        <f t="shared" si="34"/>
        <v>6.75</v>
      </c>
      <c r="I119">
        <f t="shared" si="35"/>
        <v>107.63474115247547</v>
      </c>
      <c r="J119">
        <f t="shared" si="36"/>
        <v>5919.9107633861513</v>
      </c>
      <c r="K119" s="2">
        <f t="shared" si="26"/>
        <v>9.75</v>
      </c>
      <c r="L119" s="2">
        <f t="shared" si="27"/>
        <v>861.07792921980331</v>
      </c>
      <c r="M119" s="2">
        <f t="shared" si="28"/>
        <v>5919.9107633861477</v>
      </c>
      <c r="N119" s="2">
        <f t="shared" si="29"/>
        <v>254258.231239819</v>
      </c>
      <c r="O119" s="2">
        <f t="shared" si="30"/>
        <v>9.7499999999999982</v>
      </c>
    </row>
    <row r="120" spans="1:15" x14ac:dyDescent="0.25">
      <c r="A120">
        <v>115</v>
      </c>
      <c r="B120">
        <f t="shared" si="31"/>
        <v>9</v>
      </c>
      <c r="C120">
        <f t="shared" si="32"/>
        <v>82</v>
      </c>
      <c r="D120">
        <f t="shared" si="33"/>
        <v>6271.9269757079855</v>
      </c>
      <c r="E120" s="2">
        <f t="shared" si="25"/>
        <v>6271.9269757079892</v>
      </c>
      <c r="F120">
        <f t="shared" si="37"/>
        <v>114.03503592196337</v>
      </c>
      <c r="H120">
        <f t="shared" si="34"/>
        <v>6.833333333333333</v>
      </c>
      <c r="I120">
        <f t="shared" si="35"/>
        <v>114.03503592196337</v>
      </c>
      <c r="J120">
        <f t="shared" si="36"/>
        <v>6271.9269757079855</v>
      </c>
      <c r="K120" s="2">
        <f t="shared" si="26"/>
        <v>9.8333333333333339</v>
      </c>
      <c r="L120" s="2">
        <f t="shared" si="27"/>
        <v>912.28028737570799</v>
      </c>
      <c r="M120" s="2">
        <f t="shared" si="28"/>
        <v>6271.9269757079928</v>
      </c>
      <c r="N120" s="2">
        <f t="shared" si="29"/>
        <v>269377.21243566019</v>
      </c>
      <c r="O120" s="2">
        <f t="shared" si="30"/>
        <v>9.8333333333333304</v>
      </c>
    </row>
    <row r="121" spans="1:15" x14ac:dyDescent="0.25">
      <c r="A121">
        <v>116</v>
      </c>
      <c r="B121">
        <f t="shared" si="31"/>
        <v>9</v>
      </c>
      <c r="C121">
        <f t="shared" si="32"/>
        <v>83</v>
      </c>
      <c r="D121">
        <f t="shared" si="33"/>
        <v>6644.8751612791257</v>
      </c>
      <c r="E121" s="2">
        <f t="shared" si="25"/>
        <v>6644.8751612791211</v>
      </c>
      <c r="F121">
        <f t="shared" si="37"/>
        <v>120.81591202325683</v>
      </c>
      <c r="H121">
        <f t="shared" si="34"/>
        <v>6.916666666666667</v>
      </c>
      <c r="I121">
        <f t="shared" si="35"/>
        <v>120.81591202325683</v>
      </c>
      <c r="J121">
        <f t="shared" si="36"/>
        <v>6644.8751612791257</v>
      </c>
      <c r="K121" s="2">
        <f t="shared" si="26"/>
        <v>9.9166666666666661</v>
      </c>
      <c r="L121" s="2">
        <f t="shared" si="27"/>
        <v>966.52729618605315</v>
      </c>
      <c r="M121" s="2">
        <f t="shared" si="28"/>
        <v>6644.8751612791157</v>
      </c>
      <c r="N121" s="2">
        <f t="shared" si="29"/>
        <v>285395.21503696527</v>
      </c>
      <c r="O121" s="2">
        <f t="shared" si="30"/>
        <v>9.9166666666666643</v>
      </c>
    </row>
    <row r="122" spans="1:15" x14ac:dyDescent="0.25">
      <c r="A122">
        <v>117</v>
      </c>
      <c r="B122">
        <f t="shared" si="31"/>
        <v>9</v>
      </c>
      <c r="C122">
        <f t="shared" si="32"/>
        <v>84</v>
      </c>
      <c r="D122">
        <f t="shared" si="33"/>
        <v>7040</v>
      </c>
      <c r="E122" s="2">
        <f t="shared" si="25"/>
        <v>7040</v>
      </c>
      <c r="F122">
        <f t="shared" si="37"/>
        <v>128</v>
      </c>
      <c r="H122">
        <f t="shared" si="34"/>
        <v>7</v>
      </c>
      <c r="I122">
        <f t="shared" si="35"/>
        <v>128</v>
      </c>
      <c r="J122">
        <f t="shared" si="36"/>
        <v>7040</v>
      </c>
      <c r="K122" s="2">
        <f t="shared" si="26"/>
        <v>10</v>
      </c>
      <c r="L122" s="2">
        <f t="shared" si="27"/>
        <v>1024</v>
      </c>
      <c r="M122" s="2">
        <f t="shared" si="28"/>
        <v>7040</v>
      </c>
      <c r="N122" s="2">
        <f t="shared" si="29"/>
        <v>302365.69763840002</v>
      </c>
      <c r="O122" s="2">
        <f t="shared" si="30"/>
        <v>9.9999999999999982</v>
      </c>
    </row>
    <row r="123" spans="1:15" x14ac:dyDescent="0.25">
      <c r="A123">
        <v>118</v>
      </c>
      <c r="B123">
        <f t="shared" si="31"/>
        <v>9</v>
      </c>
      <c r="C123">
        <f t="shared" si="32"/>
        <v>85</v>
      </c>
      <c r="D123">
        <f t="shared" si="33"/>
        <v>7458.620184289437</v>
      </c>
      <c r="E123" s="2">
        <f t="shared" si="25"/>
        <v>7458.6201842894361</v>
      </c>
      <c r="F123">
        <f t="shared" si="37"/>
        <v>135.61127607798977</v>
      </c>
      <c r="H123">
        <f t="shared" si="34"/>
        <v>7.083333333333333</v>
      </c>
      <c r="I123">
        <f t="shared" si="35"/>
        <v>135.61127607798977</v>
      </c>
      <c r="J123">
        <f t="shared" si="36"/>
        <v>7458.620184289437</v>
      </c>
      <c r="K123" s="2">
        <f t="shared" si="26"/>
        <v>10.083333333333334</v>
      </c>
      <c r="L123" s="2">
        <f t="shared" si="27"/>
        <v>1084.8902086239184</v>
      </c>
      <c r="M123" s="2">
        <f t="shared" si="28"/>
        <v>7458.6201842894388</v>
      </c>
      <c r="N123" s="2">
        <f t="shared" si="29"/>
        <v>320345.29764808633</v>
      </c>
      <c r="O123" s="2">
        <f t="shared" si="30"/>
        <v>10.08333333333333</v>
      </c>
    </row>
    <row r="124" spans="1:15" x14ac:dyDescent="0.25">
      <c r="A124">
        <v>119</v>
      </c>
      <c r="B124">
        <f t="shared" si="31"/>
        <v>9</v>
      </c>
      <c r="C124">
        <f t="shared" si="32"/>
        <v>86</v>
      </c>
      <c r="D124">
        <f t="shared" si="33"/>
        <v>7902.132820097986</v>
      </c>
      <c r="E124" s="2">
        <f t="shared" si="25"/>
        <v>7902.1328200979879</v>
      </c>
      <c r="F124">
        <f t="shared" si="37"/>
        <v>143.67514218359975</v>
      </c>
      <c r="H124">
        <f t="shared" si="34"/>
        <v>7.166666666666667</v>
      </c>
      <c r="I124">
        <f t="shared" si="35"/>
        <v>143.67514218359975</v>
      </c>
      <c r="J124">
        <f t="shared" si="36"/>
        <v>7902.132820097986</v>
      </c>
      <c r="K124" s="2">
        <f t="shared" si="26"/>
        <v>10.166666666666666</v>
      </c>
      <c r="L124" s="2">
        <f t="shared" si="27"/>
        <v>1149.4011374687973</v>
      </c>
      <c r="M124" s="2">
        <f t="shared" si="28"/>
        <v>7902.1328200979815</v>
      </c>
      <c r="N124" s="2">
        <f t="shared" si="29"/>
        <v>339394.02030969079</v>
      </c>
      <c r="O124" s="2">
        <f t="shared" si="30"/>
        <v>10.166666666666664</v>
      </c>
    </row>
    <row r="125" spans="1:15" x14ac:dyDescent="0.25">
      <c r="A125">
        <v>120</v>
      </c>
      <c r="B125">
        <f t="shared" si="31"/>
        <v>10</v>
      </c>
      <c r="C125">
        <f t="shared" si="32"/>
        <v>87</v>
      </c>
      <c r="D125">
        <f t="shared" si="33"/>
        <v>8372.0180896191578</v>
      </c>
      <c r="E125" s="2">
        <f t="shared" si="25"/>
        <v>8372.0180896191559</v>
      </c>
      <c r="F125">
        <f t="shared" si="37"/>
        <v>152.21851072034832</v>
      </c>
      <c r="H125">
        <f t="shared" si="34"/>
        <v>7.25</v>
      </c>
      <c r="I125">
        <f t="shared" si="35"/>
        <v>152.21851072034832</v>
      </c>
      <c r="J125">
        <f t="shared" si="36"/>
        <v>8372.0180896191578</v>
      </c>
      <c r="K125" s="2">
        <f t="shared" si="26"/>
        <v>10.25</v>
      </c>
      <c r="L125" s="2">
        <f t="shared" si="27"/>
        <v>1217.7480857627859</v>
      </c>
      <c r="M125" s="2">
        <f t="shared" si="28"/>
        <v>8372.0180896191523</v>
      </c>
      <c r="N125" s="2">
        <f t="shared" si="29"/>
        <v>359575.43896434654</v>
      </c>
      <c r="O125" s="2">
        <f t="shared" si="30"/>
        <v>10.249999999999998</v>
      </c>
    </row>
    <row r="126" spans="1:15" x14ac:dyDescent="0.25">
      <c r="A126">
        <v>121</v>
      </c>
      <c r="B126">
        <f t="shared" si="31"/>
        <v>10</v>
      </c>
      <c r="C126">
        <f t="shared" si="32"/>
        <v>88</v>
      </c>
      <c r="D126">
        <f t="shared" si="33"/>
        <v>8869.8441912599028</v>
      </c>
      <c r="E126" s="2">
        <f t="shared" si="25"/>
        <v>8869.8441912599046</v>
      </c>
      <c r="F126">
        <f t="shared" si="37"/>
        <v>161.26989438654368</v>
      </c>
      <c r="H126">
        <f t="shared" si="34"/>
        <v>7.333333333333333</v>
      </c>
      <c r="I126">
        <f t="shared" si="35"/>
        <v>161.26989438654368</v>
      </c>
      <c r="J126">
        <f t="shared" si="36"/>
        <v>8869.8441912599028</v>
      </c>
      <c r="K126" s="2">
        <f t="shared" si="26"/>
        <v>10.333333333333334</v>
      </c>
      <c r="L126" s="2">
        <f t="shared" si="27"/>
        <v>1290.1591550923508</v>
      </c>
      <c r="M126" s="2">
        <f t="shared" si="28"/>
        <v>8869.8441912599119</v>
      </c>
      <c r="N126" s="2">
        <f t="shared" si="29"/>
        <v>380956.90722076892</v>
      </c>
      <c r="O126" s="2">
        <f t="shared" si="30"/>
        <v>10.33333333333333</v>
      </c>
    </row>
    <row r="127" spans="1:15" x14ac:dyDescent="0.25">
      <c r="A127">
        <v>122</v>
      </c>
      <c r="B127">
        <f t="shared" si="31"/>
        <v>10</v>
      </c>
      <c r="C127">
        <f t="shared" si="32"/>
        <v>89</v>
      </c>
      <c r="D127">
        <f t="shared" si="33"/>
        <v>9397.2725733570387</v>
      </c>
      <c r="E127" s="2">
        <f t="shared" si="25"/>
        <v>9397.2725733570442</v>
      </c>
      <c r="F127">
        <f t="shared" si="37"/>
        <v>170.85950133376434</v>
      </c>
      <c r="H127">
        <f t="shared" si="34"/>
        <v>7.416666666666667</v>
      </c>
      <c r="I127">
        <f t="shared" si="35"/>
        <v>170.85950133376434</v>
      </c>
      <c r="J127">
        <f t="shared" si="36"/>
        <v>9397.2725733570387</v>
      </c>
      <c r="K127" s="2">
        <f t="shared" si="26"/>
        <v>10.416666666666666</v>
      </c>
      <c r="L127" s="2">
        <f t="shared" si="27"/>
        <v>1366.8760106701138</v>
      </c>
      <c r="M127" s="2">
        <f t="shared" si="28"/>
        <v>9397.2725733570333</v>
      </c>
      <c r="N127" s="2">
        <f t="shared" si="29"/>
        <v>403609.78374166216</v>
      </c>
      <c r="O127" s="2">
        <f t="shared" si="30"/>
        <v>10.416666666666664</v>
      </c>
    </row>
    <row r="128" spans="1:15" x14ac:dyDescent="0.25">
      <c r="A128">
        <v>123</v>
      </c>
      <c r="B128">
        <f t="shared" si="31"/>
        <v>10</v>
      </c>
      <c r="C128">
        <f t="shared" si="32"/>
        <v>90</v>
      </c>
      <c r="D128">
        <f t="shared" si="33"/>
        <v>9956.0634791065859</v>
      </c>
      <c r="E128" s="2">
        <f t="shared" si="25"/>
        <v>9956.0634791065877</v>
      </c>
      <c r="F128">
        <f t="shared" si="37"/>
        <v>181.01933598375612</v>
      </c>
      <c r="H128">
        <f t="shared" si="34"/>
        <v>7.5</v>
      </c>
      <c r="I128">
        <f t="shared" si="35"/>
        <v>181.01933598375612</v>
      </c>
      <c r="J128">
        <f t="shared" si="36"/>
        <v>9956.0634791065859</v>
      </c>
      <c r="K128" s="2">
        <f t="shared" si="26"/>
        <v>10.5</v>
      </c>
      <c r="L128" s="2">
        <f t="shared" si="27"/>
        <v>1448.1546878700494</v>
      </c>
      <c r="M128" s="2">
        <f t="shared" si="28"/>
        <v>9956.0634791065895</v>
      </c>
      <c r="N128" s="2">
        <f t="shared" si="29"/>
        <v>427609.6703966278</v>
      </c>
      <c r="O128" s="2">
        <f t="shared" si="30"/>
        <v>10.499999999999998</v>
      </c>
    </row>
    <row r="129" spans="1:15" x14ac:dyDescent="0.25">
      <c r="A129">
        <v>124</v>
      </c>
      <c r="B129">
        <f t="shared" si="31"/>
        <v>10</v>
      </c>
      <c r="C129">
        <f t="shared" si="32"/>
        <v>91</v>
      </c>
      <c r="D129">
        <f t="shared" si="33"/>
        <v>10548.081821211836</v>
      </c>
      <c r="E129" s="2">
        <f t="shared" si="25"/>
        <v>10548.081821211836</v>
      </c>
      <c r="F129">
        <f t="shared" si="37"/>
        <v>191.78330584021521</v>
      </c>
      <c r="H129">
        <f t="shared" si="34"/>
        <v>7.583333333333333</v>
      </c>
      <c r="I129">
        <f t="shared" si="35"/>
        <v>191.78330584021521</v>
      </c>
      <c r="J129">
        <f t="shared" si="36"/>
        <v>10548.081821211836</v>
      </c>
      <c r="K129" s="2">
        <f t="shared" si="26"/>
        <v>10.583333333333334</v>
      </c>
      <c r="L129" s="2">
        <f t="shared" si="27"/>
        <v>1534.2664467217221</v>
      </c>
      <c r="M129" s="2">
        <f t="shared" si="28"/>
        <v>10548.081821211839</v>
      </c>
      <c r="N129" s="2">
        <f t="shared" si="29"/>
        <v>453036.66457636969</v>
      </c>
      <c r="O129" s="2">
        <f t="shared" si="30"/>
        <v>10.58333333333333</v>
      </c>
    </row>
    <row r="130" spans="1:15" x14ac:dyDescent="0.25">
      <c r="A130">
        <v>125</v>
      </c>
      <c r="B130">
        <f t="shared" si="31"/>
        <v>10</v>
      </c>
      <c r="C130">
        <f t="shared" si="32"/>
        <v>92</v>
      </c>
      <c r="D130">
        <f t="shared" si="33"/>
        <v>11175.303405856124</v>
      </c>
      <c r="E130" s="2">
        <f t="shared" si="25"/>
        <v>11175.303405856126</v>
      </c>
      <c r="F130">
        <f t="shared" si="37"/>
        <v>203.18733465192955</v>
      </c>
      <c r="H130">
        <f t="shared" si="34"/>
        <v>7.666666666666667</v>
      </c>
      <c r="I130">
        <f t="shared" si="35"/>
        <v>203.18733465192955</v>
      </c>
      <c r="J130">
        <f t="shared" si="36"/>
        <v>11175.303405856124</v>
      </c>
      <c r="K130" s="2">
        <f t="shared" si="26"/>
        <v>10.666666666666666</v>
      </c>
      <c r="L130" s="2">
        <f t="shared" si="27"/>
        <v>1625.4986772154355</v>
      </c>
      <c r="M130" s="2">
        <f t="shared" si="28"/>
        <v>11175.303405856119</v>
      </c>
      <c r="N130" s="2">
        <f t="shared" si="29"/>
        <v>479975.62651029445</v>
      </c>
      <c r="O130" s="2">
        <f t="shared" si="30"/>
        <v>10.666666666666664</v>
      </c>
    </row>
    <row r="131" spans="1:15" x14ac:dyDescent="0.25">
      <c r="A131">
        <v>126</v>
      </c>
      <c r="B131">
        <f t="shared" si="31"/>
        <v>10</v>
      </c>
      <c r="C131">
        <f t="shared" si="32"/>
        <v>93</v>
      </c>
      <c r="D131">
        <f t="shared" si="33"/>
        <v>11839.821526772303</v>
      </c>
      <c r="E131" s="2">
        <f t="shared" si="25"/>
        <v>11839.821526772301</v>
      </c>
      <c r="F131">
        <f t="shared" si="37"/>
        <v>215.26948230495097</v>
      </c>
      <c r="H131">
        <f t="shared" si="34"/>
        <v>7.75</v>
      </c>
      <c r="I131">
        <f t="shared" si="35"/>
        <v>215.26948230495097</v>
      </c>
      <c r="J131">
        <f t="shared" si="36"/>
        <v>11839.821526772303</v>
      </c>
      <c r="K131" s="2">
        <f t="shared" si="26"/>
        <v>10.75</v>
      </c>
      <c r="L131" s="2">
        <f t="shared" si="27"/>
        <v>1722.1558584396066</v>
      </c>
      <c r="M131" s="2">
        <f t="shared" si="28"/>
        <v>11839.821526772295</v>
      </c>
      <c r="N131" s="2">
        <f t="shared" si="29"/>
        <v>508516.46247963799</v>
      </c>
      <c r="O131" s="2">
        <f t="shared" si="30"/>
        <v>10.749999999999998</v>
      </c>
    </row>
    <row r="132" spans="1:15" s="2" customFormat="1" x14ac:dyDescent="0.25">
      <c r="A132">
        <v>127</v>
      </c>
      <c r="B132" s="2">
        <f t="shared" si="31"/>
        <v>10</v>
      </c>
      <c r="C132" s="2">
        <f t="shared" si="32"/>
        <v>94</v>
      </c>
      <c r="D132" s="2">
        <f t="shared" si="33"/>
        <v>12543.853951415971</v>
      </c>
      <c r="E132" s="2">
        <f t="shared" si="25"/>
        <v>12543.853951415975</v>
      </c>
      <c r="F132" s="2">
        <f t="shared" si="37"/>
        <v>228.07007184392674</v>
      </c>
      <c r="H132" s="2">
        <f t="shared" si="34"/>
        <v>7.833333333333333</v>
      </c>
      <c r="I132" s="2">
        <f t="shared" si="35"/>
        <v>228.07007184392674</v>
      </c>
      <c r="J132" s="2">
        <f t="shared" si="36"/>
        <v>12543.853951415971</v>
      </c>
      <c r="K132" s="2">
        <f t="shared" si="26"/>
        <v>10.833333333333334</v>
      </c>
      <c r="L132" s="2">
        <f t="shared" si="27"/>
        <v>1824.5605747514144</v>
      </c>
      <c r="M132" s="2">
        <f t="shared" si="28"/>
        <v>12543.853951415975</v>
      </c>
      <c r="N132" s="2">
        <f t="shared" si="29"/>
        <v>538754.42487131979</v>
      </c>
      <c r="O132" s="2">
        <f t="shared" si="30"/>
        <v>10.83333333333333</v>
      </c>
    </row>
    <row r="133" spans="1:15" x14ac:dyDescent="0.25">
      <c r="A133">
        <v>128</v>
      </c>
      <c r="B133" s="2">
        <f t="shared" si="31"/>
        <v>10</v>
      </c>
      <c r="C133" s="2">
        <f t="shared" si="32"/>
        <v>95</v>
      </c>
      <c r="D133" s="2">
        <f t="shared" si="33"/>
        <v>13289.75032255824</v>
      </c>
      <c r="E133" s="2"/>
    </row>
    <row r="134" spans="1:15" x14ac:dyDescent="0.25">
      <c r="A134">
        <v>129</v>
      </c>
      <c r="B134" s="2">
        <f t="shared" si="31"/>
        <v>10</v>
      </c>
      <c r="C134" s="2">
        <f t="shared" si="32"/>
        <v>96</v>
      </c>
      <c r="D134" s="2">
        <f t="shared" si="33"/>
        <v>14080</v>
      </c>
      <c r="E134" s="2"/>
    </row>
    <row r="135" spans="1:15" x14ac:dyDescent="0.25">
      <c r="A135">
        <v>130</v>
      </c>
      <c r="B135" s="2">
        <f t="shared" ref="B135:B137" si="38">INT(A135/12)</f>
        <v>10</v>
      </c>
      <c r="C135" s="2">
        <f t="shared" si="32"/>
        <v>97</v>
      </c>
      <c r="D135" s="2">
        <f t="shared" si="33"/>
        <v>14917.240368578878</v>
      </c>
      <c r="E135" s="2"/>
    </row>
    <row r="136" spans="1:15" x14ac:dyDescent="0.25">
      <c r="A136">
        <v>131</v>
      </c>
      <c r="B136" s="2">
        <f t="shared" si="38"/>
        <v>10</v>
      </c>
      <c r="C136" s="2">
        <f t="shared" si="32"/>
        <v>98</v>
      </c>
      <c r="D136" s="2">
        <f t="shared" si="33"/>
        <v>15804.265640195959</v>
      </c>
      <c r="E136" s="2"/>
    </row>
    <row r="137" spans="1:15" x14ac:dyDescent="0.25">
      <c r="A137">
        <v>132</v>
      </c>
      <c r="B137" s="2">
        <f t="shared" si="38"/>
        <v>11</v>
      </c>
      <c r="C137" s="2">
        <f t="shared" si="32"/>
        <v>99</v>
      </c>
      <c r="D137" s="2">
        <f t="shared" si="33"/>
        <v>16744.036179238301</v>
      </c>
      <c r="E137" s="2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"/>
    </sheetView>
  </sheetViews>
  <sheetFormatPr defaultRowHeight="15" x14ac:dyDescent="0.25"/>
  <cols>
    <col min="2" max="2" width="14.140625" customWidth="1"/>
  </cols>
  <sheetData>
    <row r="1" spans="1:2" x14ac:dyDescent="0.25">
      <c r="A1">
        <v>9</v>
      </c>
    </row>
    <row r="3" spans="1:2" x14ac:dyDescent="0.25">
      <c r="A3" t="s">
        <v>0</v>
      </c>
    </row>
    <row r="4" spans="1:2" x14ac:dyDescent="0.25">
      <c r="A4">
        <v>1</v>
      </c>
      <c r="B4">
        <v>1</v>
      </c>
    </row>
    <row r="5" spans="1:2" x14ac:dyDescent="0.25">
      <c r="A5">
        <v>2</v>
      </c>
      <c r="B5">
        <f>0.5*(B4+$A$1/B4)</f>
        <v>5</v>
      </c>
    </row>
    <row r="6" spans="1:2" x14ac:dyDescent="0.25">
      <c r="A6">
        <v>3</v>
      </c>
      <c r="B6">
        <f t="shared" ref="B6:B21" si="0">0.5*(B5+$A$1/B5)</f>
        <v>3.4</v>
      </c>
    </row>
    <row r="7" spans="1:2" x14ac:dyDescent="0.25">
      <c r="A7">
        <v>4</v>
      </c>
      <c r="B7">
        <f t="shared" si="0"/>
        <v>3.0235294117647058</v>
      </c>
    </row>
    <row r="8" spans="1:2" x14ac:dyDescent="0.25">
      <c r="A8">
        <v>5</v>
      </c>
      <c r="B8">
        <f t="shared" si="0"/>
        <v>3.0000915541313802</v>
      </c>
    </row>
    <row r="9" spans="1:2" x14ac:dyDescent="0.25">
      <c r="A9">
        <v>6</v>
      </c>
      <c r="B9">
        <f t="shared" si="0"/>
        <v>3.0000000013969839</v>
      </c>
    </row>
    <row r="10" spans="1:2" x14ac:dyDescent="0.25">
      <c r="A10">
        <v>7</v>
      </c>
      <c r="B10">
        <f t="shared" si="0"/>
        <v>3</v>
      </c>
    </row>
    <row r="11" spans="1:2" x14ac:dyDescent="0.25">
      <c r="A11">
        <v>8</v>
      </c>
      <c r="B11">
        <f t="shared" si="0"/>
        <v>3</v>
      </c>
    </row>
    <row r="12" spans="1:2" x14ac:dyDescent="0.25">
      <c r="A12">
        <v>9</v>
      </c>
      <c r="B12">
        <f t="shared" si="0"/>
        <v>3</v>
      </c>
    </row>
    <row r="13" spans="1:2" x14ac:dyDescent="0.25">
      <c r="A13">
        <v>10</v>
      </c>
      <c r="B13">
        <f t="shared" si="0"/>
        <v>3</v>
      </c>
    </row>
    <row r="14" spans="1:2" x14ac:dyDescent="0.25">
      <c r="A14">
        <v>11</v>
      </c>
      <c r="B14">
        <f t="shared" si="0"/>
        <v>3</v>
      </c>
    </row>
    <row r="15" spans="1:2" x14ac:dyDescent="0.25">
      <c r="A15">
        <v>12</v>
      </c>
      <c r="B15">
        <f t="shared" si="0"/>
        <v>3</v>
      </c>
    </row>
    <row r="16" spans="1:2" x14ac:dyDescent="0.25">
      <c r="A16">
        <v>13</v>
      </c>
      <c r="B16">
        <f t="shared" si="0"/>
        <v>3</v>
      </c>
    </row>
    <row r="17" spans="1:2" x14ac:dyDescent="0.25">
      <c r="A17">
        <v>14</v>
      </c>
      <c r="B17">
        <f t="shared" si="0"/>
        <v>3</v>
      </c>
    </row>
    <row r="18" spans="1:2" x14ac:dyDescent="0.25">
      <c r="A18">
        <v>15</v>
      </c>
      <c r="B18">
        <f t="shared" si="0"/>
        <v>3</v>
      </c>
    </row>
    <row r="19" spans="1:2" x14ac:dyDescent="0.25">
      <c r="A19">
        <v>16</v>
      </c>
      <c r="B19">
        <f t="shared" si="0"/>
        <v>3</v>
      </c>
    </row>
    <row r="20" spans="1:2" x14ac:dyDescent="0.25">
      <c r="A20">
        <v>17</v>
      </c>
      <c r="B20">
        <f t="shared" si="0"/>
        <v>3</v>
      </c>
    </row>
    <row r="21" spans="1:2" x14ac:dyDescent="0.25">
      <c r="A21">
        <v>18</v>
      </c>
      <c r="B21">
        <f t="shared" si="0"/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37"/>
  <sheetViews>
    <sheetView tabSelected="1" workbookViewId="0">
      <selection activeCell="E5" sqref="E5"/>
    </sheetView>
  </sheetViews>
  <sheetFormatPr defaultRowHeight="15" x14ac:dyDescent="0.25"/>
  <cols>
    <col min="3" max="3" width="14.140625" customWidth="1"/>
    <col min="5" max="5" width="11" bestFit="1" customWidth="1"/>
    <col min="6" max="8" width="11" customWidth="1"/>
    <col min="13" max="14" width="11.42578125" customWidth="1"/>
    <col min="16" max="16" width="11.28515625" customWidth="1"/>
    <col min="17" max="17" width="19" customWidth="1"/>
    <col min="18" max="18" width="17.7109375" customWidth="1"/>
    <col min="19" max="19" width="16.42578125" customWidth="1"/>
    <col min="20" max="20" width="13.42578125" bestFit="1" customWidth="1"/>
    <col min="21" max="21" width="21.140625" customWidth="1"/>
    <col min="22" max="22" width="13.7109375" bestFit="1" customWidth="1"/>
    <col min="23" max="24" width="14.7109375" bestFit="1" customWidth="1"/>
    <col min="25" max="26" width="15.7109375" bestFit="1" customWidth="1"/>
  </cols>
  <sheetData>
    <row r="2" spans="1:26" x14ac:dyDescent="0.25">
      <c r="K2" t="s">
        <v>20</v>
      </c>
    </row>
    <row r="3" spans="1:26" x14ac:dyDescent="0.25">
      <c r="A3" t="s">
        <v>13</v>
      </c>
      <c r="B3" t="s">
        <v>18</v>
      </c>
      <c r="C3" t="s">
        <v>16</v>
      </c>
      <c r="D3" t="s">
        <v>19</v>
      </c>
      <c r="E3" t="s">
        <v>17</v>
      </c>
      <c r="F3" t="s">
        <v>46</v>
      </c>
      <c r="H3" t="s">
        <v>47</v>
      </c>
      <c r="K3" t="s">
        <v>21</v>
      </c>
      <c r="L3" t="s">
        <v>29</v>
      </c>
      <c r="M3" t="s">
        <v>22</v>
      </c>
      <c r="N3" t="s">
        <v>29</v>
      </c>
      <c r="O3" t="s">
        <v>23</v>
      </c>
      <c r="P3" t="s">
        <v>26</v>
      </c>
      <c r="Q3" t="s">
        <v>27</v>
      </c>
    </row>
    <row r="4" spans="1:26" x14ac:dyDescent="0.25">
      <c r="A4">
        <v>0</v>
      </c>
      <c r="B4">
        <f>A4*256</f>
        <v>0</v>
      </c>
      <c r="C4">
        <f t="shared" ref="C4:C35" si="0">440*POWER(2,(A4-69)/12)</f>
        <v>8.175798915643707</v>
      </c>
      <c r="E4">
        <f>C4/50000000/2*4294967296</f>
        <v>351.14788961361984</v>
      </c>
      <c r="F4">
        <f t="shared" ref="F4:F67" si="1">INT(A4/12)</f>
        <v>0</v>
      </c>
      <c r="G4">
        <f>F4*12</f>
        <v>0</v>
      </c>
      <c r="H4">
        <f t="shared" ref="H4:H67" si="2">A4-(F4*12)</f>
        <v>0</v>
      </c>
    </row>
    <row r="5" spans="1:26" x14ac:dyDescent="0.25">
      <c r="A5">
        <v>1</v>
      </c>
      <c r="B5">
        <f t="shared" ref="B5:B68" si="3">A5*256</f>
        <v>256</v>
      </c>
      <c r="C5">
        <f t="shared" si="0"/>
        <v>8.6619572180272524</v>
      </c>
      <c r="E5">
        <f t="shared" ref="E5:E68" si="4">C5/50000000/2*4294967296</f>
        <v>372.02822970778192</v>
      </c>
      <c r="F5">
        <f t="shared" si="1"/>
        <v>0</v>
      </c>
      <c r="G5">
        <f t="shared" ref="G5:G68" si="5">F5*12</f>
        <v>0</v>
      </c>
      <c r="H5">
        <f t="shared" si="2"/>
        <v>1</v>
      </c>
    </row>
    <row r="6" spans="1:26" x14ac:dyDescent="0.25">
      <c r="A6">
        <v>2</v>
      </c>
      <c r="B6">
        <f t="shared" si="3"/>
        <v>512</v>
      </c>
      <c r="C6">
        <f t="shared" si="0"/>
        <v>9.1770239974189884</v>
      </c>
      <c r="E6">
        <f t="shared" si="4"/>
        <v>394.15017943521741</v>
      </c>
      <c r="F6">
        <f t="shared" si="1"/>
        <v>0</v>
      </c>
      <c r="G6">
        <f t="shared" si="5"/>
        <v>0</v>
      </c>
      <c r="H6">
        <f t="shared" si="2"/>
        <v>2</v>
      </c>
    </row>
    <row r="7" spans="1:26" x14ac:dyDescent="0.25">
      <c r="A7">
        <v>3</v>
      </c>
      <c r="B7">
        <f t="shared" si="3"/>
        <v>768</v>
      </c>
      <c r="C7">
        <f t="shared" si="0"/>
        <v>9.722718241315027</v>
      </c>
      <c r="E7">
        <f t="shared" si="4"/>
        <v>417.58756874670678</v>
      </c>
      <c r="F7">
        <f t="shared" si="1"/>
        <v>0</v>
      </c>
      <c r="G7">
        <f t="shared" si="5"/>
        <v>0</v>
      </c>
      <c r="H7">
        <f t="shared" si="2"/>
        <v>3</v>
      </c>
    </row>
    <row r="8" spans="1:26" x14ac:dyDescent="0.25">
      <c r="A8">
        <v>4</v>
      </c>
      <c r="B8">
        <f t="shared" si="3"/>
        <v>1024</v>
      </c>
      <c r="C8">
        <f t="shared" si="0"/>
        <v>10.300861153527187</v>
      </c>
      <c r="E8">
        <f t="shared" si="4"/>
        <v>442.41861775036102</v>
      </c>
      <c r="F8">
        <f t="shared" si="1"/>
        <v>0</v>
      </c>
      <c r="G8">
        <f t="shared" si="5"/>
        <v>0</v>
      </c>
      <c r="H8">
        <f t="shared" si="2"/>
        <v>4</v>
      </c>
    </row>
    <row r="9" spans="1:26" x14ac:dyDescent="0.25">
      <c r="A9">
        <v>5</v>
      </c>
      <c r="B9">
        <f t="shared" si="3"/>
        <v>1280</v>
      </c>
      <c r="C9">
        <f t="shared" si="0"/>
        <v>10.913382232281375</v>
      </c>
      <c r="E9">
        <f t="shared" si="4"/>
        <v>468.72619776395982</v>
      </c>
      <c r="F9">
        <f t="shared" si="1"/>
        <v>0</v>
      </c>
      <c r="G9">
        <f t="shared" si="5"/>
        <v>0</v>
      </c>
      <c r="H9">
        <f t="shared" si="2"/>
        <v>5</v>
      </c>
    </row>
    <row r="10" spans="1:26" x14ac:dyDescent="0.25">
      <c r="A10">
        <v>6</v>
      </c>
      <c r="B10">
        <f t="shared" si="3"/>
        <v>1536</v>
      </c>
      <c r="C10">
        <f t="shared" si="0"/>
        <v>11.562325709738577</v>
      </c>
      <c r="E10">
        <f t="shared" si="4"/>
        <v>496.59810789027176</v>
      </c>
      <c r="F10">
        <f t="shared" si="1"/>
        <v>0</v>
      </c>
      <c r="G10">
        <f t="shared" si="5"/>
        <v>0</v>
      </c>
      <c r="H10">
        <f t="shared" si="2"/>
        <v>6</v>
      </c>
    </row>
    <row r="11" spans="1:26" x14ac:dyDescent="0.25">
      <c r="A11">
        <v>7</v>
      </c>
      <c r="B11">
        <f t="shared" si="3"/>
        <v>1792</v>
      </c>
      <c r="C11">
        <f t="shared" si="0"/>
        <v>12.249857374429663</v>
      </c>
      <c r="E11">
        <f t="shared" si="4"/>
        <v>526.12736803839823</v>
      </c>
      <c r="F11">
        <f t="shared" si="1"/>
        <v>0</v>
      </c>
      <c r="G11">
        <f t="shared" si="5"/>
        <v>0</v>
      </c>
      <c r="H11">
        <f t="shared" si="2"/>
        <v>7</v>
      </c>
    </row>
    <row r="12" spans="1:26" x14ac:dyDescent="0.25">
      <c r="A12">
        <v>8</v>
      </c>
      <c r="B12">
        <f t="shared" si="3"/>
        <v>2048</v>
      </c>
      <c r="C12">
        <f t="shared" si="0"/>
        <v>12.978271799373291</v>
      </c>
      <c r="E12">
        <f t="shared" si="4"/>
        <v>557.41252936907358</v>
      </c>
      <c r="F12">
        <f t="shared" si="1"/>
        <v>0</v>
      </c>
      <c r="G12">
        <f t="shared" si="5"/>
        <v>0</v>
      </c>
      <c r="H12">
        <f t="shared" si="2"/>
        <v>8</v>
      </c>
      <c r="S12">
        <v>0</v>
      </c>
      <c r="T12">
        <v>1</v>
      </c>
      <c r="U12">
        <v>2</v>
      </c>
      <c r="V12">
        <v>3</v>
      </c>
      <c r="W12">
        <v>4</v>
      </c>
      <c r="X12">
        <v>5</v>
      </c>
      <c r="Y12">
        <v>6</v>
      </c>
      <c r="Z12">
        <v>7</v>
      </c>
    </row>
    <row r="13" spans="1:26" x14ac:dyDescent="0.25">
      <c r="A13">
        <v>9</v>
      </c>
      <c r="B13">
        <f t="shared" si="3"/>
        <v>2304</v>
      </c>
      <c r="C13">
        <f t="shared" si="0"/>
        <v>13.75</v>
      </c>
      <c r="E13">
        <f t="shared" si="4"/>
        <v>590.55800320000003</v>
      </c>
      <c r="F13">
        <f t="shared" si="1"/>
        <v>0</v>
      </c>
      <c r="G13">
        <f t="shared" si="5"/>
        <v>0</v>
      </c>
      <c r="H13">
        <f t="shared" si="2"/>
        <v>9</v>
      </c>
      <c r="S13" s="4">
        <f t="array" ref="S13:S15">TRANSPOSE(LINEST(E25:E36,B25:B36^{1,2}))</f>
        <v>4.165370236753428E-5</v>
      </c>
      <c r="T13" s="4">
        <f t="array" ref="T13:T15">TRANSPOSE(LINEST(E37:E48,B37:B48^{1,2}))</f>
        <v>8.3307404735069278E-5</v>
      </c>
      <c r="U13" s="4">
        <f t="array" ref="U13:U15">TRANSPOSE(LINEST(E49:E60,B49:B60^{1,2}))</f>
        <v>1.6661480947013688E-4</v>
      </c>
      <c r="V13" s="4">
        <f t="array" ref="V13:V15">TRANSPOSE(LINEST(E61:E72,B61:B72^{1,2}))</f>
        <v>3.332296189402731E-4</v>
      </c>
      <c r="W13" s="4">
        <f t="array" ref="W13:W15">TRANSPOSE(LINEST(E73:E84,B73:B84^{1,2}))</f>
        <v>6.6645923788054751E-4</v>
      </c>
      <c r="X13" s="4">
        <f t="array" ref="X13:X15">TRANSPOSE(LINEST(E85:E96,B85:B96^{1,2}))</f>
        <v>1.3329184757611009E-3</v>
      </c>
      <c r="Y13" s="4">
        <f t="array" ref="Y13:Y15">TRANSPOSE(LINEST(E97:E108,B97:B108^{1,2}))</f>
        <v>2.6658369515221813E-3</v>
      </c>
      <c r="Z13" s="4">
        <f t="array" ref="Z13:Z15">TRANSPOSE(LINEST(E109:E120,B109:B120^{1,2}))</f>
        <v>5.3316739030444191E-3</v>
      </c>
    </row>
    <row r="14" spans="1:26" x14ac:dyDescent="0.25">
      <c r="A14">
        <v>10</v>
      </c>
      <c r="B14">
        <f t="shared" si="3"/>
        <v>2560</v>
      </c>
      <c r="C14">
        <f t="shared" si="0"/>
        <v>14.567617547440307</v>
      </c>
      <c r="E14">
        <f t="shared" si="4"/>
        <v>625.6744094689185</v>
      </c>
      <c r="F14">
        <f t="shared" si="1"/>
        <v>0</v>
      </c>
      <c r="G14">
        <f t="shared" si="5"/>
        <v>0</v>
      </c>
      <c r="H14">
        <f t="shared" si="2"/>
        <v>10</v>
      </c>
      <c r="S14" s="4">
        <v>-0.19465422055032158</v>
      </c>
      <c r="T14" s="4">
        <v>-0.90114913579291844</v>
      </c>
      <c r="U14" s="4">
        <v>-2.8259796609703254</v>
      </c>
      <c r="V14" s="4">
        <v>-7.699322100709673</v>
      </c>
      <c r="W14" s="4">
        <v>-19.493369758957467</v>
      </c>
      <c r="X14" s="4">
        <v>-47.176190632991364</v>
      </c>
      <c r="Y14" s="4">
        <v>-110.73128349613407</v>
      </c>
      <c r="Z14" s="4">
        <v>-254.22037145257599</v>
      </c>
    </row>
    <row r="15" spans="1:26" x14ac:dyDescent="0.25">
      <c r="A15">
        <v>11</v>
      </c>
      <c r="B15">
        <f t="shared" si="3"/>
        <v>2816</v>
      </c>
      <c r="C15">
        <f t="shared" si="0"/>
        <v>15.433853164253883</v>
      </c>
      <c r="E15">
        <f t="shared" si="4"/>
        <v>662.8789459173654</v>
      </c>
      <c r="F15">
        <f t="shared" si="1"/>
        <v>0</v>
      </c>
      <c r="G15">
        <f t="shared" si="5"/>
        <v>0</v>
      </c>
      <c r="H15">
        <f t="shared" si="2"/>
        <v>11</v>
      </c>
      <c r="S15" s="4">
        <v>1026.2406865217015</v>
      </c>
      <c r="T15" s="4">
        <v>4034.6242111519605</v>
      </c>
      <c r="U15" s="4">
        <v>15178.283326709981</v>
      </c>
      <c r="V15" s="4">
        <v>50864.13491861074</v>
      </c>
      <c r="W15" s="4">
        <v>155322.4032803606</v>
      </c>
      <c r="X15" s="4">
        <v>442991.06727251562</v>
      </c>
      <c r="Y15" s="4">
        <v>1200990.643619631</v>
      </c>
      <c r="Z15" s="4">
        <v>3132630.2806905853</v>
      </c>
    </row>
    <row r="16" spans="1:26" x14ac:dyDescent="0.25">
      <c r="A16">
        <v>12</v>
      </c>
      <c r="B16">
        <f t="shared" si="3"/>
        <v>3072</v>
      </c>
      <c r="C16">
        <f t="shared" si="0"/>
        <v>16.351597831287414</v>
      </c>
      <c r="E16">
        <f t="shared" si="4"/>
        <v>702.29577922723968</v>
      </c>
      <c r="F16">
        <f t="shared" si="1"/>
        <v>1</v>
      </c>
      <c r="G16">
        <f t="shared" si="5"/>
        <v>12</v>
      </c>
      <c r="H16">
        <f t="shared" si="2"/>
        <v>0</v>
      </c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>
        <v>13</v>
      </c>
      <c r="B17">
        <f t="shared" si="3"/>
        <v>3328</v>
      </c>
      <c r="C17">
        <f t="shared" si="0"/>
        <v>17.323914436054505</v>
      </c>
      <c r="E17">
        <f t="shared" si="4"/>
        <v>744.05645941556384</v>
      </c>
      <c r="F17">
        <f t="shared" si="1"/>
        <v>1</v>
      </c>
      <c r="G17">
        <f t="shared" si="5"/>
        <v>12</v>
      </c>
      <c r="H17">
        <f t="shared" si="2"/>
        <v>1</v>
      </c>
      <c r="R17" t="s">
        <v>25</v>
      </c>
      <c r="S17">
        <f>ROUND(S13*65536,0)</f>
        <v>3</v>
      </c>
      <c r="T17">
        <f t="shared" ref="T17:Z17" si="6">ROUND(T13*65536,0)</f>
        <v>5</v>
      </c>
      <c r="U17">
        <f t="shared" si="6"/>
        <v>11</v>
      </c>
      <c r="V17">
        <f t="shared" si="6"/>
        <v>22</v>
      </c>
      <c r="W17">
        <f t="shared" si="6"/>
        <v>44</v>
      </c>
      <c r="X17">
        <f t="shared" si="6"/>
        <v>87</v>
      </c>
      <c r="Y17">
        <f t="shared" si="6"/>
        <v>175</v>
      </c>
      <c r="Z17">
        <f t="shared" si="6"/>
        <v>349</v>
      </c>
    </row>
    <row r="18" spans="1:26" x14ac:dyDescent="0.25">
      <c r="A18">
        <v>14</v>
      </c>
      <c r="B18">
        <f t="shared" si="3"/>
        <v>3584</v>
      </c>
      <c r="C18">
        <f t="shared" si="0"/>
        <v>18.354047994837977</v>
      </c>
      <c r="E18">
        <f t="shared" si="4"/>
        <v>788.30035887043482</v>
      </c>
      <c r="F18">
        <f t="shared" si="1"/>
        <v>1</v>
      </c>
      <c r="G18">
        <f t="shared" si="5"/>
        <v>12</v>
      </c>
      <c r="H18">
        <f t="shared" si="2"/>
        <v>2</v>
      </c>
      <c r="R18" t="s">
        <v>24</v>
      </c>
      <c r="S18">
        <f t="shared" ref="S18:Z18" si="7">ROUND(S14*65536,0)</f>
        <v>-12757</v>
      </c>
      <c r="T18">
        <f t="shared" si="7"/>
        <v>-59058</v>
      </c>
      <c r="U18">
        <f t="shared" si="7"/>
        <v>-185203</v>
      </c>
      <c r="V18">
        <f t="shared" si="7"/>
        <v>-504583</v>
      </c>
      <c r="W18">
        <f t="shared" si="7"/>
        <v>-1277517</v>
      </c>
      <c r="X18">
        <f t="shared" si="7"/>
        <v>-3091739</v>
      </c>
      <c r="Y18">
        <f t="shared" si="7"/>
        <v>-7256885</v>
      </c>
      <c r="Z18">
        <f t="shared" si="7"/>
        <v>-16660586</v>
      </c>
    </row>
    <row r="19" spans="1:26" x14ac:dyDescent="0.25">
      <c r="A19">
        <v>15</v>
      </c>
      <c r="B19">
        <f t="shared" si="3"/>
        <v>3840</v>
      </c>
      <c r="C19">
        <f t="shared" si="0"/>
        <v>19.445436482630058</v>
      </c>
      <c r="E19">
        <f t="shared" si="4"/>
        <v>835.17513749341367</v>
      </c>
      <c r="F19">
        <f t="shared" si="1"/>
        <v>1</v>
      </c>
      <c r="G19">
        <f t="shared" si="5"/>
        <v>12</v>
      </c>
      <c r="H19">
        <f t="shared" si="2"/>
        <v>3</v>
      </c>
      <c r="R19" t="s">
        <v>23</v>
      </c>
      <c r="S19" s="5">
        <f>ROUND(S15,0)</f>
        <v>1026</v>
      </c>
      <c r="T19" s="5">
        <f t="shared" ref="T19:Z19" si="8">ROUND(T15,0)</f>
        <v>4035</v>
      </c>
      <c r="U19" s="5">
        <f t="shared" si="8"/>
        <v>15178</v>
      </c>
      <c r="V19" s="5">
        <f t="shared" si="8"/>
        <v>50864</v>
      </c>
      <c r="W19" s="5">
        <f t="shared" si="8"/>
        <v>155322</v>
      </c>
      <c r="X19" s="5">
        <f t="shared" si="8"/>
        <v>442991</v>
      </c>
      <c r="Y19" s="5">
        <f t="shared" si="8"/>
        <v>1200991</v>
      </c>
      <c r="Z19" s="5">
        <f t="shared" si="8"/>
        <v>3132630</v>
      </c>
    </row>
    <row r="20" spans="1:26" x14ac:dyDescent="0.25">
      <c r="A20">
        <v>16</v>
      </c>
      <c r="B20">
        <f t="shared" si="3"/>
        <v>4096</v>
      </c>
      <c r="C20">
        <f t="shared" si="0"/>
        <v>20.601722307054366</v>
      </c>
      <c r="E20">
        <f t="shared" si="4"/>
        <v>884.8372355007217</v>
      </c>
      <c r="F20">
        <f t="shared" si="1"/>
        <v>1</v>
      </c>
      <c r="G20">
        <f t="shared" si="5"/>
        <v>12</v>
      </c>
      <c r="H20">
        <f t="shared" si="2"/>
        <v>4</v>
      </c>
    </row>
    <row r="21" spans="1:26" x14ac:dyDescent="0.25">
      <c r="A21">
        <v>17</v>
      </c>
      <c r="B21">
        <f t="shared" si="3"/>
        <v>4352</v>
      </c>
      <c r="C21">
        <f t="shared" si="0"/>
        <v>21.82676446456275</v>
      </c>
      <c r="E21">
        <f t="shared" si="4"/>
        <v>937.45239552791963</v>
      </c>
      <c r="F21">
        <f t="shared" si="1"/>
        <v>1</v>
      </c>
      <c r="G21">
        <f t="shared" si="5"/>
        <v>12</v>
      </c>
      <c r="H21">
        <f t="shared" si="2"/>
        <v>5</v>
      </c>
    </row>
    <row r="22" spans="1:26" x14ac:dyDescent="0.25">
      <c r="A22">
        <v>18</v>
      </c>
      <c r="B22">
        <f t="shared" si="3"/>
        <v>4608</v>
      </c>
      <c r="C22">
        <f t="shared" si="0"/>
        <v>23.124651419477154</v>
      </c>
      <c r="E22">
        <f t="shared" si="4"/>
        <v>993.19621578054353</v>
      </c>
      <c r="F22">
        <f t="shared" si="1"/>
        <v>1</v>
      </c>
      <c r="G22">
        <f t="shared" si="5"/>
        <v>12</v>
      </c>
      <c r="H22">
        <f t="shared" si="2"/>
        <v>6</v>
      </c>
    </row>
    <row r="23" spans="1:26" x14ac:dyDescent="0.25">
      <c r="A23">
        <v>19</v>
      </c>
      <c r="B23">
        <f t="shared" si="3"/>
        <v>4864</v>
      </c>
      <c r="C23">
        <f t="shared" si="0"/>
        <v>24.499714748859326</v>
      </c>
      <c r="E23">
        <f t="shared" si="4"/>
        <v>1052.2547360767965</v>
      </c>
      <c r="F23">
        <f t="shared" si="1"/>
        <v>1</v>
      </c>
      <c r="G23">
        <f t="shared" si="5"/>
        <v>12</v>
      </c>
      <c r="H23">
        <f t="shared" si="2"/>
        <v>7</v>
      </c>
    </row>
    <row r="24" spans="1:26" x14ac:dyDescent="0.25">
      <c r="A24">
        <v>20</v>
      </c>
      <c r="B24">
        <f t="shared" si="3"/>
        <v>5120</v>
      </c>
      <c r="C24">
        <f t="shared" si="0"/>
        <v>25.956543598746581</v>
      </c>
      <c r="E24">
        <f t="shared" si="4"/>
        <v>1114.8250587381472</v>
      </c>
      <c r="F24">
        <f t="shared" si="1"/>
        <v>1</v>
      </c>
      <c r="G24">
        <f t="shared" si="5"/>
        <v>12</v>
      </c>
      <c r="H24">
        <f t="shared" si="2"/>
        <v>8</v>
      </c>
      <c r="S24" t="s">
        <v>28</v>
      </c>
    </row>
    <row r="25" spans="1:26" x14ac:dyDescent="0.25">
      <c r="A25">
        <v>21</v>
      </c>
      <c r="B25">
        <f t="shared" si="3"/>
        <v>5376</v>
      </c>
      <c r="C25">
        <f t="shared" si="0"/>
        <v>27.5</v>
      </c>
      <c r="D25">
        <f>INT((A25-21)/12)</f>
        <v>0</v>
      </c>
      <c r="E25">
        <f t="shared" si="4"/>
        <v>1181.1160064000001</v>
      </c>
      <c r="F25">
        <f t="shared" si="1"/>
        <v>1</v>
      </c>
      <c r="G25">
        <f t="shared" si="5"/>
        <v>12</v>
      </c>
      <c r="H25">
        <f t="shared" si="2"/>
        <v>9</v>
      </c>
      <c r="I25">
        <f>$S$15+$S$14*B25+$S$13*B25*B25</f>
        <v>1183.6289107593709</v>
      </c>
      <c r="J25">
        <f>100-(E25/I25*100)</f>
        <v>0.21230508451832009</v>
      </c>
      <c r="K25">
        <f>B25</f>
        <v>5376</v>
      </c>
      <c r="L25">
        <f>LOG(K25,2)</f>
        <v>12.392317422778762</v>
      </c>
      <c r="M25">
        <f>B25*B25</f>
        <v>28901376</v>
      </c>
      <c r="N25">
        <f>LOG(M25,2)</f>
        <v>24.784634845557523</v>
      </c>
      <c r="O25" s="5">
        <f>$S$19</f>
        <v>1026</v>
      </c>
      <c r="P25">
        <f>INT(B25/8)+INT(B25/16)+INT(B25/128)-INT(B25/1024)+INT(B25/4096)</f>
        <v>1046</v>
      </c>
      <c r="Q25" s="5">
        <f>INT(M25/32768)+INT(M25/131072)+INT(M25/262144)-INT(M25/4194304)</f>
        <v>1206</v>
      </c>
      <c r="R25" s="5">
        <f>O25-P25+Q25</f>
        <v>1186</v>
      </c>
      <c r="S25">
        <f>100-(E25/R25*100)</f>
        <v>0.41180384485664945</v>
      </c>
      <c r="T25" s="5"/>
    </row>
    <row r="26" spans="1:26" x14ac:dyDescent="0.25">
      <c r="A26">
        <v>22</v>
      </c>
      <c r="B26">
        <f t="shared" si="3"/>
        <v>5632</v>
      </c>
      <c r="C26">
        <f t="shared" si="0"/>
        <v>29.135235094880628</v>
      </c>
      <c r="D26">
        <f t="shared" ref="D26:D89" si="9">INT((A26-21)/12)</f>
        <v>0</v>
      </c>
      <c r="E26">
        <f t="shared" si="4"/>
        <v>1251.3488189378374</v>
      </c>
      <c r="F26">
        <f t="shared" si="1"/>
        <v>1</v>
      </c>
      <c r="G26">
        <f t="shared" si="5"/>
        <v>12</v>
      </c>
      <c r="H26">
        <f t="shared" si="2"/>
        <v>10</v>
      </c>
      <c r="I26">
        <f t="shared" ref="I26:I35" si="10">$S$15+$S$14*B26+$S$13*B26*B26</f>
        <v>1251.1795629479141</v>
      </c>
      <c r="J26">
        <f t="shared" ref="J26:J89" si="11">100-(E26/I26*100)</f>
        <v>-1.3527713761931182E-2</v>
      </c>
      <c r="K26">
        <f t="shared" ref="K26:K89" si="12">B26</f>
        <v>5632</v>
      </c>
      <c r="L26">
        <f t="shared" ref="L26:L89" si="13">LOG(K26,2)</f>
        <v>12.459431618637296</v>
      </c>
      <c r="M26">
        <f t="shared" ref="M26:M89" si="14">B26*B26</f>
        <v>31719424</v>
      </c>
      <c r="N26">
        <f t="shared" ref="N26:N89" si="15">LOG(M26,2)</f>
        <v>24.918863237274593</v>
      </c>
      <c r="O26" s="5">
        <f t="shared" ref="O26:O36" si="16">$S$19</f>
        <v>1026</v>
      </c>
      <c r="P26">
        <f t="shared" ref="P26:P36" si="17">INT(B26/8)+INT(B26/16)+INT(B26/128)-INT(B26/1024)+INT(B26/4096)</f>
        <v>1096</v>
      </c>
      <c r="Q26" s="5">
        <f t="shared" ref="Q26:Q36" si="18">INT(M26/32768)+INT(M26/131072)+INT(M26/262144)-INT(M26/4194304)</f>
        <v>1324</v>
      </c>
      <c r="R26" s="5">
        <f t="shared" ref="R26:R36" si="19">O26-P26+Q26</f>
        <v>1254</v>
      </c>
      <c r="S26">
        <f t="shared" ref="S26:S36" si="20">100-(E26/R26*100)</f>
        <v>0.21141794754086618</v>
      </c>
    </row>
    <row r="27" spans="1:26" x14ac:dyDescent="0.25">
      <c r="A27">
        <v>23</v>
      </c>
      <c r="B27">
        <f t="shared" si="3"/>
        <v>5888</v>
      </c>
      <c r="C27">
        <f t="shared" si="0"/>
        <v>30.867706328507751</v>
      </c>
      <c r="D27">
        <f t="shared" si="9"/>
        <v>0</v>
      </c>
      <c r="E27">
        <f t="shared" si="4"/>
        <v>1325.7578918347301</v>
      </c>
      <c r="F27">
        <f t="shared" si="1"/>
        <v>1</v>
      </c>
      <c r="G27">
        <f t="shared" si="5"/>
        <v>12</v>
      </c>
      <c r="H27">
        <f t="shared" si="2"/>
        <v>11</v>
      </c>
      <c r="I27">
        <f t="shared" si="10"/>
        <v>1324.1898492131745</v>
      </c>
      <c r="J27">
        <f t="shared" si="11"/>
        <v>-0.11841524253392777</v>
      </c>
      <c r="K27">
        <f t="shared" si="12"/>
        <v>5888</v>
      </c>
      <c r="L27">
        <f t="shared" si="13"/>
        <v>12.523561956057014</v>
      </c>
      <c r="M27">
        <f t="shared" si="14"/>
        <v>34668544</v>
      </c>
      <c r="N27">
        <f t="shared" si="15"/>
        <v>25.047123912114028</v>
      </c>
      <c r="O27" s="5">
        <f t="shared" si="16"/>
        <v>1026</v>
      </c>
      <c r="P27">
        <f t="shared" si="17"/>
        <v>1146</v>
      </c>
      <c r="Q27" s="5">
        <f t="shared" si="18"/>
        <v>1446</v>
      </c>
      <c r="R27" s="5">
        <f t="shared" si="19"/>
        <v>1326</v>
      </c>
      <c r="S27">
        <f t="shared" si="20"/>
        <v>1.8258534334080423E-2</v>
      </c>
    </row>
    <row r="28" spans="1:26" x14ac:dyDescent="0.25">
      <c r="A28">
        <v>24</v>
      </c>
      <c r="B28">
        <f t="shared" si="3"/>
        <v>6144</v>
      </c>
      <c r="C28">
        <f t="shared" si="0"/>
        <v>32.703195662574828</v>
      </c>
      <c r="D28">
        <f t="shared" si="9"/>
        <v>0</v>
      </c>
      <c r="E28">
        <f t="shared" si="4"/>
        <v>1404.5915584544794</v>
      </c>
      <c r="F28">
        <f t="shared" si="1"/>
        <v>2</v>
      </c>
      <c r="G28">
        <f t="shared" si="5"/>
        <v>24</v>
      </c>
      <c r="H28">
        <f t="shared" si="2"/>
        <v>0</v>
      </c>
      <c r="I28">
        <f t="shared" si="10"/>
        <v>1402.659769555152</v>
      </c>
      <c r="J28">
        <f t="shared" si="11"/>
        <v>-0.137723269837565</v>
      </c>
      <c r="K28">
        <f t="shared" si="12"/>
        <v>6144</v>
      </c>
      <c r="L28">
        <f t="shared" si="13"/>
        <v>12.584962500721158</v>
      </c>
      <c r="M28">
        <f t="shared" si="14"/>
        <v>37748736</v>
      </c>
      <c r="N28">
        <f t="shared" si="15"/>
        <v>25.169925001442316</v>
      </c>
      <c r="O28" s="5">
        <f t="shared" si="16"/>
        <v>1026</v>
      </c>
      <c r="P28">
        <f t="shared" si="17"/>
        <v>1195</v>
      </c>
      <c r="Q28" s="5">
        <f t="shared" si="18"/>
        <v>1575</v>
      </c>
      <c r="R28" s="5">
        <f t="shared" si="19"/>
        <v>1406</v>
      </c>
      <c r="S28">
        <f t="shared" si="20"/>
        <v>0.10017365188625149</v>
      </c>
    </row>
    <row r="29" spans="1:26" x14ac:dyDescent="0.25">
      <c r="A29">
        <v>25</v>
      </c>
      <c r="B29">
        <f t="shared" si="3"/>
        <v>6400</v>
      </c>
      <c r="C29">
        <f t="shared" si="0"/>
        <v>34.647828872109017</v>
      </c>
      <c r="D29">
        <f t="shared" si="9"/>
        <v>0</v>
      </c>
      <c r="E29">
        <f t="shared" si="4"/>
        <v>1488.1129188311279</v>
      </c>
      <c r="F29">
        <f t="shared" si="1"/>
        <v>2</v>
      </c>
      <c r="G29">
        <f t="shared" si="5"/>
        <v>24</v>
      </c>
      <c r="H29">
        <f t="shared" si="2"/>
        <v>1</v>
      </c>
      <c r="I29">
        <f t="shared" si="10"/>
        <v>1486.5893239738477</v>
      </c>
      <c r="J29">
        <f t="shared" si="11"/>
        <v>-0.10248929093661729</v>
      </c>
      <c r="K29">
        <f t="shared" si="12"/>
        <v>6400</v>
      </c>
      <c r="L29">
        <f t="shared" si="13"/>
        <v>12.643856189774723</v>
      </c>
      <c r="M29">
        <f t="shared" si="14"/>
        <v>40960000</v>
      </c>
      <c r="N29">
        <f t="shared" si="15"/>
        <v>25.287712379549447</v>
      </c>
      <c r="O29" s="5">
        <f t="shared" si="16"/>
        <v>1026</v>
      </c>
      <c r="P29">
        <f t="shared" si="17"/>
        <v>1245</v>
      </c>
      <c r="Q29" s="5">
        <f t="shared" si="18"/>
        <v>1709</v>
      </c>
      <c r="R29" s="5">
        <f t="shared" si="19"/>
        <v>1490</v>
      </c>
      <c r="S29">
        <f t="shared" si="20"/>
        <v>0.12664974287733344</v>
      </c>
    </row>
    <row r="30" spans="1:26" x14ac:dyDescent="0.25">
      <c r="A30">
        <v>26</v>
      </c>
      <c r="B30">
        <f t="shared" si="3"/>
        <v>6656</v>
      </c>
      <c r="C30">
        <f t="shared" si="0"/>
        <v>36.708095989675947</v>
      </c>
      <c r="D30">
        <f t="shared" si="9"/>
        <v>0</v>
      </c>
      <c r="E30">
        <f t="shared" si="4"/>
        <v>1576.6007177408694</v>
      </c>
      <c r="F30">
        <f t="shared" si="1"/>
        <v>2</v>
      </c>
      <c r="G30">
        <f t="shared" si="5"/>
        <v>24</v>
      </c>
      <c r="H30">
        <f t="shared" si="2"/>
        <v>2</v>
      </c>
      <c r="I30">
        <f t="shared" si="10"/>
        <v>1575.9785124692601</v>
      </c>
      <c r="J30">
        <f t="shared" si="11"/>
        <v>-3.9480568211217815E-2</v>
      </c>
      <c r="K30">
        <f t="shared" si="12"/>
        <v>6656</v>
      </c>
      <c r="L30">
        <f t="shared" si="13"/>
        <v>12.700439718141093</v>
      </c>
      <c r="M30">
        <f t="shared" si="14"/>
        <v>44302336</v>
      </c>
      <c r="N30">
        <f t="shared" si="15"/>
        <v>25.400879436282185</v>
      </c>
      <c r="O30" s="5">
        <f t="shared" si="16"/>
        <v>1026</v>
      </c>
      <c r="P30">
        <f t="shared" si="17"/>
        <v>1295</v>
      </c>
      <c r="Q30" s="5">
        <f t="shared" si="18"/>
        <v>1849</v>
      </c>
      <c r="R30" s="5">
        <f t="shared" si="19"/>
        <v>1580</v>
      </c>
      <c r="S30">
        <f t="shared" si="20"/>
        <v>0.215144446780414</v>
      </c>
    </row>
    <row r="31" spans="1:26" x14ac:dyDescent="0.25">
      <c r="A31">
        <v>27</v>
      </c>
      <c r="B31">
        <f t="shared" si="3"/>
        <v>6912</v>
      </c>
      <c r="C31">
        <f t="shared" si="0"/>
        <v>38.890872965260115</v>
      </c>
      <c r="D31">
        <f t="shared" si="9"/>
        <v>0</v>
      </c>
      <c r="E31">
        <f t="shared" si="4"/>
        <v>1670.3502749868273</v>
      </c>
      <c r="F31">
        <f t="shared" si="1"/>
        <v>2</v>
      </c>
      <c r="G31">
        <f t="shared" si="5"/>
        <v>24</v>
      </c>
      <c r="H31">
        <f t="shared" si="2"/>
        <v>3</v>
      </c>
      <c r="I31">
        <f t="shared" si="10"/>
        <v>1670.8273350413904</v>
      </c>
      <c r="J31">
        <f t="shared" si="11"/>
        <v>2.855232521984874E-2</v>
      </c>
      <c r="K31">
        <f t="shared" si="12"/>
        <v>6912</v>
      </c>
      <c r="L31">
        <f t="shared" si="13"/>
        <v>12.75488750216347</v>
      </c>
      <c r="M31">
        <f t="shared" si="14"/>
        <v>47775744</v>
      </c>
      <c r="N31">
        <f t="shared" si="15"/>
        <v>25.50977500432694</v>
      </c>
      <c r="O31" s="5">
        <f t="shared" si="16"/>
        <v>1026</v>
      </c>
      <c r="P31">
        <f t="shared" si="17"/>
        <v>1345</v>
      </c>
      <c r="Q31" s="5">
        <f t="shared" si="18"/>
        <v>1993</v>
      </c>
      <c r="R31" s="5">
        <f t="shared" si="19"/>
        <v>1674</v>
      </c>
      <c r="S31">
        <f t="shared" si="20"/>
        <v>0.21802419433528542</v>
      </c>
    </row>
    <row r="32" spans="1:26" x14ac:dyDescent="0.25">
      <c r="A32">
        <v>28</v>
      </c>
      <c r="B32">
        <f t="shared" si="3"/>
        <v>7168</v>
      </c>
      <c r="C32">
        <f t="shared" si="0"/>
        <v>41.203444614108754</v>
      </c>
      <c r="D32">
        <f t="shared" si="9"/>
        <v>0</v>
      </c>
      <c r="E32">
        <f t="shared" si="4"/>
        <v>1769.6744710014443</v>
      </c>
      <c r="F32">
        <f t="shared" si="1"/>
        <v>2</v>
      </c>
      <c r="G32">
        <f t="shared" si="5"/>
        <v>24</v>
      </c>
      <c r="H32">
        <f t="shared" si="2"/>
        <v>4</v>
      </c>
      <c r="I32">
        <f t="shared" si="10"/>
        <v>1771.1357916902382</v>
      </c>
      <c r="J32">
        <f t="shared" si="11"/>
        <v>8.2507546606535698E-2</v>
      </c>
      <c r="K32">
        <f t="shared" si="12"/>
        <v>7168</v>
      </c>
      <c r="L32">
        <f t="shared" si="13"/>
        <v>12.807354922057604</v>
      </c>
      <c r="M32">
        <f t="shared" si="14"/>
        <v>51380224</v>
      </c>
      <c r="N32">
        <f t="shared" si="15"/>
        <v>25.614709844115207</v>
      </c>
      <c r="O32" s="5">
        <f t="shared" si="16"/>
        <v>1026</v>
      </c>
      <c r="P32">
        <f t="shared" si="17"/>
        <v>1394</v>
      </c>
      <c r="Q32" s="5">
        <f t="shared" si="18"/>
        <v>2144</v>
      </c>
      <c r="R32" s="5">
        <f t="shared" si="19"/>
        <v>1776</v>
      </c>
      <c r="S32">
        <f t="shared" si="20"/>
        <v>0.3561671733421008</v>
      </c>
    </row>
    <row r="33" spans="1:19" x14ac:dyDescent="0.25">
      <c r="A33">
        <v>29</v>
      </c>
      <c r="B33">
        <f t="shared" si="3"/>
        <v>7424</v>
      </c>
      <c r="C33">
        <f t="shared" si="0"/>
        <v>43.653528929125486</v>
      </c>
      <c r="D33">
        <f t="shared" si="9"/>
        <v>0</v>
      </c>
      <c r="E33">
        <f t="shared" si="4"/>
        <v>1874.9047910558386</v>
      </c>
      <c r="F33">
        <f t="shared" si="1"/>
        <v>2</v>
      </c>
      <c r="G33">
        <f t="shared" si="5"/>
        <v>24</v>
      </c>
      <c r="H33">
        <f t="shared" si="2"/>
        <v>5</v>
      </c>
      <c r="I33">
        <f t="shared" si="10"/>
        <v>1876.9038824158029</v>
      </c>
      <c r="J33">
        <f t="shared" si="11"/>
        <v>0.10651005513352629</v>
      </c>
      <c r="K33">
        <f t="shared" si="12"/>
        <v>7424</v>
      </c>
      <c r="L33">
        <f t="shared" si="13"/>
        <v>12.857980995127571</v>
      </c>
      <c r="M33">
        <f t="shared" si="14"/>
        <v>55115776</v>
      </c>
      <c r="N33">
        <f t="shared" si="15"/>
        <v>25.715961990255142</v>
      </c>
      <c r="O33" s="5">
        <f t="shared" si="16"/>
        <v>1026</v>
      </c>
      <c r="P33">
        <f t="shared" si="17"/>
        <v>1444</v>
      </c>
      <c r="Q33" s="5">
        <f t="shared" si="18"/>
        <v>2299</v>
      </c>
      <c r="R33" s="5">
        <f t="shared" si="19"/>
        <v>1881</v>
      </c>
      <c r="S33">
        <f t="shared" si="20"/>
        <v>0.32404087954074612</v>
      </c>
    </row>
    <row r="34" spans="1:19" x14ac:dyDescent="0.25">
      <c r="A34">
        <v>30</v>
      </c>
      <c r="B34">
        <f t="shared" si="3"/>
        <v>7680</v>
      </c>
      <c r="C34">
        <f t="shared" si="0"/>
        <v>46.249302838954307</v>
      </c>
      <c r="D34">
        <f t="shared" si="9"/>
        <v>0</v>
      </c>
      <c r="E34">
        <f t="shared" si="4"/>
        <v>1986.3924315610871</v>
      </c>
      <c r="F34">
        <f t="shared" si="1"/>
        <v>2</v>
      </c>
      <c r="G34">
        <f t="shared" si="5"/>
        <v>24</v>
      </c>
      <c r="H34">
        <f t="shared" si="2"/>
        <v>6</v>
      </c>
      <c r="I34">
        <f t="shared" si="10"/>
        <v>1988.1316072180855</v>
      </c>
      <c r="J34">
        <f t="shared" si="11"/>
        <v>8.7477893851911404E-2</v>
      </c>
      <c r="K34">
        <f t="shared" si="12"/>
        <v>7680</v>
      </c>
      <c r="L34">
        <f t="shared" si="13"/>
        <v>12.906890595608518</v>
      </c>
      <c r="M34">
        <f t="shared" si="14"/>
        <v>58982400</v>
      </c>
      <c r="N34">
        <f t="shared" si="15"/>
        <v>25.813781191217036</v>
      </c>
      <c r="O34" s="5">
        <f t="shared" si="16"/>
        <v>1026</v>
      </c>
      <c r="P34">
        <f t="shared" si="17"/>
        <v>1494</v>
      </c>
      <c r="Q34" s="5">
        <f t="shared" si="18"/>
        <v>2461</v>
      </c>
      <c r="R34" s="5">
        <f t="shared" si="19"/>
        <v>1993</v>
      </c>
      <c r="S34">
        <f t="shared" si="20"/>
        <v>0.33153880777285849</v>
      </c>
    </row>
    <row r="35" spans="1:19" x14ac:dyDescent="0.25">
      <c r="A35">
        <v>31</v>
      </c>
      <c r="B35">
        <f t="shared" si="3"/>
        <v>7936</v>
      </c>
      <c r="C35">
        <f t="shared" si="0"/>
        <v>48.99942949771868</v>
      </c>
      <c r="D35">
        <f t="shared" si="9"/>
        <v>0</v>
      </c>
      <c r="E35">
        <f t="shared" si="4"/>
        <v>2104.5094721535943</v>
      </c>
      <c r="F35">
        <f t="shared" si="1"/>
        <v>2</v>
      </c>
      <c r="G35">
        <f t="shared" si="5"/>
        <v>24</v>
      </c>
      <c r="H35">
        <f t="shared" si="2"/>
        <v>7</v>
      </c>
      <c r="I35">
        <f t="shared" si="10"/>
        <v>2104.8189660970856</v>
      </c>
      <c r="J35">
        <f t="shared" si="11"/>
        <v>1.4704064742687706E-2</v>
      </c>
      <c r="K35">
        <f t="shared" si="12"/>
        <v>7936</v>
      </c>
      <c r="L35">
        <f t="shared" si="13"/>
        <v>12.954196310386875</v>
      </c>
      <c r="M35">
        <f t="shared" si="14"/>
        <v>62980096</v>
      </c>
      <c r="N35">
        <f t="shared" si="15"/>
        <v>25.90839262077375</v>
      </c>
      <c r="O35" s="5">
        <f t="shared" si="16"/>
        <v>1026</v>
      </c>
      <c r="P35">
        <f t="shared" si="17"/>
        <v>1544</v>
      </c>
      <c r="Q35" s="5">
        <f t="shared" si="18"/>
        <v>2627</v>
      </c>
      <c r="R35" s="5">
        <f t="shared" si="19"/>
        <v>2109</v>
      </c>
      <c r="S35">
        <f t="shared" si="20"/>
        <v>0.21292213591303266</v>
      </c>
    </row>
    <row r="36" spans="1:19" x14ac:dyDescent="0.25">
      <c r="A36">
        <v>32</v>
      </c>
      <c r="B36">
        <f t="shared" si="3"/>
        <v>8192</v>
      </c>
      <c r="C36">
        <f t="shared" ref="C36:C67" si="21">440*POWER(2,(A36-69)/12)</f>
        <v>51.913087197493141</v>
      </c>
      <c r="D36">
        <f t="shared" si="9"/>
        <v>0</v>
      </c>
      <c r="E36">
        <f t="shared" si="4"/>
        <v>2229.6501174762934</v>
      </c>
      <c r="F36">
        <f t="shared" si="1"/>
        <v>2</v>
      </c>
      <c r="G36">
        <f t="shared" si="5"/>
        <v>24</v>
      </c>
      <c r="H36">
        <f t="shared" si="2"/>
        <v>8</v>
      </c>
      <c r="I36">
        <f>$S$15+$S$14*B36+$S$13*B36*B36</f>
        <v>2226.9659590528031</v>
      </c>
      <c r="J36">
        <f t="shared" si="11"/>
        <v>-0.12052983623655678</v>
      </c>
      <c r="K36">
        <f t="shared" si="12"/>
        <v>8192</v>
      </c>
      <c r="L36">
        <f t="shared" si="13"/>
        <v>13</v>
      </c>
      <c r="M36">
        <f t="shared" si="14"/>
        <v>67108864</v>
      </c>
      <c r="N36">
        <f t="shared" si="15"/>
        <v>26</v>
      </c>
      <c r="O36" s="5">
        <f t="shared" si="16"/>
        <v>1026</v>
      </c>
      <c r="P36">
        <f t="shared" si="17"/>
        <v>1594</v>
      </c>
      <c r="Q36" s="5">
        <f t="shared" si="18"/>
        <v>2800</v>
      </c>
      <c r="R36" s="5">
        <f t="shared" si="19"/>
        <v>2232</v>
      </c>
      <c r="S36">
        <f t="shared" si="20"/>
        <v>0.10528147507645258</v>
      </c>
    </row>
    <row r="37" spans="1:19" x14ac:dyDescent="0.25">
      <c r="A37">
        <v>33</v>
      </c>
      <c r="B37">
        <f t="shared" si="3"/>
        <v>8448</v>
      </c>
      <c r="C37">
        <f t="shared" si="21"/>
        <v>55</v>
      </c>
      <c r="D37">
        <f t="shared" si="9"/>
        <v>1</v>
      </c>
      <c r="E37">
        <f t="shared" si="4"/>
        <v>2362.2320128000001</v>
      </c>
      <c r="F37">
        <f t="shared" si="1"/>
        <v>2</v>
      </c>
      <c r="G37">
        <f t="shared" si="5"/>
        <v>24</v>
      </c>
      <c r="H37">
        <f t="shared" si="2"/>
        <v>9</v>
      </c>
      <c r="I37">
        <f>$T$15+$T$14*B37+$T$13*B37*B37</f>
        <v>2367.2578215187423</v>
      </c>
      <c r="J37">
        <f t="shared" si="11"/>
        <v>0.2123050845183343</v>
      </c>
      <c r="K37">
        <f t="shared" si="12"/>
        <v>8448</v>
      </c>
      <c r="L37">
        <f t="shared" si="13"/>
        <v>13.044394119358454</v>
      </c>
      <c r="M37">
        <f t="shared" si="14"/>
        <v>71368704</v>
      </c>
      <c r="N37">
        <f t="shared" si="15"/>
        <v>26.088788238716909</v>
      </c>
    </row>
    <row r="38" spans="1:19" x14ac:dyDescent="0.25">
      <c r="A38">
        <v>34</v>
      </c>
      <c r="B38">
        <f t="shared" si="3"/>
        <v>8704</v>
      </c>
      <c r="C38">
        <f t="shared" si="21"/>
        <v>58.270470189761255</v>
      </c>
      <c r="D38">
        <f t="shared" si="9"/>
        <v>1</v>
      </c>
      <c r="E38">
        <f t="shared" si="4"/>
        <v>2502.6976378756749</v>
      </c>
      <c r="F38">
        <f t="shared" si="1"/>
        <v>2</v>
      </c>
      <c r="G38">
        <f t="shared" si="5"/>
        <v>24</v>
      </c>
      <c r="H38">
        <f t="shared" si="2"/>
        <v>10</v>
      </c>
      <c r="I38">
        <f t="shared" ref="I38:I48" si="22">$T$15+$T$14*B38+$T$13*B38*B38</f>
        <v>2502.3591258958286</v>
      </c>
      <c r="J38">
        <f t="shared" si="11"/>
        <v>-1.352771376190276E-2</v>
      </c>
      <c r="K38">
        <f t="shared" si="12"/>
        <v>8704</v>
      </c>
      <c r="L38">
        <f t="shared" si="13"/>
        <v>13.087462841250339</v>
      </c>
      <c r="M38">
        <f t="shared" si="14"/>
        <v>75759616</v>
      </c>
      <c r="N38">
        <f t="shared" si="15"/>
        <v>26.174925682500678</v>
      </c>
    </row>
    <row r="39" spans="1:19" x14ac:dyDescent="0.25">
      <c r="A39">
        <v>35</v>
      </c>
      <c r="B39">
        <f t="shared" si="3"/>
        <v>8960</v>
      </c>
      <c r="C39">
        <f t="shared" si="21"/>
        <v>61.735412657015516</v>
      </c>
      <c r="D39">
        <f t="shared" si="9"/>
        <v>1</v>
      </c>
      <c r="E39">
        <f t="shared" si="4"/>
        <v>2651.5157836694611</v>
      </c>
      <c r="F39">
        <f t="shared" si="1"/>
        <v>2</v>
      </c>
      <c r="G39">
        <f t="shared" si="5"/>
        <v>24</v>
      </c>
      <c r="H39">
        <f t="shared" si="2"/>
        <v>11</v>
      </c>
      <c r="I39">
        <f t="shared" si="22"/>
        <v>2648.3796984263499</v>
      </c>
      <c r="J39">
        <f t="shared" si="11"/>
        <v>-0.11841524253392777</v>
      </c>
      <c r="K39">
        <f t="shared" si="12"/>
        <v>8960</v>
      </c>
      <c r="L39">
        <f t="shared" si="13"/>
        <v>13.129283016944967</v>
      </c>
      <c r="M39">
        <f t="shared" si="14"/>
        <v>80281600</v>
      </c>
      <c r="N39">
        <f t="shared" si="15"/>
        <v>26.258566033889934</v>
      </c>
    </row>
    <row r="40" spans="1:19" x14ac:dyDescent="0.25">
      <c r="A40">
        <v>36</v>
      </c>
      <c r="B40">
        <f t="shared" si="3"/>
        <v>9216</v>
      </c>
      <c r="C40">
        <f t="shared" si="21"/>
        <v>65.406391325149656</v>
      </c>
      <c r="D40">
        <f t="shared" si="9"/>
        <v>1</v>
      </c>
      <c r="E40">
        <f t="shared" si="4"/>
        <v>2809.1831169089587</v>
      </c>
      <c r="F40">
        <f t="shared" si="1"/>
        <v>3</v>
      </c>
      <c r="G40">
        <f t="shared" si="5"/>
        <v>36</v>
      </c>
      <c r="H40">
        <f t="shared" si="2"/>
        <v>0</v>
      </c>
      <c r="I40">
        <f t="shared" si="22"/>
        <v>2805.3195391103045</v>
      </c>
      <c r="J40">
        <f t="shared" si="11"/>
        <v>-0.13772326983753658</v>
      </c>
      <c r="K40">
        <f t="shared" si="12"/>
        <v>9216</v>
      </c>
      <c r="L40">
        <f t="shared" si="13"/>
        <v>13.169925001442312</v>
      </c>
      <c r="M40">
        <f t="shared" si="14"/>
        <v>84934656</v>
      </c>
      <c r="N40">
        <f t="shared" si="15"/>
        <v>26.339850002884624</v>
      </c>
    </row>
    <row r="41" spans="1:19" x14ac:dyDescent="0.25">
      <c r="A41">
        <v>37</v>
      </c>
      <c r="B41">
        <f t="shared" si="3"/>
        <v>9472</v>
      </c>
      <c r="C41">
        <f t="shared" si="21"/>
        <v>69.295657744218019</v>
      </c>
      <c r="D41">
        <f t="shared" si="9"/>
        <v>1</v>
      </c>
      <c r="E41">
        <f t="shared" si="4"/>
        <v>2976.2258376622553</v>
      </c>
      <c r="F41">
        <f t="shared" si="1"/>
        <v>3</v>
      </c>
      <c r="G41">
        <f t="shared" si="5"/>
        <v>36</v>
      </c>
      <c r="H41">
        <f t="shared" si="2"/>
        <v>1</v>
      </c>
      <c r="I41">
        <f t="shared" si="22"/>
        <v>2973.1786479476941</v>
      </c>
      <c r="J41">
        <f t="shared" si="11"/>
        <v>-0.10248929093663151</v>
      </c>
      <c r="K41">
        <f t="shared" si="12"/>
        <v>9472</v>
      </c>
      <c r="L41">
        <f t="shared" si="13"/>
        <v>13.209453365628951</v>
      </c>
      <c r="M41">
        <f t="shared" si="14"/>
        <v>89718784</v>
      </c>
      <c r="N41">
        <f t="shared" si="15"/>
        <v>26.418906731257902</v>
      </c>
    </row>
    <row r="42" spans="1:19" x14ac:dyDescent="0.25">
      <c r="A42">
        <v>38</v>
      </c>
      <c r="B42">
        <f t="shared" si="3"/>
        <v>9728</v>
      </c>
      <c r="C42">
        <f t="shared" si="21"/>
        <v>73.416191979351879</v>
      </c>
      <c r="D42">
        <f t="shared" si="9"/>
        <v>1</v>
      </c>
      <c r="E42">
        <f t="shared" si="4"/>
        <v>3153.2014354817384</v>
      </c>
      <c r="F42">
        <f t="shared" si="1"/>
        <v>3</v>
      </c>
      <c r="G42">
        <f t="shared" si="5"/>
        <v>36</v>
      </c>
      <c r="H42">
        <f t="shared" si="2"/>
        <v>2</v>
      </c>
      <c r="I42">
        <f t="shared" si="22"/>
        <v>3151.9570249385215</v>
      </c>
      <c r="J42">
        <f t="shared" si="11"/>
        <v>-3.948056821114676E-2</v>
      </c>
      <c r="K42">
        <f t="shared" si="12"/>
        <v>9728</v>
      </c>
      <c r="L42">
        <f t="shared" si="13"/>
        <v>13.247927513443587</v>
      </c>
      <c r="M42">
        <f t="shared" si="14"/>
        <v>94633984</v>
      </c>
      <c r="N42">
        <f t="shared" si="15"/>
        <v>26.495855026887174</v>
      </c>
    </row>
    <row r="43" spans="1:19" x14ac:dyDescent="0.25">
      <c r="A43">
        <v>39</v>
      </c>
      <c r="B43">
        <f t="shared" si="3"/>
        <v>9984</v>
      </c>
      <c r="C43">
        <f t="shared" si="21"/>
        <v>77.781745930520216</v>
      </c>
      <c r="D43">
        <f t="shared" si="9"/>
        <v>1</v>
      </c>
      <c r="E43">
        <f t="shared" si="4"/>
        <v>3340.7005499736542</v>
      </c>
      <c r="F43">
        <f t="shared" si="1"/>
        <v>3</v>
      </c>
      <c r="G43">
        <f t="shared" si="5"/>
        <v>36</v>
      </c>
      <c r="H43">
        <f t="shared" si="2"/>
        <v>3</v>
      </c>
      <c r="I43">
        <f t="shared" si="22"/>
        <v>3341.6546700827803</v>
      </c>
      <c r="J43">
        <f t="shared" si="11"/>
        <v>2.855232521984874E-2</v>
      </c>
      <c r="K43">
        <f t="shared" si="12"/>
        <v>9984</v>
      </c>
      <c r="L43">
        <f t="shared" si="13"/>
        <v>13.285402218862249</v>
      </c>
      <c r="M43">
        <f t="shared" si="14"/>
        <v>99680256</v>
      </c>
      <c r="N43">
        <f t="shared" si="15"/>
        <v>26.570804437724497</v>
      </c>
    </row>
    <row r="44" spans="1:19" x14ac:dyDescent="0.25">
      <c r="A44">
        <v>40</v>
      </c>
      <c r="B44">
        <f t="shared" si="3"/>
        <v>10240</v>
      </c>
      <c r="C44">
        <f t="shared" si="21"/>
        <v>82.406889228217494</v>
      </c>
      <c r="D44">
        <f t="shared" si="9"/>
        <v>1</v>
      </c>
      <c r="E44">
        <f t="shared" si="4"/>
        <v>3539.3489420028882</v>
      </c>
      <c r="F44">
        <f t="shared" si="1"/>
        <v>3</v>
      </c>
      <c r="G44">
        <f t="shared" si="5"/>
        <v>36</v>
      </c>
      <c r="H44">
        <f t="shared" si="2"/>
        <v>4</v>
      </c>
      <c r="I44">
        <f t="shared" si="22"/>
        <v>3542.2715833804759</v>
      </c>
      <c r="J44">
        <f t="shared" si="11"/>
        <v>8.2507546606535698E-2</v>
      </c>
      <c r="K44">
        <f t="shared" si="12"/>
        <v>10240</v>
      </c>
      <c r="L44">
        <f t="shared" si="13"/>
        <v>13.321928094887364</v>
      </c>
      <c r="M44">
        <f t="shared" si="14"/>
        <v>104857600</v>
      </c>
      <c r="N44">
        <f t="shared" si="15"/>
        <v>26.643856189774727</v>
      </c>
    </row>
    <row r="45" spans="1:19" x14ac:dyDescent="0.25">
      <c r="A45">
        <v>41</v>
      </c>
      <c r="B45">
        <f t="shared" si="3"/>
        <v>10496</v>
      </c>
      <c r="C45">
        <f t="shared" si="21"/>
        <v>87.307057858250957</v>
      </c>
      <c r="D45">
        <f t="shared" si="9"/>
        <v>1</v>
      </c>
      <c r="E45">
        <f t="shared" si="4"/>
        <v>3749.8095821116767</v>
      </c>
      <c r="F45">
        <f t="shared" si="1"/>
        <v>3</v>
      </c>
      <c r="G45">
        <f t="shared" si="5"/>
        <v>36</v>
      </c>
      <c r="H45">
        <f t="shared" si="2"/>
        <v>5</v>
      </c>
      <c r="I45">
        <f t="shared" si="22"/>
        <v>3753.8077648316066</v>
      </c>
      <c r="J45">
        <f t="shared" si="11"/>
        <v>0.10651005513355472</v>
      </c>
      <c r="K45">
        <f t="shared" si="12"/>
        <v>10496</v>
      </c>
      <c r="L45">
        <f t="shared" si="13"/>
        <v>13.357552004618084</v>
      </c>
      <c r="M45">
        <f t="shared" si="14"/>
        <v>110166016</v>
      </c>
      <c r="N45">
        <f t="shared" si="15"/>
        <v>26.715104009236168</v>
      </c>
    </row>
    <row r="46" spans="1:19" x14ac:dyDescent="0.25">
      <c r="A46">
        <v>42</v>
      </c>
      <c r="B46">
        <f t="shared" si="3"/>
        <v>10752</v>
      </c>
      <c r="C46">
        <f t="shared" si="21"/>
        <v>92.498605677908614</v>
      </c>
      <c r="D46">
        <f t="shared" si="9"/>
        <v>1</v>
      </c>
      <c r="E46">
        <f t="shared" si="4"/>
        <v>3972.7848631221741</v>
      </c>
      <c r="F46">
        <f t="shared" si="1"/>
        <v>3</v>
      </c>
      <c r="G46">
        <f t="shared" si="5"/>
        <v>36</v>
      </c>
      <c r="H46">
        <f t="shared" si="2"/>
        <v>6</v>
      </c>
      <c r="I46">
        <f t="shared" si="22"/>
        <v>3976.2632144361705</v>
      </c>
      <c r="J46">
        <f t="shared" si="11"/>
        <v>8.7477893851897193E-2</v>
      </c>
      <c r="K46">
        <f t="shared" si="12"/>
        <v>10752</v>
      </c>
      <c r="L46">
        <f t="shared" si="13"/>
        <v>13.392317422778762</v>
      </c>
      <c r="M46">
        <f t="shared" si="14"/>
        <v>115605504</v>
      </c>
      <c r="N46">
        <f t="shared" si="15"/>
        <v>26.784634845557523</v>
      </c>
    </row>
    <row r="47" spans="1:19" x14ac:dyDescent="0.25">
      <c r="A47">
        <v>43</v>
      </c>
      <c r="B47">
        <f t="shared" si="3"/>
        <v>11008</v>
      </c>
      <c r="C47">
        <f t="shared" si="21"/>
        <v>97.998858995437345</v>
      </c>
      <c r="D47">
        <f t="shared" si="9"/>
        <v>1</v>
      </c>
      <c r="E47">
        <f t="shared" si="4"/>
        <v>4209.0189443071877</v>
      </c>
      <c r="F47">
        <f t="shared" si="1"/>
        <v>3</v>
      </c>
      <c r="G47">
        <f t="shared" si="5"/>
        <v>36</v>
      </c>
      <c r="H47">
        <f t="shared" si="2"/>
        <v>7</v>
      </c>
      <c r="I47">
        <f t="shared" si="22"/>
        <v>4209.6379321941731</v>
      </c>
      <c r="J47">
        <f t="shared" si="11"/>
        <v>1.470406474275876E-2</v>
      </c>
      <c r="K47">
        <f t="shared" si="12"/>
        <v>11008</v>
      </c>
      <c r="L47">
        <f t="shared" si="13"/>
        <v>13.426264754702098</v>
      </c>
      <c r="M47">
        <f t="shared" si="14"/>
        <v>121176064</v>
      </c>
      <c r="N47">
        <f t="shared" si="15"/>
        <v>26.852529509404196</v>
      </c>
    </row>
    <row r="48" spans="1:19" x14ac:dyDescent="0.25">
      <c r="A48">
        <v>44</v>
      </c>
      <c r="B48">
        <f t="shared" si="3"/>
        <v>11264</v>
      </c>
      <c r="C48">
        <f t="shared" si="21"/>
        <v>103.82617439498628</v>
      </c>
      <c r="D48">
        <f t="shared" si="9"/>
        <v>1</v>
      </c>
      <c r="E48">
        <f t="shared" si="4"/>
        <v>4459.3002349525868</v>
      </c>
      <c r="F48">
        <f t="shared" si="1"/>
        <v>3</v>
      </c>
      <c r="G48">
        <f t="shared" si="5"/>
        <v>36</v>
      </c>
      <c r="H48">
        <f t="shared" si="2"/>
        <v>8</v>
      </c>
      <c r="I48">
        <f t="shared" si="22"/>
        <v>4453.9319181056071</v>
      </c>
      <c r="J48">
        <f t="shared" si="11"/>
        <v>-0.12052983623654256</v>
      </c>
      <c r="K48">
        <f t="shared" si="12"/>
        <v>11264</v>
      </c>
      <c r="L48">
        <f t="shared" si="13"/>
        <v>13.459431618637296</v>
      </c>
      <c r="M48">
        <f t="shared" si="14"/>
        <v>126877696</v>
      </c>
      <c r="N48">
        <f t="shared" si="15"/>
        <v>26.918863237274593</v>
      </c>
    </row>
    <row r="49" spans="1:22" x14ac:dyDescent="0.25">
      <c r="A49">
        <v>45</v>
      </c>
      <c r="B49">
        <f t="shared" si="3"/>
        <v>11520</v>
      </c>
      <c r="C49">
        <f t="shared" si="21"/>
        <v>110</v>
      </c>
      <c r="D49">
        <f t="shared" si="9"/>
        <v>2</v>
      </c>
      <c r="E49">
        <f t="shared" si="4"/>
        <v>4724.4640256000002</v>
      </c>
      <c r="F49">
        <f t="shared" si="1"/>
        <v>3</v>
      </c>
      <c r="G49">
        <f t="shared" si="5"/>
        <v>36</v>
      </c>
      <c r="H49">
        <f t="shared" si="2"/>
        <v>9</v>
      </c>
      <c r="I49">
        <f>$U$15+$U$14*B49+$U$13*B49*B49</f>
        <v>4734.5156430374846</v>
      </c>
      <c r="J49">
        <f t="shared" si="11"/>
        <v>0.2123050845183343</v>
      </c>
      <c r="K49">
        <f t="shared" si="12"/>
        <v>11520</v>
      </c>
      <c r="L49">
        <f t="shared" si="13"/>
        <v>13.491853096329676</v>
      </c>
      <c r="M49">
        <f t="shared" si="14"/>
        <v>132710400</v>
      </c>
      <c r="N49">
        <f t="shared" si="15"/>
        <v>26.983706192659351</v>
      </c>
    </row>
    <row r="50" spans="1:22" x14ac:dyDescent="0.25">
      <c r="A50">
        <v>46</v>
      </c>
      <c r="B50">
        <f t="shared" si="3"/>
        <v>11776</v>
      </c>
      <c r="C50">
        <f t="shared" si="21"/>
        <v>116.54094037952248</v>
      </c>
      <c r="D50">
        <f t="shared" si="9"/>
        <v>2</v>
      </c>
      <c r="E50">
        <f t="shared" si="4"/>
        <v>5005.3952757513489</v>
      </c>
      <c r="F50">
        <f t="shared" si="1"/>
        <v>3</v>
      </c>
      <c r="G50">
        <f t="shared" si="5"/>
        <v>36</v>
      </c>
      <c r="H50">
        <f t="shared" si="2"/>
        <v>10</v>
      </c>
      <c r="I50">
        <f t="shared" ref="I50:I60" si="23">$U$15+$U$14*B50+$U$13*B50*B50</f>
        <v>5004.7182517916553</v>
      </c>
      <c r="J50">
        <f t="shared" si="11"/>
        <v>-1.3527713761931182E-2</v>
      </c>
      <c r="K50">
        <f t="shared" si="12"/>
        <v>11776</v>
      </c>
      <c r="L50">
        <f t="shared" si="13"/>
        <v>13.523561956057014</v>
      </c>
      <c r="M50">
        <f t="shared" si="14"/>
        <v>138674176</v>
      </c>
      <c r="N50">
        <f t="shared" si="15"/>
        <v>27.047123912114028</v>
      </c>
    </row>
    <row r="51" spans="1:22" x14ac:dyDescent="0.25">
      <c r="A51">
        <v>47</v>
      </c>
      <c r="B51">
        <f t="shared" si="3"/>
        <v>12032</v>
      </c>
      <c r="C51">
        <f t="shared" si="21"/>
        <v>123.47082531403106</v>
      </c>
      <c r="D51">
        <f t="shared" si="9"/>
        <v>2</v>
      </c>
      <c r="E51">
        <f t="shared" si="4"/>
        <v>5303.0315673389232</v>
      </c>
      <c r="F51">
        <f t="shared" si="1"/>
        <v>3</v>
      </c>
      <c r="G51">
        <f t="shared" si="5"/>
        <v>36</v>
      </c>
      <c r="H51">
        <f t="shared" si="2"/>
        <v>11</v>
      </c>
      <c r="I51">
        <f t="shared" si="23"/>
        <v>5296.7593968526999</v>
      </c>
      <c r="J51">
        <f t="shared" si="11"/>
        <v>-0.11841524253395619</v>
      </c>
      <c r="K51">
        <f t="shared" si="12"/>
        <v>12032</v>
      </c>
      <c r="L51">
        <f t="shared" si="13"/>
        <v>13.554588851677638</v>
      </c>
      <c r="M51">
        <f t="shared" si="14"/>
        <v>144769024</v>
      </c>
      <c r="N51">
        <f t="shared" si="15"/>
        <v>27.109177703355275</v>
      </c>
    </row>
    <row r="52" spans="1:22" x14ac:dyDescent="0.25">
      <c r="A52">
        <v>48</v>
      </c>
      <c r="B52">
        <f t="shared" si="3"/>
        <v>12288</v>
      </c>
      <c r="C52">
        <f t="shared" si="21"/>
        <v>130.81278265029931</v>
      </c>
      <c r="D52">
        <f t="shared" si="9"/>
        <v>2</v>
      </c>
      <c r="E52">
        <f t="shared" si="4"/>
        <v>5618.3662338179174</v>
      </c>
      <c r="F52">
        <f t="shared" si="1"/>
        <v>4</v>
      </c>
      <c r="G52">
        <f t="shared" si="5"/>
        <v>48</v>
      </c>
      <c r="H52">
        <f t="shared" si="2"/>
        <v>0</v>
      </c>
      <c r="I52">
        <f t="shared" si="23"/>
        <v>5610.6390782206108</v>
      </c>
      <c r="J52">
        <f t="shared" si="11"/>
        <v>-0.13772326983752237</v>
      </c>
      <c r="K52">
        <f t="shared" si="12"/>
        <v>12288</v>
      </c>
      <c r="L52">
        <f t="shared" si="13"/>
        <v>13.584962500721158</v>
      </c>
      <c r="M52">
        <f t="shared" si="14"/>
        <v>150994944</v>
      </c>
      <c r="N52">
        <f t="shared" si="15"/>
        <v>27.169925001442316</v>
      </c>
    </row>
    <row r="53" spans="1:22" x14ac:dyDescent="0.25">
      <c r="A53">
        <v>49</v>
      </c>
      <c r="B53">
        <f t="shared" si="3"/>
        <v>12544</v>
      </c>
      <c r="C53">
        <f t="shared" si="21"/>
        <v>138.59131548843604</v>
      </c>
      <c r="D53">
        <f t="shared" si="9"/>
        <v>2</v>
      </c>
      <c r="E53">
        <f t="shared" si="4"/>
        <v>5952.4516753245107</v>
      </c>
      <c r="F53">
        <f t="shared" si="1"/>
        <v>4</v>
      </c>
      <c r="G53">
        <f t="shared" si="5"/>
        <v>48</v>
      </c>
      <c r="H53">
        <f t="shared" si="2"/>
        <v>1</v>
      </c>
      <c r="I53">
        <f t="shared" si="23"/>
        <v>5946.3572958953955</v>
      </c>
      <c r="J53">
        <f t="shared" si="11"/>
        <v>-0.10248929093651782</v>
      </c>
      <c r="K53">
        <f t="shared" si="12"/>
        <v>12544</v>
      </c>
      <c r="L53">
        <f t="shared" si="13"/>
        <v>13.614709844115207</v>
      </c>
      <c r="M53">
        <f t="shared" si="14"/>
        <v>157351936</v>
      </c>
      <c r="N53">
        <f t="shared" si="15"/>
        <v>27.229419688230415</v>
      </c>
    </row>
    <row r="54" spans="1:22" x14ac:dyDescent="0.25">
      <c r="A54">
        <v>50</v>
      </c>
      <c r="B54">
        <f t="shared" si="3"/>
        <v>12800</v>
      </c>
      <c r="C54">
        <f t="shared" si="21"/>
        <v>146.83238395870382</v>
      </c>
      <c r="D54">
        <f t="shared" si="9"/>
        <v>2</v>
      </c>
      <c r="E54">
        <f t="shared" si="4"/>
        <v>6306.4028709634786</v>
      </c>
      <c r="F54">
        <f t="shared" si="1"/>
        <v>4</v>
      </c>
      <c r="G54">
        <f t="shared" si="5"/>
        <v>48</v>
      </c>
      <c r="H54">
        <f t="shared" si="2"/>
        <v>2</v>
      </c>
      <c r="I54">
        <f t="shared" si="23"/>
        <v>6303.914049877043</v>
      </c>
      <c r="J54">
        <f t="shared" si="11"/>
        <v>-3.9480568211175182E-2</v>
      </c>
      <c r="K54">
        <f t="shared" si="12"/>
        <v>12800</v>
      </c>
      <c r="L54">
        <f t="shared" si="13"/>
        <v>13.643856189774723</v>
      </c>
      <c r="M54">
        <f t="shared" si="14"/>
        <v>163840000</v>
      </c>
      <c r="N54">
        <f t="shared" si="15"/>
        <v>27.287712379549447</v>
      </c>
    </row>
    <row r="55" spans="1:22" x14ac:dyDescent="0.25">
      <c r="A55">
        <v>51</v>
      </c>
      <c r="B55">
        <f t="shared" si="3"/>
        <v>13056</v>
      </c>
      <c r="C55">
        <f t="shared" si="21"/>
        <v>155.56349186104046</v>
      </c>
      <c r="D55">
        <f t="shared" si="9"/>
        <v>2</v>
      </c>
      <c r="E55">
        <f t="shared" si="4"/>
        <v>6681.4010999473094</v>
      </c>
      <c r="F55">
        <f t="shared" si="1"/>
        <v>4</v>
      </c>
      <c r="G55">
        <f t="shared" si="5"/>
        <v>48</v>
      </c>
      <c r="H55">
        <f t="shared" si="2"/>
        <v>3</v>
      </c>
      <c r="I55">
        <f t="shared" si="23"/>
        <v>6683.3093401655606</v>
      </c>
      <c r="J55">
        <f t="shared" si="11"/>
        <v>2.8552325219834529E-2</v>
      </c>
      <c r="K55">
        <f t="shared" si="12"/>
        <v>13056</v>
      </c>
      <c r="L55">
        <f t="shared" si="13"/>
        <v>13.672425341971495</v>
      </c>
      <c r="M55">
        <f t="shared" si="14"/>
        <v>170459136</v>
      </c>
      <c r="N55">
        <f t="shared" si="15"/>
        <v>27.34485068394299</v>
      </c>
    </row>
    <row r="56" spans="1:22" x14ac:dyDescent="0.25">
      <c r="A56">
        <v>52</v>
      </c>
      <c r="B56">
        <f t="shared" si="3"/>
        <v>13312</v>
      </c>
      <c r="C56">
        <f t="shared" si="21"/>
        <v>164.81377845643496</v>
      </c>
      <c r="D56">
        <f t="shared" si="9"/>
        <v>2</v>
      </c>
      <c r="E56">
        <f t="shared" si="4"/>
        <v>7078.6978840057754</v>
      </c>
      <c r="F56">
        <f t="shared" si="1"/>
        <v>4</v>
      </c>
      <c r="G56">
        <f t="shared" si="5"/>
        <v>48</v>
      </c>
      <c r="H56">
        <f t="shared" si="2"/>
        <v>4</v>
      </c>
      <c r="I56">
        <f t="shared" si="23"/>
        <v>7084.5431667609555</v>
      </c>
      <c r="J56">
        <f t="shared" si="11"/>
        <v>8.2507546606606752E-2</v>
      </c>
      <c r="K56">
        <f t="shared" si="12"/>
        <v>13312</v>
      </c>
      <c r="L56">
        <f t="shared" si="13"/>
        <v>13.700439718141093</v>
      </c>
      <c r="M56">
        <f t="shared" si="14"/>
        <v>177209344</v>
      </c>
      <c r="N56">
        <f t="shared" si="15"/>
        <v>27.400879436282185</v>
      </c>
    </row>
    <row r="57" spans="1:22" x14ac:dyDescent="0.25">
      <c r="A57">
        <v>53</v>
      </c>
      <c r="B57">
        <f t="shared" si="3"/>
        <v>13568</v>
      </c>
      <c r="C57">
        <f t="shared" si="21"/>
        <v>174.61411571650197</v>
      </c>
      <c r="D57">
        <f t="shared" si="9"/>
        <v>2</v>
      </c>
      <c r="E57">
        <f t="shared" si="4"/>
        <v>7499.6191642233562</v>
      </c>
      <c r="F57">
        <f t="shared" si="1"/>
        <v>4</v>
      </c>
      <c r="G57">
        <f t="shared" si="5"/>
        <v>48</v>
      </c>
      <c r="H57">
        <f t="shared" si="2"/>
        <v>5</v>
      </c>
      <c r="I57">
        <f t="shared" si="23"/>
        <v>7507.6155296632205</v>
      </c>
      <c r="J57">
        <f t="shared" si="11"/>
        <v>0.10651005513361156</v>
      </c>
      <c r="K57">
        <f t="shared" si="12"/>
        <v>13568</v>
      </c>
      <c r="L57">
        <f t="shared" si="13"/>
        <v>13.727920454563199</v>
      </c>
      <c r="M57">
        <f t="shared" si="14"/>
        <v>184090624</v>
      </c>
      <c r="N57">
        <f t="shared" si="15"/>
        <v>27.455840909126398</v>
      </c>
    </row>
    <row r="58" spans="1:22" x14ac:dyDescent="0.25">
      <c r="A58">
        <v>54</v>
      </c>
      <c r="B58">
        <f t="shared" si="3"/>
        <v>13824</v>
      </c>
      <c r="C58">
        <f t="shared" si="21"/>
        <v>184.99721135581723</v>
      </c>
      <c r="D58">
        <f t="shared" si="9"/>
        <v>2</v>
      </c>
      <c r="E58">
        <f t="shared" si="4"/>
        <v>7945.5697262443482</v>
      </c>
      <c r="F58">
        <f t="shared" si="1"/>
        <v>4</v>
      </c>
      <c r="G58">
        <f t="shared" si="5"/>
        <v>48</v>
      </c>
      <c r="H58">
        <f t="shared" si="2"/>
        <v>6</v>
      </c>
      <c r="I58">
        <f t="shared" si="23"/>
        <v>7952.5264288723374</v>
      </c>
      <c r="J58">
        <f t="shared" si="11"/>
        <v>8.747789385185456E-2</v>
      </c>
      <c r="K58">
        <f t="shared" si="12"/>
        <v>13824</v>
      </c>
      <c r="L58">
        <f t="shared" si="13"/>
        <v>13.75488750216347</v>
      </c>
      <c r="M58">
        <f t="shared" si="14"/>
        <v>191102976</v>
      </c>
      <c r="N58">
        <f t="shared" si="15"/>
        <v>27.50977500432694</v>
      </c>
    </row>
    <row r="59" spans="1:22" x14ac:dyDescent="0.25">
      <c r="A59">
        <v>55</v>
      </c>
      <c r="B59">
        <f t="shared" si="3"/>
        <v>14080</v>
      </c>
      <c r="C59">
        <f t="shared" si="21"/>
        <v>195.99771799087463</v>
      </c>
      <c r="D59">
        <f t="shared" si="9"/>
        <v>2</v>
      </c>
      <c r="E59">
        <f t="shared" si="4"/>
        <v>8418.0378886143735</v>
      </c>
      <c r="F59">
        <f t="shared" si="1"/>
        <v>4</v>
      </c>
      <c r="G59">
        <f t="shared" si="5"/>
        <v>48</v>
      </c>
      <c r="H59">
        <f t="shared" si="2"/>
        <v>7</v>
      </c>
      <c r="I59">
        <f t="shared" si="23"/>
        <v>8419.2758643883462</v>
      </c>
      <c r="J59">
        <f t="shared" si="11"/>
        <v>1.4704064742772971E-2</v>
      </c>
      <c r="K59">
        <f t="shared" si="12"/>
        <v>14080</v>
      </c>
      <c r="L59">
        <f t="shared" si="13"/>
        <v>13.78135971352466</v>
      </c>
      <c r="M59">
        <f t="shared" si="14"/>
        <v>198246400</v>
      </c>
      <c r="N59">
        <f t="shared" si="15"/>
        <v>27.56271942704932</v>
      </c>
    </row>
    <row r="60" spans="1:22" x14ac:dyDescent="0.25">
      <c r="A60">
        <v>56</v>
      </c>
      <c r="B60">
        <f t="shared" si="3"/>
        <v>14336</v>
      </c>
      <c r="C60">
        <f t="shared" si="21"/>
        <v>207.65234878997259</v>
      </c>
      <c r="D60">
        <f t="shared" si="9"/>
        <v>2</v>
      </c>
      <c r="E60">
        <f t="shared" si="4"/>
        <v>8918.6004699051737</v>
      </c>
      <c r="F60">
        <f t="shared" si="1"/>
        <v>4</v>
      </c>
      <c r="G60">
        <f t="shared" si="5"/>
        <v>48</v>
      </c>
      <c r="H60">
        <f t="shared" si="2"/>
        <v>8</v>
      </c>
      <c r="I60">
        <f t="shared" si="23"/>
        <v>8907.8638362112142</v>
      </c>
      <c r="J60">
        <f t="shared" si="11"/>
        <v>-0.12052983623654256</v>
      </c>
      <c r="K60">
        <f t="shared" si="12"/>
        <v>14336</v>
      </c>
      <c r="L60">
        <f t="shared" si="13"/>
        <v>13.807354922057604</v>
      </c>
      <c r="M60">
        <f t="shared" si="14"/>
        <v>205520896</v>
      </c>
      <c r="N60">
        <f t="shared" si="15"/>
        <v>27.614709844115207</v>
      </c>
      <c r="R60" t="s">
        <v>30</v>
      </c>
      <c r="S60">
        <v>57</v>
      </c>
      <c r="T60">
        <v>0</v>
      </c>
      <c r="U60" t="s">
        <v>32</v>
      </c>
      <c r="V60">
        <f>T60-T61</f>
        <v>-8192</v>
      </c>
    </row>
    <row r="61" spans="1:22" x14ac:dyDescent="0.25">
      <c r="A61">
        <v>57</v>
      </c>
      <c r="B61">
        <f t="shared" si="3"/>
        <v>14592</v>
      </c>
      <c r="C61">
        <f>440*POWER(2,(A61-69)/12)</f>
        <v>220</v>
      </c>
      <c r="D61">
        <f t="shared" si="9"/>
        <v>3</v>
      </c>
      <c r="E61">
        <f t="shared" si="4"/>
        <v>9448.9280512000005</v>
      </c>
      <c r="F61">
        <f t="shared" si="1"/>
        <v>4</v>
      </c>
      <c r="G61">
        <f t="shared" si="5"/>
        <v>48</v>
      </c>
      <c r="H61">
        <f t="shared" si="2"/>
        <v>9</v>
      </c>
      <c r="I61">
        <f>$V$15+$V$14*B61+$V$13*B61*B61</f>
        <v>9469.0312860749837</v>
      </c>
      <c r="J61">
        <f t="shared" si="11"/>
        <v>0.21230508451847641</v>
      </c>
      <c r="K61">
        <f t="shared" si="12"/>
        <v>14592</v>
      </c>
      <c r="L61">
        <f t="shared" si="13"/>
        <v>13.832890014164741</v>
      </c>
      <c r="M61">
        <f t="shared" si="14"/>
        <v>212926464</v>
      </c>
      <c r="N61">
        <f t="shared" si="15"/>
        <v>27.665780028329483</v>
      </c>
      <c r="P61" t="s">
        <v>31</v>
      </c>
      <c r="Q61">
        <f>440*POWER(2,(R61-69)/12)</f>
        <v>220</v>
      </c>
      <c r="R61">
        <f>S60</f>
        <v>57</v>
      </c>
      <c r="S61">
        <v>16383</v>
      </c>
      <c r="T61">
        <v>8192</v>
      </c>
      <c r="U61" t="s">
        <v>33</v>
      </c>
      <c r="V61">
        <f>8192-T61</f>
        <v>0</v>
      </c>
    </row>
    <row r="62" spans="1:22" x14ac:dyDescent="0.25">
      <c r="A62">
        <v>58</v>
      </c>
      <c r="B62">
        <f t="shared" si="3"/>
        <v>14848</v>
      </c>
      <c r="C62">
        <f t="shared" si="21"/>
        <v>233.08188075904496</v>
      </c>
      <c r="D62">
        <f t="shared" si="9"/>
        <v>3</v>
      </c>
      <c r="E62">
        <f t="shared" si="4"/>
        <v>10010.790551502698</v>
      </c>
      <c r="F62">
        <f t="shared" si="1"/>
        <v>4</v>
      </c>
      <c r="G62">
        <f t="shared" si="5"/>
        <v>48</v>
      </c>
      <c r="H62">
        <f t="shared" si="2"/>
        <v>10</v>
      </c>
      <c r="I62">
        <f t="shared" ref="I62:I72" si="24">$V$15+$V$14*B62+$V$13*B62*B62</f>
        <v>10009.436503583303</v>
      </c>
      <c r="J62">
        <f t="shared" si="11"/>
        <v>-1.3527713762002236E-2</v>
      </c>
      <c r="K62">
        <f t="shared" si="12"/>
        <v>14848</v>
      </c>
      <c r="L62">
        <f t="shared" si="13"/>
        <v>13.857980995127573</v>
      </c>
      <c r="M62">
        <f t="shared" si="14"/>
        <v>220463104</v>
      </c>
      <c r="N62">
        <f t="shared" si="15"/>
        <v>27.715961990255146</v>
      </c>
      <c r="Q62" t="s">
        <v>45</v>
      </c>
      <c r="R62">
        <f>(S61-8192)/682.66666666667</f>
        <v>11.998535156249941</v>
      </c>
      <c r="T62">
        <v>16383</v>
      </c>
      <c r="U62" t="s">
        <v>34</v>
      </c>
      <c r="V62">
        <f>T62-T61</f>
        <v>8191</v>
      </c>
    </row>
    <row r="63" spans="1:22" x14ac:dyDescent="0.25">
      <c r="A63">
        <v>59</v>
      </c>
      <c r="B63">
        <f t="shared" si="3"/>
        <v>15104</v>
      </c>
      <c r="C63">
        <f t="shared" si="21"/>
        <v>246.94165062806206</v>
      </c>
      <c r="D63">
        <f t="shared" si="9"/>
        <v>3</v>
      </c>
      <c r="E63">
        <f t="shared" si="4"/>
        <v>10606.063134677845</v>
      </c>
      <c r="F63">
        <f t="shared" si="1"/>
        <v>4</v>
      </c>
      <c r="G63">
        <f t="shared" si="5"/>
        <v>48</v>
      </c>
      <c r="H63">
        <f t="shared" si="2"/>
        <v>11</v>
      </c>
      <c r="I63">
        <f t="shared" si="24"/>
        <v>10593.5187937054</v>
      </c>
      <c r="J63">
        <f t="shared" si="11"/>
        <v>-0.11841524253392777</v>
      </c>
      <c r="K63">
        <f t="shared" si="12"/>
        <v>15104</v>
      </c>
      <c r="L63">
        <f t="shared" si="13"/>
        <v>13.882643049361842</v>
      </c>
      <c r="M63">
        <f t="shared" si="14"/>
        <v>228130816</v>
      </c>
      <c r="N63">
        <f t="shared" si="15"/>
        <v>27.765286098723685</v>
      </c>
      <c r="T63" t="s">
        <v>41</v>
      </c>
      <c r="U63" t="s">
        <v>42</v>
      </c>
    </row>
    <row r="64" spans="1:22" x14ac:dyDescent="0.25">
      <c r="A64">
        <v>60</v>
      </c>
      <c r="B64">
        <f t="shared" si="3"/>
        <v>15360</v>
      </c>
      <c r="C64">
        <f t="shared" si="21"/>
        <v>261.62556530059862</v>
      </c>
      <c r="D64">
        <f t="shared" si="9"/>
        <v>3</v>
      </c>
      <c r="E64">
        <f t="shared" si="4"/>
        <v>11236.732467635835</v>
      </c>
      <c r="F64">
        <f t="shared" si="1"/>
        <v>5</v>
      </c>
      <c r="G64">
        <f t="shared" si="5"/>
        <v>60</v>
      </c>
      <c r="H64">
        <f t="shared" si="2"/>
        <v>0</v>
      </c>
      <c r="I64">
        <f t="shared" si="24"/>
        <v>11221.278156441229</v>
      </c>
      <c r="J64">
        <f t="shared" si="11"/>
        <v>-0.13772326983745131</v>
      </c>
      <c r="K64">
        <f t="shared" si="12"/>
        <v>15360</v>
      </c>
      <c r="L64">
        <f t="shared" si="13"/>
        <v>13.906890595608518</v>
      </c>
      <c r="M64">
        <f t="shared" si="14"/>
        <v>235929600</v>
      </c>
      <c r="N64">
        <f t="shared" si="15"/>
        <v>27.813781191217036</v>
      </c>
      <c r="R64" t="s">
        <v>40</v>
      </c>
      <c r="S64">
        <f>8192*(1+(U64/T64))</f>
        <v>16377.173333333332</v>
      </c>
      <c r="T64">
        <v>1200</v>
      </c>
      <c r="U64">
        <v>1199</v>
      </c>
    </row>
    <row r="65" spans="1:22" x14ac:dyDescent="0.25">
      <c r="A65">
        <v>61</v>
      </c>
      <c r="B65">
        <f t="shared" si="3"/>
        <v>15616</v>
      </c>
      <c r="C65">
        <f t="shared" si="21"/>
        <v>277.18263097687208</v>
      </c>
      <c r="D65">
        <f t="shared" si="9"/>
        <v>3</v>
      </c>
      <c r="E65">
        <f t="shared" si="4"/>
        <v>11904.903350649021</v>
      </c>
      <c r="F65">
        <f t="shared" si="1"/>
        <v>5</v>
      </c>
      <c r="G65">
        <f t="shared" si="5"/>
        <v>60</v>
      </c>
      <c r="H65">
        <f t="shared" si="2"/>
        <v>1</v>
      </c>
      <c r="I65">
        <f t="shared" si="24"/>
        <v>11892.714591790791</v>
      </c>
      <c r="J65">
        <f t="shared" si="11"/>
        <v>-0.10248929093651782</v>
      </c>
      <c r="K65">
        <f t="shared" si="12"/>
        <v>15616</v>
      </c>
      <c r="L65">
        <f t="shared" si="13"/>
        <v>13.930737337562887</v>
      </c>
      <c r="M65">
        <f t="shared" si="14"/>
        <v>243859456</v>
      </c>
      <c r="N65">
        <f t="shared" si="15"/>
        <v>27.861474675125773</v>
      </c>
      <c r="R65" t="s">
        <v>37</v>
      </c>
      <c r="S65" t="s">
        <v>38</v>
      </c>
    </row>
    <row r="66" spans="1:22" x14ac:dyDescent="0.25">
      <c r="A66">
        <v>62</v>
      </c>
      <c r="B66">
        <f t="shared" si="3"/>
        <v>15872</v>
      </c>
      <c r="C66">
        <f t="shared" si="21"/>
        <v>293.66476791740757</v>
      </c>
      <c r="D66">
        <f t="shared" si="9"/>
        <v>3</v>
      </c>
      <c r="E66">
        <f t="shared" si="4"/>
        <v>12612.805741926955</v>
      </c>
      <c r="F66">
        <f t="shared" si="1"/>
        <v>5</v>
      </c>
      <c r="G66">
        <f t="shared" si="5"/>
        <v>60</v>
      </c>
      <c r="H66">
        <f t="shared" si="2"/>
        <v>2</v>
      </c>
      <c r="I66">
        <f t="shared" si="24"/>
        <v>12607.828099754086</v>
      </c>
      <c r="J66">
        <f t="shared" si="11"/>
        <v>-3.9480568211175182E-2</v>
      </c>
      <c r="K66">
        <f t="shared" si="12"/>
        <v>15872</v>
      </c>
      <c r="L66">
        <f t="shared" si="13"/>
        <v>13.954196310386875</v>
      </c>
      <c r="M66">
        <f t="shared" si="14"/>
        <v>251920384</v>
      </c>
      <c r="N66">
        <f t="shared" si="15"/>
        <v>27.90839262077375</v>
      </c>
      <c r="R66">
        <f>INT(S64/128)</f>
        <v>127</v>
      </c>
      <c r="S66">
        <f>INT(S64-(R66*128))</f>
        <v>121</v>
      </c>
      <c r="T66" t="s">
        <v>35</v>
      </c>
    </row>
    <row r="67" spans="1:22" x14ac:dyDescent="0.25">
      <c r="A67">
        <v>63</v>
      </c>
      <c r="B67">
        <f t="shared" si="3"/>
        <v>16128</v>
      </c>
      <c r="C67">
        <f t="shared" si="21"/>
        <v>311.12698372208087</v>
      </c>
      <c r="D67">
        <f t="shared" si="9"/>
        <v>3</v>
      </c>
      <c r="E67">
        <f t="shared" si="4"/>
        <v>13362.802199894617</v>
      </c>
      <c r="F67">
        <f t="shared" si="1"/>
        <v>5</v>
      </c>
      <c r="G67">
        <f t="shared" si="5"/>
        <v>60</v>
      </c>
      <c r="H67">
        <f t="shared" si="2"/>
        <v>3</v>
      </c>
      <c r="I67">
        <f t="shared" si="24"/>
        <v>13366.618680331128</v>
      </c>
      <c r="J67">
        <f t="shared" si="11"/>
        <v>2.8552325219905583E-2</v>
      </c>
      <c r="K67">
        <f t="shared" si="12"/>
        <v>16128</v>
      </c>
      <c r="L67">
        <f t="shared" si="13"/>
        <v>13.977279923499916</v>
      </c>
      <c r="M67">
        <f t="shared" si="14"/>
        <v>260112384</v>
      </c>
      <c r="N67">
        <f t="shared" si="15"/>
        <v>27.954559846999832</v>
      </c>
      <c r="T67" t="s">
        <v>36</v>
      </c>
      <c r="V67">
        <v>64</v>
      </c>
    </row>
    <row r="68" spans="1:22" x14ac:dyDescent="0.25">
      <c r="A68">
        <v>64</v>
      </c>
      <c r="B68">
        <f t="shared" si="3"/>
        <v>16384</v>
      </c>
      <c r="C68">
        <f t="shared" ref="C68:C99" si="25">440*POWER(2,(A68-69)/12)</f>
        <v>329.62755691286992</v>
      </c>
      <c r="D68">
        <f t="shared" si="9"/>
        <v>3</v>
      </c>
      <c r="E68">
        <f t="shared" si="4"/>
        <v>14157.395768011551</v>
      </c>
      <c r="F68">
        <f t="shared" ref="F68:F111" si="26">INT(A68/12)</f>
        <v>5</v>
      </c>
      <c r="G68">
        <f t="shared" si="5"/>
        <v>60</v>
      </c>
      <c r="H68">
        <f t="shared" ref="H68:H123" si="27">A68-(F68*12)</f>
        <v>4</v>
      </c>
      <c r="I68">
        <f t="shared" si="24"/>
        <v>14169.086333521904</v>
      </c>
      <c r="J68">
        <f t="shared" si="11"/>
        <v>8.2507546606549909E-2</v>
      </c>
      <c r="K68">
        <f t="shared" si="12"/>
        <v>16384</v>
      </c>
      <c r="L68">
        <f t="shared" si="13"/>
        <v>14</v>
      </c>
      <c r="M68">
        <f t="shared" si="14"/>
        <v>268435456</v>
      </c>
      <c r="N68">
        <f t="shared" si="15"/>
        <v>28</v>
      </c>
      <c r="V68">
        <v>65</v>
      </c>
    </row>
    <row r="69" spans="1:22" x14ac:dyDescent="0.25">
      <c r="A69">
        <v>65</v>
      </c>
      <c r="B69">
        <f t="shared" ref="B69:B132" si="28">A69*256</f>
        <v>16640</v>
      </c>
      <c r="C69">
        <f t="shared" si="25"/>
        <v>349.22823143300388</v>
      </c>
      <c r="D69">
        <f t="shared" si="9"/>
        <v>3</v>
      </c>
      <c r="E69">
        <f t="shared" ref="E69:E132" si="29">C69/50000000/2*4294967296</f>
        <v>14999.238328446709</v>
      </c>
      <c r="F69">
        <f t="shared" si="26"/>
        <v>5</v>
      </c>
      <c r="G69">
        <f t="shared" ref="G69:G132" si="30">F69*12</f>
        <v>60</v>
      </c>
      <c r="H69">
        <f t="shared" si="27"/>
        <v>5</v>
      </c>
      <c r="I69">
        <f t="shared" si="24"/>
        <v>15015.231059326426</v>
      </c>
      <c r="J69">
        <f t="shared" si="11"/>
        <v>0.1065100551335405</v>
      </c>
      <c r="K69">
        <f t="shared" si="12"/>
        <v>16640</v>
      </c>
      <c r="L69">
        <f t="shared" si="13"/>
        <v>14.022367813028454</v>
      </c>
      <c r="M69">
        <f t="shared" si="14"/>
        <v>276889600</v>
      </c>
      <c r="N69">
        <f t="shared" si="15"/>
        <v>28.044735626056909</v>
      </c>
      <c r="R69" t="s">
        <v>43</v>
      </c>
      <c r="S69">
        <f>R66*128+S66</f>
        <v>16377</v>
      </c>
      <c r="V69">
        <v>66</v>
      </c>
    </row>
    <row r="70" spans="1:22" x14ac:dyDescent="0.25">
      <c r="A70">
        <v>66</v>
      </c>
      <c r="B70">
        <f t="shared" si="28"/>
        <v>16896</v>
      </c>
      <c r="C70">
        <f t="shared" si="25"/>
        <v>369.99442271163446</v>
      </c>
      <c r="D70">
        <f t="shared" si="9"/>
        <v>3</v>
      </c>
      <c r="E70">
        <f t="shared" si="29"/>
        <v>15891.139452488696</v>
      </c>
      <c r="F70">
        <f t="shared" si="26"/>
        <v>5</v>
      </c>
      <c r="G70">
        <f t="shared" si="30"/>
        <v>60</v>
      </c>
      <c r="H70">
        <f t="shared" si="27"/>
        <v>6</v>
      </c>
      <c r="I70">
        <f t="shared" si="24"/>
        <v>15905.052857744682</v>
      </c>
      <c r="J70">
        <f t="shared" si="11"/>
        <v>8.7477893851897193E-2</v>
      </c>
      <c r="K70">
        <f t="shared" si="12"/>
        <v>16896</v>
      </c>
      <c r="L70">
        <f t="shared" si="13"/>
        <v>14.044394119358454</v>
      </c>
      <c r="M70">
        <f t="shared" si="14"/>
        <v>285474816</v>
      </c>
      <c r="N70">
        <f t="shared" si="15"/>
        <v>28.088788238716909</v>
      </c>
      <c r="V70">
        <v>67</v>
      </c>
    </row>
    <row r="71" spans="1:22" x14ac:dyDescent="0.25">
      <c r="A71">
        <v>67</v>
      </c>
      <c r="B71">
        <f t="shared" si="28"/>
        <v>17152</v>
      </c>
      <c r="C71">
        <f t="shared" si="25"/>
        <v>391.99543598174927</v>
      </c>
      <c r="D71">
        <f t="shared" si="9"/>
        <v>3</v>
      </c>
      <c r="E71">
        <f t="shared" si="29"/>
        <v>16836.075777228747</v>
      </c>
      <c r="F71">
        <f t="shared" si="26"/>
        <v>5</v>
      </c>
      <c r="G71">
        <f t="shared" si="30"/>
        <v>60</v>
      </c>
      <c r="H71">
        <f t="shared" si="27"/>
        <v>7</v>
      </c>
      <c r="I71">
        <f t="shared" si="24"/>
        <v>16838.551728776671</v>
      </c>
      <c r="J71">
        <f t="shared" si="11"/>
        <v>1.4704064742645073E-2</v>
      </c>
      <c r="K71">
        <f t="shared" si="12"/>
        <v>17152</v>
      </c>
      <c r="L71">
        <f t="shared" si="13"/>
        <v>14.066089190457772</v>
      </c>
      <c r="M71">
        <f t="shared" si="14"/>
        <v>294191104</v>
      </c>
      <c r="N71">
        <f t="shared" si="15"/>
        <v>28.132178380915544</v>
      </c>
      <c r="V71">
        <v>68</v>
      </c>
    </row>
    <row r="72" spans="1:22" x14ac:dyDescent="0.25">
      <c r="A72">
        <v>68</v>
      </c>
      <c r="B72">
        <f t="shared" si="28"/>
        <v>17408</v>
      </c>
      <c r="C72">
        <f t="shared" si="25"/>
        <v>415.30469757994513</v>
      </c>
      <c r="D72">
        <f t="shared" si="9"/>
        <v>3</v>
      </c>
      <c r="E72">
        <f t="shared" si="29"/>
        <v>17837.200939810347</v>
      </c>
      <c r="F72">
        <f t="shared" si="26"/>
        <v>5</v>
      </c>
      <c r="G72">
        <f t="shared" si="30"/>
        <v>60</v>
      </c>
      <c r="H72">
        <f t="shared" si="27"/>
        <v>8</v>
      </c>
      <c r="I72">
        <f t="shared" si="24"/>
        <v>17815.727672422436</v>
      </c>
      <c r="J72">
        <f t="shared" si="11"/>
        <v>-0.12052983623649993</v>
      </c>
      <c r="K72">
        <f t="shared" si="12"/>
        <v>17408</v>
      </c>
      <c r="L72">
        <f t="shared" si="13"/>
        <v>14.087462841250341</v>
      </c>
      <c r="M72">
        <f t="shared" si="14"/>
        <v>303038464</v>
      </c>
      <c r="N72">
        <f t="shared" si="15"/>
        <v>28.174925682500682</v>
      </c>
      <c r="R72" t="s">
        <v>39</v>
      </c>
      <c r="V72">
        <v>69</v>
      </c>
    </row>
    <row r="73" spans="1:22" x14ac:dyDescent="0.25">
      <c r="A73">
        <v>69</v>
      </c>
      <c r="B73">
        <f t="shared" si="28"/>
        <v>17664</v>
      </c>
      <c r="C73">
        <f t="shared" si="25"/>
        <v>440</v>
      </c>
      <c r="D73">
        <f t="shared" si="9"/>
        <v>4</v>
      </c>
      <c r="E73">
        <f t="shared" si="29"/>
        <v>18897.856102400001</v>
      </c>
      <c r="F73">
        <f t="shared" si="26"/>
        <v>5</v>
      </c>
      <c r="G73">
        <f t="shared" si="30"/>
        <v>60</v>
      </c>
      <c r="H73">
        <f t="shared" si="27"/>
        <v>9</v>
      </c>
      <c r="I73">
        <f>$W$15+$W$14*B73+$W$13*B73*B73</f>
        <v>18938.062572149909</v>
      </c>
      <c r="J73">
        <f t="shared" si="11"/>
        <v>0.21230508451817798</v>
      </c>
      <c r="K73">
        <f t="shared" si="12"/>
        <v>17664</v>
      </c>
      <c r="L73">
        <f t="shared" si="13"/>
        <v>14.10852445677817</v>
      </c>
      <c r="M73">
        <f t="shared" si="14"/>
        <v>312016896</v>
      </c>
      <c r="N73">
        <f t="shared" si="15"/>
        <v>28.21704891355634</v>
      </c>
      <c r="V73">
        <v>70</v>
      </c>
    </row>
    <row r="74" spans="1:22" x14ac:dyDescent="0.25">
      <c r="A74">
        <v>70</v>
      </c>
      <c r="B74">
        <f t="shared" si="28"/>
        <v>17920</v>
      </c>
      <c r="C74">
        <f t="shared" si="25"/>
        <v>466.16376151808993</v>
      </c>
      <c r="D74">
        <f t="shared" si="9"/>
        <v>4</v>
      </c>
      <c r="E74">
        <f t="shared" si="29"/>
        <v>20021.581103005396</v>
      </c>
      <c r="F74">
        <f t="shared" si="26"/>
        <v>5</v>
      </c>
      <c r="G74">
        <f t="shared" si="30"/>
        <v>60</v>
      </c>
      <c r="H74">
        <f t="shared" si="27"/>
        <v>10</v>
      </c>
      <c r="I74">
        <f t="shared" ref="I74:I84" si="31">$W$15+$W$14*B74+$W$13*B74*B74</f>
        <v>20018.873007166607</v>
      </c>
      <c r="J74">
        <f t="shared" si="11"/>
        <v>-1.3527713762002236E-2</v>
      </c>
      <c r="K74">
        <f t="shared" si="12"/>
        <v>17920</v>
      </c>
      <c r="L74">
        <f t="shared" si="13"/>
        <v>14.129283016944967</v>
      </c>
      <c r="M74">
        <f t="shared" si="14"/>
        <v>321126400</v>
      </c>
      <c r="N74">
        <f t="shared" si="15"/>
        <v>28.258566033889934</v>
      </c>
      <c r="R74" t="s">
        <v>44</v>
      </c>
      <c r="V74">
        <v>71</v>
      </c>
    </row>
    <row r="75" spans="1:22" x14ac:dyDescent="0.25">
      <c r="A75">
        <v>71</v>
      </c>
      <c r="B75">
        <f t="shared" si="28"/>
        <v>18176</v>
      </c>
      <c r="C75">
        <f t="shared" si="25"/>
        <v>493.88330125612413</v>
      </c>
      <c r="D75">
        <f t="shared" si="9"/>
        <v>4</v>
      </c>
      <c r="E75">
        <f t="shared" si="29"/>
        <v>21212.126269355689</v>
      </c>
      <c r="F75">
        <f t="shared" si="26"/>
        <v>5</v>
      </c>
      <c r="G75">
        <f t="shared" si="30"/>
        <v>60</v>
      </c>
      <c r="H75">
        <f t="shared" si="27"/>
        <v>11</v>
      </c>
      <c r="I75">
        <f t="shared" si="31"/>
        <v>21187.037587410799</v>
      </c>
      <c r="J75">
        <f t="shared" si="11"/>
        <v>-0.11841524253392777</v>
      </c>
      <c r="K75">
        <f t="shared" si="12"/>
        <v>18176</v>
      </c>
      <c r="L75">
        <f t="shared" si="13"/>
        <v>14.149747119504683</v>
      </c>
      <c r="M75">
        <f t="shared" si="14"/>
        <v>330366976</v>
      </c>
      <c r="N75">
        <f t="shared" si="15"/>
        <v>28.299494239009366</v>
      </c>
      <c r="V75">
        <v>72</v>
      </c>
    </row>
    <row r="76" spans="1:22" x14ac:dyDescent="0.25">
      <c r="A76">
        <v>72</v>
      </c>
      <c r="B76">
        <f t="shared" si="28"/>
        <v>18432</v>
      </c>
      <c r="C76">
        <f t="shared" si="25"/>
        <v>523.25113060119725</v>
      </c>
      <c r="D76">
        <f t="shared" si="9"/>
        <v>4</v>
      </c>
      <c r="E76">
        <f t="shared" si="29"/>
        <v>22473.46493527167</v>
      </c>
      <c r="F76">
        <f t="shared" si="26"/>
        <v>6</v>
      </c>
      <c r="G76">
        <f t="shared" si="30"/>
        <v>72</v>
      </c>
      <c r="H76">
        <f t="shared" si="27"/>
        <v>0</v>
      </c>
      <c r="I76">
        <f t="shared" si="31"/>
        <v>22442.556312882429</v>
      </c>
      <c r="J76">
        <f t="shared" si="11"/>
        <v>-0.13772326983757921</v>
      </c>
      <c r="K76">
        <f t="shared" si="12"/>
        <v>18432</v>
      </c>
      <c r="L76">
        <f t="shared" si="13"/>
        <v>14.169925001442312</v>
      </c>
      <c r="M76">
        <f t="shared" si="14"/>
        <v>339738624</v>
      </c>
      <c r="N76">
        <f t="shared" si="15"/>
        <v>28.339850002884624</v>
      </c>
      <c r="V76">
        <v>73</v>
      </c>
    </row>
    <row r="77" spans="1:22" x14ac:dyDescent="0.25">
      <c r="A77">
        <v>73</v>
      </c>
      <c r="B77">
        <f t="shared" si="28"/>
        <v>18688</v>
      </c>
      <c r="C77">
        <f t="shared" si="25"/>
        <v>554.36526195374415</v>
      </c>
      <c r="D77">
        <f t="shared" si="9"/>
        <v>4</v>
      </c>
      <c r="E77">
        <f t="shared" si="29"/>
        <v>23809.806701298043</v>
      </c>
      <c r="F77">
        <f t="shared" si="26"/>
        <v>6</v>
      </c>
      <c r="G77">
        <f t="shared" si="30"/>
        <v>72</v>
      </c>
      <c r="H77">
        <f t="shared" si="27"/>
        <v>1</v>
      </c>
      <c r="I77">
        <f t="shared" si="31"/>
        <v>23785.429183581582</v>
      </c>
      <c r="J77">
        <f t="shared" si="11"/>
        <v>-0.10248929093651782</v>
      </c>
      <c r="K77">
        <f t="shared" si="12"/>
        <v>18688</v>
      </c>
      <c r="L77">
        <f t="shared" si="13"/>
        <v>14.189824558880018</v>
      </c>
      <c r="M77">
        <f t="shared" si="14"/>
        <v>349241344</v>
      </c>
      <c r="N77">
        <f t="shared" si="15"/>
        <v>28.379649117760035</v>
      </c>
      <c r="V77">
        <v>74</v>
      </c>
    </row>
    <row r="78" spans="1:22" x14ac:dyDescent="0.25">
      <c r="A78">
        <v>74</v>
      </c>
      <c r="B78">
        <f t="shared" si="28"/>
        <v>18944</v>
      </c>
      <c r="C78">
        <f t="shared" si="25"/>
        <v>587.32953583481515</v>
      </c>
      <c r="D78">
        <f t="shared" si="9"/>
        <v>4</v>
      </c>
      <c r="E78">
        <f t="shared" si="29"/>
        <v>25225.611483853911</v>
      </c>
      <c r="F78">
        <f t="shared" si="26"/>
        <v>6</v>
      </c>
      <c r="G78">
        <f t="shared" si="30"/>
        <v>72</v>
      </c>
      <c r="H78">
        <f t="shared" si="27"/>
        <v>2</v>
      </c>
      <c r="I78">
        <f t="shared" si="31"/>
        <v>25215.656199508201</v>
      </c>
      <c r="J78">
        <f t="shared" si="11"/>
        <v>-3.9480568211033074E-2</v>
      </c>
      <c r="K78">
        <f t="shared" si="12"/>
        <v>18944</v>
      </c>
      <c r="L78">
        <f t="shared" si="13"/>
        <v>14.209453365628951</v>
      </c>
      <c r="M78">
        <f t="shared" si="14"/>
        <v>358875136</v>
      </c>
      <c r="N78">
        <f t="shared" si="15"/>
        <v>28.418906731257902</v>
      </c>
      <c r="V78">
        <v>75</v>
      </c>
    </row>
    <row r="79" spans="1:22" x14ac:dyDescent="0.25">
      <c r="A79">
        <v>75</v>
      </c>
      <c r="B79">
        <f t="shared" si="28"/>
        <v>19200</v>
      </c>
      <c r="C79">
        <f t="shared" si="25"/>
        <v>622.25396744416184</v>
      </c>
      <c r="D79">
        <f t="shared" si="9"/>
        <v>4</v>
      </c>
      <c r="E79">
        <f t="shared" si="29"/>
        <v>26725.604399789238</v>
      </c>
      <c r="F79">
        <f t="shared" si="26"/>
        <v>6</v>
      </c>
      <c r="G79">
        <f t="shared" si="30"/>
        <v>72</v>
      </c>
      <c r="H79">
        <f t="shared" si="27"/>
        <v>3</v>
      </c>
      <c r="I79">
        <f t="shared" si="31"/>
        <v>26733.237360662257</v>
      </c>
      <c r="J79">
        <f t="shared" si="11"/>
        <v>2.8552325219877162E-2</v>
      </c>
      <c r="K79">
        <f t="shared" si="12"/>
        <v>19200</v>
      </c>
      <c r="L79">
        <f t="shared" si="13"/>
        <v>14.228818690495881</v>
      </c>
      <c r="M79">
        <f t="shared" si="14"/>
        <v>368640000</v>
      </c>
      <c r="N79">
        <f t="shared" si="15"/>
        <v>28.457637380991763</v>
      </c>
      <c r="V79">
        <v>76</v>
      </c>
    </row>
    <row r="80" spans="1:22" x14ac:dyDescent="0.25">
      <c r="A80">
        <v>76</v>
      </c>
      <c r="B80">
        <f t="shared" si="28"/>
        <v>19456</v>
      </c>
      <c r="C80">
        <f t="shared" si="25"/>
        <v>659.25511382573984</v>
      </c>
      <c r="D80">
        <f t="shared" si="9"/>
        <v>4</v>
      </c>
      <c r="E80">
        <f t="shared" si="29"/>
        <v>28314.791536023102</v>
      </c>
      <c r="F80">
        <f t="shared" si="26"/>
        <v>6</v>
      </c>
      <c r="G80">
        <f t="shared" si="30"/>
        <v>72</v>
      </c>
      <c r="H80">
        <f t="shared" si="27"/>
        <v>4</v>
      </c>
      <c r="I80">
        <f t="shared" si="31"/>
        <v>28338.172667043837</v>
      </c>
      <c r="J80">
        <f t="shared" si="11"/>
        <v>8.2507546606649385E-2</v>
      </c>
      <c r="K80">
        <f t="shared" si="12"/>
        <v>19456</v>
      </c>
      <c r="L80">
        <f t="shared" si="13"/>
        <v>14.247927513443587</v>
      </c>
      <c r="M80">
        <f t="shared" si="14"/>
        <v>378535936</v>
      </c>
      <c r="N80">
        <f t="shared" si="15"/>
        <v>28.495855026887174</v>
      </c>
      <c r="V80">
        <v>77</v>
      </c>
    </row>
    <row r="81" spans="1:22" x14ac:dyDescent="0.25">
      <c r="A81">
        <v>77</v>
      </c>
      <c r="B81">
        <f t="shared" si="28"/>
        <v>19712</v>
      </c>
      <c r="C81">
        <f t="shared" si="25"/>
        <v>698.45646286600777</v>
      </c>
      <c r="D81">
        <f t="shared" si="9"/>
        <v>4</v>
      </c>
      <c r="E81">
        <f t="shared" si="29"/>
        <v>29998.476656893417</v>
      </c>
      <c r="F81">
        <f t="shared" si="26"/>
        <v>6</v>
      </c>
      <c r="G81">
        <f t="shared" si="30"/>
        <v>72</v>
      </c>
      <c r="H81">
        <f t="shared" si="27"/>
        <v>5</v>
      </c>
      <c r="I81">
        <f t="shared" si="31"/>
        <v>30030.462118652911</v>
      </c>
      <c r="J81">
        <f t="shared" si="11"/>
        <v>0.10651005513373946</v>
      </c>
      <c r="K81">
        <f t="shared" si="12"/>
        <v>19712</v>
      </c>
      <c r="L81">
        <f t="shared" si="13"/>
        <v>14.2667865406949</v>
      </c>
      <c r="M81">
        <f t="shared" si="14"/>
        <v>388562944</v>
      </c>
      <c r="N81">
        <f t="shared" si="15"/>
        <v>28.5335730813898</v>
      </c>
      <c r="V81">
        <v>78</v>
      </c>
    </row>
    <row r="82" spans="1:22" x14ac:dyDescent="0.25">
      <c r="A82">
        <v>78</v>
      </c>
      <c r="B82">
        <f t="shared" si="28"/>
        <v>19968</v>
      </c>
      <c r="C82">
        <f t="shared" si="25"/>
        <v>739.9888454232688</v>
      </c>
      <c r="D82">
        <f t="shared" si="9"/>
        <v>4</v>
      </c>
      <c r="E82">
        <f t="shared" si="29"/>
        <v>31782.278904977389</v>
      </c>
      <c r="F82">
        <f t="shared" si="26"/>
        <v>6</v>
      </c>
      <c r="G82">
        <f t="shared" si="30"/>
        <v>72</v>
      </c>
      <c r="H82">
        <f t="shared" si="27"/>
        <v>6</v>
      </c>
      <c r="I82">
        <f t="shared" si="31"/>
        <v>31810.105715489335</v>
      </c>
      <c r="J82">
        <f t="shared" si="11"/>
        <v>8.7477893851811928E-2</v>
      </c>
      <c r="K82">
        <f t="shared" si="12"/>
        <v>19968</v>
      </c>
      <c r="L82">
        <f t="shared" si="13"/>
        <v>14.285402218862249</v>
      </c>
      <c r="M82">
        <f t="shared" si="14"/>
        <v>398721024</v>
      </c>
      <c r="N82">
        <f t="shared" si="15"/>
        <v>28.570804437724497</v>
      </c>
      <c r="V82">
        <v>79</v>
      </c>
    </row>
    <row r="83" spans="1:22" x14ac:dyDescent="0.25">
      <c r="A83">
        <v>79</v>
      </c>
      <c r="B83">
        <f t="shared" si="28"/>
        <v>20224</v>
      </c>
      <c r="C83">
        <f t="shared" si="25"/>
        <v>783.99087196349853</v>
      </c>
      <c r="D83">
        <f t="shared" si="9"/>
        <v>4</v>
      </c>
      <c r="E83">
        <f t="shared" si="29"/>
        <v>33672.151554457494</v>
      </c>
      <c r="F83">
        <f t="shared" si="26"/>
        <v>6</v>
      </c>
      <c r="G83">
        <f t="shared" si="30"/>
        <v>72</v>
      </c>
      <c r="H83">
        <f t="shared" si="27"/>
        <v>7</v>
      </c>
      <c r="I83">
        <f t="shared" si="31"/>
        <v>33677.103457553341</v>
      </c>
      <c r="J83">
        <f t="shared" si="11"/>
        <v>1.4704064742645073E-2</v>
      </c>
      <c r="K83">
        <f t="shared" si="12"/>
        <v>20224</v>
      </c>
      <c r="L83">
        <f t="shared" si="13"/>
        <v>14.303780748177104</v>
      </c>
      <c r="M83">
        <f t="shared" si="14"/>
        <v>409010176</v>
      </c>
      <c r="N83">
        <f t="shared" si="15"/>
        <v>28.607561496354208</v>
      </c>
      <c r="V83">
        <v>80</v>
      </c>
    </row>
    <row r="84" spans="1:22" x14ac:dyDescent="0.25">
      <c r="A84">
        <v>80</v>
      </c>
      <c r="B84">
        <f t="shared" si="28"/>
        <v>20480</v>
      </c>
      <c r="C84">
        <f t="shared" si="25"/>
        <v>830.60939515989025</v>
      </c>
      <c r="D84">
        <f t="shared" si="9"/>
        <v>4</v>
      </c>
      <c r="E84">
        <f t="shared" si="29"/>
        <v>35674.401879620695</v>
      </c>
      <c r="F84">
        <f t="shared" si="26"/>
        <v>6</v>
      </c>
      <c r="G84">
        <f t="shared" si="30"/>
        <v>72</v>
      </c>
      <c r="H84">
        <f t="shared" si="27"/>
        <v>8</v>
      </c>
      <c r="I84">
        <f t="shared" si="31"/>
        <v>35631.455344844871</v>
      </c>
      <c r="J84">
        <f t="shared" si="11"/>
        <v>-0.12052983623649993</v>
      </c>
      <c r="K84">
        <f t="shared" si="12"/>
        <v>20480</v>
      </c>
      <c r="L84">
        <f t="shared" si="13"/>
        <v>14.321928094887364</v>
      </c>
      <c r="M84">
        <f t="shared" si="14"/>
        <v>419430400</v>
      </c>
      <c r="N84">
        <f t="shared" si="15"/>
        <v>28.643856189774727</v>
      </c>
      <c r="V84">
        <v>81</v>
      </c>
    </row>
    <row r="85" spans="1:22" x14ac:dyDescent="0.25">
      <c r="A85">
        <v>81</v>
      </c>
      <c r="B85">
        <f t="shared" si="28"/>
        <v>20736</v>
      </c>
      <c r="C85">
        <f t="shared" si="25"/>
        <v>880</v>
      </c>
      <c r="D85">
        <f t="shared" si="9"/>
        <v>5</v>
      </c>
      <c r="E85">
        <f t="shared" si="29"/>
        <v>37795.712204800002</v>
      </c>
      <c r="F85">
        <f t="shared" si="26"/>
        <v>6</v>
      </c>
      <c r="G85">
        <f t="shared" si="30"/>
        <v>72</v>
      </c>
      <c r="H85">
        <f t="shared" si="27"/>
        <v>9</v>
      </c>
      <c r="I85">
        <f>$X$15+$X$14*B85+$X$13*B85*B85</f>
        <v>37876.125144299818</v>
      </c>
      <c r="J85">
        <f t="shared" si="11"/>
        <v>0.21230508451817798</v>
      </c>
      <c r="K85">
        <f t="shared" si="12"/>
        <v>20736</v>
      </c>
      <c r="L85">
        <f t="shared" si="13"/>
        <v>14.339850002884626</v>
      </c>
      <c r="M85">
        <f t="shared" si="14"/>
        <v>429981696</v>
      </c>
      <c r="N85">
        <f t="shared" si="15"/>
        <v>28.679700005769252</v>
      </c>
      <c r="V85">
        <v>82</v>
      </c>
    </row>
    <row r="86" spans="1:22" x14ac:dyDescent="0.25">
      <c r="A86">
        <v>82</v>
      </c>
      <c r="B86">
        <f t="shared" si="28"/>
        <v>20992</v>
      </c>
      <c r="C86">
        <f t="shared" si="25"/>
        <v>932.32752303617963</v>
      </c>
      <c r="D86">
        <f t="shared" si="9"/>
        <v>5</v>
      </c>
      <c r="E86">
        <f t="shared" si="29"/>
        <v>40043.162206010784</v>
      </c>
      <c r="F86">
        <f t="shared" si="26"/>
        <v>6</v>
      </c>
      <c r="G86">
        <f t="shared" si="30"/>
        <v>72</v>
      </c>
      <c r="H86">
        <f t="shared" si="27"/>
        <v>10</v>
      </c>
      <c r="I86">
        <f t="shared" ref="I86:I96" si="32">$X$15+$X$14*B86+$X$13*B86*B86</f>
        <v>40037.746014333097</v>
      </c>
      <c r="J86">
        <f t="shared" si="11"/>
        <v>-1.3527713762286453E-2</v>
      </c>
      <c r="K86">
        <f t="shared" si="12"/>
        <v>20992</v>
      </c>
      <c r="L86">
        <f t="shared" si="13"/>
        <v>14.357552004618084</v>
      </c>
      <c r="M86">
        <f t="shared" si="14"/>
        <v>440664064</v>
      </c>
      <c r="N86">
        <f t="shared" si="15"/>
        <v>28.715104009236168</v>
      </c>
      <c r="V86">
        <v>83</v>
      </c>
    </row>
    <row r="87" spans="1:22" x14ac:dyDescent="0.25">
      <c r="A87">
        <v>83</v>
      </c>
      <c r="B87">
        <f t="shared" si="28"/>
        <v>21248</v>
      </c>
      <c r="C87">
        <f t="shared" si="25"/>
        <v>987.76660251224826</v>
      </c>
      <c r="D87">
        <f t="shared" si="9"/>
        <v>5</v>
      </c>
      <c r="E87">
        <f t="shared" si="29"/>
        <v>42424.252538711378</v>
      </c>
      <c r="F87">
        <f t="shared" si="26"/>
        <v>6</v>
      </c>
      <c r="G87">
        <f t="shared" si="30"/>
        <v>72</v>
      </c>
      <c r="H87">
        <f t="shared" si="27"/>
        <v>11</v>
      </c>
      <c r="I87">
        <f t="shared" si="32"/>
        <v>42374.075174821424</v>
      </c>
      <c r="J87">
        <f t="shared" si="11"/>
        <v>-0.11841524253435409</v>
      </c>
      <c r="K87">
        <f t="shared" si="12"/>
        <v>21248</v>
      </c>
      <c r="L87">
        <f t="shared" si="13"/>
        <v>14.375039431346924</v>
      </c>
      <c r="M87">
        <f t="shared" si="14"/>
        <v>451477504</v>
      </c>
      <c r="N87">
        <f t="shared" si="15"/>
        <v>28.750078862693847</v>
      </c>
      <c r="V87">
        <v>84</v>
      </c>
    </row>
    <row r="88" spans="1:22" x14ac:dyDescent="0.25">
      <c r="A88">
        <v>84</v>
      </c>
      <c r="B88">
        <f t="shared" si="28"/>
        <v>21504</v>
      </c>
      <c r="C88">
        <f t="shared" si="25"/>
        <v>1046.5022612023945</v>
      </c>
      <c r="D88">
        <f t="shared" si="9"/>
        <v>5</v>
      </c>
      <c r="E88">
        <f t="shared" si="29"/>
        <v>44946.929870543339</v>
      </c>
      <c r="F88">
        <f t="shared" si="26"/>
        <v>7</v>
      </c>
      <c r="G88">
        <f t="shared" si="30"/>
        <v>84</v>
      </c>
      <c r="H88">
        <f t="shared" si="27"/>
        <v>0</v>
      </c>
      <c r="I88">
        <f t="shared" si="32"/>
        <v>44885.112625764683</v>
      </c>
      <c r="J88">
        <f t="shared" si="11"/>
        <v>-0.1377232698379629</v>
      </c>
      <c r="K88">
        <f t="shared" si="12"/>
        <v>21504</v>
      </c>
      <c r="L88">
        <f t="shared" si="13"/>
        <v>14.392317422778762</v>
      </c>
      <c r="M88">
        <f t="shared" si="14"/>
        <v>462422016</v>
      </c>
      <c r="N88">
        <f t="shared" si="15"/>
        <v>28.784634845557523</v>
      </c>
      <c r="V88">
        <v>85</v>
      </c>
    </row>
    <row r="89" spans="1:22" x14ac:dyDescent="0.25">
      <c r="A89">
        <v>85</v>
      </c>
      <c r="B89">
        <f t="shared" si="28"/>
        <v>21760</v>
      </c>
      <c r="C89">
        <f t="shared" si="25"/>
        <v>1108.7305239074883</v>
      </c>
      <c r="D89">
        <f t="shared" si="9"/>
        <v>5</v>
      </c>
      <c r="E89">
        <f t="shared" si="29"/>
        <v>47619.613402596086</v>
      </c>
      <c r="F89">
        <f t="shared" si="26"/>
        <v>7</v>
      </c>
      <c r="G89">
        <f t="shared" si="30"/>
        <v>84</v>
      </c>
      <c r="H89">
        <f t="shared" si="27"/>
        <v>1</v>
      </c>
      <c r="I89">
        <f t="shared" si="32"/>
        <v>47570.858367162989</v>
      </c>
      <c r="J89">
        <f t="shared" si="11"/>
        <v>-0.1024892909368873</v>
      </c>
      <c r="K89">
        <f t="shared" si="12"/>
        <v>21760</v>
      </c>
      <c r="L89">
        <f t="shared" si="13"/>
        <v>14.409390936137701</v>
      </c>
      <c r="M89">
        <f t="shared" si="14"/>
        <v>473497600</v>
      </c>
      <c r="N89">
        <f t="shared" si="15"/>
        <v>28.818781872275402</v>
      </c>
      <c r="V89">
        <v>86</v>
      </c>
    </row>
    <row r="90" spans="1:22" x14ac:dyDescent="0.25">
      <c r="A90">
        <v>86</v>
      </c>
      <c r="B90">
        <f t="shared" si="28"/>
        <v>22016</v>
      </c>
      <c r="C90">
        <f t="shared" si="25"/>
        <v>1174.6590716696303</v>
      </c>
      <c r="D90">
        <f t="shared" ref="D90:D137" si="33">INT((A90-21)/12)</f>
        <v>5</v>
      </c>
      <c r="E90">
        <f t="shared" si="29"/>
        <v>50451.222967707821</v>
      </c>
      <c r="F90">
        <f t="shared" si="26"/>
        <v>7</v>
      </c>
      <c r="G90">
        <f t="shared" si="30"/>
        <v>84</v>
      </c>
      <c r="H90">
        <f t="shared" si="27"/>
        <v>2</v>
      </c>
      <c r="I90">
        <f t="shared" si="32"/>
        <v>50431.312399016111</v>
      </c>
      <c r="J90">
        <f t="shared" ref="J90:J120" si="34">100-(E90/I90*100)</f>
        <v>-3.9480568211615719E-2</v>
      </c>
      <c r="K90">
        <f t="shared" ref="K90:K120" si="35">B90</f>
        <v>22016</v>
      </c>
      <c r="L90">
        <f t="shared" ref="L90:L120" si="36">LOG(K90,2)</f>
        <v>14.4262647547021</v>
      </c>
      <c r="M90">
        <f t="shared" ref="M90:M120" si="37">B90*B90</f>
        <v>484704256</v>
      </c>
      <c r="N90">
        <f t="shared" ref="N90:N120" si="38">LOG(M90,2)</f>
        <v>28.852529509404199</v>
      </c>
      <c r="V90">
        <v>87</v>
      </c>
    </row>
    <row r="91" spans="1:22" x14ac:dyDescent="0.25">
      <c r="A91">
        <v>87</v>
      </c>
      <c r="B91">
        <f t="shared" si="28"/>
        <v>22272</v>
      </c>
      <c r="C91">
        <f t="shared" si="25"/>
        <v>1244.5079348883235</v>
      </c>
      <c r="D91">
        <f t="shared" si="33"/>
        <v>5</v>
      </c>
      <c r="E91">
        <f t="shared" si="29"/>
        <v>53451.208799578468</v>
      </c>
      <c r="F91">
        <f t="shared" si="26"/>
        <v>7</v>
      </c>
      <c r="G91">
        <f t="shared" si="30"/>
        <v>84</v>
      </c>
      <c r="H91">
        <f t="shared" si="27"/>
        <v>3</v>
      </c>
      <c r="I91">
        <f t="shared" si="32"/>
        <v>53466.474721324281</v>
      </c>
      <c r="J91">
        <f t="shared" si="34"/>
        <v>2.8552325219450836E-2</v>
      </c>
      <c r="K91">
        <f t="shared" si="35"/>
        <v>22272</v>
      </c>
      <c r="L91">
        <f t="shared" si="36"/>
        <v>14.442943495848731</v>
      </c>
      <c r="M91">
        <f t="shared" si="37"/>
        <v>496041984</v>
      </c>
      <c r="N91">
        <f t="shared" si="38"/>
        <v>28.885886991697461</v>
      </c>
      <c r="V91">
        <v>88</v>
      </c>
    </row>
    <row r="92" spans="1:22" x14ac:dyDescent="0.25">
      <c r="A92">
        <v>88</v>
      </c>
      <c r="B92">
        <f t="shared" si="28"/>
        <v>22528</v>
      </c>
      <c r="C92">
        <f t="shared" si="25"/>
        <v>1318.5102276514795</v>
      </c>
      <c r="D92">
        <f t="shared" si="33"/>
        <v>5</v>
      </c>
      <c r="E92">
        <f t="shared" si="29"/>
        <v>56629.583072046189</v>
      </c>
      <c r="F92">
        <f t="shared" si="26"/>
        <v>7</v>
      </c>
      <c r="G92">
        <f t="shared" si="30"/>
        <v>84</v>
      </c>
      <c r="H92">
        <f t="shared" si="27"/>
        <v>4</v>
      </c>
      <c r="I92">
        <f t="shared" si="32"/>
        <v>56676.345334087498</v>
      </c>
      <c r="J92">
        <f t="shared" si="34"/>
        <v>8.2507546606365167E-2</v>
      </c>
      <c r="K92">
        <f t="shared" si="35"/>
        <v>22528</v>
      </c>
      <c r="L92">
        <f t="shared" si="36"/>
        <v>14.459431618637296</v>
      </c>
      <c r="M92">
        <f t="shared" si="37"/>
        <v>507510784</v>
      </c>
      <c r="N92">
        <f t="shared" si="38"/>
        <v>28.918863237274593</v>
      </c>
      <c r="V92">
        <v>89</v>
      </c>
    </row>
    <row r="93" spans="1:22" x14ac:dyDescent="0.25">
      <c r="A93">
        <v>89</v>
      </c>
      <c r="B93">
        <f t="shared" si="28"/>
        <v>22784</v>
      </c>
      <c r="C93">
        <f t="shared" si="25"/>
        <v>1396.9129257320155</v>
      </c>
      <c r="D93">
        <f t="shared" si="33"/>
        <v>5</v>
      </c>
      <c r="E93">
        <f t="shared" si="29"/>
        <v>59996.953313786835</v>
      </c>
      <c r="F93">
        <f t="shared" si="26"/>
        <v>7</v>
      </c>
      <c r="G93">
        <f t="shared" si="30"/>
        <v>84</v>
      </c>
      <c r="H93">
        <f t="shared" si="27"/>
        <v>5</v>
      </c>
      <c r="I93">
        <f t="shared" si="32"/>
        <v>60060.924237305648</v>
      </c>
      <c r="J93">
        <f t="shared" si="34"/>
        <v>0.10651005513344103</v>
      </c>
      <c r="K93">
        <f t="shared" si="35"/>
        <v>22784</v>
      </c>
      <c r="L93">
        <f t="shared" si="36"/>
        <v>14.475733430966399</v>
      </c>
      <c r="M93">
        <f t="shared" si="37"/>
        <v>519110656</v>
      </c>
      <c r="N93">
        <f t="shared" si="38"/>
        <v>28.951466861932797</v>
      </c>
      <c r="V93">
        <v>90</v>
      </c>
    </row>
    <row r="94" spans="1:22" x14ac:dyDescent="0.25">
      <c r="A94">
        <v>90</v>
      </c>
      <c r="B94">
        <f t="shared" si="28"/>
        <v>23040</v>
      </c>
      <c r="C94">
        <f t="shared" si="25"/>
        <v>1479.9776908465376</v>
      </c>
      <c r="D94">
        <f t="shared" si="33"/>
        <v>5</v>
      </c>
      <c r="E94">
        <f t="shared" si="29"/>
        <v>63564.557809954778</v>
      </c>
      <c r="F94">
        <f t="shared" si="26"/>
        <v>7</v>
      </c>
      <c r="G94">
        <f t="shared" si="30"/>
        <v>84</v>
      </c>
      <c r="H94">
        <f t="shared" si="27"/>
        <v>6</v>
      </c>
      <c r="I94">
        <f t="shared" si="32"/>
        <v>63620.211430978496</v>
      </c>
      <c r="J94">
        <f t="shared" si="34"/>
        <v>8.7477893851541921E-2</v>
      </c>
      <c r="K94">
        <f t="shared" si="35"/>
        <v>23040</v>
      </c>
      <c r="L94">
        <f t="shared" si="36"/>
        <v>14.491853096329676</v>
      </c>
      <c r="M94">
        <f t="shared" si="37"/>
        <v>530841600</v>
      </c>
      <c r="N94">
        <f t="shared" si="38"/>
        <v>28.983706192659351</v>
      </c>
      <c r="V94">
        <v>91</v>
      </c>
    </row>
    <row r="95" spans="1:22" x14ac:dyDescent="0.25">
      <c r="A95">
        <v>91</v>
      </c>
      <c r="B95">
        <f t="shared" si="28"/>
        <v>23296</v>
      </c>
      <c r="C95">
        <f t="shared" si="25"/>
        <v>1567.9817439269968</v>
      </c>
      <c r="D95">
        <f t="shared" si="33"/>
        <v>5</v>
      </c>
      <c r="E95">
        <f t="shared" si="29"/>
        <v>67344.303108914974</v>
      </c>
      <c r="F95">
        <f t="shared" si="26"/>
        <v>7</v>
      </c>
      <c r="G95">
        <f t="shared" si="30"/>
        <v>84</v>
      </c>
      <c r="H95">
        <f t="shared" si="27"/>
        <v>7</v>
      </c>
      <c r="I95">
        <f t="shared" si="32"/>
        <v>67354.206915106624</v>
      </c>
      <c r="J95">
        <f t="shared" si="34"/>
        <v>1.470406474258823E-2</v>
      </c>
      <c r="K95">
        <f t="shared" si="35"/>
        <v>23296</v>
      </c>
      <c r="L95">
        <f t="shared" si="36"/>
        <v>14.507794640198698</v>
      </c>
      <c r="M95">
        <f t="shared" si="37"/>
        <v>542703616</v>
      </c>
      <c r="N95">
        <f t="shared" si="38"/>
        <v>29.015589280397396</v>
      </c>
      <c r="V95">
        <v>92</v>
      </c>
    </row>
    <row r="96" spans="1:22" x14ac:dyDescent="0.25">
      <c r="A96">
        <v>92</v>
      </c>
      <c r="B96">
        <f t="shared" si="28"/>
        <v>23552</v>
      </c>
      <c r="C96">
        <f t="shared" si="25"/>
        <v>1661.2187903197805</v>
      </c>
      <c r="D96">
        <f t="shared" si="33"/>
        <v>5</v>
      </c>
      <c r="E96">
        <f t="shared" si="29"/>
        <v>71348.803759241389</v>
      </c>
      <c r="F96">
        <f t="shared" si="26"/>
        <v>7</v>
      </c>
      <c r="G96">
        <f t="shared" si="30"/>
        <v>84</v>
      </c>
      <c r="H96">
        <f t="shared" si="27"/>
        <v>8</v>
      </c>
      <c r="I96">
        <f t="shared" si="32"/>
        <v>71262.910689689568</v>
      </c>
      <c r="J96">
        <f t="shared" si="34"/>
        <v>-0.12052983623674152</v>
      </c>
      <c r="K96">
        <f t="shared" si="35"/>
        <v>23552</v>
      </c>
      <c r="L96">
        <f t="shared" si="36"/>
        <v>14.523561956057014</v>
      </c>
      <c r="M96">
        <f t="shared" si="37"/>
        <v>554696704</v>
      </c>
      <c r="N96">
        <f t="shared" si="38"/>
        <v>29.047123912114028</v>
      </c>
      <c r="V96">
        <v>93</v>
      </c>
    </row>
    <row r="97" spans="1:22" x14ac:dyDescent="0.25">
      <c r="A97">
        <v>93</v>
      </c>
      <c r="B97">
        <f t="shared" si="28"/>
        <v>23808</v>
      </c>
      <c r="C97">
        <f t="shared" si="25"/>
        <v>1760</v>
      </c>
      <c r="D97">
        <f t="shared" si="33"/>
        <v>6</v>
      </c>
      <c r="E97">
        <f t="shared" si="29"/>
        <v>75591.424409600004</v>
      </c>
      <c r="F97">
        <f t="shared" si="26"/>
        <v>7</v>
      </c>
      <c r="G97">
        <f t="shared" si="30"/>
        <v>84</v>
      </c>
      <c r="H97">
        <f t="shared" si="27"/>
        <v>9</v>
      </c>
      <c r="I97">
        <f>$Y$15+$Y$14*B97+$Y$13*B97*B97</f>
        <v>75752.250288600102</v>
      </c>
      <c r="J97">
        <f t="shared" si="34"/>
        <v>0.21230508451878904</v>
      </c>
      <c r="K97">
        <f t="shared" si="35"/>
        <v>23808</v>
      </c>
      <c r="L97">
        <f t="shared" si="36"/>
        <v>14.539158811108031</v>
      </c>
      <c r="M97">
        <f t="shared" si="37"/>
        <v>566820864</v>
      </c>
      <c r="N97">
        <f t="shared" si="38"/>
        <v>29.078317622216062</v>
      </c>
      <c r="V97">
        <v>94</v>
      </c>
    </row>
    <row r="98" spans="1:22" x14ac:dyDescent="0.25">
      <c r="A98">
        <v>94</v>
      </c>
      <c r="B98">
        <f t="shared" si="28"/>
        <v>24064</v>
      </c>
      <c r="C98">
        <f t="shared" si="25"/>
        <v>1864.6550460723597</v>
      </c>
      <c r="D98">
        <f t="shared" si="33"/>
        <v>6</v>
      </c>
      <c r="E98">
        <f t="shared" si="29"/>
        <v>80086.324412021582</v>
      </c>
      <c r="F98">
        <f t="shared" si="26"/>
        <v>7</v>
      </c>
      <c r="G98">
        <f t="shared" si="30"/>
        <v>84</v>
      </c>
      <c r="H98">
        <f t="shared" si="27"/>
        <v>10</v>
      </c>
      <c r="I98">
        <f t="shared" ref="I98:I108" si="39">$Y$15+$Y$14*B98+$Y$13*B98*B98</f>
        <v>80075.492028666893</v>
      </c>
      <c r="J98">
        <f t="shared" si="34"/>
        <v>-1.3527713761419591E-2</v>
      </c>
      <c r="K98">
        <f t="shared" si="35"/>
        <v>24064</v>
      </c>
      <c r="L98">
        <f t="shared" si="36"/>
        <v>14.554588851677638</v>
      </c>
      <c r="M98">
        <f t="shared" si="37"/>
        <v>579076096</v>
      </c>
      <c r="N98">
        <f t="shared" si="38"/>
        <v>29.109177703355275</v>
      </c>
      <c r="V98">
        <v>95</v>
      </c>
    </row>
    <row r="99" spans="1:22" x14ac:dyDescent="0.25">
      <c r="A99">
        <v>95</v>
      </c>
      <c r="B99">
        <f t="shared" si="28"/>
        <v>24320</v>
      </c>
      <c r="C99">
        <f t="shared" si="25"/>
        <v>1975.5332050244961</v>
      </c>
      <c r="D99">
        <f t="shared" si="33"/>
        <v>6</v>
      </c>
      <c r="E99">
        <f t="shared" si="29"/>
        <v>84848.505077422727</v>
      </c>
      <c r="F99">
        <f t="shared" si="26"/>
        <v>7</v>
      </c>
      <c r="G99">
        <f t="shared" si="30"/>
        <v>84</v>
      </c>
      <c r="H99">
        <f t="shared" si="27"/>
        <v>11</v>
      </c>
      <c r="I99">
        <f t="shared" si="39"/>
        <v>84748.150349643547</v>
      </c>
      <c r="J99">
        <f t="shared" si="34"/>
        <v>-0.11841524253348723</v>
      </c>
      <c r="K99">
        <f t="shared" si="35"/>
        <v>24320</v>
      </c>
      <c r="L99">
        <f t="shared" si="36"/>
        <v>14.569855608330949</v>
      </c>
      <c r="M99">
        <f t="shared" si="37"/>
        <v>591462400</v>
      </c>
      <c r="N99">
        <f t="shared" si="38"/>
        <v>29.139711216661897</v>
      </c>
      <c r="V99">
        <v>96</v>
      </c>
    </row>
    <row r="100" spans="1:22" x14ac:dyDescent="0.25">
      <c r="A100">
        <v>96</v>
      </c>
      <c r="B100">
        <f t="shared" si="28"/>
        <v>24576</v>
      </c>
      <c r="C100">
        <f t="shared" ref="C100:C137" si="40">440*POWER(2,(A100-69)/12)</f>
        <v>2093.004522404789</v>
      </c>
      <c r="D100">
        <f t="shared" si="33"/>
        <v>6</v>
      </c>
      <c r="E100">
        <f t="shared" si="29"/>
        <v>89893.859741086679</v>
      </c>
      <c r="F100">
        <f t="shared" si="26"/>
        <v>8</v>
      </c>
      <c r="G100">
        <f t="shared" si="30"/>
        <v>96</v>
      </c>
      <c r="H100">
        <f t="shared" si="27"/>
        <v>0</v>
      </c>
      <c r="I100">
        <f t="shared" si="39"/>
        <v>89770.225251530297</v>
      </c>
      <c r="J100">
        <f t="shared" si="34"/>
        <v>-0.13772326983692551</v>
      </c>
      <c r="K100">
        <f t="shared" si="35"/>
        <v>24576</v>
      </c>
      <c r="L100">
        <f t="shared" si="36"/>
        <v>14.584962500721158</v>
      </c>
      <c r="M100">
        <f t="shared" si="37"/>
        <v>603979776</v>
      </c>
      <c r="N100">
        <f t="shared" si="38"/>
        <v>29.169925001442316</v>
      </c>
      <c r="V100">
        <v>97</v>
      </c>
    </row>
    <row r="101" spans="1:22" x14ac:dyDescent="0.25">
      <c r="A101">
        <v>97</v>
      </c>
      <c r="B101">
        <f t="shared" si="28"/>
        <v>24832</v>
      </c>
      <c r="C101">
        <f t="shared" si="40"/>
        <v>2217.4610478149771</v>
      </c>
      <c r="D101">
        <f t="shared" si="33"/>
        <v>6</v>
      </c>
      <c r="E101">
        <f t="shared" si="29"/>
        <v>95239.226805192186</v>
      </c>
      <c r="F101">
        <f t="shared" si="26"/>
        <v>8</v>
      </c>
      <c r="G101">
        <f t="shared" si="30"/>
        <v>96</v>
      </c>
      <c r="H101">
        <f t="shared" si="27"/>
        <v>1</v>
      </c>
      <c r="I101">
        <f t="shared" si="39"/>
        <v>95141.716734326212</v>
      </c>
      <c r="J101">
        <f t="shared" si="34"/>
        <v>-0.10248929093665993</v>
      </c>
      <c r="K101">
        <f t="shared" si="35"/>
        <v>24832</v>
      </c>
      <c r="L101">
        <f t="shared" si="36"/>
        <v>14.599912842187129</v>
      </c>
      <c r="M101">
        <f t="shared" si="37"/>
        <v>616628224</v>
      </c>
      <c r="N101">
        <f t="shared" si="38"/>
        <v>29.199825684374257</v>
      </c>
      <c r="V101">
        <v>98</v>
      </c>
    </row>
    <row r="102" spans="1:22" x14ac:dyDescent="0.25">
      <c r="A102">
        <v>98</v>
      </c>
      <c r="B102">
        <f t="shared" si="28"/>
        <v>25088</v>
      </c>
      <c r="C102">
        <f t="shared" si="40"/>
        <v>2349.3181433392601</v>
      </c>
      <c r="D102">
        <f t="shared" si="33"/>
        <v>6</v>
      </c>
      <c r="E102">
        <f t="shared" si="29"/>
        <v>100902.44593541563</v>
      </c>
      <c r="F102">
        <f t="shared" si="26"/>
        <v>8</v>
      </c>
      <c r="G102">
        <f t="shared" si="30"/>
        <v>96</v>
      </c>
      <c r="H102">
        <f t="shared" si="27"/>
        <v>2</v>
      </c>
      <c r="I102">
        <f t="shared" si="39"/>
        <v>100862.62479803292</v>
      </c>
      <c r="J102">
        <f t="shared" si="34"/>
        <v>-3.9480568210919387E-2</v>
      </c>
      <c r="K102">
        <f t="shared" si="35"/>
        <v>25088</v>
      </c>
      <c r="L102">
        <f t="shared" si="36"/>
        <v>14.614709844115207</v>
      </c>
      <c r="M102">
        <f t="shared" si="37"/>
        <v>629407744</v>
      </c>
      <c r="N102">
        <f t="shared" si="38"/>
        <v>29.229419688230415</v>
      </c>
      <c r="V102">
        <v>99</v>
      </c>
    </row>
    <row r="103" spans="1:22" x14ac:dyDescent="0.25">
      <c r="A103">
        <v>99</v>
      </c>
      <c r="B103">
        <f t="shared" si="28"/>
        <v>25344</v>
      </c>
      <c r="C103">
        <f t="shared" si="40"/>
        <v>2489.0158697766474</v>
      </c>
      <c r="D103">
        <f t="shared" si="33"/>
        <v>6</v>
      </c>
      <c r="E103">
        <f t="shared" si="29"/>
        <v>106902.41759915695</v>
      </c>
      <c r="F103">
        <f t="shared" si="26"/>
        <v>8</v>
      </c>
      <c r="G103">
        <f t="shared" si="30"/>
        <v>96</v>
      </c>
      <c r="H103">
        <f t="shared" si="27"/>
        <v>3</v>
      </c>
      <c r="I103">
        <f t="shared" si="39"/>
        <v>106932.94944264926</v>
      </c>
      <c r="J103">
        <f t="shared" si="34"/>
        <v>2.8552325220104535E-2</v>
      </c>
      <c r="K103">
        <f t="shared" si="35"/>
        <v>25344</v>
      </c>
      <c r="L103">
        <f t="shared" si="36"/>
        <v>14.62935662007961</v>
      </c>
      <c r="M103">
        <f t="shared" si="37"/>
        <v>642318336</v>
      </c>
      <c r="N103">
        <f t="shared" si="38"/>
        <v>29.258713240159221</v>
      </c>
      <c r="V103">
        <v>100</v>
      </c>
    </row>
    <row r="104" spans="1:22" x14ac:dyDescent="0.25">
      <c r="A104">
        <v>100</v>
      </c>
      <c r="B104">
        <f t="shared" si="28"/>
        <v>25600</v>
      </c>
      <c r="C104">
        <f t="shared" si="40"/>
        <v>2637.0204553029598</v>
      </c>
      <c r="D104">
        <f t="shared" si="33"/>
        <v>6</v>
      </c>
      <c r="E104">
        <f t="shared" si="29"/>
        <v>113259.16614409242</v>
      </c>
      <c r="F104">
        <f t="shared" si="26"/>
        <v>8</v>
      </c>
      <c r="G104">
        <f t="shared" si="30"/>
        <v>96</v>
      </c>
      <c r="H104">
        <f t="shared" si="27"/>
        <v>4</v>
      </c>
      <c r="I104">
        <f t="shared" si="39"/>
        <v>113352.69066817546</v>
      </c>
      <c r="J104">
        <f t="shared" si="34"/>
        <v>8.2507546606748861E-2</v>
      </c>
      <c r="K104">
        <f t="shared" si="35"/>
        <v>25600</v>
      </c>
      <c r="L104">
        <f t="shared" si="36"/>
        <v>14.643856189774723</v>
      </c>
      <c r="M104">
        <f t="shared" si="37"/>
        <v>655360000</v>
      </c>
      <c r="N104">
        <f t="shared" si="38"/>
        <v>29.287712379549447</v>
      </c>
      <c r="V104">
        <v>101</v>
      </c>
    </row>
    <row r="105" spans="1:22" x14ac:dyDescent="0.25">
      <c r="A105">
        <v>101</v>
      </c>
      <c r="B105">
        <f t="shared" si="28"/>
        <v>25856</v>
      </c>
      <c r="C105">
        <f t="shared" si="40"/>
        <v>2793.8258514640311</v>
      </c>
      <c r="D105">
        <f t="shared" si="33"/>
        <v>6</v>
      </c>
      <c r="E105">
        <f t="shared" si="29"/>
        <v>119993.90662757367</v>
      </c>
      <c r="F105">
        <f t="shared" si="26"/>
        <v>8</v>
      </c>
      <c r="G105">
        <f t="shared" si="30"/>
        <v>96</v>
      </c>
      <c r="H105">
        <f t="shared" si="27"/>
        <v>5</v>
      </c>
      <c r="I105">
        <f t="shared" si="39"/>
        <v>120121.84847461153</v>
      </c>
      <c r="J105">
        <f t="shared" si="34"/>
        <v>0.10651005513363998</v>
      </c>
      <c r="K105">
        <f t="shared" si="35"/>
        <v>25856</v>
      </c>
      <c r="L105">
        <f t="shared" si="36"/>
        <v>14.658211482751796</v>
      </c>
      <c r="M105">
        <f t="shared" si="37"/>
        <v>668532736</v>
      </c>
      <c r="N105">
        <f t="shared" si="38"/>
        <v>29.316422965503591</v>
      </c>
      <c r="V105">
        <v>102</v>
      </c>
    </row>
    <row r="106" spans="1:22" x14ac:dyDescent="0.25">
      <c r="A106">
        <v>102</v>
      </c>
      <c r="B106">
        <f t="shared" si="28"/>
        <v>26112</v>
      </c>
      <c r="C106">
        <f t="shared" si="40"/>
        <v>2959.9553816930757</v>
      </c>
      <c r="D106">
        <f t="shared" si="33"/>
        <v>6</v>
      </c>
      <c r="E106">
        <f t="shared" si="29"/>
        <v>127129.11561990957</v>
      </c>
      <c r="F106">
        <f t="shared" si="26"/>
        <v>8</v>
      </c>
      <c r="G106">
        <f t="shared" si="30"/>
        <v>96</v>
      </c>
      <c r="H106">
        <f t="shared" si="27"/>
        <v>6</v>
      </c>
      <c r="I106">
        <f t="shared" si="39"/>
        <v>127240.42286195769</v>
      </c>
      <c r="J106">
        <f t="shared" si="34"/>
        <v>8.7477893852067723E-2</v>
      </c>
      <c r="K106">
        <f t="shared" si="35"/>
        <v>26112</v>
      </c>
      <c r="L106">
        <f t="shared" si="36"/>
        <v>14.672425341971495</v>
      </c>
      <c r="M106">
        <f t="shared" si="37"/>
        <v>681836544</v>
      </c>
      <c r="N106">
        <f t="shared" si="38"/>
        <v>29.34485068394299</v>
      </c>
      <c r="V106">
        <v>103</v>
      </c>
    </row>
    <row r="107" spans="1:22" x14ac:dyDescent="0.25">
      <c r="A107">
        <v>103</v>
      </c>
      <c r="B107">
        <f t="shared" si="28"/>
        <v>26368</v>
      </c>
      <c r="C107">
        <f t="shared" si="40"/>
        <v>3135.9634878539941</v>
      </c>
      <c r="D107">
        <f t="shared" si="33"/>
        <v>6</v>
      </c>
      <c r="E107">
        <f t="shared" si="29"/>
        <v>134688.60621782998</v>
      </c>
      <c r="F107">
        <f t="shared" si="26"/>
        <v>8</v>
      </c>
      <c r="G107">
        <f t="shared" si="30"/>
        <v>96</v>
      </c>
      <c r="H107">
        <f t="shared" si="27"/>
        <v>7</v>
      </c>
      <c r="I107">
        <f t="shared" si="39"/>
        <v>134708.41383021395</v>
      </c>
      <c r="J107">
        <f t="shared" si="34"/>
        <v>1.4704064743071399E-2</v>
      </c>
      <c r="K107">
        <f t="shared" si="35"/>
        <v>26368</v>
      </c>
      <c r="L107">
        <f t="shared" si="36"/>
        <v>14.68650052718322</v>
      </c>
      <c r="M107">
        <f t="shared" si="37"/>
        <v>695271424</v>
      </c>
      <c r="N107">
        <f t="shared" si="38"/>
        <v>29.373001054366441</v>
      </c>
      <c r="V107">
        <v>104</v>
      </c>
    </row>
    <row r="108" spans="1:22" x14ac:dyDescent="0.25">
      <c r="A108">
        <v>104</v>
      </c>
      <c r="B108">
        <f t="shared" si="28"/>
        <v>26624</v>
      </c>
      <c r="C108">
        <f t="shared" si="40"/>
        <v>3322.4375806395601</v>
      </c>
      <c r="D108">
        <f t="shared" si="33"/>
        <v>6</v>
      </c>
      <c r="E108">
        <f t="shared" si="29"/>
        <v>142697.60751848272</v>
      </c>
      <c r="F108">
        <f t="shared" si="26"/>
        <v>8</v>
      </c>
      <c r="G108">
        <f t="shared" si="30"/>
        <v>96</v>
      </c>
      <c r="H108">
        <f t="shared" si="27"/>
        <v>8</v>
      </c>
      <c r="I108">
        <f t="shared" si="39"/>
        <v>142525.82137937983</v>
      </c>
      <c r="J108">
        <f t="shared" si="34"/>
        <v>-0.1205298362362015</v>
      </c>
      <c r="K108">
        <f t="shared" si="35"/>
        <v>26624</v>
      </c>
      <c r="L108">
        <f t="shared" si="36"/>
        <v>14.700439718141093</v>
      </c>
      <c r="M108">
        <f t="shared" si="37"/>
        <v>708837376</v>
      </c>
      <c r="N108">
        <f t="shared" si="38"/>
        <v>29.400879436282185</v>
      </c>
      <c r="V108">
        <v>105</v>
      </c>
    </row>
    <row r="109" spans="1:22" x14ac:dyDescent="0.25">
      <c r="A109">
        <v>105</v>
      </c>
      <c r="B109">
        <f t="shared" si="28"/>
        <v>26880</v>
      </c>
      <c r="C109">
        <f t="shared" si="40"/>
        <v>3520</v>
      </c>
      <c r="D109">
        <f t="shared" si="33"/>
        <v>7</v>
      </c>
      <c r="E109">
        <f t="shared" si="29"/>
        <v>151182.84881920001</v>
      </c>
      <c r="F109">
        <f t="shared" si="26"/>
        <v>8</v>
      </c>
      <c r="G109">
        <f t="shared" si="30"/>
        <v>96</v>
      </c>
      <c r="H109">
        <f t="shared" si="27"/>
        <v>9</v>
      </c>
      <c r="I109">
        <f>$Z$15+$Z$14*B109+$Z$13*B109*B109</f>
        <v>151504.5005772002</v>
      </c>
      <c r="J109">
        <f t="shared" si="34"/>
        <v>0.21230508451878904</v>
      </c>
      <c r="K109">
        <f t="shared" si="35"/>
        <v>26880</v>
      </c>
      <c r="L109">
        <f t="shared" si="36"/>
        <v>14.714245517666123</v>
      </c>
      <c r="M109">
        <f t="shared" si="37"/>
        <v>722534400</v>
      </c>
      <c r="N109">
        <f t="shared" si="38"/>
        <v>29.428491035332247</v>
      </c>
      <c r="V109">
        <v>106</v>
      </c>
    </row>
    <row r="110" spans="1:22" x14ac:dyDescent="0.25">
      <c r="A110">
        <v>106</v>
      </c>
      <c r="B110">
        <f t="shared" si="28"/>
        <v>27136</v>
      </c>
      <c r="C110">
        <f t="shared" si="40"/>
        <v>3729.3100921447194</v>
      </c>
      <c r="D110">
        <f t="shared" si="33"/>
        <v>7</v>
      </c>
      <c r="E110">
        <f t="shared" si="29"/>
        <v>160172.64882404316</v>
      </c>
      <c r="F110">
        <f t="shared" si="26"/>
        <v>8</v>
      </c>
      <c r="G110">
        <f t="shared" si="30"/>
        <v>96</v>
      </c>
      <c r="H110">
        <f t="shared" si="27"/>
        <v>10</v>
      </c>
      <c r="I110">
        <f t="shared" ref="I110:I120" si="41">$Z$15+$Z$14*B110+$Z$13*B110*B110</f>
        <v>160150.98405733425</v>
      </c>
      <c r="J110">
        <f t="shared" si="34"/>
        <v>-1.3527713761135374E-2</v>
      </c>
      <c r="K110">
        <f t="shared" si="35"/>
        <v>27136</v>
      </c>
      <c r="L110">
        <f t="shared" si="36"/>
        <v>14.727920454563199</v>
      </c>
      <c r="M110">
        <f t="shared" si="37"/>
        <v>736362496</v>
      </c>
      <c r="N110">
        <f t="shared" si="38"/>
        <v>29.455840909126398</v>
      </c>
      <c r="V110">
        <v>107</v>
      </c>
    </row>
    <row r="111" spans="1:22" x14ac:dyDescent="0.25">
      <c r="A111">
        <v>107</v>
      </c>
      <c r="B111">
        <f t="shared" si="28"/>
        <v>27392</v>
      </c>
      <c r="C111">
        <f t="shared" si="40"/>
        <v>3951.0664100489917</v>
      </c>
      <c r="D111">
        <f t="shared" si="33"/>
        <v>7</v>
      </c>
      <c r="E111">
        <f t="shared" si="29"/>
        <v>169697.01015484545</v>
      </c>
      <c r="F111">
        <f t="shared" si="26"/>
        <v>8</v>
      </c>
      <c r="G111">
        <f t="shared" si="30"/>
        <v>96</v>
      </c>
      <c r="H111">
        <f t="shared" si="27"/>
        <v>11</v>
      </c>
      <c r="I111">
        <f t="shared" si="41"/>
        <v>169496.30069928709</v>
      </c>
      <c r="J111">
        <f t="shared" si="34"/>
        <v>-0.11841524253348723</v>
      </c>
      <c r="K111">
        <f t="shared" si="35"/>
        <v>27392</v>
      </c>
      <c r="L111">
        <f t="shared" si="36"/>
        <v>14.741466986401146</v>
      </c>
      <c r="M111">
        <f t="shared" si="37"/>
        <v>750321664</v>
      </c>
      <c r="N111">
        <f t="shared" si="38"/>
        <v>29.482933972802293</v>
      </c>
      <c r="V111">
        <v>108</v>
      </c>
    </row>
    <row r="112" spans="1:22" x14ac:dyDescent="0.25">
      <c r="A112">
        <v>108</v>
      </c>
      <c r="B112">
        <f t="shared" si="28"/>
        <v>27648</v>
      </c>
      <c r="C112">
        <f t="shared" si="40"/>
        <v>4186.0090448095771</v>
      </c>
      <c r="D112">
        <f t="shared" si="33"/>
        <v>7</v>
      </c>
      <c r="E112">
        <f t="shared" si="29"/>
        <v>179787.71948217333</v>
      </c>
      <c r="F112">
        <f t="shared" ref="F112:F130" si="42">INT(A112/12)</f>
        <v>9</v>
      </c>
      <c r="G112">
        <f t="shared" si="30"/>
        <v>108</v>
      </c>
      <c r="H112">
        <f t="shared" si="27"/>
        <v>0</v>
      </c>
      <c r="I112">
        <f t="shared" si="41"/>
        <v>179540.45050306013</v>
      </c>
      <c r="J112">
        <f t="shared" si="34"/>
        <v>-0.13772326983716709</v>
      </c>
      <c r="K112">
        <f t="shared" si="35"/>
        <v>27648</v>
      </c>
      <c r="L112">
        <f t="shared" si="36"/>
        <v>14.754887502163468</v>
      </c>
      <c r="M112">
        <f t="shared" si="37"/>
        <v>764411904</v>
      </c>
      <c r="N112">
        <f t="shared" si="38"/>
        <v>29.509775004326936</v>
      </c>
      <c r="V112">
        <v>109</v>
      </c>
    </row>
    <row r="113" spans="1:22" x14ac:dyDescent="0.25">
      <c r="A113">
        <v>109</v>
      </c>
      <c r="B113">
        <f t="shared" si="28"/>
        <v>27904</v>
      </c>
      <c r="C113">
        <f t="shared" si="40"/>
        <v>4434.9220956299532</v>
      </c>
      <c r="D113">
        <f t="shared" si="33"/>
        <v>7</v>
      </c>
      <c r="E113">
        <f t="shared" si="29"/>
        <v>190478.45361038434</v>
      </c>
      <c r="F113">
        <f t="shared" si="42"/>
        <v>9</v>
      </c>
      <c r="G113">
        <f t="shared" si="30"/>
        <v>108</v>
      </c>
      <c r="H113">
        <f t="shared" si="27"/>
        <v>1</v>
      </c>
      <c r="I113">
        <f t="shared" si="41"/>
        <v>190283.43346865335</v>
      </c>
      <c r="J113">
        <f t="shared" si="34"/>
        <v>-0.10248929093614834</v>
      </c>
      <c r="K113">
        <f t="shared" si="35"/>
        <v>27904</v>
      </c>
      <c r="L113">
        <f t="shared" si="36"/>
        <v>14.768184324776927</v>
      </c>
      <c r="M113">
        <f t="shared" si="37"/>
        <v>778633216</v>
      </c>
      <c r="N113">
        <f t="shared" si="38"/>
        <v>29.536368649553854</v>
      </c>
      <c r="V113">
        <v>110</v>
      </c>
    </row>
    <row r="114" spans="1:22" x14ac:dyDescent="0.25">
      <c r="A114">
        <v>110</v>
      </c>
      <c r="B114">
        <f t="shared" si="28"/>
        <v>28160</v>
      </c>
      <c r="C114">
        <f t="shared" si="40"/>
        <v>4698.6362866785194</v>
      </c>
      <c r="D114">
        <f t="shared" si="33"/>
        <v>7</v>
      </c>
      <c r="E114">
        <f t="shared" si="29"/>
        <v>201804.8918708312</v>
      </c>
      <c r="F114">
        <f t="shared" si="42"/>
        <v>9</v>
      </c>
      <c r="G114">
        <f t="shared" si="30"/>
        <v>108</v>
      </c>
      <c r="H114">
        <f t="shared" si="27"/>
        <v>2</v>
      </c>
      <c r="I114">
        <f t="shared" si="41"/>
        <v>201725.24959606584</v>
      </c>
      <c r="J114">
        <f t="shared" si="34"/>
        <v>-3.9480568210876754E-2</v>
      </c>
      <c r="K114">
        <f t="shared" si="35"/>
        <v>28160</v>
      </c>
      <c r="L114">
        <f t="shared" si="36"/>
        <v>14.78135971352466</v>
      </c>
      <c r="M114">
        <f t="shared" si="37"/>
        <v>792985600</v>
      </c>
      <c r="N114">
        <f t="shared" si="38"/>
        <v>29.56271942704932</v>
      </c>
      <c r="V114">
        <v>111</v>
      </c>
    </row>
    <row r="115" spans="1:22" x14ac:dyDescent="0.25">
      <c r="A115">
        <v>111</v>
      </c>
      <c r="B115">
        <f t="shared" si="28"/>
        <v>28416</v>
      </c>
      <c r="C115">
        <f t="shared" si="40"/>
        <v>4978.0317395532938</v>
      </c>
      <c r="D115">
        <f t="shared" si="33"/>
        <v>7</v>
      </c>
      <c r="E115">
        <f t="shared" si="29"/>
        <v>213804.83519831387</v>
      </c>
      <c r="F115">
        <f t="shared" si="42"/>
        <v>9</v>
      </c>
      <c r="G115">
        <f t="shared" si="30"/>
        <v>108</v>
      </c>
      <c r="H115">
        <f t="shared" si="27"/>
        <v>3</v>
      </c>
      <c r="I115">
        <f t="shared" si="41"/>
        <v>213865.89888529852</v>
      </c>
      <c r="J115">
        <f t="shared" si="34"/>
        <v>2.8552325220104535E-2</v>
      </c>
      <c r="K115">
        <f t="shared" si="35"/>
        <v>28416</v>
      </c>
      <c r="L115">
        <f t="shared" si="36"/>
        <v>14.794415866350105</v>
      </c>
      <c r="M115">
        <f t="shared" si="37"/>
        <v>807469056</v>
      </c>
      <c r="N115">
        <f t="shared" si="38"/>
        <v>29.588831732700211</v>
      </c>
      <c r="V115">
        <v>112</v>
      </c>
    </row>
    <row r="116" spans="1:22" x14ac:dyDescent="0.25">
      <c r="A116">
        <v>112</v>
      </c>
      <c r="B116">
        <f t="shared" si="28"/>
        <v>28672</v>
      </c>
      <c r="C116">
        <f t="shared" si="40"/>
        <v>5274.0409106059187</v>
      </c>
      <c r="D116">
        <f t="shared" si="33"/>
        <v>7</v>
      </c>
      <c r="E116">
        <f t="shared" si="29"/>
        <v>226518.33228818481</v>
      </c>
      <c r="F116">
        <f t="shared" si="42"/>
        <v>9</v>
      </c>
      <c r="G116">
        <f t="shared" si="30"/>
        <v>108</v>
      </c>
      <c r="H116">
        <f t="shared" si="27"/>
        <v>4</v>
      </c>
      <c r="I116">
        <f t="shared" si="41"/>
        <v>226705.38133635093</v>
      </c>
      <c r="J116">
        <f t="shared" si="34"/>
        <v>8.2507546606763071E-2</v>
      </c>
      <c r="K116">
        <f t="shared" si="35"/>
        <v>28672</v>
      </c>
      <c r="L116">
        <f t="shared" si="36"/>
        <v>14.807354922057604</v>
      </c>
      <c r="M116">
        <f t="shared" si="37"/>
        <v>822083584</v>
      </c>
      <c r="N116">
        <f t="shared" si="38"/>
        <v>29.614709844115207</v>
      </c>
      <c r="V116">
        <v>113</v>
      </c>
    </row>
    <row r="117" spans="1:22" x14ac:dyDescent="0.25">
      <c r="A117">
        <v>113</v>
      </c>
      <c r="B117">
        <f t="shared" si="28"/>
        <v>28928</v>
      </c>
      <c r="C117">
        <f t="shared" si="40"/>
        <v>5587.6517029280612</v>
      </c>
      <c r="D117">
        <f t="shared" si="33"/>
        <v>7</v>
      </c>
      <c r="E117">
        <f t="shared" si="29"/>
        <v>239987.81325514731</v>
      </c>
      <c r="F117">
        <f t="shared" si="42"/>
        <v>9</v>
      </c>
      <c r="G117">
        <f t="shared" si="30"/>
        <v>108</v>
      </c>
      <c r="H117">
        <f t="shared" si="27"/>
        <v>5</v>
      </c>
      <c r="I117">
        <f t="shared" si="41"/>
        <v>240243.69694922306</v>
      </c>
      <c r="J117">
        <f t="shared" si="34"/>
        <v>0.10651005513365419</v>
      </c>
      <c r="K117">
        <f t="shared" si="35"/>
        <v>28928</v>
      </c>
      <c r="L117">
        <f t="shared" si="36"/>
        <v>14.820178962415188</v>
      </c>
      <c r="M117">
        <f t="shared" si="37"/>
        <v>836829184</v>
      </c>
      <c r="N117">
        <f t="shared" si="38"/>
        <v>29.640357924830376</v>
      </c>
      <c r="V117">
        <v>114</v>
      </c>
    </row>
    <row r="118" spans="1:22" x14ac:dyDescent="0.25">
      <c r="A118">
        <v>114</v>
      </c>
      <c r="B118">
        <f t="shared" si="28"/>
        <v>29184</v>
      </c>
      <c r="C118">
        <f t="shared" si="40"/>
        <v>5919.9107633861504</v>
      </c>
      <c r="D118">
        <f t="shared" si="33"/>
        <v>7</v>
      </c>
      <c r="E118">
        <f t="shared" si="29"/>
        <v>254258.23123981911</v>
      </c>
      <c r="F118">
        <f t="shared" si="42"/>
        <v>9</v>
      </c>
      <c r="G118">
        <f t="shared" si="30"/>
        <v>108</v>
      </c>
      <c r="H118">
        <f t="shared" si="27"/>
        <v>6</v>
      </c>
      <c r="I118">
        <f t="shared" si="41"/>
        <v>254480.84572391491</v>
      </c>
      <c r="J118">
        <f t="shared" si="34"/>
        <v>8.7477893851911404E-2</v>
      </c>
      <c r="K118">
        <f t="shared" si="35"/>
        <v>29184</v>
      </c>
      <c r="L118">
        <f t="shared" si="36"/>
        <v>14.832890014164743</v>
      </c>
      <c r="M118">
        <f t="shared" si="37"/>
        <v>851705856</v>
      </c>
      <c r="N118">
        <f t="shared" si="38"/>
        <v>29.665780028329486</v>
      </c>
      <c r="V118">
        <v>115</v>
      </c>
    </row>
    <row r="119" spans="1:22" x14ac:dyDescent="0.25">
      <c r="A119">
        <v>115</v>
      </c>
      <c r="B119">
        <f t="shared" si="28"/>
        <v>29440</v>
      </c>
      <c r="C119">
        <f t="shared" si="40"/>
        <v>6271.9269757079892</v>
      </c>
      <c r="D119">
        <f t="shared" si="33"/>
        <v>7</v>
      </c>
      <c r="E119">
        <f t="shared" si="29"/>
        <v>269377.21243566001</v>
      </c>
      <c r="F119">
        <f t="shared" si="42"/>
        <v>9</v>
      </c>
      <c r="G119">
        <f t="shared" si="30"/>
        <v>108</v>
      </c>
      <c r="H119">
        <f t="shared" si="27"/>
        <v>7</v>
      </c>
      <c r="I119">
        <f t="shared" si="41"/>
        <v>269416.82766042743</v>
      </c>
      <c r="J119">
        <f t="shared" si="34"/>
        <v>1.4704064742886658E-2</v>
      </c>
      <c r="K119">
        <f t="shared" si="35"/>
        <v>29440</v>
      </c>
      <c r="L119">
        <f t="shared" si="36"/>
        <v>14.845490050944376</v>
      </c>
      <c r="M119">
        <f t="shared" si="37"/>
        <v>866713600</v>
      </c>
      <c r="N119">
        <f t="shared" si="38"/>
        <v>29.690980101888751</v>
      </c>
      <c r="V119">
        <v>116</v>
      </c>
    </row>
    <row r="120" spans="1:22" x14ac:dyDescent="0.25">
      <c r="A120">
        <v>116</v>
      </c>
      <c r="B120">
        <f t="shared" si="28"/>
        <v>29696</v>
      </c>
      <c r="C120">
        <f t="shared" si="40"/>
        <v>6644.8751612791211</v>
      </c>
      <c r="D120">
        <f t="shared" si="33"/>
        <v>7</v>
      </c>
      <c r="E120">
        <f t="shared" si="29"/>
        <v>285395.2150369655</v>
      </c>
      <c r="F120">
        <f t="shared" si="42"/>
        <v>9</v>
      </c>
      <c r="G120">
        <f t="shared" si="30"/>
        <v>108</v>
      </c>
      <c r="H120">
        <f t="shared" si="27"/>
        <v>8</v>
      </c>
      <c r="I120">
        <f t="shared" si="41"/>
        <v>285051.64275875967</v>
      </c>
      <c r="J120">
        <f t="shared" si="34"/>
        <v>-0.12052983623622993</v>
      </c>
      <c r="K120">
        <f t="shared" si="35"/>
        <v>29696</v>
      </c>
      <c r="L120">
        <f t="shared" si="36"/>
        <v>14.857980995127573</v>
      </c>
      <c r="M120">
        <f t="shared" si="37"/>
        <v>881852416</v>
      </c>
      <c r="N120">
        <f t="shared" si="38"/>
        <v>29.715961990255146</v>
      </c>
      <c r="V120">
        <v>117</v>
      </c>
    </row>
    <row r="121" spans="1:22" x14ac:dyDescent="0.25">
      <c r="A121">
        <v>117</v>
      </c>
      <c r="B121">
        <f t="shared" si="28"/>
        <v>29952</v>
      </c>
      <c r="C121">
        <f t="shared" si="40"/>
        <v>7040</v>
      </c>
      <c r="D121">
        <f t="shared" si="33"/>
        <v>8</v>
      </c>
      <c r="E121">
        <f t="shared" si="29"/>
        <v>302365.69763840002</v>
      </c>
      <c r="F121">
        <f t="shared" si="42"/>
        <v>9</v>
      </c>
      <c r="G121">
        <f t="shared" si="30"/>
        <v>108</v>
      </c>
      <c r="H121">
        <f t="shared" si="27"/>
        <v>9</v>
      </c>
      <c r="V121">
        <v>118</v>
      </c>
    </row>
    <row r="122" spans="1:22" x14ac:dyDescent="0.25">
      <c r="A122">
        <v>118</v>
      </c>
      <c r="B122">
        <f t="shared" si="28"/>
        <v>30208</v>
      </c>
      <c r="C122">
        <f t="shared" si="40"/>
        <v>7458.6201842894361</v>
      </c>
      <c r="D122">
        <f t="shared" si="33"/>
        <v>8</v>
      </c>
      <c r="E122">
        <f t="shared" si="29"/>
        <v>320345.29764808621</v>
      </c>
      <c r="F122">
        <f t="shared" si="42"/>
        <v>9</v>
      </c>
      <c r="G122">
        <f t="shared" si="30"/>
        <v>108</v>
      </c>
      <c r="H122">
        <f t="shared" si="27"/>
        <v>10</v>
      </c>
      <c r="V122">
        <v>119</v>
      </c>
    </row>
    <row r="123" spans="1:22" x14ac:dyDescent="0.25">
      <c r="A123">
        <v>119</v>
      </c>
      <c r="B123">
        <f t="shared" si="28"/>
        <v>30464</v>
      </c>
      <c r="C123">
        <f t="shared" si="40"/>
        <v>7902.1328200979879</v>
      </c>
      <c r="D123">
        <f t="shared" si="33"/>
        <v>8</v>
      </c>
      <c r="E123">
        <f t="shared" si="29"/>
        <v>339394.02030969108</v>
      </c>
      <c r="F123">
        <f t="shared" si="42"/>
        <v>9</v>
      </c>
      <c r="G123">
        <f t="shared" si="30"/>
        <v>108</v>
      </c>
      <c r="H123">
        <f t="shared" si="27"/>
        <v>11</v>
      </c>
      <c r="V123">
        <v>120</v>
      </c>
    </row>
    <row r="124" spans="1:22" x14ac:dyDescent="0.25">
      <c r="A124">
        <v>120</v>
      </c>
      <c r="B124">
        <f t="shared" si="28"/>
        <v>30720</v>
      </c>
      <c r="C124">
        <f t="shared" si="40"/>
        <v>8372.0180896191559</v>
      </c>
      <c r="D124">
        <f t="shared" si="33"/>
        <v>8</v>
      </c>
      <c r="E124" s="5">
        <f t="shared" si="29"/>
        <v>359575.43896434671</v>
      </c>
      <c r="F124">
        <f t="shared" si="42"/>
        <v>10</v>
      </c>
      <c r="G124">
        <f t="shared" si="30"/>
        <v>120</v>
      </c>
      <c r="H124">
        <f>A124-(F124*12)</f>
        <v>0</v>
      </c>
      <c r="V124">
        <v>121</v>
      </c>
    </row>
    <row r="125" spans="1:22" x14ac:dyDescent="0.25">
      <c r="A125">
        <v>121</v>
      </c>
      <c r="B125">
        <f t="shared" si="28"/>
        <v>30976</v>
      </c>
      <c r="C125">
        <f t="shared" si="40"/>
        <v>8869.8441912599046</v>
      </c>
      <c r="D125">
        <f t="shared" si="33"/>
        <v>8</v>
      </c>
      <c r="E125" s="5">
        <f t="shared" si="29"/>
        <v>380956.90722076857</v>
      </c>
      <c r="F125">
        <f t="shared" si="42"/>
        <v>10</v>
      </c>
      <c r="G125">
        <f t="shared" si="30"/>
        <v>120</v>
      </c>
      <c r="H125">
        <f t="shared" ref="H125:H137" si="43">A125-(F125*12)</f>
        <v>1</v>
      </c>
      <c r="V125">
        <v>122</v>
      </c>
    </row>
    <row r="126" spans="1:22" x14ac:dyDescent="0.25">
      <c r="A126">
        <v>122</v>
      </c>
      <c r="B126">
        <f t="shared" si="28"/>
        <v>31232</v>
      </c>
      <c r="C126">
        <f t="shared" si="40"/>
        <v>9397.2725733570442</v>
      </c>
      <c r="D126">
        <f t="shared" si="33"/>
        <v>8</v>
      </c>
      <c r="E126" s="5">
        <f t="shared" si="29"/>
        <v>403609.78374166263</v>
      </c>
      <c r="F126">
        <f t="shared" si="42"/>
        <v>10</v>
      </c>
      <c r="G126">
        <f t="shared" si="30"/>
        <v>120</v>
      </c>
      <c r="H126">
        <f t="shared" si="43"/>
        <v>2</v>
      </c>
      <c r="V126">
        <v>123</v>
      </c>
    </row>
    <row r="127" spans="1:22" x14ac:dyDescent="0.25">
      <c r="A127">
        <v>123</v>
      </c>
      <c r="B127">
        <f t="shared" si="28"/>
        <v>31488</v>
      </c>
      <c r="C127">
        <f t="shared" si="40"/>
        <v>9956.0634791065877</v>
      </c>
      <c r="D127">
        <f t="shared" si="33"/>
        <v>8</v>
      </c>
      <c r="E127" s="5">
        <f t="shared" si="29"/>
        <v>427609.67039662774</v>
      </c>
      <c r="F127">
        <f t="shared" si="42"/>
        <v>10</v>
      </c>
      <c r="G127">
        <f t="shared" si="30"/>
        <v>120</v>
      </c>
      <c r="H127">
        <f t="shared" si="43"/>
        <v>3</v>
      </c>
      <c r="V127">
        <v>124</v>
      </c>
    </row>
    <row r="128" spans="1:22" x14ac:dyDescent="0.25">
      <c r="A128">
        <v>124</v>
      </c>
      <c r="B128">
        <f t="shared" si="28"/>
        <v>31744</v>
      </c>
      <c r="C128">
        <f t="shared" si="40"/>
        <v>10548.081821211836</v>
      </c>
      <c r="D128">
        <f t="shared" si="33"/>
        <v>8</v>
      </c>
      <c r="E128" s="5">
        <f t="shared" si="29"/>
        <v>453036.66457636951</v>
      </c>
      <c r="F128">
        <f t="shared" si="42"/>
        <v>10</v>
      </c>
      <c r="G128">
        <f t="shared" si="30"/>
        <v>120</v>
      </c>
      <c r="H128">
        <f t="shared" si="43"/>
        <v>4</v>
      </c>
      <c r="V128">
        <v>125</v>
      </c>
    </row>
    <row r="129" spans="1:22" x14ac:dyDescent="0.25">
      <c r="A129">
        <v>125</v>
      </c>
      <c r="B129">
        <f t="shared" si="28"/>
        <v>32000</v>
      </c>
      <c r="C129">
        <f t="shared" si="40"/>
        <v>11175.303405856126</v>
      </c>
      <c r="D129">
        <f t="shared" si="33"/>
        <v>8</v>
      </c>
      <c r="E129" s="5">
        <f t="shared" si="29"/>
        <v>479975.62651029479</v>
      </c>
      <c r="F129">
        <f t="shared" si="42"/>
        <v>10</v>
      </c>
      <c r="G129">
        <f t="shared" si="30"/>
        <v>120</v>
      </c>
      <c r="H129">
        <f t="shared" si="43"/>
        <v>5</v>
      </c>
      <c r="V129">
        <v>126</v>
      </c>
    </row>
    <row r="130" spans="1:22" x14ac:dyDescent="0.25">
      <c r="A130">
        <v>126</v>
      </c>
      <c r="B130">
        <f t="shared" si="28"/>
        <v>32256</v>
      </c>
      <c r="C130">
        <f t="shared" si="40"/>
        <v>11839.821526772301</v>
      </c>
      <c r="D130">
        <f t="shared" si="33"/>
        <v>8</v>
      </c>
      <c r="E130" s="5">
        <f t="shared" si="29"/>
        <v>508516.46247963823</v>
      </c>
      <c r="F130">
        <f t="shared" si="42"/>
        <v>10</v>
      </c>
      <c r="G130">
        <f t="shared" si="30"/>
        <v>120</v>
      </c>
      <c r="H130">
        <f t="shared" si="43"/>
        <v>6</v>
      </c>
      <c r="V130">
        <v>127</v>
      </c>
    </row>
    <row r="131" spans="1:22" x14ac:dyDescent="0.25">
      <c r="A131">
        <v>127</v>
      </c>
      <c r="B131">
        <f t="shared" si="28"/>
        <v>32512</v>
      </c>
      <c r="C131">
        <f t="shared" si="40"/>
        <v>12543.853951415975</v>
      </c>
      <c r="D131">
        <f t="shared" si="33"/>
        <v>8</v>
      </c>
      <c r="E131" s="5">
        <f t="shared" si="29"/>
        <v>538754.42487131979</v>
      </c>
      <c r="F131">
        <f>INT(A131/12)</f>
        <v>10</v>
      </c>
      <c r="G131">
        <f t="shared" si="30"/>
        <v>120</v>
      </c>
      <c r="H131">
        <f t="shared" si="43"/>
        <v>7</v>
      </c>
    </row>
    <row r="132" spans="1:22" x14ac:dyDescent="0.25">
      <c r="A132">
        <v>128</v>
      </c>
      <c r="B132">
        <f t="shared" si="28"/>
        <v>32768</v>
      </c>
      <c r="C132">
        <f t="shared" si="40"/>
        <v>13289.750322558248</v>
      </c>
      <c r="D132">
        <f t="shared" si="33"/>
        <v>8</v>
      </c>
      <c r="E132" s="6">
        <f t="shared" si="29"/>
        <v>570790.43007393123</v>
      </c>
      <c r="F132">
        <f t="shared" ref="F132:F137" si="44">INT(A132/12)</f>
        <v>10</v>
      </c>
      <c r="G132">
        <f t="shared" si="30"/>
        <v>120</v>
      </c>
      <c r="H132">
        <f t="shared" si="43"/>
        <v>8</v>
      </c>
    </row>
    <row r="133" spans="1:22" x14ac:dyDescent="0.25">
      <c r="A133">
        <v>129</v>
      </c>
      <c r="B133">
        <f t="shared" ref="B133:B137" si="45">A133*256</f>
        <v>33024</v>
      </c>
      <c r="C133">
        <f t="shared" si="40"/>
        <v>14080</v>
      </c>
      <c r="D133">
        <f t="shared" si="33"/>
        <v>9</v>
      </c>
      <c r="E133" s="6">
        <f t="shared" ref="E133:E137" si="46">C133/50000000/2*4294967296</f>
        <v>604731.39527680003</v>
      </c>
      <c r="F133">
        <f t="shared" si="44"/>
        <v>10</v>
      </c>
      <c r="G133">
        <f t="shared" ref="G133:G137" si="47">F133*12</f>
        <v>120</v>
      </c>
      <c r="H133">
        <f t="shared" si="43"/>
        <v>9</v>
      </c>
    </row>
    <row r="134" spans="1:22" x14ac:dyDescent="0.25">
      <c r="A134">
        <v>130</v>
      </c>
      <c r="B134">
        <f t="shared" si="45"/>
        <v>33280</v>
      </c>
      <c r="C134">
        <f t="shared" si="40"/>
        <v>14917.240368578872</v>
      </c>
      <c r="D134">
        <f t="shared" si="33"/>
        <v>9</v>
      </c>
      <c r="E134" s="6">
        <f t="shared" si="46"/>
        <v>640690.59529617243</v>
      </c>
      <c r="F134">
        <f t="shared" si="44"/>
        <v>10</v>
      </c>
      <c r="G134">
        <f t="shared" si="47"/>
        <v>120</v>
      </c>
      <c r="H134">
        <f t="shared" si="43"/>
        <v>10</v>
      </c>
    </row>
    <row r="135" spans="1:22" x14ac:dyDescent="0.25">
      <c r="A135">
        <v>131</v>
      </c>
      <c r="B135">
        <f t="shared" si="45"/>
        <v>33536</v>
      </c>
      <c r="C135">
        <f t="shared" si="40"/>
        <v>15804.265640195976</v>
      </c>
      <c r="D135">
        <f t="shared" si="33"/>
        <v>9</v>
      </c>
      <c r="E135" s="6">
        <f t="shared" si="46"/>
        <v>678788.04061938217</v>
      </c>
      <c r="F135">
        <f t="shared" si="44"/>
        <v>10</v>
      </c>
      <c r="G135">
        <f t="shared" si="47"/>
        <v>120</v>
      </c>
      <c r="H135">
        <f t="shared" si="43"/>
        <v>11</v>
      </c>
    </row>
    <row r="136" spans="1:22" x14ac:dyDescent="0.25">
      <c r="A136">
        <v>132</v>
      </c>
      <c r="B136">
        <f t="shared" si="45"/>
        <v>33792</v>
      </c>
      <c r="C136">
        <f t="shared" si="40"/>
        <v>16744.036179238312</v>
      </c>
      <c r="D136">
        <f t="shared" si="33"/>
        <v>9</v>
      </c>
      <c r="E136">
        <f t="shared" si="46"/>
        <v>719150.87792869343</v>
      </c>
      <c r="F136">
        <f t="shared" si="44"/>
        <v>11</v>
      </c>
      <c r="G136">
        <f t="shared" si="47"/>
        <v>132</v>
      </c>
      <c r="H136">
        <f t="shared" si="43"/>
        <v>0</v>
      </c>
    </row>
    <row r="137" spans="1:22" x14ac:dyDescent="0.25">
      <c r="A137">
        <v>133</v>
      </c>
      <c r="B137">
        <f t="shared" si="45"/>
        <v>34048</v>
      </c>
      <c r="C137">
        <f t="shared" si="40"/>
        <v>17739.688382519809</v>
      </c>
      <c r="D137">
        <f t="shared" si="33"/>
        <v>9</v>
      </c>
      <c r="E137">
        <f t="shared" si="46"/>
        <v>761913.81444153714</v>
      </c>
      <c r="F137">
        <f t="shared" si="44"/>
        <v>11</v>
      </c>
      <c r="G137">
        <f t="shared" si="47"/>
        <v>132</v>
      </c>
      <c r="H137">
        <f t="shared" si="43"/>
        <v>1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</dc:creator>
  <cp:lastModifiedBy>sea</cp:lastModifiedBy>
  <dcterms:created xsi:type="dcterms:W3CDTF">2014-10-29T19:28:54Z</dcterms:created>
  <dcterms:modified xsi:type="dcterms:W3CDTF">2014-11-12T18:19:35Z</dcterms:modified>
</cp:coreProperties>
</file>