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2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frikimac2/Documents/2020_UdL/2020_RecercaUdL/2026_DiseñoIA_ACC_NOA/GITHUB/"/>
    </mc:Choice>
  </mc:AlternateContent>
  <xr:revisionPtr revIDLastSave="0" documentId="13_ncr:1_{8949D705-733A-034F-B24D-4EB532C7FBB5}" xr6:coauthVersionLast="47" xr6:coauthVersionMax="47" xr10:uidLastSave="{00000000-0000-0000-0000-000000000000}"/>
  <bookViews>
    <workbookView xWindow="2340" yWindow="760" windowWidth="27900" windowHeight="17900" xr2:uid="{819BEF1C-9510-A341-AAFB-003EB588B4DC}"/>
  </bookViews>
  <sheets>
    <sheet name="RESUMEN" sheetId="6" r:id="rId1"/>
    <sheet name="WCAG1" sheetId="1" r:id="rId2"/>
    <sheet name="WCAG2" sheetId="2" r:id="rId3"/>
    <sheet name="WCAG3" sheetId="3" r:id="rId4"/>
    <sheet name="WCAG4" sheetId="4" r:id="rId5"/>
    <sheet name="Herramientas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3" i="4" l="1"/>
  <c r="O3" i="4" s="1"/>
  <c r="N4" i="4"/>
  <c r="O4" i="4" s="1"/>
  <c r="I12" i="6"/>
  <c r="I11" i="6"/>
  <c r="I10" i="6"/>
  <c r="O3" i="1"/>
  <c r="P3" i="1" s="1"/>
  <c r="O4" i="1"/>
  <c r="P4" i="1" s="1"/>
  <c r="O5" i="1"/>
  <c r="Q5" i="1" s="1"/>
  <c r="O6" i="1"/>
  <c r="P6" i="1" s="1"/>
  <c r="O7" i="1"/>
  <c r="P7" i="1" s="1"/>
  <c r="O8" i="1"/>
  <c r="P8" i="1" s="1"/>
  <c r="O9" i="1"/>
  <c r="P9" i="1" s="1"/>
  <c r="O10" i="1"/>
  <c r="P10" i="1" s="1"/>
  <c r="O11" i="1"/>
  <c r="P11" i="1" s="1"/>
  <c r="O12" i="1"/>
  <c r="P12" i="1" s="1"/>
  <c r="O13" i="1"/>
  <c r="P13" i="1" s="1"/>
  <c r="O14" i="1"/>
  <c r="P14" i="1" s="1"/>
  <c r="O15" i="1"/>
  <c r="Q15" i="1" s="1"/>
  <c r="O16" i="1"/>
  <c r="P16" i="1" s="1"/>
  <c r="O17" i="1"/>
  <c r="P17" i="1" s="1"/>
  <c r="O18" i="1"/>
  <c r="P18" i="1" s="1"/>
  <c r="O19" i="1"/>
  <c r="Q19" i="1" s="1"/>
  <c r="O20" i="1"/>
  <c r="P20" i="1" s="1"/>
  <c r="O21" i="1"/>
  <c r="P21" i="1" s="1"/>
  <c r="O22" i="1"/>
  <c r="P22" i="1" s="1"/>
  <c r="O23" i="1"/>
  <c r="P23" i="1" s="1"/>
  <c r="O24" i="1"/>
  <c r="P24" i="1" s="1"/>
  <c r="O25" i="1"/>
  <c r="Q25" i="1" s="1"/>
  <c r="O26" i="1"/>
  <c r="P26" i="1" s="1"/>
  <c r="O27" i="1"/>
  <c r="P27" i="1" s="1"/>
  <c r="O28" i="1"/>
  <c r="P28" i="1" s="1"/>
  <c r="O29" i="1"/>
  <c r="P29" i="1" s="1"/>
  <c r="O30" i="1"/>
  <c r="P30" i="1" s="1"/>
  <c r="O31" i="1"/>
  <c r="Q31" i="1" s="1"/>
  <c r="O32" i="1"/>
  <c r="P32" i="1" s="1"/>
  <c r="O33" i="1"/>
  <c r="P33" i="1" s="1"/>
  <c r="O34" i="1"/>
  <c r="P34" i="1" s="1"/>
  <c r="O35" i="1"/>
  <c r="Q35" i="1" s="1"/>
  <c r="O36" i="1"/>
  <c r="P36" i="1" s="1"/>
  <c r="O37" i="1"/>
  <c r="P37" i="1" s="1"/>
  <c r="O38" i="1"/>
  <c r="P38" i="1" s="1"/>
  <c r="O39" i="1"/>
  <c r="Q39" i="1" s="1"/>
  <c r="O40" i="1"/>
  <c r="P40" i="1" s="1"/>
  <c r="O41" i="1"/>
  <c r="Q41" i="1" s="1"/>
  <c r="O42" i="1"/>
  <c r="P42" i="1" s="1"/>
  <c r="O43" i="1"/>
  <c r="P43" i="1" s="1"/>
  <c r="O44" i="1"/>
  <c r="Q44" i="1" s="1"/>
  <c r="O45" i="1"/>
  <c r="Q45" i="1" s="1"/>
  <c r="O46" i="1"/>
  <c r="P46" i="1" s="1"/>
  <c r="O47" i="1"/>
  <c r="P47" i="1" s="1"/>
  <c r="O48" i="1"/>
  <c r="P48" i="1" s="1"/>
  <c r="O49" i="1"/>
  <c r="P49" i="1" s="1"/>
  <c r="O50" i="1"/>
  <c r="Q50" i="1" s="1"/>
  <c r="O51" i="1"/>
  <c r="Q51" i="1" s="1"/>
  <c r="O52" i="1"/>
  <c r="P52" i="1" s="1"/>
  <c r="O53" i="1"/>
  <c r="P53" i="1" s="1"/>
  <c r="O2" i="1"/>
  <c r="Q2" i="1" s="1"/>
  <c r="M3" i="2"/>
  <c r="N3" i="2" s="1"/>
  <c r="M4" i="2"/>
  <c r="O4" i="2" s="1"/>
  <c r="M5" i="2"/>
  <c r="N5" i="2" s="1"/>
  <c r="M6" i="2"/>
  <c r="N6" i="2" s="1"/>
  <c r="M7" i="2"/>
  <c r="N7" i="2" s="1"/>
  <c r="M8" i="2"/>
  <c r="O8" i="2" s="1"/>
  <c r="M9" i="2"/>
  <c r="O9" i="2" s="1"/>
  <c r="M10" i="2"/>
  <c r="N10" i="2" s="1"/>
  <c r="M11" i="2"/>
  <c r="N11" i="2" s="1"/>
  <c r="M12" i="2"/>
  <c r="N12" i="2" s="1"/>
  <c r="M13" i="2"/>
  <c r="N13" i="2" s="1"/>
  <c r="M14" i="2"/>
  <c r="O14" i="2" s="1"/>
  <c r="M15" i="2"/>
  <c r="N15" i="2" s="1"/>
  <c r="M16" i="2"/>
  <c r="N16" i="2" s="1"/>
  <c r="M17" i="2"/>
  <c r="N17" i="2" s="1"/>
  <c r="M18" i="2"/>
  <c r="O18" i="2" s="1"/>
  <c r="M19" i="2"/>
  <c r="O19" i="2" s="1"/>
  <c r="M20" i="2"/>
  <c r="N20" i="2" s="1"/>
  <c r="M21" i="2"/>
  <c r="N21" i="2" s="1"/>
  <c r="M22" i="2"/>
  <c r="N22" i="2" s="1"/>
  <c r="M23" i="2"/>
  <c r="N23" i="2" s="1"/>
  <c r="M24" i="2"/>
  <c r="O24" i="2" s="1"/>
  <c r="M25" i="2"/>
  <c r="N25" i="2" s="1"/>
  <c r="M26" i="2"/>
  <c r="N26" i="2" s="1"/>
  <c r="M27" i="2"/>
  <c r="N27" i="2" s="1"/>
  <c r="M28" i="2"/>
  <c r="O28" i="2" s="1"/>
  <c r="M2" i="2"/>
  <c r="O2" i="2" s="1"/>
  <c r="M2" i="3"/>
  <c r="N2" i="3" s="1"/>
  <c r="M3" i="3"/>
  <c r="N3" i="3" s="1"/>
  <c r="M4" i="3"/>
  <c r="N4" i="3" s="1"/>
  <c r="M5" i="3"/>
  <c r="N5" i="3" s="1"/>
  <c r="M6" i="3"/>
  <c r="N6" i="3" s="1"/>
  <c r="M7" i="3"/>
  <c r="N7" i="3" s="1"/>
  <c r="M8" i="3"/>
  <c r="N8" i="3" s="1"/>
  <c r="M11" i="3"/>
  <c r="N11" i="3" s="1"/>
  <c r="M10" i="3"/>
  <c r="O10" i="3" s="1"/>
  <c r="M9" i="3"/>
  <c r="O9" i="3" s="1"/>
  <c r="M12" i="3"/>
  <c r="O12" i="3" s="1"/>
  <c r="M13" i="3"/>
  <c r="N13" i="3" s="1"/>
  <c r="M14" i="3"/>
  <c r="O14" i="3" s="1"/>
  <c r="M15" i="3"/>
  <c r="N15" i="3" s="1"/>
  <c r="M16" i="3"/>
  <c r="O16" i="3" s="1"/>
  <c r="M17" i="3"/>
  <c r="O17" i="3" s="1"/>
  <c r="M18" i="3"/>
  <c r="O18" i="3" s="1"/>
  <c r="I13" i="6"/>
  <c r="N2" i="4"/>
  <c r="P2" i="4" s="1"/>
  <c r="Q22" i="1" l="1"/>
  <c r="P4" i="4"/>
  <c r="P3" i="4"/>
  <c r="P39" i="1"/>
  <c r="P31" i="1"/>
  <c r="O20" i="2"/>
  <c r="I15" i="6"/>
  <c r="G11" i="6"/>
  <c r="J11" i="6"/>
  <c r="J10" i="6"/>
  <c r="O22" i="2"/>
  <c r="P44" i="1"/>
  <c r="E12" i="6"/>
  <c r="E11" i="6"/>
  <c r="E10" i="6"/>
  <c r="G10" i="6"/>
  <c r="G12" i="6"/>
  <c r="J12" i="6"/>
  <c r="P50" i="1"/>
  <c r="Q43" i="1"/>
  <c r="Q29" i="1"/>
  <c r="Q28" i="1"/>
  <c r="Q10" i="1"/>
  <c r="Q30" i="1"/>
  <c r="P15" i="1"/>
  <c r="N14" i="2"/>
  <c r="N17" i="3"/>
  <c r="Q52" i="1"/>
  <c r="P41" i="1"/>
  <c r="P35" i="1"/>
  <c r="P19" i="1"/>
  <c r="N24" i="2"/>
  <c r="P51" i="1"/>
  <c r="Q40" i="1"/>
  <c r="Q34" i="1"/>
  <c r="Q18" i="1"/>
  <c r="N18" i="3"/>
  <c r="Q49" i="1"/>
  <c r="Q9" i="1"/>
  <c r="Q27" i="1"/>
  <c r="Q14" i="1"/>
  <c r="Q48" i="1"/>
  <c r="O12" i="2"/>
  <c r="O10" i="2"/>
  <c r="O23" i="2"/>
  <c r="O13" i="2"/>
  <c r="P2" i="1"/>
  <c r="Q37" i="1"/>
  <c r="Q24" i="1"/>
  <c r="Q20" i="1"/>
  <c r="Q11" i="1"/>
  <c r="P45" i="1"/>
  <c r="Q32" i="1"/>
  <c r="Q7" i="1"/>
  <c r="Q53" i="1"/>
  <c r="Q23" i="1"/>
  <c r="P5" i="1"/>
  <c r="Q47" i="1"/>
  <c r="Q21" i="1"/>
  <c r="Q4" i="1"/>
  <c r="Q42" i="1"/>
  <c r="Q38" i="1"/>
  <c r="P25" i="1"/>
  <c r="Q17" i="1"/>
  <c r="Q12" i="1"/>
  <c r="Q33" i="1"/>
  <c r="Q8" i="1"/>
  <c r="N10" i="3"/>
  <c r="O8" i="3"/>
  <c r="N28" i="2"/>
  <c r="N18" i="2"/>
  <c r="N8" i="2"/>
  <c r="O27" i="2"/>
  <c r="O17" i="2"/>
  <c r="O7" i="2"/>
  <c r="N4" i="2"/>
  <c r="N19" i="2"/>
  <c r="N9" i="2"/>
  <c r="Q13" i="1"/>
  <c r="Q3" i="1"/>
  <c r="Q46" i="1"/>
  <c r="Q36" i="1"/>
  <c r="Q26" i="1"/>
  <c r="Q16" i="1"/>
  <c r="Q6" i="1"/>
  <c r="O25" i="2"/>
  <c r="O15" i="2"/>
  <c r="O5" i="2"/>
  <c r="O21" i="2"/>
  <c r="O11" i="2"/>
  <c r="O3" i="2"/>
  <c r="O26" i="2"/>
  <c r="O16" i="2"/>
  <c r="O6" i="2"/>
  <c r="N2" i="2"/>
  <c r="O4" i="3"/>
  <c r="O7" i="3"/>
  <c r="O3" i="3"/>
  <c r="O6" i="3"/>
  <c r="O2" i="3"/>
  <c r="O5" i="3"/>
  <c r="O11" i="3"/>
  <c r="N12" i="3"/>
  <c r="N14" i="3"/>
  <c r="O15" i="3"/>
  <c r="N16" i="3"/>
  <c r="N9" i="3"/>
  <c r="O13" i="3"/>
  <c r="E13" i="6"/>
  <c r="G13" i="6"/>
  <c r="J13" i="6"/>
  <c r="H13" i="6" s="1"/>
  <c r="O2" i="4"/>
  <c r="L13" i="6" l="1"/>
  <c r="L11" i="6"/>
  <c r="L10" i="6"/>
  <c r="K12" i="6"/>
  <c r="E15" i="6"/>
  <c r="K10" i="6"/>
  <c r="L12" i="6"/>
  <c r="J15" i="6"/>
  <c r="J16" i="6" s="1"/>
  <c r="E16" i="6" s="1"/>
  <c r="K11" i="6"/>
  <c r="H12" i="6"/>
  <c r="H10" i="6"/>
  <c r="H11" i="6"/>
  <c r="K13" i="6"/>
  <c r="F13" i="6" l="1"/>
  <c r="F11" i="6"/>
  <c r="F10" i="6"/>
  <c r="L15" i="6"/>
  <c r="E20" i="6" s="1"/>
  <c r="K15" i="6"/>
  <c r="E19" i="6" s="1"/>
  <c r="F12" i="6"/>
  <c r="H15" i="6"/>
  <c r="H16" i="6" s="1"/>
  <c r="F15" i="6" l="1"/>
  <c r="E22" i="6" s="1"/>
  <c r="E18" i="6"/>
  <c r="E17" i="6"/>
</calcChain>
</file>

<file path=xl/sharedStrings.xml><?xml version="1.0" encoding="utf-8"?>
<sst xmlns="http://schemas.openxmlformats.org/spreadsheetml/2006/main" count="958" uniqueCount="518">
  <si>
    <t>Código Pauta</t>
  </si>
  <si>
    <t>Título</t>
  </si>
  <si>
    <t>Nivel</t>
  </si>
  <si>
    <t>Comprobación Breve</t>
  </si>
  <si>
    <t>1.1.1-A</t>
  </si>
  <si>
    <t>Todo contenido no textual debe disponer de una alternativa textual breve</t>
  </si>
  <si>
    <t>A</t>
  </si>
  <si>
    <t>Alternativa Textual</t>
  </si>
  <si>
    <t>1.1.1-B</t>
  </si>
  <si>
    <t>Las alternativas textuales se deben actualizar cuando cambia el contenido no textual</t>
  </si>
  <si>
    <t>1.1.1-C</t>
  </si>
  <si>
    <t>Las imágenes incluidas desde las hojas de estilo deben ser puramente decorativas</t>
  </si>
  <si>
    <t>1.1.1-D</t>
  </si>
  <si>
    <t>Alternativas textuales de los grupos de imágenes que transmiten una única información</t>
  </si>
  <si>
    <t>1.1.1-E</t>
  </si>
  <si>
    <t>El arte ASCII, los emoticonos y el leetspeak deben disponer de alternativas textuales</t>
  </si>
  <si>
    <t>1.1.1-F</t>
  </si>
  <si>
    <t>Alternativa textual corta no es suficiente para transmitir la misma información</t>
  </si>
  <si>
    <t>1.1.1-G</t>
  </si>
  <si>
    <t>Las imágenes que tienen alguna funcionalidad como los enlaces, áreas activas de mapas de imagen o botones de tipo imagen en los formularios, tienen un texto alternativo que identifica su propósito</t>
  </si>
  <si>
    <t>1.1.1-H</t>
  </si>
  <si>
    <t>Los enlaces acompañados de imágenes que actúan como enlace al mismo recurso deben estar combinados en un único enlace</t>
  </si>
  <si>
    <t>1.1.1-I</t>
  </si>
  <si>
    <t>El contenido de audio, vídeo o multimedia deben tener una alternativa textual breve a modo de etiqueta descriptiva</t>
  </si>
  <si>
    <t>1.1.1-J</t>
  </si>
  <si>
    <t>Los CAPTCHAs deben disponer de una alternativa textual que describe el propósito del CAPTCHA</t>
  </si>
  <si>
    <t>1.1.1-K</t>
  </si>
  <si>
    <t>Las imágenes decorativas deben tener un texto alternativo vacío y carecer de un título</t>
  </si>
  <si>
    <t>1.2.1-A</t>
  </si>
  <si>
    <t>El contenido que es sólo audio grabado (no en directo) debe disponer de una transcripción textual</t>
  </si>
  <si>
    <t>1.2.1-B</t>
  </si>
  <si>
    <t>El contenido que es sólo vídeo grabado (no en directo) debe disponer de una transcripción textual o de una alternativa en audio</t>
  </si>
  <si>
    <t>1.2.2-A</t>
  </si>
  <si>
    <t>El contenido multimedia grabado (no en directo) debe disponer de subtítulos sincronizados con la presentación multimedia</t>
  </si>
  <si>
    <t>Subtítulos</t>
  </si>
  <si>
    <t>1.2.3-A</t>
  </si>
  <si>
    <t>El contenido multimedia grabado (no en directo) debe disponer de una transcripción textual completa o de una descripción en audio de toda la información visual relevante para su comprensión</t>
  </si>
  <si>
    <t>Audiodescripción</t>
  </si>
  <si>
    <t>1.2.4-A</t>
  </si>
  <si>
    <t>El contenido multimedia en directo debe disponer de subtítulos sincronizados con la presentación multimedia</t>
  </si>
  <si>
    <t>AA</t>
  </si>
  <si>
    <t>1.2.5-A</t>
  </si>
  <si>
    <t>El contenido multimedia grabado (no en directo) debe disponer de una descripción en audio de toda la información visual relevante para su comprensión</t>
  </si>
  <si>
    <t>1.3.1-A</t>
  </si>
  <si>
    <t>Se deben usar los elementos de encabezado (&lt;h1&gt;-&lt;h6&gt;) para identificar los textos que actúan como encabezados de secciones de contenido</t>
  </si>
  <si>
    <t>Estructura</t>
  </si>
  <si>
    <t>1.3.1-B</t>
  </si>
  <si>
    <t>No se deben emplear los elementos de encabezado (&lt;h1&gt;-&lt;h6&gt;) para marcar textos que no son encabezados de sección de contenido</t>
  </si>
  <si>
    <t>1.3.1-C</t>
  </si>
  <si>
    <t>La estructura de encabezados debe tener sentido y reflejar la estructura lógica del contenido de la página</t>
  </si>
  <si>
    <t>1.3.1-D</t>
  </si>
  <si>
    <t>El contenido que se muestra como un listado de elementos relacionados entre sí se debe marcar con los elementos adecuados de lista</t>
  </si>
  <si>
    <t>1.3.1-E</t>
  </si>
  <si>
    <t>No se deben emplear los elementos de lista únicamente con fines presentacionales para marcar contenidos que no son elementos relacionados entre sí.</t>
  </si>
  <si>
    <t>1.3.1-F</t>
  </si>
  <si>
    <t>La información tabular se debe estructurar mediante elementos de tablas de datos (&lt;table&gt;, &lt;tr&gt;, &lt;th&gt;, &lt;td&gt;)</t>
  </si>
  <si>
    <t>1.3.1-G</t>
  </si>
  <si>
    <t>En las tablas de datos se deben identificar las celdas de encabezado con el elemento &lt;th&gt; y las celdas de datos con &lt;td&gt;</t>
  </si>
  <si>
    <t>1.3.1-H</t>
  </si>
  <si>
    <t>En las tablas de datos se deben asociar adecuadamente las celdas de encabezado con las celdas de datos</t>
  </si>
  <si>
    <t>1.3.1-I</t>
  </si>
  <si>
    <t>En las tablas de datos que disponen de un título éste se debe identificar mediante el elemento &lt;caption&gt; y dicho título debe identificar adecuadamente la tabla</t>
  </si>
  <si>
    <t>1.3.1-J</t>
  </si>
  <si>
    <t>En las tablas de datos que disponen de un atributo summary, dicho atributo debe describir la organización de la tabla o explicar cómo se usa.</t>
  </si>
  <si>
    <t>1.3.1-K</t>
  </si>
  <si>
    <t>En las tablas de datos que contienen tanto el elemento &lt;caption&gt; como el atributo summary, el contenido de ambos no debe estar duplicado.</t>
  </si>
  <si>
    <t>1.3.1-L</t>
  </si>
  <si>
    <t>En las tablas de maquetación no se deben emplear elementos o atributos propios de las tablas de datos (&lt;th&gt;, &lt;caption&gt;, summary, scope, headers).</t>
  </si>
  <si>
    <t>1.3.1-M</t>
  </si>
  <si>
    <t>Los campos de formulario deben tener una etiqueta asociada explícitamente o, en su defecto, al menos tienen un título que describa su función</t>
  </si>
  <si>
    <t>1.3.1-N</t>
  </si>
  <si>
    <t>Los grupos de campos de formulario relacionados entre sí que requieren de una descripción de todo el grupo, de forma adicional a las etiquetas individuales, se deben agrupar dentro de un elemento fieldset y describirse con el elemento legend</t>
  </si>
  <si>
    <t>1.3.1-O</t>
  </si>
  <si>
    <t>En los elementos select donde haya diferentes grupos de opciones relacionadas entre sí dichas opciones se deben agrupar mediante el elemento optgroup</t>
  </si>
  <si>
    <t>1.3.1-P</t>
  </si>
  <si>
    <t>Cuando el color se emplea para transmitir información también se debe transmitir dicha información mediante el marcado semántico o estructural, o al menos en forma de texto</t>
  </si>
  <si>
    <t>1.3.1-Q</t>
  </si>
  <si>
    <t>En general, se deben emplear elementos estructurales y semánticos para marcar la estructura del contenido de la página y el texto especial o enfatizado</t>
  </si>
  <si>
    <t>1.3.2-A</t>
  </si>
  <si>
    <t>El orden de lectura del contenido en el código de la página debe tener sentido</t>
  </si>
  <si>
    <t>Orden de Lectura</t>
  </si>
  <si>
    <t>1.3.2-B</t>
  </si>
  <si>
    <t>Las tablas de maquetación deben tener sentido cuando se leen de forma lineal</t>
  </si>
  <si>
    <t>1.3.2-C</t>
  </si>
  <si>
    <t>Se deben identificar los cambios en la dirección de lectura del texto</t>
  </si>
  <si>
    <t>1.3.3-A</t>
  </si>
  <si>
    <t>La información y las instrucciones dadas a los usuarios para entender y operar el contenido no deben depender exclusivamente de las características sensoriales de los elementos</t>
  </si>
  <si>
    <t>Independencia Sensorial</t>
  </si>
  <si>
    <t>1.3.4-A</t>
  </si>
  <si>
    <t>No deben existir zonas con las que no se pueda operar o que no se muestren en cualquiera de las configuraciones de orientación del dispositivo.</t>
  </si>
  <si>
    <t>Orientación</t>
  </si>
  <si>
    <t>1.3.5-A</t>
  </si>
  <si>
    <t>Debe incorporarse algún método para que el navegador pueda determinar automáticamente el tipo de datos requerido</t>
  </si>
  <si>
    <t>Propósito de la Entrada</t>
  </si>
  <si>
    <t>1.4.1-A</t>
  </si>
  <si>
    <t>No se debe emplear el color como único medio para transmitir información</t>
  </si>
  <si>
    <t>Uso del Color</t>
  </si>
  <si>
    <t>1.4.1-B</t>
  </si>
  <si>
    <t>Los enlaces no se deben diferenciar del texto que los rodea únicamente mediante el color o al menos tienen un contraste de 3:1 con el texto que los rodea y se deben emplear pistas visuales adicionales cuando reciben el foco</t>
  </si>
  <si>
    <t>1.4.1-C</t>
  </si>
  <si>
    <t>En las imágenes no se debe emplear el color como único medio visual para transmitir información</t>
  </si>
  <si>
    <t>1.4.2-A</t>
  </si>
  <si>
    <t>No se deben reproducir sonidos de forma automática durante más de tres segundos o, en caso contrario, se debe proporcionar un mecanismo que permita a los usuarios detener, pausar o controlar el volumen del sonido</t>
  </si>
  <si>
    <t>Control del Audio</t>
  </si>
  <si>
    <t>1.4.3-A</t>
  </si>
  <si>
    <t>El texto normal (tamaño inferior a 18 puntos o a 14 puntos y negrita) y el texto normal en imágenes deben tener un contraste respecto al color de fondo de al menos 4.5:1</t>
  </si>
  <si>
    <t>Contraste</t>
  </si>
  <si>
    <t>1.4.3-B</t>
  </si>
  <si>
    <t>El texto grande (tamaño superior a 18 puntos o a 14 puntos y negrita) y el texto grande en imágenes deben tener un contraste respecto al color de fondo de al menos 3:1</t>
  </si>
  <si>
    <t>Comprobar que el texto grande tiene un contraste de al menos 3:1 con el fondo65....</t>
  </si>
  <si>
    <t>1.4.4-A</t>
  </si>
  <si>
    <t>Se debe poder aumentar el texto hasta el doble de su tamaño y que la página siga siendo legible sin que se pierda contenido o funcionalidad</t>
  </si>
  <si>
    <t>Tamaño del Texto</t>
  </si>
  <si>
    <t>1.4.5-A</t>
  </si>
  <si>
    <t>Si se puede conseguir la presentación visual deseada usando sólo texto y estilos, no se deben emplean imágenes para representar dicho texto</t>
  </si>
  <si>
    <t>Imágenes de Texto</t>
  </si>
  <si>
    <t>El contenido debe poder presentarse sin pérdida de información o funcionalidad y sin necesidad de realizar scroll en dos dimensiones en áreas de visualización reducidas (320x256 píxeles CSS).</t>
  </si>
  <si>
    <t>Reflow</t>
  </si>
  <si>
    <t>1.4.11-A</t>
  </si>
  <si>
    <t>Se debe asegurar un ratio mínimo de contraste de al menos 3:1 en los colores adyacentes de: Componentes de la interfaz de usuario y Objetos gráficos</t>
  </si>
  <si>
    <t>1.4.12-A</t>
  </si>
  <si>
    <t>Debe permitirse un ajuste de las siguientes características del texto sin que se pierda contenido o funcionalidad: Ajustar el alto de la línea, Espaciar los párrafos, Ajustar el espacio entre letras, Ajustar el espaciado entre palabras.</t>
  </si>
  <si>
    <t>Espaciado del Texto</t>
  </si>
  <si>
    <t>1.4.13-A</t>
  </si>
  <si>
    <t>Si cuando un elemento recibe o pierde el puntero o el foco del teclado se muestra u oculta algún contenido adicional, entonces se debe cumplir lo siguiente</t>
  </si>
  <si>
    <t>Hover o Focus</t>
  </si>
  <si>
    <t>VERSION</t>
  </si>
  <si>
    <t>2.1.1-A</t>
  </si>
  <si>
    <t>Teclado</t>
  </si>
  <si>
    <t>Manual</t>
  </si>
  <si>
    <t>2.1.2-A</t>
  </si>
  <si>
    <t>Sin trampas para el foco del teclado</t>
  </si>
  <si>
    <t>2.1.4-A</t>
  </si>
  <si>
    <t>Atajos con teclas de caracteres</t>
  </si>
  <si>
    <t>2.2.1-A</t>
  </si>
  <si>
    <t>Tiempo ajustable</t>
  </si>
  <si>
    <t>2.2.1-B</t>
  </si>
  <si>
    <t>2.2.1-C</t>
  </si>
  <si>
    <t>2.2.2-A</t>
  </si>
  <si>
    <t>Pausar, detener, ocultar</t>
  </si>
  <si>
    <t>2.2.2-B</t>
  </si>
  <si>
    <t>2.3.1-A</t>
  </si>
  <si>
    <t>Umbral de tres destellos o menos</t>
  </si>
  <si>
    <t>2.4.1-A</t>
  </si>
  <si>
    <t>Evitar bloques</t>
  </si>
  <si>
    <t>2.4.2-A</t>
  </si>
  <si>
    <t>Titulado de páginas</t>
  </si>
  <si>
    <t>Navegador web</t>
  </si>
  <si>
    <t>2.4.3-A</t>
  </si>
  <si>
    <t>Orden del foco</t>
  </si>
  <si>
    <t>2.4.3-B</t>
  </si>
  <si>
    <t>2.4.4-A</t>
  </si>
  <si>
    <t>Propósito de los enlaces (en contexto)</t>
  </si>
  <si>
    <t>Web Developer Toolbar</t>
  </si>
  <si>
    <t>2.4.5-A</t>
  </si>
  <si>
    <t>Múltiples vías</t>
  </si>
  <si>
    <t>2.4.5-B</t>
  </si>
  <si>
    <t>2.4.5-C</t>
  </si>
  <si>
    <t>2.4.6-A</t>
  </si>
  <si>
    <t>Encabezados y etiquetas</t>
  </si>
  <si>
    <t>HeadingsMap</t>
  </si>
  <si>
    <t>2.4.6-B</t>
  </si>
  <si>
    <t>2.4.7-A</t>
  </si>
  <si>
    <t>Foco visible</t>
  </si>
  <si>
    <t>WCAG 2.2</t>
  </si>
  <si>
    <t>2.4.11</t>
  </si>
  <si>
    <t>Foco no oculto (minimo)</t>
  </si>
  <si>
    <t>Cuando un elemento recibe el foco, no queda oculto bajo otro contenido</t>
  </si>
  <si>
    <t>2.5.1-A</t>
  </si>
  <si>
    <t>Gestos del puntero</t>
  </si>
  <si>
    <t>2.5.2-A</t>
  </si>
  <si>
    <t>Cancelación del puntero</t>
  </si>
  <si>
    <t>2.5.3-A</t>
  </si>
  <si>
    <t>Etiqueta en el nombre</t>
  </si>
  <si>
    <t>2.5.4-A</t>
  </si>
  <si>
    <t>Activación mediante movimiento</t>
  </si>
  <si>
    <t>2.5.7</t>
  </si>
  <si>
    <t>2.5.8</t>
  </si>
  <si>
    <t>Tamaño del elemento</t>
  </si>
  <si>
    <t>Comentarios</t>
  </si>
  <si>
    <t>Evaluación</t>
  </si>
  <si>
    <t>3.1.1-A</t>
  </si>
  <si>
    <t>Idioma de la página</t>
  </si>
  <si>
    <t>3.1.2-A</t>
  </si>
  <si>
    <t>Idioma de las partes</t>
  </si>
  <si>
    <t>3.2.1-A</t>
  </si>
  <si>
    <t>Al recibir el foco</t>
  </si>
  <si>
    <t>3.2.2-A</t>
  </si>
  <si>
    <t>Al recibir entradas</t>
  </si>
  <si>
    <t>3.2.3-A</t>
  </si>
  <si>
    <t>Navegación consistente</t>
  </si>
  <si>
    <t>3.2.4-A</t>
  </si>
  <si>
    <t>Identificación consistente</t>
  </si>
  <si>
    <t>3.2.6</t>
  </si>
  <si>
    <t>Ayuda coherente</t>
  </si>
  <si>
    <t>3.3.1-A</t>
  </si>
  <si>
    <t>Identificación de errores</t>
  </si>
  <si>
    <t>3.3.1-B</t>
  </si>
  <si>
    <t>3.3.2-A</t>
  </si>
  <si>
    <t>Etiquetas o instrucciones</t>
  </si>
  <si>
    <t>3.3.2-B</t>
  </si>
  <si>
    <t>3.3.2-C</t>
  </si>
  <si>
    <t>3.3.2-D</t>
  </si>
  <si>
    <t>3.3.3-A</t>
  </si>
  <si>
    <t>Sugerencias ante errores</t>
  </si>
  <si>
    <t>3.3.4-A</t>
  </si>
  <si>
    <t>Prevención de errores (legales, etc.)</t>
  </si>
  <si>
    <t>3.3.7</t>
  </si>
  <si>
    <t>Entrada redundante</t>
  </si>
  <si>
    <t>3.3.8</t>
  </si>
  <si>
    <t>ELIMINADO</t>
  </si>
  <si>
    <t>4.1.1-A</t>
  </si>
  <si>
    <t>Procesamiento</t>
  </si>
  <si>
    <t>4.1.2-A</t>
  </si>
  <si>
    <t>Nombre, Función, Valor</t>
  </si>
  <si>
    <t>4.1.3-A</t>
  </si>
  <si>
    <t>Mensajes de estado</t>
  </si>
  <si>
    <t>Captura/IMG del problema</t>
  </si>
  <si>
    <t>Pasa</t>
  </si>
  <si>
    <t>Falla</t>
  </si>
  <si>
    <t>NA</t>
  </si>
  <si>
    <t>ND</t>
  </si>
  <si>
    <t>NO decide</t>
  </si>
  <si>
    <t>NO aplica</t>
  </si>
  <si>
    <t>value</t>
  </si>
  <si>
    <t>NA-NP</t>
  </si>
  <si>
    <t>WR</t>
  </si>
  <si>
    <t># preguntas 
NO contestadas</t>
  </si>
  <si>
    <t># preguntas 
totales</t>
  </si>
  <si>
    <t># preguntas 
contestadas</t>
  </si>
  <si>
    <t># No decide (N/D)</t>
  </si>
  <si>
    <t>---</t>
  </si>
  <si>
    <t>-</t>
  </si>
  <si>
    <t>Valor</t>
  </si>
  <si>
    <t>Cantidad de preguntas</t>
  </si>
  <si>
    <t>Preguntas perdidas</t>
  </si>
  <si>
    <t>PORCENTAJE DE CUMPLIMIENTO</t>
  </si>
  <si>
    <t>Principio</t>
  </si>
  <si>
    <t>URL:</t>
  </si>
  <si>
    <t>% de evaluación completada</t>
  </si>
  <si>
    <t>Sumatorio pautas</t>
  </si>
  <si>
    <t>PLANTILLA DE EVALUACIÓN DE PAUTAS WCAG 2.2</t>
  </si>
  <si>
    <t>Evaluador:</t>
  </si>
  <si>
    <t>Fecha:</t>
  </si>
  <si>
    <t># preguntas 
NO aplica</t>
  </si>
  <si>
    <t>PERCEPTIBLE</t>
  </si>
  <si>
    <t>OPERABLE</t>
  </si>
  <si>
    <t>COMPRENSIBLE</t>
  </si>
  <si>
    <t>ROBUSTO</t>
  </si>
  <si>
    <t># No Deciden (N/D)</t>
  </si>
  <si>
    <t>Contables</t>
  </si>
  <si>
    <t># No aplicables (N/A)</t>
  </si>
  <si>
    <t>Verificar que las imágenes tengan un atributo "alt" que describa su contenido o función (ej. en un botón de búsqueda, el "alt" debe decir "Buscar").</t>
  </si>
  <si>
    <t>Asegurar que si una imagen cambia (ej. un gráfico dinámico), su descripción también se actualiza.</t>
  </si>
  <si>
    <t>Revisar que las imágenes en CSS no transmitan información importante (ej. una imagen de fondo no debe ser clave para entender el contenido).</t>
  </si>
  <si>
    <t>Verificar que hay una explicación del significado cerca del elemento (ej. si hay un 🙂, debe estar acompañado de "feliz").</t>
  </si>
  <si>
    <t>Comprobar que el texto alternativo describe la acción (ej. un ícono de carrito debe tener "Añadir al carrito" y no solo "carrito").</t>
  </si>
  <si>
    <t>Unir el enlace de la imagen y el texto en un solo elemento para evitar confusión (ej. un logo y su nombre deben enlazar juntos).</t>
  </si>
  <si>
    <t>Asegurar que haya un texto que resuma el contenido del audio o video (ej. "Video explicativo sobre accesibilidad web").</t>
  </si>
  <si>
    <t>Comprobar que hay una explicación clara y una alternativa accesible (ej. un CAPTCHA de imágenes debe tener una opción de audio).</t>
  </si>
  <si>
    <t>Asegurar que imágenes puramente decorativas tengan alt="" para que los lectores de pantalla las ignoren.</t>
  </si>
  <si>
    <t>Comprobar que el audio tenga una transcripción disponible (ej. un podcast con un texto que describe lo hablado).</t>
  </si>
  <si>
    <t>Asegurar que los videos sin audio tengan una descripción escrita o narrada (ej. un video explicativo con subtítulos).</t>
  </si>
  <si>
    <t>Verificar que los subtítulos aparecen en el momento correcto y reflejan el diálogo y sonidos clave.</t>
  </si>
  <si>
    <t>Asegurar que hay subtítulos en tiempo real en transmisiones en vivo (ej. en una conferencia en línea).</t>
  </si>
  <si>
    <t>Verificar que los videos incluyan una narración de elementos visuales clave (ej. "Una persona entra a la sala y sonríe").</t>
  </si>
  <si>
    <t>Verificar que los títulos de sección están marcados correctamente con H1, H2, H3.. y reflejan la jerarquía del contenido.</t>
  </si>
  <si>
    <t>Asegurar que los encabezados solo se usan para títulos y no para resaltar texto sin relación estructural.</t>
  </si>
  <si>
    <t>Asegurar que las listas no se usan solo para sangrías o alineaciones sin significado semántico.</t>
  </si>
  <si>
    <t>Comprobar que los datos tabulares están organizados dentro de una tabla y no en elementos sin estructura adecuada (ej. divs o spans).</t>
  </si>
  <si>
    <t>Verificar que los encabezados de tabla están marcados con el elemento &lt;th&gt; y las celdas de datos con &lt;td&gt;</t>
  </si>
  <si>
    <t>Asegurar que las celdas de encabezado están correctamente asociadas a los datos mediante scope o headers.</t>
  </si>
  <si>
    <t>Verificar que las tablas tienen un &lt;caption&gt; que describe claramente su propósito.</t>
  </si>
  <si>
    <t>Revisar que el atributo summary proporciona información útil sobre la estructura de la tabla.</t>
  </si>
  <si>
    <t>Comprobar que caption y summary no contienen información redundante.</t>
  </si>
  <si>
    <t>Asegurar que las tablas usadas solo para diseño no contienen elementos semánticos de tablas de datos.</t>
  </si>
  <si>
    <t>Comprobar que los conjuntos de campos relacionados están agrupados con  &lt;fieldset&gt; y tienen un &lt;legend&gt;</t>
  </si>
  <si>
    <t xml:space="preserve">Verificar que los menús desplegables con múltiples categorías usan &lt;optgroup&gt; para agrupar opciones. </t>
  </si>
  <si>
    <t>Comprobar que la información transmitida por color también se presenta en texto o con íconos adicionales.</t>
  </si>
  <si>
    <t>Asegurar que se utilizan etiquetas HTML adecuadas en lugar de solo estilos visuales.</t>
  </si>
  <si>
    <t>Asegurar que las tablas de diseño no afectan el orden de lectura del contenido.</t>
  </si>
  <si>
    <t>Comprobar que los cambios de idioma o dirección de texto (, dir, lang) están correctamente especificados.</t>
  </si>
  <si>
    <t>Asegurar que las instrucciones no dependen solo del color, forma o posición de los elementos.</t>
  </si>
  <si>
    <t>Probar que la página funciona correctamente tanto en modo vertical como horizontal.</t>
  </si>
  <si>
    <t>Verificar que los campos de formulario tienen atributos autocomplete adecuados (acorde a su proposito)</t>
  </si>
  <si>
    <t>Comprobar que la información transmitida por color también está disponible en texto o con otros indicadores visuales.</t>
  </si>
  <si>
    <t>Verificar que el contraste entre texto y fondo cumple con la relación 4.5:1.</t>
  </si>
  <si>
    <t>Aumentar el zoom al 200% y comprobar que el contenido sigue siendo legible y funcional.</t>
  </si>
  <si>
    <t>Verificar que los controles interactivos y gráficos tienen suficiente contraste visual.</t>
  </si>
  <si>
    <t>Verifica que la información transmitida por colores en las imágenes también se pueda entender con otro método visual y en el texto alternativo.</t>
  </si>
  <si>
    <t>Activa el altavoz para comprobar si hay algún sonido en la página y asegúrate de que se cumpla alguna de las condiciones que se requieren para ello.</t>
  </si>
  <si>
    <t>1.4.10-A</t>
  </si>
  <si>
    <t>El contenido debe ajustarse en pantallas pequeñas sin necesidad de desplazar en dos direcciones.
Ejemplo: Verifica que todo se vea bien en pantallas pequeñas sin hacer scroll horizontal o vertical.</t>
  </si>
  <si>
    <t>El texto debe poder ajustarse sin perder contenido o funcionalidad.
Ejemplo: Verifica que al cambiar el espaciado del texto, nada se corte o superponga.</t>
  </si>
  <si>
    <t>Si al pasar el ratón o usar el teclado aparece contenido extra, debe ser accesible.
Ejemplo: Asegúrate de que las opciones extra se vean bien al usar el ratón o el teclado.</t>
  </si>
  <si>
    <t>Asegúrate de que todo en la página se pueda usar solo con el teclado. Ejemplo: Navega por la página sin usar el ratón y verifica que puedes interactuar con todos los botones y formularios.</t>
  </si>
  <si>
    <t>Verifica que al usar la tecla Tab, el foco del teclado se mueve de un elemento a otro sin quedar atrapado en ningún sitio. Ejemplo: Usa la tecla Tab para navegar por la página y asegúrate de que el foco no se quede atascado.</t>
  </si>
  <si>
    <t>Verifica que no se activen acciones accidentales con atajos de teclado, y si lo hacen, que se pueda desactivar o reasignar. Ejemplo: Pulsa las letras que se usan como atajos y asegúrate de que no se ejecuta ninguna acción sin querer.</t>
  </si>
  <si>
    <t>Verifica si hay límites de tiempo en tareas y si hay opciones para ajustarlos o desactivarlos. Ejemplo: Si hay un contador de tiempo en una tarea, comprueba que puedas pausarlo, extenderlo o eliminarlo para tener más tiempo.</t>
  </si>
  <si>
    <t>Asegúrate de que las redirecciones automáticas no tengan límite de tiempo. Ejemplo: Verifica que las páginas no te redirijan a otra página automáticamente con un límite de tiempo.</t>
  </si>
  <si>
    <t>Si el contenido se actualiza automáticamente, debe ofrecerse una opción para pausar o controlar la frecuencia de la actualización. Ejemplo: Si una página se actualiza sola, asegúrate de que haya un botón para detener o pausar esa actualización.</t>
  </si>
  <si>
    <t>Verifica que puedas pausar o detener cualquier contenido en movimiento, parpadeo o desplazamiento automático. Ejemplo: Si hay texto o imágenes en movimiento, asegúrate de que puedas detenerlo o pausarlo si lo deseas.</t>
  </si>
  <si>
    <t>Asegúrate de que las actualizaciones automáticas del contenido puedan pausarse, detenerse o controlarse. Ejemplo: Verifica que si el contenido se actualiza automáticamente, puedas controlarlo o pausarlo.</t>
  </si>
  <si>
    <t xml:space="preserve">	Verifica que no haya más de tres destellos por segundo en la página. Ejemplo: Asegúrate de que no haya luces o destellos rápidos que puedan causar problemas a personas sensibles.</t>
  </si>
  <si>
    <t xml:space="preserve">	Asegúrate de que los usuarios que navegan de manera secuencial puedan evitar contenido repetido. Ejemplo: Verifica que, al navegar con el teclado, los bloques de contenido repetido puedan ser ignorados o evitados.</t>
  </si>
  <si>
    <t>Verifica que al usar la tecla Tab, el foco se mueva en el orden lógico del contenido. Ejemplo: Usa la tecla Tab para navegar por la página y asegúrate de que el foco se mueve de manera coherente y en el orden correcto.</t>
  </si>
  <si>
    <t>Si el contenido cambia dinámicamente, el foco debe seguir el orden correcto. Ejemplo: Al interactuar con elementos dinámicos (como menús emergentes), verifica que el foco se mantenga dentro de ese contenido y siga un orden lógico.</t>
  </si>
  <si>
    <t>Asegúrate de que los enlaces expliquen su propósito en el texto o con su contexto. Ejemplo: Lee los enlaces y verifica que se entienda a dónde te llevará cada uno solo con su texto.</t>
  </si>
  <si>
    <t>Verifica que haya un mapa del sitio o una función de búsqueda en sitios grandes. Ejemplo: En un sitio web grande, asegúrate de que exista un mapa del sitio o una barra de búsqueda visible.</t>
  </si>
  <si>
    <t>En sitios web pequeños, asegúrate de que puedas acceder a todas las páginas desde el menú o un listado de enlaces. Ejemplo: Verifica que en un sitio pequeño puedas navegar a todas las páginas desde el menú principal.</t>
  </si>
  <si>
    <t>En documentos largos, asegúrate de que haya una tabla de contenidos con enlaces a las secciones correspondientes. Ejemplo: En un documento largo, verifica que haya una tabla de contenidos con enlaces a las distintas secciones del documento.</t>
  </si>
  <si>
    <t>Verifica que los encabezados identifiquen claramente las secciones de contenido. Ejemplo: Asegúrate de que los encabezados de la página coincidan con el contenido que siguen.</t>
  </si>
  <si>
    <t>Asegúrate de que las etiquetas de los controles y botones describan claramente su propósito. Ejemplo: Verifica que los botones y formularios tengan etiquetas claras que indiquen su función.</t>
  </si>
  <si>
    <t>Verifica que cualquier acción que requiera gestos complejos pueda realizarse también con un solo clic o toque. Ejemplo: Si una acción requiere deslizar el dedo, verifica que haya un botón para hacer lo mismo con un solo toque.</t>
  </si>
  <si>
    <t>Verifica que no se realicen acciones accidentales, como eliminar algo sin querer. Ejemplo: Asegúrate de que los botones de "Eliminar" no ejecuten la acción inmediatamente, sino que ofrezcan una opción para confirmar o cancelar.</t>
  </si>
  <si>
    <t>Verifica que los campos de formulario tengan nombres accesibles que coincidan con las etiquetas visibles. Ejemplo: Asegúrate de que el texto visible en los campos de formulario coincida con el nombre accesible del campo.</t>
  </si>
  <si>
    <t>Verifica que todas las funciones que dependen del movimiento del dispositivo también puedan activarse de otra forma. Ejemplo: Si una función se activa con un movimiento del dispositivo, asegúrate de que también haya una opción para activarla sin ese movimiento.</t>
  </si>
  <si>
    <t>Movimientos de arrastre</t>
  </si>
  <si>
    <t>Verifica que todas las funciones que requieren arrastrar puedan realizarse con un solo toque o clic. Ejemplo: Si se requiere arrastrar un objeto, asegúrate de que también puedas realizar la misma acción con un solo clic.</t>
  </si>
  <si>
    <t>Verifica que los elementos interactivos tengan un tamaño mínimo de 24x24 píxeles. Ejemplo: Asegúrate de que los botones y enlaces sean lo suficientemente grandes para tocarlos fácilmente.</t>
  </si>
  <si>
    <t xml:space="preserve">	Asegúrate de que el foco del teclado sea visible. Ejemplo: Navega por la página con el teclado y verifica que puedas ver claramente en qué elemento está el foco.</t>
  </si>
  <si>
    <t>Verifica que el código esté bien formado sin errores para que pueda ser procesado automáticamente. Ejemplo: Usa la herramienta de validación del W3C para comprobar que el código de la página no tiene errores de sintaxis, como etiquetas mal cerradas o atributos sin comillas.</t>
  </si>
  <si>
    <t>Asegúrate de que todos los elementos interactivos sean accesibles y los productos de apoyo puedan identificarlos correctamente. Ejemplo: Usa la barra de herramientas Web Developer para asegurarte de que todos los formularios, botones y enlaces tengan nombres, funciones y valores descriptivos, y que sean accesibles mediante tecnología de asistencia</t>
  </si>
  <si>
    <t>Verifica que los mensajes de estado sean accesibles y no requieran que el foco esté en ellos para ser leídos. Ejemplo: Usa la barra de herramientas Web Developer para encontrar mensajes de estado, como "acción completada", y asegúrate de que estos mensajes tengan un rol WAI-ARIA adecuado y no requieran que el foco se mueva para ser leídos.</t>
  </si>
  <si>
    <t>Verifica que el idioma de la página esté correctamente indicado en el atributo lang del elemento &lt;html&gt;. Ejemplo: Usa la herramienta de inspección de código y asegúrate de que el atributo lang esté presente y tenga el código de idioma correcto, como &lt;html lang="es"&gt;.</t>
  </si>
  <si>
    <t>Verifica que los cambios de idioma en el texto estén marcados correctamente con los atributos lang. Ejemplo: Inspecciona el código y asegúrate de que el atributo lang esté presente en los elementos con cambios de idioma, como &lt;span lang="en"&gt;English text&lt;/span&gt;.</t>
  </si>
  <si>
    <t>Asegúrate de que no haya cambios de contexto cuando un elemento recibe el foco del teclado. Ejemplo: Navega con el teclado por la página y verifica que al hacer foco en un elemento no cambie el contenido o la vista de la página inesperadamente.</t>
  </si>
  <si>
    <t>Asegúrate de que no haya cambios de contexto cuando un usuario interactúa con un elemento. Ejemplo: Cambia el valor de un campo de formulario y verifica que la página no se recargue ni cambie sin previo aviso.</t>
  </si>
  <si>
    <t>Verifica que los mecanismos de navegación, como menús y enlaces, estén en el mismo orden en todas las páginas. Ejemplo: Navega entre varias páginas del sitio y asegúrate de que los enlaces y menús siempre aparezcan en el mismo orden.</t>
  </si>
  <si>
    <t>Verifica que los elementos repetidos en diferentes páginas o dentro de una misma página se identifiquen de forma consistente. Ejemplo: Comprueba que los botones y enlaces con la misma función tengan etiquetas consistentes en diferentes páginas.</t>
  </si>
  <si>
    <t>Verifica que los mecanismos de ayuda se presenten en el mismo orden en varias páginas. Ejemplo: Si hay una barra de ayuda o instrucciones, asegúrate de que siempre aparezca en el mismo lugar en todas las páginas del sitio.</t>
  </si>
  <si>
    <t>Asegúrate de que los formularios muestren errores claramente cuando no se completan los campos obligatorios. Ejemplo: Intenta enviar un formulario sin completar los campos requeridos y verifica que se indique qué campos faltan.</t>
  </si>
  <si>
    <t>Verifica que los formularios informen de errores en el formato o valor de los campos. Ejemplo: Intenta enviar un formulario con datos erróneos (como una fecha inválida) y verifica que se indique qué campo tiene el error.</t>
  </si>
  <si>
    <t>Asegúrate de que todos los campos de formulario tengan etiquetas descriptivas. Ejemplo: Inspecciona los formularios y verifica que cada campo tenga una etiqueta visible, como "Nombre" o "Correo electrónico".</t>
  </si>
  <si>
    <t>Verifica que la posición de las etiquetas sea clara y esté cerca de su campo correspondiente. Ejemplo: Comprueba que la etiqueta "Nombre" esté justo encima o al lado del campo donde el usuario debe ingresar su nombre.</t>
  </si>
  <si>
    <t>Verifica que los campos obligatorios estén claramente indicados. Ejemplo: Asegúrate de que los campos obligatorios tengan un asterisco (*) o un texto que indique que son obligatorios.</t>
  </si>
  <si>
    <t>Verifica que los campos con formato específico tengan instrucciones claras. Ejemplo: En un campo de fecha, verifica que haya una instrucción como "Formato: DD/MM/YYYY".</t>
  </si>
  <si>
    <t>Asegúrate de que los formularios ofrezcan sugerencias o correcciones cuando hay errores. Ejemplo: Intenta enviar un formulario con datos incorrectos y verifica que se sugiera cómo corregir el error.</t>
  </si>
  <si>
    <t>Asegúrate de que los procesos que implican errores importantes permitan la corrección o confirmación antes de proceder. Ejemplo: En un proceso de compra, verifica que el usuario pueda revisar y confirmar los datos antes de completar la compra.</t>
  </si>
  <si>
    <t>Asegúrate de que la información ingresada previamente no tenga que ser introducida de nuevo. Ejemplo: Si el usuario ya ha proporcionado su nombre en un formulario, asegúrate de que no tenga que volver a ingresarlo en otro paso del proceso.</t>
  </si>
  <si>
    <t>Autenticación accesible</t>
  </si>
  <si>
    <t>Verifica que el proceso de autenticación no requiera habilidades cognitivas complejas. Ejemplo: Asegúrate de que no se pidan respuestas a preguntas de seguridad demasiado complicadas o rompecabezas visuales durante el proceso de inicio de sesión.</t>
  </si>
  <si>
    <t>Cada página debe tener un título claro y descriptivo &lt;title&gt;. Ejemplo: Verifica que el título que aparece en la pestaña del navegador describa correctamente el contenido de la página.</t>
  </si>
  <si>
    <t>"El contraste entre colores de botones y texto debe ser al menos 3:1. Y los limites de botones y cuadros de texto tienen contraste
Ejemplo: Asegúrate de que el texto en los botones sea legible sobre el fondo."</t>
  </si>
  <si>
    <t>Si varias imágenes juntas expresan una sola idea, solo una debe tener "alt" y las demás quedar vacías (ej. una serie de iconos enforma de estrella que forman una valoración) https://www.w3.org/WAI/tutorials/images/groups/#example-1-multiple-images-conveying-a-single-piece-of-information</t>
  </si>
  <si>
    <t>Si la imagen es compleja (ej. una infografía o un grafico), debe haber un resumen corto y un enlace a una descripción detallada.</t>
  </si>
  <si>
    <t>audiodescripción o 
transcripción textual</t>
  </si>
  <si>
    <t>Comprobar que los videos incluyan una audiodescripción o transcripción detallada para personas con discapacidad visual. Si incluyen texto del contenido del video, ya cumpliran el citerio 1.2.5</t>
  </si>
  <si>
    <t>Comprobar que los encabezados siguen un orden lógico sin saltos innecesarios (ej. no pasar de H2  a H5  directamente).</t>
  </si>
  <si>
    <t>Verificar que los grupos de elementos relacionados están estructurados con &lt;li&gt;&lt;OL&gt; (por ejemplo los elementos del menú)</t>
  </si>
  <si>
    <t>Revisar que la estructura del HTML sigue un orden lógico para la lectura secuencial (que el codigo HTML tiene la misma secuencia que la visual)</t>
  </si>
  <si>
    <t>QUÉ MIRAR</t>
  </si>
  <si>
    <t>ALT y TXT</t>
  </si>
  <si>
    <t>IMG CAMBIA</t>
  </si>
  <si>
    <t>IMG CSS</t>
  </si>
  <si>
    <t>IMG GRUPO SOLO ALT EN 1</t>
  </si>
  <si>
    <t xml:space="preserve">IMG ASCII </t>
  </si>
  <si>
    <t>GRAFICO</t>
  </si>
  <si>
    <t>IMG FUNCIONAL</t>
  </si>
  <si>
    <t>VARIOS ENLACES EN UNO</t>
  </si>
  <si>
    <t>AUDIO/VIDEO CON DESCRIPCION</t>
  </si>
  <si>
    <t>CAPTCHAS ALT</t>
  </si>
  <si>
    <t>IMG DECORATIVAS</t>
  </si>
  <si>
    <t>AUDIO CON TRANSCRIPCION</t>
  </si>
  <si>
    <t>VIDEO SIN AUDIO CON TRANSCRIPCION O AUDIO</t>
  </si>
  <si>
    <t>VIDEO GRABADO CON SUBTITULOS</t>
  </si>
  <si>
    <t>VIDEO CON AUDIODESCRIPCION O TRANSCRIPCIÓN (ALMENOS 1)</t>
  </si>
  <si>
    <t xml:space="preserve">VIDEO DIRECTO SUBTITULOS </t>
  </si>
  <si>
    <t>VIDEO CON AUDIODESCRIPCION</t>
  </si>
  <si>
    <t>TITULOS MARCADOS COMO ENCABEZADOS H</t>
  </si>
  <si>
    <t>TEXTO NORMAL NO MARCADO COMO ENCABREZADO H</t>
  </si>
  <si>
    <t>TITULOS JERARQUICOS H1, H2, H3</t>
  </si>
  <si>
    <t>LISTA COMO UL/OL/</t>
  </si>
  <si>
    <t>LISTAS NO SON DECORACIÓN</t>
  </si>
  <si>
    <t>TABLAS CUANDO ES INFO TABULAR</t>
  </si>
  <si>
    <t xml:space="preserve">TABLAS CON TH/TD </t>
  </si>
  <si>
    <t>TABLAS ASOCIADAS BIEN TH/TD</t>
  </si>
  <si>
    <t>TITULO DE TABLA COMO CAPTION</t>
  </si>
  <si>
    <t>SUMMARY DE TABLA EXPLICA ORGANIZACIÓN DE DATOS</t>
  </si>
  <si>
    <t>TABLA CON CAPTION Y SUMARY, NO DUPLICADOS</t>
  </si>
  <si>
    <t>NO USAR TABLA DE MAQUETACIÓN</t>
  </si>
  <si>
    <t>CAMPOS ASOCIADOS CON LABEL</t>
  </si>
  <si>
    <t>GRUPOS DE CAMPOS ASOCIADOS COMO FIELDSET Y DESCRITOS CON LEGEND</t>
  </si>
  <si>
    <t>DIFERENTES GRUPOS DE OPCIONES COMO OPTGROUP</t>
  </si>
  <si>
    <t>COLOR Y TEXTO</t>
  </si>
  <si>
    <t>TEXTO SEMANTICO COMO BOLD PARA IMPORTANTE, ITALICA PARA CITAS..</t>
  </si>
  <si>
    <t>ORDEN DE LECTURA TAB</t>
  </si>
  <si>
    <t>TABLAS LINEALIZADAS</t>
  </si>
  <si>
    <t>IDENTIFICAR CAMBIOS DE DIRECCION TEXTO (ARABE)</t>
  </si>
  <si>
    <t>NO REFERENCIA A FORMA TAMAÑO O POSICION PARA INTERACTUAR</t>
  </si>
  <si>
    <t>HORIZONTAL Y VERTICAL CORRECTO</t>
  </si>
  <si>
    <t>AUTOCOMPLETE EN FORM</t>
  </si>
  <si>
    <t>COLOR E INFORMACIÓN TEXTUAL</t>
  </si>
  <si>
    <t>ENLACES DIFERENCIADOS, CON CONTRASTE Y HOVER</t>
  </si>
  <si>
    <t>IMÁGENES NO SOLO COLOR PARA INFORMACIÓN</t>
  </si>
  <si>
    <t>SONIDO AUTOMATICO DETENER O MENOS DE 3 SEGUNDOS</t>
  </si>
  <si>
    <t>TEXTO NORMAL (&lt; 18 O 14 CON NEGRITA) CONTRASTE MAYOR DE 4,5:1</t>
  </si>
  <si>
    <t>TEXTO GRANDE (&gt; 18 O 14 CON NEGRITA) Y TEXTO DE IMAGENES CONTRASTE MAYOR DE 3:1</t>
  </si>
  <si>
    <t>ZOOM A 200 TEXTO LEGIBLE</t>
  </si>
  <si>
    <t>TEXTO Y ESTILOS PARA PRESENTACION (SIN IMGS)</t>
  </si>
  <si>
    <t>NO SCROLL EN 320x256</t>
  </si>
  <si>
    <t>COMPONENTES INTERFAZ CON CONTRASTE &gt; 3:1 RESPECTO EL FONDO</t>
  </si>
  <si>
    <t>ESPACIADO DE TEXTO</t>
  </si>
  <si>
    <t>HOVER O FOCUS SIN PERDER CONTENIDO</t>
  </si>
  <si>
    <t>TODO OPERABLE POR TECLADO</t>
  </si>
  <si>
    <t>TECLADO NO SE QUEDA BLOQUEADO (ATRAPADO)</t>
  </si>
  <si>
    <t>ATAJOS DE TECLADO NO INTERFIEREN CON NAVEGADOR O HERRAMIENTAS ASISTENCIALES</t>
  </si>
  <si>
    <t>USUARIO CON TIEMPO PARA INTERACTUAR (PUEDE DESACTIVAR, PAUSAR, O EXTENDER MÁS TIEMPO)</t>
  </si>
  <si>
    <t>REDIRECCIÓN DE UNA WEB SIN ESPERAS</t>
  </si>
  <si>
    <t>ACTUALIZACIÓN AUTOMATICA QUE SE PUEDE PARAR</t>
  </si>
  <si>
    <t xml:space="preserve">PARAR EL CONTENIDO EN MOTIVIENTO </t>
  </si>
  <si>
    <t>ACTUALIZACIÓN AUTOMATICA CON PAUSA</t>
  </si>
  <si>
    <t>NO DESTELLOS</t>
  </si>
  <si>
    <t>PODER NAVEGAR POR BLOQUES (SALTAR A CONTENIDO)</t>
  </si>
  <si>
    <t>PODER NAVEGAR POR BLOQUES (TITULOS JERARQUICOS Y TEXTO DE TITULO ADECUADO)</t>
  </si>
  <si>
    <t>ORDEN FOCO SECUENCIAL</t>
  </si>
  <si>
    <t>ACTUALIZACION DE PAGINA, EL FOCO NO VA A ELEMENTOS OCULTOS</t>
  </si>
  <si>
    <t>TEXTO DEL ENLACE COMPRENSIBLE Y ENLAZADO EN ETIQUETAS HTML(POSIBILIDAD DE INCLUIRLO EN TITLE )</t>
  </si>
  <si>
    <t>NAVEGACIÓN POR MENU, MAPA, O BUSQUEDA</t>
  </si>
  <si>
    <t>ACCESO DIRECTO A TODAS LAS PÁGINAS DEL SITIO WEB (EN MENU O LISTADO DE ENLACES)</t>
  </si>
  <si>
    <t>TABLA DE CONTENIDOS COMO INDICE (TITULOS IGUAL QUE INDICE)</t>
  </si>
  <si>
    <t>H1, H2, H3.. CON TITULO ADECUADO</t>
  </si>
  <si>
    <t>ETIQUETA TITULADA ADECUADAMENTE</t>
  </si>
  <si>
    <t xml:space="preserve">FOCO IDENTIFICABLE </t>
  </si>
  <si>
    <t>ELEMENTO OCULTO POR RECIBIR FOCO</t>
  </si>
  <si>
    <t>funcionalidad solo con un punto de cotacto y solo un dedo a la vez</t>
  </si>
  <si>
    <t>SE PUEDE CANCELAR UNA ACCIÓN SOLO PULSAR, SIN SOLTAR</t>
  </si>
  <si>
    <t>ETIQUETA/TITULO VISIBLE EN BOTON IGUAL QUE NOMBRE ACCESIBLE</t>
  </si>
  <si>
    <t>ACTIVACIÓN CON MOVIMIENTO TAMBIÉN HAY ALTERNATIVA</t>
  </si>
  <si>
    <t>ACCIONES SOLO CON CONTACTO UNICO SIN ARRASTRE</t>
  </si>
  <si>
    <t>TAMAÑO INTERACTUABLE DE 24X24 PX</t>
  </si>
  <si>
    <t xml:space="preserve">HTML LANG ADECUADO </t>
  </si>
  <si>
    <t>OTRO IDIOMA IDENTIFICADO EN TEXTO/CONTENIDO</t>
  </si>
  <si>
    <t>NO HAY CAMBIO DE CONTEXTO AL RECIBIR FOCO</t>
  </si>
  <si>
    <t>CAMBIAR DE VALOR ELEMENTO SIN CAMBIO DE CONTEXTO</t>
  </si>
  <si>
    <t>MISMOS ELEMENTOS DE NAVEGACIÓN, MISMO ORDEN</t>
  </si>
  <si>
    <t>MISMA IDENTIFICACIÓN EN ELEMENTOS EN DISTINTAS PAGINAS</t>
  </si>
  <si>
    <t>EL DOM DE LA PÁGINA SE MUESTRA EL ELEMENTO DE AYUDA EN EL MISMO SITIO EN TODAS LAS PAGINAS</t>
  </si>
  <si>
    <t>FORM: INFORMAR DE CAMPOS OBLIGATORIOS QUE FALTAN DE INTRODUCIR</t>
  </si>
  <si>
    <t>FORM: INFORMAR DEL ERROR (ARIA LIVE TB POSIBLE)</t>
  </si>
  <si>
    <t xml:space="preserve">FORM: LABEL EN CAMPO DE DATO </t>
  </si>
  <si>
    <t>FORM: LABEL CERCA DEL CAMPO</t>
  </si>
  <si>
    <t>FORM: SE INDICA CAMPO OBLIGATORIO</t>
  </si>
  <si>
    <t xml:space="preserve">FORM: INDICA INSTRUCCIONES DE FORMATO </t>
  </si>
  <si>
    <t>FORM: SE INDICA SUGERENCIAS EN EL CAMPO ERRONEO</t>
  </si>
  <si>
    <t>FORM: AL INTRODUCIR DATOS SENSIBLES, SE SOLICITA CONFIRMACIÓN ANTE DE ENVIAR</t>
  </si>
  <si>
    <t>FORM: AUTORELLENO DEL FORMULARIO (EN DATOS IGUALES)</t>
  </si>
  <si>
    <t>ACCESO FACIL PARA RECORDAR CONTRASEÑAS</t>
  </si>
  <si>
    <t>GRAMATICA HTML CORRECTA (VERIFICAR CON https://validator.w3.org/)</t>
  </si>
  <si>
    <t>EN ELEMENTOS COMO (FORM, ENLACES, BOTONES, OTROS..) QUE SE OBSERVE SU NOMBRE: "buscar", FUNCIÓN: que tipo de control Y VALOR O ESTADO: marcado o no</t>
  </si>
  <si>
    <t>EL MENSAJE SE MUESTRA AL LECTOR DE PANTALLA. LIVE REGIONS</t>
  </si>
  <si>
    <t>Instrucciones</t>
  </si>
  <si>
    <t>No Aplica (N/A)</t>
  </si>
  <si>
    <t>No Decide (N/D)</t>
  </si>
  <si>
    <t>Indicara en cada criterio una respuesta</t>
  </si>
  <si>
    <t>Cuando el criterio se cumple. Por ejemplo, un video tiene subtitulos (cumple el criterio 1.2.2)</t>
  </si>
  <si>
    <t>Cuando el criterio No se cumple. Por ejemplo, cuando un video no tiene subtitulos (no cumple el criterio 1.2.2)</t>
  </si>
  <si>
    <t>Cuando el sitio web no tiene elemento afectado. Por ejemplo, no puede evaluarse el criterio 1.2.2 si no hay videos en el sitio web</t>
  </si>
  <si>
    <t>Cuando se ha obtenido un resultado con evaluación automática, y falta verificar por un evaluador experto. (este nunca se aplica, si no se ha hecho previamente evaluación automática)</t>
  </si>
  <si>
    <t>Verificar que cada campo de formulario tenga un LABEL  asociado o un atributo aria-label/aria-labelledby.</t>
  </si>
  <si>
    <t>Automatica</t>
  </si>
  <si>
    <t>Uso por teclado</t>
  </si>
  <si>
    <t>Navegación completa</t>
  </si>
  <si>
    <t>Atajos por teclado</t>
  </si>
  <si>
    <t>Observar si hay tiempo</t>
  </si>
  <si>
    <t>Herramienta</t>
  </si>
  <si>
    <t>Modo Evaluación</t>
  </si>
  <si>
    <t>Tipo de observación</t>
  </si>
  <si>
    <t>Lista de herramientas que pueden ayudar en la evaluación</t>
  </si>
  <si>
    <t>Automáticas</t>
  </si>
  <si>
    <t>SemiAutomáticas</t>
  </si>
  <si>
    <t>SiteImprove</t>
  </si>
  <si>
    <t>Plugin</t>
  </si>
  <si>
    <t>App</t>
  </si>
  <si>
    <t>Heading Maps</t>
  </si>
  <si>
    <t>Wave</t>
  </si>
  <si>
    <t>Achecker (solo WCAG 2.0)</t>
  </si>
  <si>
    <t>Nombre</t>
  </si>
  <si>
    <t>Tipo</t>
  </si>
  <si>
    <t>URL</t>
  </si>
  <si>
    <t>ArcToolKit</t>
  </si>
  <si>
    <t>Plugin (inspector)</t>
  </si>
  <si>
    <t>AxeDevTools</t>
  </si>
  <si>
    <t>Landmark navigation</t>
  </si>
  <si>
    <t>https://matatk.agrip.org.uk/landmarks/</t>
  </si>
  <si>
    <t>https://chromewebstore.google.com/detail/headingsmap/flbjommegcjonpdmenkdiocclhjacmbi</t>
  </si>
  <si>
    <t>https://chrispederick.com/work/web-developer/</t>
  </si>
  <si>
    <t>https://www.tpgi.com/color-contrast-checker/</t>
  </si>
  <si>
    <t>Colour Contrast Analyser (CCA)</t>
  </si>
  <si>
    <t>https://chromewebstore.google.com/detail/axe-devtools-web-accessib/lhdoppojpmngadmnindnejefpokejbdd</t>
  </si>
  <si>
    <t>https://www.tpgi.com/arc-platform/arc-toolkit/</t>
  </si>
  <si>
    <t>https://achecks.org/checker/index.php</t>
  </si>
  <si>
    <t>https://wave.webaim.org/</t>
  </si>
  <si>
    <t>https://wave.webaim.org/extension/</t>
  </si>
  <si>
    <t>https://www.siteimprove.com/integrations/browser-extensions/</t>
  </si>
  <si>
    <r>
      <rPr>
        <b/>
        <sz val="14"/>
        <color rgb="FF131314"/>
        <rFont val="Helvetica Neue"/>
        <family val="2"/>
      </rPr>
      <t>Web Developer Toolbar</t>
    </r>
    <r>
      <rPr>
        <sz val="14"/>
        <color rgb="FF131314"/>
        <rFont val="Helvetica Neue"/>
        <family val="2"/>
      </rPr>
      <t xml:space="preserve"> (images&gt;outline images without alt atributes)</t>
    </r>
  </si>
  <si>
    <r>
      <rPr>
        <b/>
        <sz val="14"/>
        <color rgb="FF131314"/>
        <rFont val="Helvetica Neue"/>
        <family val="2"/>
      </rPr>
      <t xml:space="preserve">Web Developer Toolbar </t>
    </r>
    <r>
      <rPr>
        <sz val="14"/>
        <color rgb="FF131314"/>
        <rFont val="Helvetica Neue"/>
        <family val="2"/>
      </rPr>
      <t>(images&gt;display alt atributes)</t>
    </r>
  </si>
  <si>
    <t>Semiautomática</t>
  </si>
  <si>
    <t>manual</t>
  </si>
  <si>
    <t>Tipo de Observación</t>
  </si>
  <si>
    <t>Qué Mirar</t>
  </si>
  <si>
    <t>Modo de Evaluación</t>
  </si>
  <si>
    <t>Categoria</t>
  </si>
  <si>
    <t>Subcategoria</t>
  </si>
  <si>
    <t xml:space="preserve">Contenido </t>
  </si>
  <si>
    <t>Imágenes</t>
  </si>
  <si>
    <t>Multimédia</t>
  </si>
  <si>
    <t>Multimédia:audio</t>
  </si>
  <si>
    <t>Multimédia:video</t>
  </si>
  <si>
    <t>Semántica</t>
  </si>
  <si>
    <t>Diseño</t>
  </si>
  <si>
    <t>Color, forma, posición</t>
  </si>
  <si>
    <t>Interfaz</t>
  </si>
  <si>
    <t>Formularios</t>
  </si>
  <si>
    <t>Color</t>
  </si>
  <si>
    <t>Texto</t>
  </si>
  <si>
    <t>Navegación</t>
  </si>
  <si>
    <t>Interacción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</si>
</sst>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8" x14ac:knownFonts="1">
    <font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4"/>
      <color theme="0"/>
      <name val="Helvetica Neue"/>
      <family val="2"/>
    </font>
    <font>
      <sz val="14"/>
      <color rgb="FF131314"/>
      <name val="Helvetica Neue"/>
      <family val="2"/>
    </font>
    <font>
      <b/>
      <sz val="14"/>
      <color rgb="FF131314"/>
      <name val="Helvetica Neue"/>
      <family val="2"/>
    </font>
    <font>
      <sz val="12"/>
      <color rgb="FF000000"/>
      <name val="Aptos Narrow"/>
      <family val="2"/>
      <scheme val="minor"/>
    </font>
    <font>
      <sz val="12"/>
      <color theme="1"/>
      <name val="Helvetica Neue"/>
      <family val="2"/>
    </font>
    <font>
      <sz val="14"/>
      <color rgb="FF001D35"/>
      <name val="Helvetica Neue"/>
      <family val="2"/>
    </font>
    <font>
      <sz val="11"/>
      <color theme="1"/>
      <name val="Calibri"/>
      <family val="2"/>
    </font>
    <font>
      <i/>
      <sz val="9"/>
      <color theme="1"/>
      <name val="Calibri"/>
      <family val="2"/>
    </font>
    <font>
      <b/>
      <sz val="11"/>
      <color theme="1"/>
      <name val="Calibri"/>
      <family val="2"/>
    </font>
    <font>
      <sz val="12"/>
      <color theme="1"/>
      <name val="Calibri"/>
      <family val="2"/>
    </font>
    <font>
      <b/>
      <sz val="12"/>
      <color theme="1"/>
      <name val="Aptos Narrow"/>
      <scheme val="minor"/>
    </font>
    <font>
      <b/>
      <sz val="28"/>
      <color theme="1"/>
      <name val="Calibri"/>
      <family val="2"/>
    </font>
    <font>
      <sz val="14"/>
      <color theme="1"/>
      <name val="Calibri"/>
      <family val="2"/>
    </font>
    <font>
      <b/>
      <sz val="11"/>
      <color theme="0"/>
      <name val="Calibri"/>
      <family val="2"/>
    </font>
    <font>
      <sz val="22"/>
      <color theme="1"/>
      <name val="Aptos Narrow"/>
      <family val="2"/>
      <scheme val="minor"/>
    </font>
    <font>
      <b/>
      <sz val="12"/>
      <color theme="0"/>
      <name val="Aptos Narrow"/>
      <scheme val="minor"/>
    </font>
    <font>
      <b/>
      <sz val="20"/>
      <color theme="0"/>
      <name val="Aptos Narrow"/>
      <scheme val="minor"/>
    </font>
    <font>
      <b/>
      <sz val="12"/>
      <color theme="0"/>
      <name val="Calibri"/>
      <family val="2"/>
    </font>
    <font>
      <sz val="12"/>
      <color rgb="FFFF0000"/>
      <name val="Aptos Narrow"/>
      <family val="2"/>
      <scheme val="minor"/>
    </font>
    <font>
      <sz val="14"/>
      <color rgb="FFFF0000"/>
      <name val="Helvetica Neue"/>
      <family val="2"/>
    </font>
    <font>
      <sz val="22"/>
      <color rgb="FFFF0000"/>
      <name val="Aptos Narrow"/>
      <family val="2"/>
      <scheme val="minor"/>
    </font>
    <font>
      <b/>
      <sz val="16"/>
      <color theme="1"/>
      <name val="Aptos Narrow"/>
      <scheme val="minor"/>
    </font>
    <font>
      <b/>
      <sz val="18"/>
      <color theme="1"/>
      <name val="Aptos Narrow"/>
      <scheme val="minor"/>
    </font>
    <font>
      <sz val="18"/>
      <color theme="1"/>
      <name val="Aptos Narrow"/>
      <scheme val="minor"/>
    </font>
    <font>
      <u/>
      <sz val="12"/>
      <color theme="10"/>
      <name val="Aptos Narrow"/>
      <family val="2"/>
      <scheme val="minor"/>
    </font>
    <font>
      <sz val="12"/>
      <color theme="0"/>
      <name val="Aptos Narrow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theme="0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4.9989318521683403E-2"/>
        <bgColor rgb="FF000000"/>
      </patternFill>
    </fill>
    <fill>
      <patternFill patternType="solid">
        <fgColor theme="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6" fillId="0" borderId="0" applyNumberFormat="0" applyFill="0" applyBorder="0" applyAlignment="0" applyProtection="0"/>
  </cellStyleXfs>
  <cellXfs count="49">
    <xf numFmtId="0" fontId="0" fillId="0" borderId="0" xfId="0"/>
    <xf numFmtId="0" fontId="2" fillId="2" borderId="1" xfId="0" applyFont="1" applyFill="1" applyBorder="1" applyAlignment="1">
      <alignment wrapText="1"/>
    </xf>
    <xf numFmtId="0" fontId="3" fillId="0" borderId="1" xfId="0" applyFont="1" applyBorder="1" applyAlignment="1">
      <alignment wrapText="1"/>
    </xf>
    <xf numFmtId="0" fontId="0" fillId="0" borderId="1" xfId="0" applyBorder="1"/>
    <xf numFmtId="0" fontId="1" fillId="2" borderId="0" xfId="0" applyFont="1" applyFill="1"/>
    <xf numFmtId="0" fontId="2" fillId="2" borderId="2" xfId="0" applyFont="1" applyFill="1" applyBorder="1" applyAlignment="1">
      <alignment wrapText="1"/>
    </xf>
    <xf numFmtId="0" fontId="5" fillId="0" borderId="1" xfId="0" applyFont="1" applyBorder="1"/>
    <xf numFmtId="0" fontId="3" fillId="0" borderId="1" xfId="0" applyFont="1" applyBorder="1" applyAlignment="1">
      <alignment vertical="center" wrapText="1"/>
    </xf>
    <xf numFmtId="0" fontId="2" fillId="2" borderId="3" xfId="0" applyFont="1" applyFill="1" applyBorder="1" applyAlignment="1">
      <alignment wrapText="1"/>
    </xf>
    <xf numFmtId="0" fontId="6" fillId="0" borderId="1" xfId="0" applyFont="1" applyBorder="1" applyAlignment="1">
      <alignment wrapText="1"/>
    </xf>
    <xf numFmtId="0" fontId="7" fillId="0" borderId="1" xfId="0" applyFont="1" applyBorder="1"/>
    <xf numFmtId="0" fontId="8" fillId="0" borderId="0" xfId="0" applyFont="1"/>
    <xf numFmtId="0" fontId="9" fillId="0" borderId="0" xfId="0" applyFont="1" applyAlignment="1">
      <alignment horizontal="center" vertical="center"/>
    </xf>
    <xf numFmtId="0" fontId="0" fillId="0" borderId="0" xfId="0" quotePrefix="1"/>
    <xf numFmtId="164" fontId="10" fillId="0" borderId="0" xfId="0" applyNumberFormat="1" applyFont="1" applyAlignment="1">
      <alignment horizontal="center" vertical="center"/>
    </xf>
    <xf numFmtId="0" fontId="0" fillId="4" borderId="1" xfId="0" applyFill="1" applyBorder="1"/>
    <xf numFmtId="0" fontId="5" fillId="5" borderId="1" xfId="0" applyFont="1" applyFill="1" applyBorder="1"/>
    <xf numFmtId="0" fontId="14" fillId="3" borderId="1" xfId="0" applyFont="1" applyFill="1" applyBorder="1" applyAlignment="1">
      <alignment horizontal="center" vertical="center"/>
    </xf>
    <xf numFmtId="0" fontId="12" fillId="0" borderId="1" xfId="0" applyFont="1" applyBorder="1"/>
    <xf numFmtId="0" fontId="12" fillId="0" borderId="1" xfId="0" applyFont="1" applyBorder="1" applyAlignment="1">
      <alignment wrapText="1"/>
    </xf>
    <xf numFmtId="164" fontId="14" fillId="3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11" fillId="0" borderId="1" xfId="0" applyFont="1" applyBorder="1" applyAlignment="1">
      <alignment horizontal="right" wrapText="1"/>
    </xf>
    <xf numFmtId="0" fontId="16" fillId="0" borderId="1" xfId="0" applyFont="1" applyBorder="1"/>
    <xf numFmtId="0" fontId="17" fillId="2" borderId="0" xfId="0" applyFont="1" applyFill="1"/>
    <xf numFmtId="0" fontId="0" fillId="2" borderId="0" xfId="0" applyFill="1"/>
    <xf numFmtId="0" fontId="0" fillId="0" borderId="0" xfId="0" applyAlignment="1">
      <alignment horizontal="center"/>
    </xf>
    <xf numFmtId="0" fontId="18" fillId="2" borderId="0" xfId="0" applyFont="1" applyFill="1" applyAlignment="1">
      <alignment horizontal="center"/>
    </xf>
    <xf numFmtId="0" fontId="15" fillId="2" borderId="4" xfId="0" applyFont="1" applyFill="1" applyBorder="1" applyAlignment="1">
      <alignment horizontal="center" vertical="center" wrapText="1"/>
    </xf>
    <xf numFmtId="0" fontId="0" fillId="0" borderId="5" xfId="0" applyBorder="1"/>
    <xf numFmtId="0" fontId="0" fillId="0" borderId="6" xfId="0" applyBorder="1"/>
    <xf numFmtId="0" fontId="15" fillId="2" borderId="7" xfId="0" applyFont="1" applyFill="1" applyBorder="1" applyAlignment="1">
      <alignment horizontal="center" vertical="center" wrapText="1"/>
    </xf>
    <xf numFmtId="0" fontId="0" fillId="0" borderId="8" xfId="0" applyBorder="1"/>
    <xf numFmtId="0" fontId="19" fillId="2" borderId="0" xfId="0" applyFont="1" applyFill="1" applyAlignment="1">
      <alignment horizontal="center" vertical="center" wrapText="1"/>
    </xf>
    <xf numFmtId="0" fontId="0" fillId="0" borderId="2" xfId="0" applyBorder="1" applyAlignment="1">
      <alignment wrapText="1"/>
    </xf>
    <xf numFmtId="0" fontId="0" fillId="0" borderId="2" xfId="0" applyBorder="1"/>
    <xf numFmtId="0" fontId="19" fillId="2" borderId="9" xfId="0" applyFont="1" applyFill="1" applyBorder="1" applyAlignment="1">
      <alignment horizontal="right" wrapText="1"/>
    </xf>
    <xf numFmtId="164" fontId="13" fillId="2" borderId="10" xfId="0" applyNumberFormat="1" applyFont="1" applyFill="1" applyBorder="1" applyAlignment="1">
      <alignment horizontal="center" vertical="center"/>
    </xf>
    <xf numFmtId="0" fontId="20" fillId="4" borderId="1" xfId="0" applyFont="1" applyFill="1" applyBorder="1"/>
    <xf numFmtId="0" fontId="21" fillId="0" borderId="1" xfId="0" applyFont="1" applyBorder="1" applyAlignment="1">
      <alignment wrapText="1"/>
    </xf>
    <xf numFmtId="0" fontId="22" fillId="0" borderId="1" xfId="0" applyFont="1" applyBorder="1"/>
    <xf numFmtId="0" fontId="20" fillId="0" borderId="1" xfId="0" applyFont="1" applyBorder="1"/>
    <xf numFmtId="0" fontId="23" fillId="0" borderId="0" xfId="0" applyFont="1"/>
    <xf numFmtId="0" fontId="24" fillId="0" borderId="0" xfId="0" applyFont="1"/>
    <xf numFmtId="0" fontId="25" fillId="0" borderId="0" xfId="0" applyFont="1"/>
    <xf numFmtId="0" fontId="5" fillId="0" borderId="0" xfId="0" applyFont="1"/>
    <xf numFmtId="0" fontId="12" fillId="6" borderId="0" xfId="0" applyFont="1" applyFill="1"/>
    <xf numFmtId="0" fontId="27" fillId="2" borderId="0" xfId="0" applyFont="1" applyFill="1"/>
    <xf numFmtId="0" fontId="26" fillId="0" borderId="0" xfId="1"/>
  </cellXfs>
  <cellStyles count="2">
    <cellStyle name="Hipervínculo" xfId="1" builtinId="8"/>
    <cellStyle name="Normal" xfId="0" builtinId="0"/>
  </cellStyles>
  <dxfs count="20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theme="0" tint="-0.1499679555650502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tpgi.com/color-contrast-checker/" TargetMode="External"/><Relationship Id="rId7" Type="http://schemas.openxmlformats.org/officeDocument/2006/relationships/hyperlink" Target="https://www.siteimprove.com/integrations/browser-extensions/" TargetMode="External"/><Relationship Id="rId2" Type="http://schemas.openxmlformats.org/officeDocument/2006/relationships/hyperlink" Target="https://chrispederick.com/work/web-developer/" TargetMode="External"/><Relationship Id="rId1" Type="http://schemas.openxmlformats.org/officeDocument/2006/relationships/hyperlink" Target="https://chromewebstore.google.com/detail/headingsmap/flbjommegcjonpdmenkdiocclhjacmbi" TargetMode="External"/><Relationship Id="rId6" Type="http://schemas.openxmlformats.org/officeDocument/2006/relationships/hyperlink" Target="https://wave.webaim.org/extension/" TargetMode="External"/><Relationship Id="rId5" Type="http://schemas.openxmlformats.org/officeDocument/2006/relationships/hyperlink" Target="https://www.tpgi.com/arc-platform/arc-toolkit/" TargetMode="External"/><Relationship Id="rId4" Type="http://schemas.openxmlformats.org/officeDocument/2006/relationships/hyperlink" Target="https://chromewebstore.google.com/detail/axe-devtools-web-accessib/lhdoppojpmngadmnindnejefpokejbd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94D7E9-1322-2D4D-B2E9-888A48A6C2C1}">
  <dimension ref="A2:L204"/>
  <sheetViews>
    <sheetView tabSelected="1" zoomScale="140" workbookViewId="0">
      <selection activeCell="C31" sqref="C31"/>
    </sheetView>
  </sheetViews>
  <sheetFormatPr baseColWidth="10" defaultRowHeight="16" x14ac:dyDescent="0.2"/>
  <cols>
    <col min="4" max="4" width="16.6640625" bestFit="1" customWidth="1"/>
    <col min="5" max="5" width="15.6640625" bestFit="1" customWidth="1"/>
    <col min="6" max="6" width="12" customWidth="1"/>
    <col min="7" max="7" width="6.33203125" customWidth="1"/>
    <col min="8" max="8" width="15" customWidth="1"/>
  </cols>
  <sheetData>
    <row r="2" spans="4:12" ht="27" x14ac:dyDescent="0.35">
      <c r="D2" s="24"/>
      <c r="E2" s="4"/>
      <c r="F2" s="4"/>
      <c r="G2" s="25"/>
      <c r="H2" s="27" t="s">
        <v>241</v>
      </c>
      <c r="I2" s="25"/>
      <c r="J2" s="25"/>
      <c r="K2" s="25"/>
      <c r="L2" s="25"/>
    </row>
    <row r="3" spans="4:12" ht="17" thickBot="1" x14ac:dyDescent="0.25">
      <c r="H3" s="26"/>
    </row>
    <row r="4" spans="4:12" ht="17" thickBot="1" x14ac:dyDescent="0.25">
      <c r="D4" s="28" t="s">
        <v>238</v>
      </c>
      <c r="E4" s="29"/>
      <c r="F4" s="29"/>
      <c r="G4" s="29"/>
      <c r="H4" s="29"/>
      <c r="I4" s="29"/>
      <c r="J4" s="29"/>
      <c r="K4" s="29"/>
      <c r="L4" s="30"/>
    </row>
    <row r="5" spans="4:12" ht="17" thickBot="1" x14ac:dyDescent="0.25">
      <c r="D5" s="31" t="s">
        <v>243</v>
      </c>
      <c r="L5" s="32"/>
    </row>
    <row r="6" spans="4:12" ht="17" thickBot="1" x14ac:dyDescent="0.25">
      <c r="D6" s="28" t="s">
        <v>242</v>
      </c>
      <c r="E6" s="29"/>
      <c r="F6" s="29"/>
      <c r="G6" s="29"/>
      <c r="H6" s="29"/>
      <c r="I6" s="29"/>
      <c r="J6" s="29"/>
      <c r="K6" s="29"/>
      <c r="L6" s="30"/>
    </row>
    <row r="9" spans="4:12" ht="45" customHeight="1" x14ac:dyDescent="0.2">
      <c r="D9" s="33" t="s">
        <v>237</v>
      </c>
      <c r="E9" s="33" t="s">
        <v>233</v>
      </c>
      <c r="F9" s="33" t="s">
        <v>234</v>
      </c>
      <c r="G9" s="33"/>
      <c r="H9" s="33" t="s">
        <v>227</v>
      </c>
      <c r="I9" s="33" t="s">
        <v>228</v>
      </c>
      <c r="J9" s="33" t="s">
        <v>229</v>
      </c>
      <c r="K9" s="33" t="s">
        <v>244</v>
      </c>
      <c r="L9" s="33" t="s">
        <v>230</v>
      </c>
    </row>
    <row r="10" spans="4:12" ht="19" x14ac:dyDescent="0.2">
      <c r="D10" s="18" t="s">
        <v>245</v>
      </c>
      <c r="E10" s="17">
        <f>SUM(WCAG1!O:O)</f>
        <v>0</v>
      </c>
      <c r="F10">
        <f>I10-K10-L10</f>
        <v>52</v>
      </c>
      <c r="G10">
        <f>SUM(WCAG1!O:O)</f>
        <v>0</v>
      </c>
      <c r="H10">
        <f>I10-J10</f>
        <v>52</v>
      </c>
      <c r="I10">
        <f>COUNTA(WCAG1!B:B)-1</f>
        <v>52</v>
      </c>
      <c r="J10">
        <f>COUNTA(WCAG1!O:O)-COUNTIF(WCAG1!O:O,"-")-1</f>
        <v>0</v>
      </c>
      <c r="K10">
        <f>SUM(WCAG1!P:P)</f>
        <v>0</v>
      </c>
      <c r="L10">
        <f>SUM(WCAG1!Q:Q)</f>
        <v>0</v>
      </c>
    </row>
    <row r="11" spans="4:12" ht="19" x14ac:dyDescent="0.2">
      <c r="D11" s="18" t="s">
        <v>246</v>
      </c>
      <c r="E11" s="17">
        <f>SUM(WCAG2!M:M)</f>
        <v>0</v>
      </c>
      <c r="F11">
        <f>I11-K11-L11</f>
        <v>27</v>
      </c>
      <c r="G11">
        <f>SUM(WCAG2!M:M)</f>
        <v>0</v>
      </c>
      <c r="H11">
        <f>I11-J11</f>
        <v>27</v>
      </c>
      <c r="I11">
        <f>COUNTA(WCAG2!B:B)-1</f>
        <v>27</v>
      </c>
      <c r="J11">
        <f>COUNTA(WCAG2!M:M)-COUNTIF(WCAG2!M:M,"-")-1</f>
        <v>0</v>
      </c>
      <c r="K11">
        <f>SUM(WCAG2!N:N)</f>
        <v>0</v>
      </c>
      <c r="L11">
        <f>SUM(WCAG2!O:O)</f>
        <v>0</v>
      </c>
    </row>
    <row r="12" spans="4:12" ht="19" x14ac:dyDescent="0.2">
      <c r="D12" s="18" t="s">
        <v>247</v>
      </c>
      <c r="E12" s="17">
        <f>SUM(WCAG3!M:M)</f>
        <v>0</v>
      </c>
      <c r="F12">
        <f>I12-K12-L12</f>
        <v>17</v>
      </c>
      <c r="G12">
        <f>SUM(WCAG3!M:M)</f>
        <v>0</v>
      </c>
      <c r="H12">
        <f>I12-J12</f>
        <v>17</v>
      </c>
      <c r="I12">
        <f>COUNTA(WCAG3!B:B)-1</f>
        <v>17</v>
      </c>
      <c r="J12">
        <f>COUNTA(WCAG3!M:M)-COUNTIF(WCAG3!M:M,"-")-1</f>
        <v>0</v>
      </c>
      <c r="K12">
        <f>SUM(WCAG3!N:N)</f>
        <v>0</v>
      </c>
      <c r="L12">
        <f>SUM(WCAG3!O:O)</f>
        <v>0</v>
      </c>
    </row>
    <row r="13" spans="4:12" ht="19" x14ac:dyDescent="0.2">
      <c r="D13" s="18" t="s">
        <v>248</v>
      </c>
      <c r="E13" s="17">
        <f>SUM(WCAG4!N:N)</f>
        <v>0</v>
      </c>
      <c r="F13">
        <f>I13-K13-L13</f>
        <v>3</v>
      </c>
      <c r="G13">
        <f>SUM(WCAG4!N:N)</f>
        <v>0</v>
      </c>
      <c r="H13">
        <f>I13-J13</f>
        <v>3</v>
      </c>
      <c r="I13">
        <f>COUNTA(WCAG4!B:B)-1</f>
        <v>3</v>
      </c>
      <c r="J13">
        <f>COUNTA(WCAG4!N:N)-COUNTIF(WCAG4!N:N,"-")-1</f>
        <v>0</v>
      </c>
      <c r="K13">
        <f>SUM(WCAG4!O:O)</f>
        <v>0</v>
      </c>
      <c r="L13">
        <f>SUM(WCAG4!P:P)</f>
        <v>0</v>
      </c>
    </row>
    <row r="14" spans="4:12" x14ac:dyDescent="0.2">
      <c r="D14" s="3"/>
      <c r="E14" s="3"/>
    </row>
    <row r="15" spans="4:12" x14ac:dyDescent="0.2">
      <c r="D15" s="18" t="s">
        <v>240</v>
      </c>
      <c r="E15" s="18">
        <f>SUM(E10:E13)</f>
        <v>0</v>
      </c>
      <c r="F15">
        <f>SUM(F10:F14)</f>
        <v>99</v>
      </c>
      <c r="H15">
        <f>SUM(H10:H13)</f>
        <v>99</v>
      </c>
      <c r="I15">
        <f>SUM(I10:I13)</f>
        <v>99</v>
      </c>
      <c r="J15">
        <f>SUM(J10:J13)</f>
        <v>0</v>
      </c>
      <c r="K15">
        <f>SUM(K10:K13)</f>
        <v>0</v>
      </c>
      <c r="L15">
        <f>SUM(L10:L13)</f>
        <v>0</v>
      </c>
    </row>
    <row r="16" spans="4:12" ht="32" customHeight="1" x14ac:dyDescent="0.2">
      <c r="D16" s="19" t="s">
        <v>239</v>
      </c>
      <c r="E16" s="20">
        <f>J16</f>
        <v>0</v>
      </c>
      <c r="H16" s="14">
        <f>H15/I15</f>
        <v>1</v>
      </c>
      <c r="J16" s="14">
        <f>J15/I15</f>
        <v>0</v>
      </c>
    </row>
    <row r="17" spans="4:5" ht="17" x14ac:dyDescent="0.2">
      <c r="D17" s="21" t="s">
        <v>235</v>
      </c>
      <c r="E17" s="3">
        <f>H15</f>
        <v>99</v>
      </c>
    </row>
    <row r="18" spans="4:5" ht="17" x14ac:dyDescent="0.2">
      <c r="D18" s="22" t="s">
        <v>250</v>
      </c>
      <c r="E18" s="3">
        <f>J15-K15-L15</f>
        <v>0</v>
      </c>
    </row>
    <row r="19" spans="4:5" ht="34" x14ac:dyDescent="0.2">
      <c r="D19" s="22" t="s">
        <v>251</v>
      </c>
      <c r="E19" s="3">
        <f>K15</f>
        <v>0</v>
      </c>
    </row>
    <row r="20" spans="4:5" ht="34" x14ac:dyDescent="0.2">
      <c r="D20" s="22" t="s">
        <v>249</v>
      </c>
      <c r="E20" s="3">
        <f>L15</f>
        <v>0</v>
      </c>
    </row>
    <row r="21" spans="4:5" ht="17" thickBot="1" x14ac:dyDescent="0.25">
      <c r="D21" s="34"/>
      <c r="E21" s="35"/>
    </row>
    <row r="22" spans="4:5" ht="34" customHeight="1" thickBot="1" x14ac:dyDescent="0.25">
      <c r="D22" s="36" t="s">
        <v>236</v>
      </c>
      <c r="E22" s="37">
        <f>E15/F15</f>
        <v>0</v>
      </c>
    </row>
    <row r="29" spans="4:5" ht="24" x14ac:dyDescent="0.3">
      <c r="D29" s="43" t="s">
        <v>451</v>
      </c>
    </row>
    <row r="30" spans="4:5" ht="24" x14ac:dyDescent="0.3">
      <c r="D30" s="44" t="s">
        <v>454</v>
      </c>
    </row>
    <row r="31" spans="4:5" ht="29" x14ac:dyDescent="0.35">
      <c r="D31" s="23" t="s">
        <v>218</v>
      </c>
      <c r="E31" t="s">
        <v>455</v>
      </c>
    </row>
    <row r="32" spans="4:5" ht="29" x14ac:dyDescent="0.35">
      <c r="D32" s="23" t="s">
        <v>219</v>
      </c>
      <c r="E32" t="s">
        <v>456</v>
      </c>
    </row>
    <row r="33" spans="4:5" ht="29" x14ac:dyDescent="0.35">
      <c r="D33" s="23" t="s">
        <v>452</v>
      </c>
      <c r="E33" t="s">
        <v>457</v>
      </c>
    </row>
    <row r="34" spans="4:5" ht="29" x14ac:dyDescent="0.35">
      <c r="D34" s="23" t="s">
        <v>453</v>
      </c>
      <c r="E34" t="s">
        <v>458</v>
      </c>
    </row>
    <row r="200" spans="1:2" x14ac:dyDescent="0.2">
      <c r="A200" s="13" t="s">
        <v>231</v>
      </c>
      <c r="B200" t="s">
        <v>232</v>
      </c>
    </row>
    <row r="201" spans="1:2" x14ac:dyDescent="0.2">
      <c r="A201" t="s">
        <v>218</v>
      </c>
      <c r="B201">
        <v>1</v>
      </c>
    </row>
    <row r="202" spans="1:2" x14ac:dyDescent="0.2">
      <c r="A202" t="s">
        <v>219</v>
      </c>
      <c r="B202">
        <v>0</v>
      </c>
    </row>
    <row r="203" spans="1:2" x14ac:dyDescent="0.2">
      <c r="A203" t="s">
        <v>223</v>
      </c>
      <c r="B203" t="s">
        <v>220</v>
      </c>
    </row>
    <row r="204" spans="1:2" x14ac:dyDescent="0.2">
      <c r="A204" s="11" t="s">
        <v>222</v>
      </c>
      <c r="B204" s="11" t="s">
        <v>221</v>
      </c>
    </row>
  </sheetData>
  <conditionalFormatting sqref="D31:D34">
    <cfRule type="containsText" dxfId="18" priority="2" operator="containsText" text="No aplica">
      <formula>NOT(ISERROR(SEARCH("No aplica",D31)))</formula>
    </cfRule>
    <cfRule type="containsText" dxfId="17" priority="3" operator="containsText" text="Pasa">
      <formula>NOT(ISERROR(SEARCH("Pasa",D31)))</formula>
    </cfRule>
    <cfRule type="containsText" dxfId="16" priority="4" operator="containsText" text="Falla">
      <formula>NOT(ISERROR(SEARCH("Falla",D31)))</formula>
    </cfRule>
  </conditionalFormatting>
  <conditionalFormatting sqref="E10:E13">
    <cfRule type="colorScale" priority="6">
      <colorScale>
        <cfvo type="formula" val="0"/>
        <cfvo type="formula" val="0.5"/>
        <cfvo type="formula" val="1"/>
        <color rgb="FFF8696B"/>
        <color rgb="FFFFEB84"/>
        <color rgb="FF63BE7B"/>
      </colorScale>
    </cfRule>
  </conditionalFormatting>
  <conditionalFormatting sqref="E16">
    <cfRule type="colorScale" priority="5">
      <colorScale>
        <cfvo type="formula" val="0"/>
        <cfvo type="formula" val="0.5"/>
        <cfvo type="formula" val="1"/>
        <color rgb="FFF8696B"/>
        <color rgb="FFFFEB84"/>
        <color rgb="FF63BE7B"/>
      </colorScale>
    </cfRule>
  </conditionalFormatting>
  <conditionalFormatting sqref="E22">
    <cfRule type="colorScale" priority="9">
      <colorScale>
        <cfvo type="formula" val="0"/>
        <cfvo type="formula" val="0.5"/>
        <cfvo type="formula" val="1"/>
        <color rgb="FFFF0000"/>
        <color rgb="FFFFEB84"/>
        <color rgb="FF00B050"/>
      </colorScale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1" operator="containsText" id="{974F709F-8212-6449-999E-6ED9FBE5BC92}">
            <xm:f>NOT(ISERROR(SEARCH("-",D31)))</xm:f>
            <xm:f>"-"</xm:f>
            <x14:dxf>
              <fill>
                <patternFill>
                  <bgColor theme="0" tint="-0.14996795556505021"/>
                </patternFill>
              </fill>
            </x14:dxf>
          </x14:cfRule>
          <xm:sqref>D31:D34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A6517-E6AD-6040-A977-EFE4E0C6901A}">
  <dimension ref="A1:Q53"/>
  <sheetViews>
    <sheetView zoomScale="82" workbookViewId="0">
      <selection sqref="A1:K5"/>
    </sheetView>
  </sheetViews>
  <sheetFormatPr baseColWidth="10" defaultRowHeight="16" x14ac:dyDescent="0.2"/>
  <cols>
    <col min="1" max="1" width="12.1640625" customWidth="1"/>
    <col min="3" max="3" width="36.6640625" bestFit="1" customWidth="1"/>
    <col min="5" max="5" width="11.83203125" bestFit="1" customWidth="1"/>
    <col min="6" max="6" width="15.83203125" bestFit="1" customWidth="1"/>
    <col min="7" max="7" width="26.6640625" customWidth="1"/>
    <col min="8" max="8" width="26.1640625" customWidth="1"/>
    <col min="9" max="9" width="20.83203125" customWidth="1"/>
    <col min="10" max="10" width="23.83203125" customWidth="1"/>
    <col min="11" max="11" width="49.1640625" customWidth="1"/>
    <col min="12" max="12" width="18.33203125" customWidth="1"/>
    <col min="13" max="13" width="33" customWidth="1"/>
    <col min="14" max="14" width="41" customWidth="1"/>
    <col min="15" max="15" width="5.5" hidden="1" customWidth="1"/>
    <col min="16" max="16" width="10.1640625" hidden="1" customWidth="1"/>
    <col min="17" max="17" width="18.33203125" hidden="1" customWidth="1"/>
  </cols>
  <sheetData>
    <row r="1" spans="1:17" ht="38" x14ac:dyDescent="0.2">
      <c r="A1" s="5" t="s">
        <v>126</v>
      </c>
      <c r="B1" s="5" t="s">
        <v>0</v>
      </c>
      <c r="C1" s="5" t="s">
        <v>1</v>
      </c>
      <c r="D1" s="5" t="s">
        <v>2</v>
      </c>
      <c r="E1" s="5" t="s">
        <v>502</v>
      </c>
      <c r="F1" s="5" t="s">
        <v>503</v>
      </c>
      <c r="G1" s="5" t="s">
        <v>467</v>
      </c>
      <c r="H1" s="1" t="s">
        <v>500</v>
      </c>
      <c r="I1" s="5" t="s">
        <v>466</v>
      </c>
      <c r="J1" s="5" t="s">
        <v>465</v>
      </c>
      <c r="K1" s="5" t="s">
        <v>3</v>
      </c>
      <c r="L1" s="5" t="s">
        <v>180</v>
      </c>
      <c r="M1" s="8" t="s">
        <v>179</v>
      </c>
      <c r="N1" s="8" t="s">
        <v>217</v>
      </c>
      <c r="O1" s="12" t="s">
        <v>224</v>
      </c>
      <c r="P1" s="12" t="s">
        <v>225</v>
      </c>
      <c r="Q1" s="12" t="s">
        <v>226</v>
      </c>
    </row>
    <row r="2" spans="1:17" ht="98" x14ac:dyDescent="0.35">
      <c r="A2" s="3"/>
      <c r="B2" s="2" t="s">
        <v>4</v>
      </c>
      <c r="C2" s="2" t="s">
        <v>5</v>
      </c>
      <c r="D2" s="2" t="s">
        <v>6</v>
      </c>
      <c r="E2" t="s">
        <v>504</v>
      </c>
      <c r="F2" t="s">
        <v>505</v>
      </c>
      <c r="G2" s="2" t="s">
        <v>7</v>
      </c>
      <c r="H2" s="2" t="s">
        <v>352</v>
      </c>
      <c r="I2" s="2" t="s">
        <v>497</v>
      </c>
      <c r="J2" s="2" t="s">
        <v>495</v>
      </c>
      <c r="K2" s="2" t="s">
        <v>252</v>
      </c>
      <c r="L2" s="23" t="s">
        <v>231</v>
      </c>
      <c r="M2" s="3"/>
      <c r="N2" s="3"/>
      <c r="O2" t="str">
        <f>VLOOKUP(L2,RESUMEN!$A$200:$B$204,2,FALSE)</f>
        <v>-</v>
      </c>
      <c r="P2">
        <f>IF(OR(O2= RESUMEN!$B$203,O2= RESUMEN!$B$203),1,0)</f>
        <v>0</v>
      </c>
      <c r="Q2">
        <f>IF(O2=RESUMEN!$B$204,1,0)</f>
        <v>0</v>
      </c>
    </row>
    <row r="3" spans="1:17" ht="79" x14ac:dyDescent="0.35">
      <c r="A3" s="3"/>
      <c r="B3" s="2" t="s">
        <v>8</v>
      </c>
      <c r="C3" s="2" t="s">
        <v>9</v>
      </c>
      <c r="D3" s="2" t="s">
        <v>6</v>
      </c>
      <c r="E3" t="s">
        <v>504</v>
      </c>
      <c r="F3" t="s">
        <v>505</v>
      </c>
      <c r="G3" s="2" t="s">
        <v>7</v>
      </c>
      <c r="H3" s="2" t="s">
        <v>353</v>
      </c>
      <c r="I3" s="2" t="s">
        <v>497</v>
      </c>
      <c r="J3" s="2" t="s">
        <v>496</v>
      </c>
      <c r="K3" s="2" t="s">
        <v>253</v>
      </c>
      <c r="L3" s="23" t="s">
        <v>231</v>
      </c>
      <c r="M3" s="3"/>
      <c r="N3" s="3"/>
      <c r="O3" t="str">
        <f>VLOOKUP(L3,RESUMEN!$A$200:$B$204,2,FALSE)</f>
        <v>-</v>
      </c>
      <c r="P3">
        <f>IF(OR(O3= RESUMEN!$B$203,O3= RESUMEN!$B$203),1,0)</f>
        <v>0</v>
      </c>
      <c r="Q3">
        <f>IF(O3=RESUMEN!$B$204,1,0)</f>
        <v>0</v>
      </c>
    </row>
    <row r="4" spans="1:17" ht="82" customHeight="1" x14ac:dyDescent="0.35">
      <c r="A4" s="3"/>
      <c r="B4" s="2" t="s">
        <v>10</v>
      </c>
      <c r="C4" s="2" t="s">
        <v>11</v>
      </c>
      <c r="D4" s="2" t="s">
        <v>6</v>
      </c>
      <c r="E4" t="s">
        <v>504</v>
      </c>
      <c r="F4" t="s">
        <v>505</v>
      </c>
      <c r="G4" s="2" t="s">
        <v>7</v>
      </c>
      <c r="H4" s="2" t="s">
        <v>354</v>
      </c>
      <c r="I4" s="2" t="s">
        <v>497</v>
      </c>
      <c r="J4" s="2"/>
      <c r="K4" s="2" t="s">
        <v>254</v>
      </c>
      <c r="L4" s="23" t="s">
        <v>231</v>
      </c>
      <c r="M4" s="3"/>
      <c r="N4" s="3"/>
      <c r="O4" t="str">
        <f>VLOOKUP(L4,RESUMEN!$A$200:$B$204,2,FALSE)</f>
        <v>-</v>
      </c>
      <c r="P4">
        <f>IF(OR(O4= RESUMEN!$B$203,O4= RESUMEN!$B$203),1,0)</f>
        <v>0</v>
      </c>
      <c r="Q4">
        <f>IF(O4=RESUMEN!$B$204,1,0)</f>
        <v>0</v>
      </c>
    </row>
    <row r="5" spans="1:17" ht="155" x14ac:dyDescent="0.35">
      <c r="A5" s="3"/>
      <c r="B5" s="2" t="s">
        <v>12</v>
      </c>
      <c r="C5" s="2" t="s">
        <v>13</v>
      </c>
      <c r="D5" s="2" t="s">
        <v>6</v>
      </c>
      <c r="E5" t="s">
        <v>504</v>
      </c>
      <c r="F5" t="s">
        <v>505</v>
      </c>
      <c r="G5" s="2" t="s">
        <v>7</v>
      </c>
      <c r="H5" s="2" t="s">
        <v>355</v>
      </c>
      <c r="I5" s="2" t="s">
        <v>497</v>
      </c>
      <c r="J5" s="2"/>
      <c r="K5" s="2" t="s">
        <v>344</v>
      </c>
      <c r="L5" s="23" t="s">
        <v>231</v>
      </c>
      <c r="M5" s="3"/>
      <c r="N5" s="3"/>
      <c r="O5" t="str">
        <f>VLOOKUP(L5,RESUMEN!$A$200:$B$204,2,FALSE)</f>
        <v>-</v>
      </c>
      <c r="P5">
        <f>IF(OR(O5= RESUMEN!$B$203,O5= RESUMEN!$B$203),1,0)</f>
        <v>0</v>
      </c>
      <c r="Q5">
        <f>IF(O5=RESUMEN!$B$204,1,0)</f>
        <v>0</v>
      </c>
    </row>
    <row r="6" spans="1:17" ht="60" x14ac:dyDescent="0.35">
      <c r="A6" s="3"/>
      <c r="B6" s="2" t="s">
        <v>14</v>
      </c>
      <c r="C6" s="2" t="s">
        <v>15</v>
      </c>
      <c r="D6" s="2" t="s">
        <v>6</v>
      </c>
      <c r="E6" t="s">
        <v>504</v>
      </c>
      <c r="F6" t="s">
        <v>505</v>
      </c>
      <c r="G6" s="2" t="s">
        <v>7</v>
      </c>
      <c r="H6" s="2" t="s">
        <v>356</v>
      </c>
      <c r="I6" s="2" t="s">
        <v>497</v>
      </c>
      <c r="J6" s="2"/>
      <c r="K6" s="2" t="s">
        <v>255</v>
      </c>
      <c r="L6" s="23" t="s">
        <v>231</v>
      </c>
      <c r="M6" s="3"/>
      <c r="N6" s="3"/>
      <c r="O6" t="str">
        <f>VLOOKUP(L6,RESUMEN!$A$200:$B$204,2,FALSE)</f>
        <v>-</v>
      </c>
      <c r="P6">
        <f>IF(OR(O6= RESUMEN!$B$203,O6= RESUMEN!$B$203),1,0)</f>
        <v>0</v>
      </c>
      <c r="Q6">
        <f>IF(O6=RESUMEN!$B$204,1,0)</f>
        <v>0</v>
      </c>
    </row>
    <row r="7" spans="1:17" ht="79" x14ac:dyDescent="0.35">
      <c r="A7" s="3"/>
      <c r="B7" s="2" t="s">
        <v>16</v>
      </c>
      <c r="C7" s="2" t="s">
        <v>17</v>
      </c>
      <c r="D7" s="2" t="s">
        <v>6</v>
      </c>
      <c r="E7" t="s">
        <v>504</v>
      </c>
      <c r="F7" t="s">
        <v>505</v>
      </c>
      <c r="G7" s="2" t="s">
        <v>7</v>
      </c>
      <c r="H7" s="2" t="s">
        <v>357</v>
      </c>
      <c r="I7" s="2"/>
      <c r="J7" s="2"/>
      <c r="K7" s="2" t="s">
        <v>345</v>
      </c>
      <c r="L7" s="23" t="s">
        <v>231</v>
      </c>
      <c r="M7" s="3"/>
      <c r="N7" s="3"/>
      <c r="O7" t="str">
        <f>VLOOKUP(L7,RESUMEN!$A$200:$B$204,2,FALSE)</f>
        <v>-</v>
      </c>
      <c r="P7">
        <f>IF(OR(O7= RESUMEN!$B$203,O7= RESUMEN!$B$203),1,0)</f>
        <v>0</v>
      </c>
      <c r="Q7">
        <f>IF(O7=RESUMEN!$B$204,1,0)</f>
        <v>0</v>
      </c>
    </row>
    <row r="8" spans="1:17" ht="145" customHeight="1" x14ac:dyDescent="0.35">
      <c r="A8" s="3"/>
      <c r="B8" s="2" t="s">
        <v>18</v>
      </c>
      <c r="C8" s="2" t="s">
        <v>19</v>
      </c>
      <c r="D8" s="2" t="s">
        <v>6</v>
      </c>
      <c r="E8" t="s">
        <v>504</v>
      </c>
      <c r="F8" t="s">
        <v>505</v>
      </c>
      <c r="G8" s="2" t="s">
        <v>7</v>
      </c>
      <c r="H8" s="2" t="s">
        <v>358</v>
      </c>
      <c r="I8" s="2"/>
      <c r="J8" s="2"/>
      <c r="K8" s="2" t="s">
        <v>256</v>
      </c>
      <c r="L8" s="23" t="s">
        <v>231</v>
      </c>
      <c r="M8" s="3"/>
      <c r="N8" s="3"/>
      <c r="O8" t="str">
        <f>VLOOKUP(L8,RESUMEN!$A$200:$B$204,2,FALSE)</f>
        <v>-</v>
      </c>
      <c r="P8">
        <f>IF(OR(O8= RESUMEN!$B$203,O8= RESUMEN!$B$203),1,0)</f>
        <v>0</v>
      </c>
      <c r="Q8">
        <f>IF(O8=RESUMEN!$B$204,1,0)</f>
        <v>0</v>
      </c>
    </row>
    <row r="9" spans="1:17" ht="98" x14ac:dyDescent="0.35">
      <c r="A9" s="3"/>
      <c r="B9" s="2" t="s">
        <v>20</v>
      </c>
      <c r="C9" s="2" t="s">
        <v>21</v>
      </c>
      <c r="D9" s="2" t="s">
        <v>6</v>
      </c>
      <c r="E9" t="s">
        <v>504</v>
      </c>
      <c r="F9" t="s">
        <v>505</v>
      </c>
      <c r="G9" s="2" t="s">
        <v>7</v>
      </c>
      <c r="H9" s="2" t="s">
        <v>359</v>
      </c>
      <c r="I9" s="2"/>
      <c r="J9" s="2"/>
      <c r="K9" s="2" t="s">
        <v>257</v>
      </c>
      <c r="L9" s="23" t="s">
        <v>231</v>
      </c>
      <c r="M9" s="3"/>
      <c r="N9" s="3"/>
      <c r="O9" t="str">
        <f>VLOOKUP(L9,RESUMEN!$A$200:$B$204,2,FALSE)</f>
        <v>-</v>
      </c>
      <c r="P9">
        <f>IF(OR(O9= RESUMEN!$B$203,O9= RESUMEN!$B$203),1,0)</f>
        <v>0</v>
      </c>
      <c r="Q9">
        <f>IF(O9=RESUMEN!$B$204,1,0)</f>
        <v>0</v>
      </c>
    </row>
    <row r="10" spans="1:17" ht="79" x14ac:dyDescent="0.35">
      <c r="A10" s="3"/>
      <c r="B10" s="2" t="s">
        <v>22</v>
      </c>
      <c r="C10" s="2" t="s">
        <v>23</v>
      </c>
      <c r="D10" s="2" t="s">
        <v>6</v>
      </c>
      <c r="E10" t="s">
        <v>504</v>
      </c>
      <c r="F10" t="s">
        <v>505</v>
      </c>
      <c r="G10" s="2" t="s">
        <v>7</v>
      </c>
      <c r="H10" s="2" t="s">
        <v>360</v>
      </c>
      <c r="I10" s="2"/>
      <c r="J10" s="2"/>
      <c r="K10" s="2" t="s">
        <v>258</v>
      </c>
      <c r="L10" s="23" t="s">
        <v>231</v>
      </c>
      <c r="M10" s="3"/>
      <c r="N10" s="3"/>
      <c r="O10" t="str">
        <f>VLOOKUP(L10,RESUMEN!$A$200:$B$204,2,FALSE)</f>
        <v>-</v>
      </c>
      <c r="P10">
        <f>IF(OR(O10= RESUMEN!$B$203,O10= RESUMEN!$B$203),1,0)</f>
        <v>0</v>
      </c>
      <c r="Q10">
        <f>IF(O10=RESUMEN!$B$204,1,0)</f>
        <v>0</v>
      </c>
    </row>
    <row r="11" spans="1:17" ht="79" x14ac:dyDescent="0.35">
      <c r="A11" s="3"/>
      <c r="B11" s="2" t="s">
        <v>24</v>
      </c>
      <c r="C11" s="2" t="s">
        <v>25</v>
      </c>
      <c r="D11" s="2" t="s">
        <v>6</v>
      </c>
      <c r="E11" t="s">
        <v>504</v>
      </c>
      <c r="F11" t="s">
        <v>505</v>
      </c>
      <c r="G11" s="2" t="s">
        <v>7</v>
      </c>
      <c r="H11" s="2" t="s">
        <v>361</v>
      </c>
      <c r="I11" s="2"/>
      <c r="J11" s="2"/>
      <c r="K11" s="2" t="s">
        <v>259</v>
      </c>
      <c r="L11" s="23" t="s">
        <v>231</v>
      </c>
      <c r="M11" s="3"/>
      <c r="N11" s="3"/>
      <c r="O11" t="str">
        <f>VLOOKUP(L11,RESUMEN!$A$200:$B$204,2,FALSE)</f>
        <v>-</v>
      </c>
      <c r="P11">
        <f>IF(OR(O11= RESUMEN!$B$203,O11= RESUMEN!$B$203),1,0)</f>
        <v>0</v>
      </c>
      <c r="Q11">
        <f>IF(O11=RESUMEN!$B$204,1,0)</f>
        <v>0</v>
      </c>
    </row>
    <row r="12" spans="1:17" ht="60" x14ac:dyDescent="0.35">
      <c r="A12" s="3"/>
      <c r="B12" s="2" t="s">
        <v>26</v>
      </c>
      <c r="C12" s="2" t="s">
        <v>27</v>
      </c>
      <c r="D12" s="2" t="s">
        <v>6</v>
      </c>
      <c r="E12" t="s">
        <v>504</v>
      </c>
      <c r="F12" t="s">
        <v>505</v>
      </c>
      <c r="G12" s="2" t="s">
        <v>7</v>
      </c>
      <c r="H12" s="2" t="s">
        <v>362</v>
      </c>
      <c r="I12" s="2"/>
      <c r="J12" s="2"/>
      <c r="K12" s="2" t="s">
        <v>260</v>
      </c>
      <c r="L12" s="23" t="s">
        <v>231</v>
      </c>
      <c r="M12" s="3"/>
      <c r="N12" s="3"/>
      <c r="O12" t="str">
        <f>VLOOKUP(L12,RESUMEN!$A$200:$B$204,2,FALSE)</f>
        <v>-</v>
      </c>
      <c r="P12">
        <f>IF(OR(O12= RESUMEN!$B$203,O12= RESUMEN!$B$203),1,0)</f>
        <v>0</v>
      </c>
      <c r="Q12">
        <f>IF(O12=RESUMEN!$B$204,1,0)</f>
        <v>0</v>
      </c>
    </row>
    <row r="13" spans="1:17" ht="79" x14ac:dyDescent="0.35">
      <c r="A13" s="3"/>
      <c r="B13" s="2" t="s">
        <v>28</v>
      </c>
      <c r="C13" s="2" t="s">
        <v>29</v>
      </c>
      <c r="D13" s="2" t="s">
        <v>6</v>
      </c>
      <c r="E13" t="s">
        <v>504</v>
      </c>
      <c r="F13" s="2" t="s">
        <v>507</v>
      </c>
      <c r="G13" s="2" t="s">
        <v>7</v>
      </c>
      <c r="H13" s="2" t="s">
        <v>363</v>
      </c>
      <c r="I13" s="2"/>
      <c r="J13" s="2"/>
      <c r="K13" s="2" t="s">
        <v>261</v>
      </c>
      <c r="L13" s="23" t="s">
        <v>231</v>
      </c>
      <c r="M13" s="3"/>
      <c r="N13" s="3"/>
      <c r="O13" t="str">
        <f>VLOOKUP(L13,RESUMEN!$A$200:$B$204,2,FALSE)</f>
        <v>-</v>
      </c>
      <c r="P13">
        <f>IF(OR(O13= RESUMEN!$B$203,O13= RESUMEN!$B$203),1,0)</f>
        <v>0</v>
      </c>
      <c r="Q13">
        <f>IF(O13=RESUMEN!$B$204,1,0)</f>
        <v>0</v>
      </c>
    </row>
    <row r="14" spans="1:17" ht="98" x14ac:dyDescent="0.35">
      <c r="A14" s="3"/>
      <c r="B14" s="2" t="s">
        <v>30</v>
      </c>
      <c r="C14" s="2" t="s">
        <v>31</v>
      </c>
      <c r="D14" s="2" t="s">
        <v>6</v>
      </c>
      <c r="E14" t="s">
        <v>504</v>
      </c>
      <c r="F14" s="2" t="s">
        <v>508</v>
      </c>
      <c r="G14" s="2" t="s">
        <v>7</v>
      </c>
      <c r="H14" s="2" t="s">
        <v>364</v>
      </c>
      <c r="I14" s="2"/>
      <c r="J14" s="2"/>
      <c r="K14" s="2" t="s">
        <v>262</v>
      </c>
      <c r="L14" s="23" t="s">
        <v>231</v>
      </c>
      <c r="M14" s="3"/>
      <c r="N14" s="3"/>
      <c r="O14" t="str">
        <f>VLOOKUP(L14,RESUMEN!$A$200:$B$204,2,FALSE)</f>
        <v>-</v>
      </c>
      <c r="P14">
        <f>IF(OR(O14= RESUMEN!$B$203,O14= RESUMEN!$B$203),1,0)</f>
        <v>0</v>
      </c>
      <c r="Q14">
        <f>IF(O14=RESUMEN!$B$204,1,0)</f>
        <v>0</v>
      </c>
    </row>
    <row r="15" spans="1:17" ht="98" x14ac:dyDescent="0.35">
      <c r="A15" s="3"/>
      <c r="B15" s="2" t="s">
        <v>32</v>
      </c>
      <c r="C15" s="2" t="s">
        <v>33</v>
      </c>
      <c r="D15" s="2" t="s">
        <v>6</v>
      </c>
      <c r="E15" t="s">
        <v>504</v>
      </c>
      <c r="F15" s="2" t="s">
        <v>508</v>
      </c>
      <c r="G15" s="2" t="s">
        <v>34</v>
      </c>
      <c r="H15" s="2" t="s">
        <v>365</v>
      </c>
      <c r="I15" s="2"/>
      <c r="J15" s="2"/>
      <c r="K15" s="2" t="s">
        <v>263</v>
      </c>
      <c r="L15" s="23" t="s">
        <v>231</v>
      </c>
      <c r="M15" s="3"/>
      <c r="N15" s="3"/>
      <c r="O15" t="str">
        <f>VLOOKUP(L15,RESUMEN!$A$200:$B$204,2,FALSE)</f>
        <v>-</v>
      </c>
      <c r="P15">
        <f>IF(OR(O15= RESUMEN!$B$203,O15= RESUMEN!$B$203),1,0)</f>
        <v>0</v>
      </c>
      <c r="Q15">
        <f>IF(O15=RESUMEN!$B$204,1,0)</f>
        <v>0</v>
      </c>
    </row>
    <row r="16" spans="1:17" ht="136" x14ac:dyDescent="0.35">
      <c r="A16" s="3"/>
      <c r="B16" s="2" t="s">
        <v>35</v>
      </c>
      <c r="C16" s="2" t="s">
        <v>36</v>
      </c>
      <c r="D16" s="2" t="s">
        <v>6</v>
      </c>
      <c r="E16" t="s">
        <v>504</v>
      </c>
      <c r="F16" s="2" t="s">
        <v>508</v>
      </c>
      <c r="G16" s="2" t="s">
        <v>346</v>
      </c>
      <c r="H16" s="2" t="s">
        <v>366</v>
      </c>
      <c r="I16" s="2"/>
      <c r="J16" s="2"/>
      <c r="K16" s="2" t="s">
        <v>347</v>
      </c>
      <c r="L16" s="23" t="s">
        <v>231</v>
      </c>
      <c r="M16" s="3"/>
      <c r="N16" s="3"/>
      <c r="O16" t="str">
        <f>VLOOKUP(L16,RESUMEN!$A$200:$B$204,2,FALSE)</f>
        <v>-</v>
      </c>
      <c r="P16">
        <f>IF(OR(O16= RESUMEN!$B$203,O16= RESUMEN!$B$203),1,0)</f>
        <v>0</v>
      </c>
      <c r="Q16">
        <f>IF(O16=RESUMEN!$B$204,1,0)</f>
        <v>0</v>
      </c>
    </row>
    <row r="17" spans="1:17" ht="79" x14ac:dyDescent="0.35">
      <c r="A17" s="3"/>
      <c r="B17" s="2" t="s">
        <v>38</v>
      </c>
      <c r="C17" s="2" t="s">
        <v>39</v>
      </c>
      <c r="D17" s="2" t="s">
        <v>40</v>
      </c>
      <c r="E17" t="s">
        <v>504</v>
      </c>
      <c r="F17" s="2" t="s">
        <v>508</v>
      </c>
      <c r="G17" s="2" t="s">
        <v>34</v>
      </c>
      <c r="H17" s="2" t="s">
        <v>367</v>
      </c>
      <c r="I17" s="2"/>
      <c r="J17" s="2"/>
      <c r="K17" s="2" t="s">
        <v>264</v>
      </c>
      <c r="L17" s="23" t="s">
        <v>231</v>
      </c>
      <c r="M17" s="3"/>
      <c r="N17" s="3"/>
      <c r="O17" t="str">
        <f>VLOOKUP(L17,RESUMEN!$A$200:$B$204,2,FALSE)</f>
        <v>-</v>
      </c>
      <c r="P17">
        <f>IF(OR(O17= RESUMEN!$B$203,O17= RESUMEN!$B$203),1,0)</f>
        <v>0</v>
      </c>
      <c r="Q17">
        <f>IF(O17=RESUMEN!$B$204,1,0)</f>
        <v>0</v>
      </c>
    </row>
    <row r="18" spans="1:17" ht="117" x14ac:dyDescent="0.35">
      <c r="A18" s="3"/>
      <c r="B18" s="2" t="s">
        <v>41</v>
      </c>
      <c r="C18" s="2" t="s">
        <v>42</v>
      </c>
      <c r="D18" s="2" t="s">
        <v>40</v>
      </c>
      <c r="E18" t="s">
        <v>504</v>
      </c>
      <c r="F18" s="2" t="s">
        <v>508</v>
      </c>
      <c r="G18" s="2" t="s">
        <v>37</v>
      </c>
      <c r="H18" s="2" t="s">
        <v>368</v>
      </c>
      <c r="I18" s="2"/>
      <c r="J18" s="2"/>
      <c r="K18" s="2" t="s">
        <v>265</v>
      </c>
      <c r="L18" s="23" t="s">
        <v>231</v>
      </c>
      <c r="M18" s="3"/>
      <c r="N18" s="3"/>
      <c r="O18" t="str">
        <f>VLOOKUP(L18,RESUMEN!$A$200:$B$204,2,FALSE)</f>
        <v>-</v>
      </c>
      <c r="P18">
        <f>IF(OR(O18= RESUMEN!$B$203,O18= RESUMEN!$B$203),1,0)</f>
        <v>0</v>
      </c>
      <c r="Q18">
        <f>IF(O18=RESUMEN!$B$204,1,0)</f>
        <v>0</v>
      </c>
    </row>
    <row r="19" spans="1:17" ht="98" x14ac:dyDescent="0.35">
      <c r="A19" s="3"/>
      <c r="B19" s="2" t="s">
        <v>43</v>
      </c>
      <c r="C19" s="2" t="s">
        <v>44</v>
      </c>
      <c r="D19" s="2" t="s">
        <v>6</v>
      </c>
      <c r="E19" t="s">
        <v>45</v>
      </c>
      <c r="F19" t="s">
        <v>509</v>
      </c>
      <c r="G19" s="2" t="s">
        <v>45</v>
      </c>
      <c r="H19" s="2" t="s">
        <v>369</v>
      </c>
      <c r="I19" s="2"/>
      <c r="J19" s="2"/>
      <c r="K19" s="2" t="s">
        <v>266</v>
      </c>
      <c r="L19" s="23" t="s">
        <v>231</v>
      </c>
      <c r="M19" s="3"/>
      <c r="N19" s="3"/>
      <c r="O19" t="str">
        <f>VLOOKUP(L19,RESUMEN!$A$200:$B$204,2,FALSE)</f>
        <v>-</v>
      </c>
      <c r="P19">
        <f>IF(OR(O19= RESUMEN!$B$203,O19= RESUMEN!$B$203),1,0)</f>
        <v>0</v>
      </c>
      <c r="Q19">
        <f>IF(O19=RESUMEN!$B$204,1,0)</f>
        <v>0</v>
      </c>
    </row>
    <row r="20" spans="1:17" ht="98" x14ac:dyDescent="0.35">
      <c r="A20" s="3"/>
      <c r="B20" s="2" t="s">
        <v>46</v>
      </c>
      <c r="C20" s="2" t="s">
        <v>47</v>
      </c>
      <c r="D20" s="2" t="s">
        <v>6</v>
      </c>
      <c r="E20" t="s">
        <v>45</v>
      </c>
      <c r="F20" t="s">
        <v>509</v>
      </c>
      <c r="G20" s="2" t="s">
        <v>45</v>
      </c>
      <c r="H20" s="2" t="s">
        <v>370</v>
      </c>
      <c r="I20" s="2"/>
      <c r="J20" s="2"/>
      <c r="K20" s="2" t="s">
        <v>267</v>
      </c>
      <c r="L20" s="23" t="s">
        <v>231</v>
      </c>
      <c r="M20" s="3"/>
      <c r="N20" s="3"/>
      <c r="O20" t="str">
        <f>VLOOKUP(L20,RESUMEN!$A$200:$B$204,2,FALSE)</f>
        <v>-</v>
      </c>
      <c r="P20">
        <f>IF(OR(O20= RESUMEN!$B$203,O20= RESUMEN!$B$203),1,0)</f>
        <v>0</v>
      </c>
      <c r="Q20">
        <f>IF(O20=RESUMEN!$B$204,1,0)</f>
        <v>0</v>
      </c>
    </row>
    <row r="21" spans="1:17" ht="79" x14ac:dyDescent="0.35">
      <c r="A21" s="3"/>
      <c r="B21" s="2" t="s">
        <v>48</v>
      </c>
      <c r="C21" s="2" t="s">
        <v>49</v>
      </c>
      <c r="D21" s="2" t="s">
        <v>6</v>
      </c>
      <c r="E21" t="s">
        <v>45</v>
      </c>
      <c r="F21" t="s">
        <v>509</v>
      </c>
      <c r="G21" s="2" t="s">
        <v>45</v>
      </c>
      <c r="H21" s="2" t="s">
        <v>371</v>
      </c>
      <c r="I21" s="2"/>
      <c r="J21" s="2"/>
      <c r="K21" s="2" t="s">
        <v>348</v>
      </c>
      <c r="L21" s="23" t="s">
        <v>231</v>
      </c>
      <c r="M21" s="3"/>
      <c r="N21" s="3"/>
      <c r="O21" t="str">
        <f>VLOOKUP(L21,RESUMEN!$A$200:$B$204,2,FALSE)</f>
        <v>-</v>
      </c>
      <c r="P21">
        <f>IF(OR(O21= RESUMEN!$B$203,O21= RESUMEN!$B$203),1,0)</f>
        <v>0</v>
      </c>
      <c r="Q21">
        <f>IF(O21=RESUMEN!$B$204,1,0)</f>
        <v>0</v>
      </c>
    </row>
    <row r="22" spans="1:17" ht="98" x14ac:dyDescent="0.35">
      <c r="A22" s="3"/>
      <c r="B22" s="2" t="s">
        <v>50</v>
      </c>
      <c r="C22" s="2" t="s">
        <v>51</v>
      </c>
      <c r="D22" s="2" t="s">
        <v>6</v>
      </c>
      <c r="E22" t="s">
        <v>45</v>
      </c>
      <c r="F22" t="s">
        <v>509</v>
      </c>
      <c r="G22" s="2" t="s">
        <v>45</v>
      </c>
      <c r="H22" s="2" t="s">
        <v>372</v>
      </c>
      <c r="I22" s="2"/>
      <c r="J22" s="2"/>
      <c r="K22" s="2" t="s">
        <v>349</v>
      </c>
      <c r="L22" s="23" t="s">
        <v>231</v>
      </c>
      <c r="M22" s="3"/>
      <c r="N22" s="3"/>
      <c r="O22" t="str">
        <f>VLOOKUP(L22,RESUMEN!$A$200:$B$204,2,FALSE)</f>
        <v>-</v>
      </c>
      <c r="P22">
        <f>IF(OR(O22= RESUMEN!$B$203,O22= RESUMEN!$B$203),1,0)</f>
        <v>0</v>
      </c>
      <c r="Q22">
        <f>IF(O22=RESUMEN!$B$204,1,0)</f>
        <v>0</v>
      </c>
    </row>
    <row r="23" spans="1:17" ht="98" x14ac:dyDescent="0.35">
      <c r="A23" s="3"/>
      <c r="B23" s="2" t="s">
        <v>52</v>
      </c>
      <c r="C23" s="2" t="s">
        <v>53</v>
      </c>
      <c r="D23" s="2" t="s">
        <v>6</v>
      </c>
      <c r="E23" t="s">
        <v>45</v>
      </c>
      <c r="F23" t="s">
        <v>509</v>
      </c>
      <c r="G23" s="2" t="s">
        <v>45</v>
      </c>
      <c r="H23" s="2" t="s">
        <v>373</v>
      </c>
      <c r="I23" s="2"/>
      <c r="J23" s="2"/>
      <c r="K23" s="2" t="s">
        <v>268</v>
      </c>
      <c r="L23" s="23" t="s">
        <v>231</v>
      </c>
      <c r="M23" s="3"/>
      <c r="N23" s="3"/>
      <c r="O23" t="str">
        <f>VLOOKUP(L23,RESUMEN!$A$200:$B$204,2,FALSE)</f>
        <v>-</v>
      </c>
      <c r="P23">
        <f>IF(OR(O23= RESUMEN!$B$203,O23= RESUMEN!$B$203),1,0)</f>
        <v>0</v>
      </c>
      <c r="Q23">
        <f>IF(O23=RESUMEN!$B$204,1,0)</f>
        <v>0</v>
      </c>
    </row>
    <row r="24" spans="1:17" ht="79" x14ac:dyDescent="0.35">
      <c r="A24" s="3"/>
      <c r="B24" s="2" t="s">
        <v>54</v>
      </c>
      <c r="C24" s="2" t="s">
        <v>55</v>
      </c>
      <c r="D24" s="2" t="s">
        <v>6</v>
      </c>
      <c r="E24" t="s">
        <v>45</v>
      </c>
      <c r="F24" t="s">
        <v>509</v>
      </c>
      <c r="G24" s="2" t="s">
        <v>45</v>
      </c>
      <c r="H24" s="2" t="s">
        <v>374</v>
      </c>
      <c r="I24" s="2"/>
      <c r="J24" s="2"/>
      <c r="K24" s="2" t="s">
        <v>269</v>
      </c>
      <c r="L24" s="23" t="s">
        <v>231</v>
      </c>
      <c r="M24" s="3"/>
      <c r="N24" s="3"/>
      <c r="O24" t="str">
        <f>VLOOKUP(L24,RESUMEN!$A$200:$B$204,2,FALSE)</f>
        <v>-</v>
      </c>
      <c r="P24">
        <f>IF(OR(O24= RESUMEN!$B$203,O24= RESUMEN!$B$203),1,0)</f>
        <v>0</v>
      </c>
      <c r="Q24">
        <f>IF(O24=RESUMEN!$B$204,1,0)</f>
        <v>0</v>
      </c>
    </row>
    <row r="25" spans="1:17" ht="98" x14ac:dyDescent="0.35">
      <c r="A25" s="3"/>
      <c r="B25" s="2" t="s">
        <v>56</v>
      </c>
      <c r="C25" s="2" t="s">
        <v>57</v>
      </c>
      <c r="D25" s="2" t="s">
        <v>6</v>
      </c>
      <c r="E25" t="s">
        <v>45</v>
      </c>
      <c r="F25" t="s">
        <v>509</v>
      </c>
      <c r="G25" s="2" t="s">
        <v>45</v>
      </c>
      <c r="H25" s="2" t="s">
        <v>375</v>
      </c>
      <c r="I25" s="2"/>
      <c r="J25" s="2"/>
      <c r="K25" s="2" t="s">
        <v>270</v>
      </c>
      <c r="L25" s="23" t="s">
        <v>231</v>
      </c>
      <c r="M25" s="3"/>
      <c r="N25" s="3"/>
      <c r="O25" t="str">
        <f>VLOOKUP(L25,RESUMEN!$A$200:$B$204,2,FALSE)</f>
        <v>-</v>
      </c>
      <c r="P25">
        <f>IF(OR(O25= RESUMEN!$B$203,O25= RESUMEN!$B$203),1,0)</f>
        <v>0</v>
      </c>
      <c r="Q25">
        <f>IF(O25=RESUMEN!$B$204,1,0)</f>
        <v>0</v>
      </c>
    </row>
    <row r="26" spans="1:17" ht="79" x14ac:dyDescent="0.35">
      <c r="A26" s="3"/>
      <c r="B26" s="2" t="s">
        <v>58</v>
      </c>
      <c r="C26" s="2" t="s">
        <v>59</v>
      </c>
      <c r="D26" s="2" t="s">
        <v>6</v>
      </c>
      <c r="E26" t="s">
        <v>45</v>
      </c>
      <c r="F26" t="s">
        <v>509</v>
      </c>
      <c r="G26" s="2" t="s">
        <v>45</v>
      </c>
      <c r="H26" s="2" t="s">
        <v>376</v>
      </c>
      <c r="I26" s="2"/>
      <c r="J26" s="2"/>
      <c r="K26" s="2" t="s">
        <v>271</v>
      </c>
      <c r="L26" s="23" t="s">
        <v>231</v>
      </c>
      <c r="M26" s="3"/>
      <c r="N26" s="3"/>
      <c r="O26" t="str">
        <f>VLOOKUP(L26,RESUMEN!$A$200:$B$204,2,FALSE)</f>
        <v>-</v>
      </c>
      <c r="P26">
        <f>IF(OR(O26= RESUMEN!$B$203,O26= RESUMEN!$B$203),1,0)</f>
        <v>0</v>
      </c>
      <c r="Q26">
        <f>IF(O26=RESUMEN!$B$204,1,0)</f>
        <v>0</v>
      </c>
    </row>
    <row r="27" spans="1:17" ht="117" x14ac:dyDescent="0.35">
      <c r="A27" s="3"/>
      <c r="B27" s="2" t="s">
        <v>60</v>
      </c>
      <c r="C27" s="2" t="s">
        <v>61</v>
      </c>
      <c r="D27" s="2" t="s">
        <v>6</v>
      </c>
      <c r="E27" t="s">
        <v>45</v>
      </c>
      <c r="F27" t="s">
        <v>509</v>
      </c>
      <c r="G27" s="2" t="s">
        <v>45</v>
      </c>
      <c r="H27" s="2" t="s">
        <v>377</v>
      </c>
      <c r="I27" s="2"/>
      <c r="J27" s="2"/>
      <c r="K27" s="2" t="s">
        <v>272</v>
      </c>
      <c r="L27" s="23" t="s">
        <v>231</v>
      </c>
      <c r="M27" s="3"/>
      <c r="N27" s="3"/>
      <c r="O27" t="str">
        <f>VLOOKUP(L27,RESUMEN!$A$200:$B$204,2,FALSE)</f>
        <v>-</v>
      </c>
      <c r="P27">
        <f>IF(OR(O27= RESUMEN!$B$203,O27= RESUMEN!$B$203),1,0)</f>
        <v>0</v>
      </c>
      <c r="Q27">
        <f>IF(O27=RESUMEN!$B$204,1,0)</f>
        <v>0</v>
      </c>
    </row>
    <row r="28" spans="1:17" ht="98" x14ac:dyDescent="0.35">
      <c r="A28" s="3"/>
      <c r="B28" s="2" t="s">
        <v>62</v>
      </c>
      <c r="C28" s="2" t="s">
        <v>63</v>
      </c>
      <c r="D28" s="2" t="s">
        <v>6</v>
      </c>
      <c r="E28" t="s">
        <v>45</v>
      </c>
      <c r="F28" t="s">
        <v>509</v>
      </c>
      <c r="G28" s="2" t="s">
        <v>45</v>
      </c>
      <c r="H28" s="2" t="s">
        <v>378</v>
      </c>
      <c r="I28" s="2"/>
      <c r="J28" s="2"/>
      <c r="K28" s="2" t="s">
        <v>273</v>
      </c>
      <c r="L28" s="23" t="s">
        <v>231</v>
      </c>
      <c r="M28" s="3"/>
      <c r="N28" s="3"/>
      <c r="O28" t="str">
        <f>VLOOKUP(L28,RESUMEN!$A$200:$B$204,2,FALSE)</f>
        <v>-</v>
      </c>
      <c r="P28">
        <f>IF(OR(O28= RESUMEN!$B$203,O28= RESUMEN!$B$203),1,0)</f>
        <v>0</v>
      </c>
      <c r="Q28">
        <f>IF(O28=RESUMEN!$B$204,1,0)</f>
        <v>0</v>
      </c>
    </row>
    <row r="29" spans="1:17" ht="98" x14ac:dyDescent="0.35">
      <c r="A29" s="3"/>
      <c r="B29" s="2" t="s">
        <v>64</v>
      </c>
      <c r="C29" s="2" t="s">
        <v>65</v>
      </c>
      <c r="D29" s="2" t="s">
        <v>6</v>
      </c>
      <c r="E29" t="s">
        <v>45</v>
      </c>
      <c r="F29" t="s">
        <v>509</v>
      </c>
      <c r="G29" s="2" t="s">
        <v>45</v>
      </c>
      <c r="H29" s="2" t="s">
        <v>379</v>
      </c>
      <c r="I29" s="2"/>
      <c r="J29" s="2"/>
      <c r="K29" s="2" t="s">
        <v>274</v>
      </c>
      <c r="L29" s="23" t="s">
        <v>231</v>
      </c>
      <c r="M29" s="3"/>
      <c r="N29" s="3"/>
      <c r="O29" t="str">
        <f>VLOOKUP(L29,RESUMEN!$A$200:$B$204,2,FALSE)</f>
        <v>-</v>
      </c>
      <c r="P29">
        <f>IF(OR(O29= RESUMEN!$B$203,O29= RESUMEN!$B$203),1,0)</f>
        <v>0</v>
      </c>
      <c r="Q29">
        <f>IF(O29=RESUMEN!$B$204,1,0)</f>
        <v>0</v>
      </c>
    </row>
    <row r="30" spans="1:17" ht="98" x14ac:dyDescent="0.35">
      <c r="A30" s="3"/>
      <c r="B30" s="2" t="s">
        <v>66</v>
      </c>
      <c r="C30" s="2" t="s">
        <v>67</v>
      </c>
      <c r="D30" s="2" t="s">
        <v>6</v>
      </c>
      <c r="E30" t="s">
        <v>45</v>
      </c>
      <c r="F30" t="s">
        <v>509</v>
      </c>
      <c r="G30" s="2" t="s">
        <v>45</v>
      </c>
      <c r="H30" s="2" t="s">
        <v>380</v>
      </c>
      <c r="I30" s="2"/>
      <c r="J30" s="2"/>
      <c r="K30" s="2" t="s">
        <v>275</v>
      </c>
      <c r="L30" s="23" t="s">
        <v>231</v>
      </c>
      <c r="M30" s="3"/>
      <c r="N30" s="3"/>
      <c r="O30" t="str">
        <f>VLOOKUP(L30,RESUMEN!$A$200:$B$204,2,FALSE)</f>
        <v>-</v>
      </c>
      <c r="P30">
        <f>IF(OR(O30= RESUMEN!$B$203,O30= RESUMEN!$B$203),1,0)</f>
        <v>0</v>
      </c>
      <c r="Q30">
        <f>IF(O30=RESUMEN!$B$204,1,0)</f>
        <v>0</v>
      </c>
    </row>
    <row r="31" spans="1:17" ht="98" x14ac:dyDescent="0.35">
      <c r="A31" s="3"/>
      <c r="B31" s="2" t="s">
        <v>68</v>
      </c>
      <c r="C31" s="2" t="s">
        <v>69</v>
      </c>
      <c r="D31" s="2" t="s">
        <v>6</v>
      </c>
      <c r="E31" t="s">
        <v>45</v>
      </c>
      <c r="F31" t="s">
        <v>509</v>
      </c>
      <c r="G31" s="2" t="s">
        <v>45</v>
      </c>
      <c r="H31" s="2" t="s">
        <v>381</v>
      </c>
      <c r="I31" s="2"/>
      <c r="J31" s="2"/>
      <c r="K31" s="2" t="s">
        <v>459</v>
      </c>
      <c r="L31" s="23" t="s">
        <v>231</v>
      </c>
      <c r="M31" s="3"/>
      <c r="N31" s="3"/>
      <c r="O31" t="str">
        <f>VLOOKUP(L31,RESUMEN!$A$200:$B$204,2,FALSE)</f>
        <v>-</v>
      </c>
      <c r="P31">
        <f>IF(OR(O31= RESUMEN!$B$203,O31= RESUMEN!$B$203),1,0)</f>
        <v>0</v>
      </c>
      <c r="Q31">
        <f>IF(O31=RESUMEN!$B$204,1,0)</f>
        <v>0</v>
      </c>
    </row>
    <row r="32" spans="1:17" ht="174" x14ac:dyDescent="0.35">
      <c r="A32" s="3"/>
      <c r="B32" s="2" t="s">
        <v>70</v>
      </c>
      <c r="C32" s="2" t="s">
        <v>71</v>
      </c>
      <c r="D32" s="2" t="s">
        <v>6</v>
      </c>
      <c r="E32" t="s">
        <v>45</v>
      </c>
      <c r="F32" t="s">
        <v>509</v>
      </c>
      <c r="G32" s="2" t="s">
        <v>45</v>
      </c>
      <c r="H32" s="2" t="s">
        <v>382</v>
      </c>
      <c r="I32" s="2"/>
      <c r="J32" s="2"/>
      <c r="K32" s="2" t="s">
        <v>276</v>
      </c>
      <c r="L32" s="23" t="s">
        <v>231</v>
      </c>
      <c r="M32" s="3"/>
      <c r="N32" s="3"/>
      <c r="O32" t="str">
        <f>VLOOKUP(L32,RESUMEN!$A$200:$B$204,2,FALSE)</f>
        <v>-</v>
      </c>
      <c r="P32">
        <f>IF(OR(O32= RESUMEN!$B$203,O32= RESUMEN!$B$203),1,0)</f>
        <v>0</v>
      </c>
      <c r="Q32">
        <f>IF(O32=RESUMEN!$B$204,1,0)</f>
        <v>0</v>
      </c>
    </row>
    <row r="33" spans="1:17" ht="117" x14ac:dyDescent="0.35">
      <c r="A33" s="3"/>
      <c r="B33" s="2" t="s">
        <v>72</v>
      </c>
      <c r="C33" s="2" t="s">
        <v>73</v>
      </c>
      <c r="D33" s="2" t="s">
        <v>6</v>
      </c>
      <c r="E33" t="s">
        <v>45</v>
      </c>
      <c r="F33" t="s">
        <v>509</v>
      </c>
      <c r="G33" s="2" t="s">
        <v>45</v>
      </c>
      <c r="H33" s="2" t="s">
        <v>383</v>
      </c>
      <c r="I33" s="2"/>
      <c r="J33" s="2"/>
      <c r="K33" s="2" t="s">
        <v>277</v>
      </c>
      <c r="L33" s="23" t="s">
        <v>231</v>
      </c>
      <c r="M33" s="3"/>
      <c r="N33" s="3"/>
      <c r="O33" t="str">
        <f>VLOOKUP(L33,RESUMEN!$A$200:$B$204,2,FALSE)</f>
        <v>-</v>
      </c>
      <c r="P33">
        <f>IF(OR(O33= RESUMEN!$B$203,O33= RESUMEN!$B$203),1,0)</f>
        <v>0</v>
      </c>
      <c r="Q33">
        <f>IF(O33=RESUMEN!$B$204,1,0)</f>
        <v>0</v>
      </c>
    </row>
    <row r="34" spans="1:17" ht="136" x14ac:dyDescent="0.35">
      <c r="A34" s="3"/>
      <c r="B34" s="2" t="s">
        <v>74</v>
      </c>
      <c r="C34" s="2" t="s">
        <v>75</v>
      </c>
      <c r="D34" s="2" t="s">
        <v>6</v>
      </c>
      <c r="E34" t="s">
        <v>45</v>
      </c>
      <c r="F34" t="s">
        <v>509</v>
      </c>
      <c r="G34" s="2" t="s">
        <v>45</v>
      </c>
      <c r="H34" s="2" t="s">
        <v>384</v>
      </c>
      <c r="I34" s="2"/>
      <c r="J34" s="2"/>
      <c r="K34" s="2" t="s">
        <v>278</v>
      </c>
      <c r="L34" s="23" t="s">
        <v>231</v>
      </c>
      <c r="M34" s="3"/>
      <c r="N34" s="3"/>
      <c r="O34" t="str">
        <f>VLOOKUP(L34,RESUMEN!$A$200:$B$204,2,FALSE)</f>
        <v>-</v>
      </c>
      <c r="P34">
        <f>IF(OR(O34= RESUMEN!$B$203,O34= RESUMEN!$B$203),1,0)</f>
        <v>0</v>
      </c>
      <c r="Q34">
        <f>IF(O34=RESUMEN!$B$204,1,0)</f>
        <v>0</v>
      </c>
    </row>
    <row r="35" spans="1:17" ht="117" x14ac:dyDescent="0.35">
      <c r="A35" s="3"/>
      <c r="B35" s="2" t="s">
        <v>76</v>
      </c>
      <c r="C35" s="2" t="s">
        <v>77</v>
      </c>
      <c r="D35" s="2" t="s">
        <v>6</v>
      </c>
      <c r="E35" t="s">
        <v>45</v>
      </c>
      <c r="F35" t="s">
        <v>509</v>
      </c>
      <c r="G35" s="2" t="s">
        <v>45</v>
      </c>
      <c r="H35" s="2" t="s">
        <v>385</v>
      </c>
      <c r="I35" s="2"/>
      <c r="J35" s="2"/>
      <c r="K35" s="2" t="s">
        <v>279</v>
      </c>
      <c r="L35" s="23" t="s">
        <v>231</v>
      </c>
      <c r="M35" s="3"/>
      <c r="N35" s="3"/>
      <c r="O35" t="str">
        <f>VLOOKUP(L35,RESUMEN!$A$200:$B$204,2,FALSE)</f>
        <v>-</v>
      </c>
      <c r="P35">
        <f>IF(OR(O35= RESUMEN!$B$203,O35= RESUMEN!$B$203),1,0)</f>
        <v>0</v>
      </c>
      <c r="Q35">
        <f>IF(O35=RESUMEN!$B$204,1,0)</f>
        <v>0</v>
      </c>
    </row>
    <row r="36" spans="1:17" ht="79" x14ac:dyDescent="0.35">
      <c r="A36" s="3"/>
      <c r="B36" s="2" t="s">
        <v>78</v>
      </c>
      <c r="C36" s="2" t="s">
        <v>79</v>
      </c>
      <c r="D36" s="2" t="s">
        <v>6</v>
      </c>
      <c r="E36" t="s">
        <v>45</v>
      </c>
      <c r="F36" t="s">
        <v>509</v>
      </c>
      <c r="G36" s="2" t="s">
        <v>80</v>
      </c>
      <c r="H36" s="2" t="s">
        <v>386</v>
      </c>
      <c r="I36" s="2"/>
      <c r="J36" s="2"/>
      <c r="K36" s="2" t="s">
        <v>350</v>
      </c>
      <c r="L36" s="23" t="s">
        <v>231</v>
      </c>
      <c r="M36" s="3"/>
      <c r="N36" s="3"/>
      <c r="O36" t="str">
        <f>VLOOKUP(L36,RESUMEN!$A$200:$B$204,2,FALSE)</f>
        <v>-</v>
      </c>
      <c r="P36">
        <f>IF(OR(O36= RESUMEN!$B$203,O36= RESUMEN!$B$203),1,0)</f>
        <v>0</v>
      </c>
      <c r="Q36">
        <f>IF(O36=RESUMEN!$B$204,1,0)</f>
        <v>0</v>
      </c>
    </row>
    <row r="37" spans="1:17" ht="60" x14ac:dyDescent="0.35">
      <c r="A37" s="3"/>
      <c r="B37" s="2" t="s">
        <v>81</v>
      </c>
      <c r="C37" s="2" t="s">
        <v>82</v>
      </c>
      <c r="D37" s="2" t="s">
        <v>6</v>
      </c>
      <c r="E37" t="s">
        <v>45</v>
      </c>
      <c r="F37" t="s">
        <v>509</v>
      </c>
      <c r="G37" s="2" t="s">
        <v>80</v>
      </c>
      <c r="H37" s="2" t="s">
        <v>387</v>
      </c>
      <c r="I37" s="2"/>
      <c r="J37" s="2"/>
      <c r="K37" s="2" t="s">
        <v>280</v>
      </c>
      <c r="L37" s="23" t="s">
        <v>231</v>
      </c>
      <c r="M37" s="3"/>
      <c r="N37" s="3"/>
      <c r="O37" t="str">
        <f>VLOOKUP(L37,RESUMEN!$A$200:$B$204,2,FALSE)</f>
        <v>-</v>
      </c>
      <c r="P37">
        <f>IF(OR(O37= RESUMEN!$B$203,O37= RESUMEN!$B$203),1,0)</f>
        <v>0</v>
      </c>
      <c r="Q37">
        <f>IF(O37=RESUMEN!$B$204,1,0)</f>
        <v>0</v>
      </c>
    </row>
    <row r="38" spans="1:17" ht="79" x14ac:dyDescent="0.35">
      <c r="A38" s="3"/>
      <c r="B38" s="2" t="s">
        <v>83</v>
      </c>
      <c r="C38" s="2" t="s">
        <v>84</v>
      </c>
      <c r="D38" s="2" t="s">
        <v>6</v>
      </c>
      <c r="E38" t="s">
        <v>45</v>
      </c>
      <c r="F38" t="s">
        <v>509</v>
      </c>
      <c r="G38" s="2" t="s">
        <v>80</v>
      </c>
      <c r="H38" s="2" t="s">
        <v>388</v>
      </c>
      <c r="I38" s="2"/>
      <c r="J38" s="2"/>
      <c r="K38" s="2" t="s">
        <v>281</v>
      </c>
      <c r="L38" s="23" t="s">
        <v>231</v>
      </c>
      <c r="M38" s="3"/>
      <c r="N38" s="3"/>
      <c r="O38" t="str">
        <f>VLOOKUP(L38,RESUMEN!$A$200:$B$204,2,FALSE)</f>
        <v>-</v>
      </c>
      <c r="P38">
        <f>IF(OR(O38= RESUMEN!$B$203,O38= RESUMEN!$B$203),1,0)</f>
        <v>0</v>
      </c>
      <c r="Q38">
        <f>IF(O38=RESUMEN!$B$204,1,0)</f>
        <v>0</v>
      </c>
    </row>
    <row r="39" spans="1:17" ht="136" x14ac:dyDescent="0.35">
      <c r="A39" s="3"/>
      <c r="B39" s="2" t="s">
        <v>85</v>
      </c>
      <c r="C39" s="2" t="s">
        <v>86</v>
      </c>
      <c r="D39" s="2" t="s">
        <v>6</v>
      </c>
      <c r="E39" t="s">
        <v>510</v>
      </c>
      <c r="F39" t="s">
        <v>511</v>
      </c>
      <c r="G39" s="2" t="s">
        <v>87</v>
      </c>
      <c r="H39" s="2" t="s">
        <v>389</v>
      </c>
      <c r="I39" s="2"/>
      <c r="J39" s="2"/>
      <c r="K39" s="2" t="s">
        <v>282</v>
      </c>
      <c r="L39" s="23" t="s">
        <v>231</v>
      </c>
      <c r="M39" s="3"/>
      <c r="N39" s="3"/>
      <c r="O39" t="str">
        <f>VLOOKUP(L39,RESUMEN!$A$200:$B$204,2,FALSE)</f>
        <v>-</v>
      </c>
      <c r="P39">
        <f>IF(OR(O39= RESUMEN!$B$203,O39= RESUMEN!$B$203),1,0)</f>
        <v>0</v>
      </c>
      <c r="Q39">
        <f>IF(O39=RESUMEN!$B$204,1,0)</f>
        <v>0</v>
      </c>
    </row>
    <row r="40" spans="1:17" ht="98" x14ac:dyDescent="0.35">
      <c r="A40" s="3"/>
      <c r="B40" s="2" t="s">
        <v>88</v>
      </c>
      <c r="C40" s="2" t="s">
        <v>89</v>
      </c>
      <c r="D40" s="2" t="s">
        <v>40</v>
      </c>
      <c r="E40" t="s">
        <v>510</v>
      </c>
      <c r="F40" t="s">
        <v>512</v>
      </c>
      <c r="G40" s="2" t="s">
        <v>90</v>
      </c>
      <c r="H40" s="2" t="s">
        <v>390</v>
      </c>
      <c r="I40" s="2"/>
      <c r="J40" s="2"/>
      <c r="K40" s="2" t="s">
        <v>283</v>
      </c>
      <c r="L40" s="23" t="s">
        <v>231</v>
      </c>
      <c r="M40" s="3"/>
      <c r="N40" s="3"/>
      <c r="O40" t="str">
        <f>VLOOKUP(L40,RESUMEN!$A$200:$B$204,2,FALSE)</f>
        <v>-</v>
      </c>
      <c r="P40">
        <f>IF(OR(O40= RESUMEN!$B$203,O40= RESUMEN!$B$203),1,0)</f>
        <v>0</v>
      </c>
      <c r="Q40">
        <f>IF(O40=RESUMEN!$B$204,1,0)</f>
        <v>0</v>
      </c>
    </row>
    <row r="41" spans="1:17" ht="98" x14ac:dyDescent="0.35">
      <c r="A41" s="3"/>
      <c r="B41" s="2" t="s">
        <v>91</v>
      </c>
      <c r="C41" s="2" t="s">
        <v>92</v>
      </c>
      <c r="D41" s="2" t="s">
        <v>40</v>
      </c>
      <c r="E41" t="s">
        <v>504</v>
      </c>
      <c r="F41" t="s">
        <v>513</v>
      </c>
      <c r="G41" s="2" t="s">
        <v>93</v>
      </c>
      <c r="H41" s="2" t="s">
        <v>391</v>
      </c>
      <c r="I41" s="2"/>
      <c r="J41" s="2"/>
      <c r="K41" s="2" t="s">
        <v>284</v>
      </c>
      <c r="L41" s="23" t="s">
        <v>231</v>
      </c>
      <c r="M41" s="3"/>
      <c r="N41" s="3"/>
      <c r="O41" t="str">
        <f>VLOOKUP(L41,RESUMEN!$A$200:$B$204,2,FALSE)</f>
        <v>-</v>
      </c>
      <c r="P41">
        <f>IF(OR(O41= RESUMEN!$B$203,O41= RESUMEN!$B$203),1,0)</f>
        <v>0</v>
      </c>
      <c r="Q41">
        <f>IF(O41=RESUMEN!$B$204,1,0)</f>
        <v>0</v>
      </c>
    </row>
    <row r="42" spans="1:17" ht="60" x14ac:dyDescent="0.35">
      <c r="A42" s="3"/>
      <c r="B42" s="2" t="s">
        <v>94</v>
      </c>
      <c r="C42" s="2" t="s">
        <v>95</v>
      </c>
      <c r="D42" s="2" t="s">
        <v>6</v>
      </c>
      <c r="E42" s="2" t="s">
        <v>510</v>
      </c>
      <c r="F42" s="2" t="s">
        <v>514</v>
      </c>
      <c r="G42" s="2" t="s">
        <v>96</v>
      </c>
      <c r="H42" s="2" t="s">
        <v>392</v>
      </c>
      <c r="I42" s="2"/>
      <c r="J42" s="2"/>
      <c r="K42" s="2" t="s">
        <v>285</v>
      </c>
      <c r="L42" s="23" t="s">
        <v>231</v>
      </c>
      <c r="M42" s="3"/>
      <c r="N42" s="3"/>
      <c r="O42" t="str">
        <f>VLOOKUP(L42,RESUMEN!$A$200:$B$204,2,FALSE)</f>
        <v>-</v>
      </c>
      <c r="P42">
        <f>IF(OR(O42= RESUMEN!$B$203,O42= RESUMEN!$B$203),1,0)</f>
        <v>0</v>
      </c>
      <c r="Q42">
        <f>IF(O42=RESUMEN!$B$204,1,0)</f>
        <v>0</v>
      </c>
    </row>
    <row r="43" spans="1:17" ht="174" x14ac:dyDescent="0.35">
      <c r="A43" s="3"/>
      <c r="B43" s="2" t="s">
        <v>97</v>
      </c>
      <c r="C43" s="2" t="s">
        <v>98</v>
      </c>
      <c r="D43" s="2" t="s">
        <v>6</v>
      </c>
      <c r="E43" s="2" t="s">
        <v>510</v>
      </c>
      <c r="F43" s="2" t="s">
        <v>514</v>
      </c>
      <c r="G43" s="2" t="s">
        <v>96</v>
      </c>
      <c r="H43" s="2" t="s">
        <v>393</v>
      </c>
      <c r="I43" s="2"/>
      <c r="J43" s="2"/>
      <c r="K43" s="2" t="s">
        <v>286</v>
      </c>
      <c r="L43" s="23" t="s">
        <v>231</v>
      </c>
      <c r="M43" s="3"/>
      <c r="N43" s="3"/>
      <c r="O43" t="str">
        <f>VLOOKUP(L43,RESUMEN!$A$200:$B$204,2,FALSE)</f>
        <v>-</v>
      </c>
      <c r="P43">
        <f>IF(OR(O43= RESUMEN!$B$203,O43= RESUMEN!$B$203),1,0)</f>
        <v>0</v>
      </c>
      <c r="Q43">
        <f>IF(O43=RESUMEN!$B$204,1,0)</f>
        <v>0</v>
      </c>
    </row>
    <row r="44" spans="1:17" ht="79" x14ac:dyDescent="0.35">
      <c r="A44" s="3"/>
      <c r="B44" s="2" t="s">
        <v>99</v>
      </c>
      <c r="C44" s="2" t="s">
        <v>100</v>
      </c>
      <c r="D44" s="2" t="s">
        <v>6</v>
      </c>
      <c r="E44" s="2" t="s">
        <v>510</v>
      </c>
      <c r="F44" s="2" t="s">
        <v>514</v>
      </c>
      <c r="G44" s="2" t="s">
        <v>96</v>
      </c>
      <c r="H44" s="2" t="s">
        <v>394</v>
      </c>
      <c r="I44" s="2"/>
      <c r="J44" s="2"/>
      <c r="K44" s="2" t="s">
        <v>289</v>
      </c>
      <c r="L44" s="23" t="s">
        <v>231</v>
      </c>
      <c r="M44" s="3"/>
      <c r="N44" s="3"/>
      <c r="O44" t="str">
        <f>VLOOKUP(L44,RESUMEN!$A$200:$B$204,2,FALSE)</f>
        <v>-</v>
      </c>
      <c r="P44">
        <f>IF(OR(O44= RESUMEN!$B$203,O44= RESUMEN!$B$203),1,0)</f>
        <v>0</v>
      </c>
      <c r="Q44">
        <f>IF(O44=RESUMEN!$B$204,1,0)</f>
        <v>0</v>
      </c>
    </row>
    <row r="45" spans="1:17" ht="155" x14ac:dyDescent="0.35">
      <c r="A45" s="3"/>
      <c r="B45" s="2" t="s">
        <v>101</v>
      </c>
      <c r="C45" s="2" t="s">
        <v>102</v>
      </c>
      <c r="D45" s="2" t="s">
        <v>6</v>
      </c>
      <c r="E45" s="2" t="s">
        <v>504</v>
      </c>
      <c r="F45" s="2" t="s">
        <v>506</v>
      </c>
      <c r="G45" s="2" t="s">
        <v>103</v>
      </c>
      <c r="H45" s="2" t="s">
        <v>395</v>
      </c>
      <c r="I45" s="2"/>
      <c r="J45" s="2"/>
      <c r="K45" s="2" t="s">
        <v>290</v>
      </c>
      <c r="L45" s="23" t="s">
        <v>231</v>
      </c>
      <c r="M45" s="3"/>
      <c r="N45" s="3"/>
      <c r="O45" t="str">
        <f>VLOOKUP(L45,RESUMEN!$A$200:$B$204,2,FALSE)</f>
        <v>-</v>
      </c>
      <c r="P45">
        <f>IF(OR(O45= RESUMEN!$B$203,O45= RESUMEN!$B$203),1,0)</f>
        <v>0</v>
      </c>
      <c r="Q45">
        <f>IF(O45=RESUMEN!$B$204,1,0)</f>
        <v>0</v>
      </c>
    </row>
    <row r="46" spans="1:17" ht="117" x14ac:dyDescent="0.35">
      <c r="A46" s="3"/>
      <c r="B46" s="2" t="s">
        <v>104</v>
      </c>
      <c r="C46" s="2" t="s">
        <v>105</v>
      </c>
      <c r="D46" s="2" t="s">
        <v>40</v>
      </c>
      <c r="E46" s="2" t="s">
        <v>510</v>
      </c>
      <c r="F46" s="2" t="s">
        <v>514</v>
      </c>
      <c r="G46" s="2" t="s">
        <v>106</v>
      </c>
      <c r="H46" s="2" t="s">
        <v>396</v>
      </c>
      <c r="I46" s="2"/>
      <c r="J46" s="2"/>
      <c r="K46" s="2" t="s">
        <v>286</v>
      </c>
      <c r="L46" s="23" t="s">
        <v>231</v>
      </c>
      <c r="M46" s="3"/>
      <c r="N46" s="3"/>
      <c r="O46" t="str">
        <f>VLOOKUP(L46,RESUMEN!$A$200:$B$204,2,FALSE)</f>
        <v>-</v>
      </c>
      <c r="P46">
        <f>IF(OR(O46= RESUMEN!$B$203,O46= RESUMEN!$B$203),1,0)</f>
        <v>0</v>
      </c>
      <c r="Q46">
        <f>IF(O46=RESUMEN!$B$204,1,0)</f>
        <v>0</v>
      </c>
    </row>
    <row r="47" spans="1:17" ht="117" x14ac:dyDescent="0.35">
      <c r="A47" s="3"/>
      <c r="B47" s="2" t="s">
        <v>107</v>
      </c>
      <c r="C47" s="2" t="s">
        <v>108</v>
      </c>
      <c r="D47" s="2" t="s">
        <v>40</v>
      </c>
      <c r="E47" s="2" t="s">
        <v>510</v>
      </c>
      <c r="F47" s="2" t="s">
        <v>514</v>
      </c>
      <c r="G47" s="2" t="s">
        <v>106</v>
      </c>
      <c r="H47" s="2" t="s">
        <v>397</v>
      </c>
      <c r="I47" s="2"/>
      <c r="J47" s="2"/>
      <c r="K47" s="2" t="s">
        <v>109</v>
      </c>
      <c r="L47" s="23" t="s">
        <v>231</v>
      </c>
      <c r="M47" s="3"/>
      <c r="N47" s="3"/>
      <c r="O47" t="str">
        <f>VLOOKUP(L47,RESUMEN!$A$200:$B$204,2,FALSE)</f>
        <v>-</v>
      </c>
      <c r="P47">
        <f>IF(OR(O47= RESUMEN!$B$203,O47= RESUMEN!$B$203),1,0)</f>
        <v>0</v>
      </c>
      <c r="Q47">
        <f>IF(O47=RESUMEN!$B$204,1,0)</f>
        <v>0</v>
      </c>
    </row>
    <row r="48" spans="1:17" ht="98" x14ac:dyDescent="0.35">
      <c r="A48" s="3"/>
      <c r="B48" s="2" t="s">
        <v>110</v>
      </c>
      <c r="C48" s="2" t="s">
        <v>111</v>
      </c>
      <c r="D48" s="2" t="s">
        <v>40</v>
      </c>
      <c r="E48" s="2" t="s">
        <v>510</v>
      </c>
      <c r="F48" s="2" t="s">
        <v>515</v>
      </c>
      <c r="G48" s="2" t="s">
        <v>112</v>
      </c>
      <c r="H48" s="2" t="s">
        <v>398</v>
      </c>
      <c r="I48" s="2"/>
      <c r="J48" s="2"/>
      <c r="K48" s="2" t="s">
        <v>287</v>
      </c>
      <c r="L48" s="23" t="s">
        <v>231</v>
      </c>
      <c r="M48" s="3"/>
      <c r="N48" s="3"/>
      <c r="O48" t="str">
        <f>VLOOKUP(L48,RESUMEN!$A$200:$B$204,2,FALSE)</f>
        <v>-</v>
      </c>
      <c r="P48">
        <f>IF(OR(O48= RESUMEN!$B$203,O48= RESUMEN!$B$203),1,0)</f>
        <v>0</v>
      </c>
      <c r="Q48">
        <f>IF(O48=RESUMEN!$B$204,1,0)</f>
        <v>0</v>
      </c>
    </row>
    <row r="49" spans="1:17" ht="98" x14ac:dyDescent="0.35">
      <c r="A49" s="3"/>
      <c r="B49" s="2" t="s">
        <v>113</v>
      </c>
      <c r="C49" s="2" t="s">
        <v>114</v>
      </c>
      <c r="D49" s="2" t="s">
        <v>40</v>
      </c>
      <c r="E49" s="2" t="s">
        <v>504</v>
      </c>
      <c r="F49" s="2" t="s">
        <v>505</v>
      </c>
      <c r="G49" s="2" t="s">
        <v>115</v>
      </c>
      <c r="H49" s="2" t="s">
        <v>399</v>
      </c>
      <c r="I49" s="2"/>
      <c r="J49" s="2"/>
      <c r="K49" s="2" t="s">
        <v>288</v>
      </c>
      <c r="L49" s="23" t="s">
        <v>231</v>
      </c>
      <c r="M49" s="3"/>
      <c r="N49" s="3"/>
      <c r="O49" t="str">
        <f>VLOOKUP(L49,RESUMEN!$A$200:$B$204,2,FALSE)</f>
        <v>-</v>
      </c>
      <c r="P49">
        <f>IF(OR(O49= RESUMEN!$B$203,O49= RESUMEN!$B$203),1,0)</f>
        <v>0</v>
      </c>
      <c r="Q49">
        <f>IF(O49=RESUMEN!$B$204,1,0)</f>
        <v>0</v>
      </c>
    </row>
    <row r="50" spans="1:17" ht="136" x14ac:dyDescent="0.35">
      <c r="A50" s="3"/>
      <c r="B50" s="2" t="s">
        <v>291</v>
      </c>
      <c r="C50" s="2" t="s">
        <v>116</v>
      </c>
      <c r="D50" s="2" t="s">
        <v>40</v>
      </c>
      <c r="E50" s="2" t="s">
        <v>510</v>
      </c>
      <c r="F50" s="2" t="s">
        <v>512</v>
      </c>
      <c r="G50" s="2" t="s">
        <v>117</v>
      </c>
      <c r="H50" s="2" t="s">
        <v>400</v>
      </c>
      <c r="I50" s="2"/>
      <c r="J50" s="2"/>
      <c r="K50" s="2" t="s">
        <v>292</v>
      </c>
      <c r="L50" s="23" t="s">
        <v>231</v>
      </c>
      <c r="M50" s="3"/>
      <c r="N50" s="3"/>
      <c r="O50" t="str">
        <f>VLOOKUP(L50,RESUMEN!$A$200:$B$204,2,FALSE)</f>
        <v>-</v>
      </c>
      <c r="P50">
        <f>IF(OR(O50= RESUMEN!$B$203,O50= RESUMEN!$B$203),1,0)</f>
        <v>0</v>
      </c>
      <c r="Q50">
        <f>IF(O50=RESUMEN!$B$204,1,0)</f>
        <v>0</v>
      </c>
    </row>
    <row r="51" spans="1:17" ht="117" x14ac:dyDescent="0.35">
      <c r="A51" s="3"/>
      <c r="B51" s="2" t="s">
        <v>118</v>
      </c>
      <c r="C51" s="2" t="s">
        <v>119</v>
      </c>
      <c r="D51" s="2" t="s">
        <v>40</v>
      </c>
      <c r="E51" s="2" t="s">
        <v>510</v>
      </c>
      <c r="F51" s="2" t="s">
        <v>514</v>
      </c>
      <c r="G51" s="2" t="s">
        <v>106</v>
      </c>
      <c r="H51" s="2" t="s">
        <v>401</v>
      </c>
      <c r="I51" s="2"/>
      <c r="J51" s="2"/>
      <c r="K51" s="2" t="s">
        <v>343</v>
      </c>
      <c r="L51" s="23" t="s">
        <v>231</v>
      </c>
      <c r="M51" s="3"/>
      <c r="N51" s="3"/>
      <c r="O51" t="str">
        <f>VLOOKUP(L51,RESUMEN!$A$200:$B$204,2,FALSE)</f>
        <v>-</v>
      </c>
      <c r="P51">
        <f>IF(OR(O51= RESUMEN!$B$203,O51= RESUMEN!$B$203),1,0)</f>
        <v>0</v>
      </c>
      <c r="Q51">
        <f>IF(O51=RESUMEN!$B$204,1,0)</f>
        <v>0</v>
      </c>
    </row>
    <row r="52" spans="1:17" ht="155" x14ac:dyDescent="0.35">
      <c r="A52" s="3"/>
      <c r="B52" s="2" t="s">
        <v>120</v>
      </c>
      <c r="C52" s="2" t="s">
        <v>121</v>
      </c>
      <c r="D52" s="2" t="s">
        <v>40</v>
      </c>
      <c r="E52" s="2" t="s">
        <v>510</v>
      </c>
      <c r="F52" s="2" t="s">
        <v>512</v>
      </c>
      <c r="G52" s="2" t="s">
        <v>122</v>
      </c>
      <c r="H52" s="2" t="s">
        <v>402</v>
      </c>
      <c r="I52" s="2"/>
      <c r="J52" s="2"/>
      <c r="K52" s="2" t="s">
        <v>293</v>
      </c>
      <c r="L52" s="23" t="s">
        <v>231</v>
      </c>
      <c r="M52" s="3"/>
      <c r="N52" s="3"/>
      <c r="O52" t="str">
        <f>VLOOKUP(L52,RESUMEN!$A$200:$B$204,2,FALSE)</f>
        <v>-</v>
      </c>
      <c r="P52">
        <f>IF(OR(O52= RESUMEN!$B$203,O52= RESUMEN!$B$203),1,0)</f>
        <v>0</v>
      </c>
      <c r="Q52">
        <f>IF(O52=RESUMEN!$B$204,1,0)</f>
        <v>0</v>
      </c>
    </row>
    <row r="53" spans="1:17" ht="117" x14ac:dyDescent="0.35">
      <c r="A53" s="3"/>
      <c r="B53" s="2" t="s">
        <v>123</v>
      </c>
      <c r="C53" s="2" t="s">
        <v>124</v>
      </c>
      <c r="D53" s="2" t="s">
        <v>40</v>
      </c>
      <c r="E53" s="2" t="s">
        <v>516</v>
      </c>
      <c r="F53" s="2" t="s">
        <v>517</v>
      </c>
      <c r="G53" s="2" t="s">
        <v>125</v>
      </c>
      <c r="H53" s="2" t="s">
        <v>403</v>
      </c>
      <c r="I53" s="2"/>
      <c r="J53" s="2"/>
      <c r="K53" s="2" t="s">
        <v>294</v>
      </c>
      <c r="L53" s="23" t="s">
        <v>231</v>
      </c>
      <c r="M53" s="3"/>
      <c r="N53" s="3"/>
      <c r="O53" t="str">
        <f>VLOOKUP(L53,RESUMEN!$A$200:$B$204,2,FALSE)</f>
        <v>-</v>
      </c>
      <c r="P53">
        <f>IF(OR(O53= RESUMEN!$B$203,O53= RESUMEN!$B$203),1,0)</f>
        <v>0</v>
      </c>
      <c r="Q53">
        <f>IF(O53=RESUMEN!$B$204,1,0)</f>
        <v>0</v>
      </c>
    </row>
  </sheetData>
  <conditionalFormatting sqref="L2:L53">
    <cfRule type="containsText" dxfId="14" priority="2" operator="containsText" text="No aplica">
      <formula>NOT(ISERROR(SEARCH("No aplica",L2)))</formula>
    </cfRule>
    <cfRule type="containsText" dxfId="13" priority="3" operator="containsText" text="Pasa">
      <formula>NOT(ISERROR(SEARCH("Pasa",L2)))</formula>
    </cfRule>
    <cfRule type="containsText" dxfId="12" priority="4" operator="containsText" text="Falla">
      <formula>NOT(ISERROR(SEARCH("Falla",L2)))</formula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1" operator="containsText" id="{A800D447-B850-D84E-8913-5F6BB6A2CF36}">
            <xm:f>NOT(ISERROR(SEARCH("-",L2)))</xm:f>
            <xm:f>"-"</xm:f>
            <x14:dxf>
              <fill>
                <patternFill>
                  <bgColor theme="0" tint="-0.14996795556505021"/>
                </patternFill>
              </fill>
            </x14:dxf>
          </x14:cfRule>
          <xm:sqref>L2:L53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522DD8F3-E6D3-4C43-A639-64569E18C141}">
          <x14:formula1>
            <xm:f>RESUMEN!$A$200:$A$204</xm:f>
          </x14:formula1>
          <xm:sqref>L2:L53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FD237C-FCC2-6045-8545-C9F7F84BBFAD}">
  <dimension ref="A1:O28"/>
  <sheetViews>
    <sheetView zoomScale="63" zoomScaleNormal="69" workbookViewId="0">
      <selection activeCell="H4" sqref="H4"/>
    </sheetView>
  </sheetViews>
  <sheetFormatPr baseColWidth="10" defaultRowHeight="16" x14ac:dyDescent="0.2"/>
  <cols>
    <col min="1" max="1" width="13.33203125" customWidth="1"/>
    <col min="3" max="3" width="19.33203125" customWidth="1"/>
    <col min="5" max="5" width="22.83203125" customWidth="1"/>
    <col min="6" max="7" width="24.33203125" customWidth="1"/>
    <col min="8" max="8" width="22.83203125" customWidth="1"/>
    <col min="9" max="9" width="41.5" customWidth="1"/>
    <col min="10" max="10" width="20.5" customWidth="1"/>
    <col min="11" max="11" width="30.33203125" customWidth="1"/>
    <col min="12" max="12" width="35.5" customWidth="1"/>
    <col min="13" max="14" width="10.83203125" hidden="1" customWidth="1"/>
    <col min="15" max="15" width="6.83203125" hidden="1" customWidth="1"/>
  </cols>
  <sheetData>
    <row r="1" spans="1:15" ht="38" customHeight="1" x14ac:dyDescent="0.2">
      <c r="A1" s="1" t="s">
        <v>126</v>
      </c>
      <c r="B1" s="1" t="s">
        <v>0</v>
      </c>
      <c r="C1" s="1" t="s">
        <v>1</v>
      </c>
      <c r="D1" s="1" t="s">
        <v>2</v>
      </c>
      <c r="E1" s="1" t="s">
        <v>499</v>
      </c>
      <c r="F1" s="1" t="s">
        <v>500</v>
      </c>
      <c r="G1" s="1" t="s">
        <v>466</v>
      </c>
      <c r="H1" s="1" t="s">
        <v>465</v>
      </c>
      <c r="I1" s="1" t="s">
        <v>3</v>
      </c>
      <c r="J1" s="1" t="s">
        <v>180</v>
      </c>
      <c r="K1" s="1" t="s">
        <v>179</v>
      </c>
      <c r="L1" s="1" t="s">
        <v>217</v>
      </c>
      <c r="M1" s="12" t="s">
        <v>224</v>
      </c>
      <c r="N1" s="12" t="s">
        <v>225</v>
      </c>
      <c r="O1" s="12" t="s">
        <v>226</v>
      </c>
    </row>
    <row r="2" spans="1:15" ht="114" x14ac:dyDescent="0.35">
      <c r="A2" s="6"/>
      <c r="B2" s="7" t="s">
        <v>127</v>
      </c>
      <c r="C2" s="7" t="s">
        <v>128</v>
      </c>
      <c r="D2" s="7" t="s">
        <v>6</v>
      </c>
      <c r="E2" s="7" t="s">
        <v>461</v>
      </c>
      <c r="F2" s="2" t="s">
        <v>404</v>
      </c>
      <c r="G2" s="7" t="s">
        <v>498</v>
      </c>
      <c r="I2" s="7" t="s">
        <v>295</v>
      </c>
      <c r="J2" s="23" t="s">
        <v>231</v>
      </c>
      <c r="K2" s="3"/>
      <c r="L2" s="3"/>
      <c r="M2" t="str">
        <f>VLOOKUP(J2,RESUMEN!$A$200:$B$204,2,FALSE)</f>
        <v>-</v>
      </c>
      <c r="N2">
        <f>IF(OR(M2= RESUMEN!$B$203,M2= RESUMEN!$B$203),1,0)</f>
        <v>0</v>
      </c>
      <c r="O2">
        <f>IF(M2=RESUMEN!$B$204,1,0)</f>
        <v>0</v>
      </c>
    </row>
    <row r="3" spans="1:15" ht="133" x14ac:dyDescent="0.35">
      <c r="A3" s="6"/>
      <c r="B3" s="7" t="s">
        <v>130</v>
      </c>
      <c r="C3" s="7" t="s">
        <v>131</v>
      </c>
      <c r="D3" s="7" t="s">
        <v>6</v>
      </c>
      <c r="E3" s="7" t="s">
        <v>462</v>
      </c>
      <c r="F3" s="2" t="s">
        <v>405</v>
      </c>
      <c r="G3" s="2"/>
      <c r="H3" s="7"/>
      <c r="I3" s="7" t="s">
        <v>296</v>
      </c>
      <c r="J3" s="23" t="s">
        <v>231</v>
      </c>
      <c r="K3" s="3"/>
      <c r="L3" s="3"/>
      <c r="M3" t="str">
        <f>VLOOKUP(J3,RESUMEN!$A$200:$B$204,2,FALSE)</f>
        <v>-</v>
      </c>
      <c r="N3">
        <f>IF(OR(M3= RESUMEN!$B$203,M3= RESUMEN!$B$203),1,0)</f>
        <v>0</v>
      </c>
      <c r="O3">
        <f>IF(M3=RESUMEN!$B$204,1,0)</f>
        <v>0</v>
      </c>
    </row>
    <row r="4" spans="1:15" ht="134" customHeight="1" x14ac:dyDescent="0.35">
      <c r="A4" s="6"/>
      <c r="B4" s="7" t="s">
        <v>132</v>
      </c>
      <c r="C4" s="7" t="s">
        <v>133</v>
      </c>
      <c r="D4" s="7" t="s">
        <v>6</v>
      </c>
      <c r="E4" s="7" t="s">
        <v>463</v>
      </c>
      <c r="F4" s="2" t="s">
        <v>406</v>
      </c>
      <c r="G4" s="2"/>
      <c r="H4" s="7"/>
      <c r="I4" s="7" t="s">
        <v>297</v>
      </c>
      <c r="J4" s="23" t="s">
        <v>231</v>
      </c>
      <c r="K4" s="3"/>
      <c r="L4" s="3"/>
      <c r="M4" t="str">
        <f>VLOOKUP(J4,RESUMEN!$A$200:$B$204,2,FALSE)</f>
        <v>-</v>
      </c>
      <c r="N4">
        <f>IF(OR(M4= RESUMEN!$B$203,M4= RESUMEN!$B$203),1,0)</f>
        <v>0</v>
      </c>
      <c r="O4">
        <f>IF(M4=RESUMEN!$B$204,1,0)</f>
        <v>0</v>
      </c>
    </row>
    <row r="5" spans="1:15" ht="153" customHeight="1" x14ac:dyDescent="0.35">
      <c r="A5" s="6"/>
      <c r="B5" s="7" t="s">
        <v>134</v>
      </c>
      <c r="C5" s="7" t="s">
        <v>135</v>
      </c>
      <c r="D5" s="7" t="s">
        <v>6</v>
      </c>
      <c r="E5" s="7" t="s">
        <v>464</v>
      </c>
      <c r="F5" s="2" t="s">
        <v>407</v>
      </c>
      <c r="G5" s="2"/>
      <c r="H5" s="7"/>
      <c r="I5" s="7" t="s">
        <v>298</v>
      </c>
      <c r="J5" s="23" t="s">
        <v>231</v>
      </c>
      <c r="K5" s="3"/>
      <c r="L5" s="3"/>
      <c r="M5" t="str">
        <f>VLOOKUP(J5,RESUMEN!$A$200:$B$204,2,FALSE)</f>
        <v>-</v>
      </c>
      <c r="N5">
        <f>IF(OR(M5= RESUMEN!$B$203,M5= RESUMEN!$B$203),1,0)</f>
        <v>0</v>
      </c>
      <c r="O5">
        <f>IF(M5=RESUMEN!$B$204,1,0)</f>
        <v>0</v>
      </c>
    </row>
    <row r="6" spans="1:15" ht="114" x14ac:dyDescent="0.35">
      <c r="A6" s="6"/>
      <c r="B6" s="7" t="s">
        <v>136</v>
      </c>
      <c r="C6" s="7" t="s">
        <v>135</v>
      </c>
      <c r="D6" s="7" t="s">
        <v>6</v>
      </c>
      <c r="E6" s="7" t="s">
        <v>129</v>
      </c>
      <c r="F6" s="2" t="s">
        <v>408</v>
      </c>
      <c r="G6" s="2"/>
      <c r="H6" s="7"/>
      <c r="I6" s="7" t="s">
        <v>299</v>
      </c>
      <c r="J6" s="23" t="s">
        <v>231</v>
      </c>
      <c r="K6" s="3"/>
      <c r="L6" s="3"/>
      <c r="M6" t="str">
        <f>VLOOKUP(J6,RESUMEN!$A$200:$B$204,2,FALSE)</f>
        <v>-</v>
      </c>
      <c r="N6">
        <f>IF(OR(M6= RESUMEN!$B$203,M6= RESUMEN!$B$203),1,0)</f>
        <v>0</v>
      </c>
      <c r="O6">
        <f>IF(M6=RESUMEN!$B$204,1,0)</f>
        <v>0</v>
      </c>
    </row>
    <row r="7" spans="1:15" ht="152" x14ac:dyDescent="0.35">
      <c r="A7" s="6"/>
      <c r="B7" s="7" t="s">
        <v>137</v>
      </c>
      <c r="C7" s="7" t="s">
        <v>135</v>
      </c>
      <c r="D7" s="7" t="s">
        <v>6</v>
      </c>
      <c r="E7" s="7" t="s">
        <v>129</v>
      </c>
      <c r="F7" s="2" t="s">
        <v>409</v>
      </c>
      <c r="G7" s="2"/>
      <c r="H7" s="7"/>
      <c r="I7" s="7" t="s">
        <v>300</v>
      </c>
      <c r="J7" s="23" t="s">
        <v>231</v>
      </c>
      <c r="K7" s="3"/>
      <c r="L7" s="3"/>
      <c r="M7" t="str">
        <f>VLOOKUP(J7,RESUMEN!$A$200:$B$204,2,FALSE)</f>
        <v>-</v>
      </c>
      <c r="N7">
        <f>IF(OR(M7= RESUMEN!$B$203,M7= RESUMEN!$B$203),1,0)</f>
        <v>0</v>
      </c>
      <c r="O7">
        <f>IF(M7=RESUMEN!$B$204,1,0)</f>
        <v>0</v>
      </c>
    </row>
    <row r="8" spans="1:15" ht="152" x14ac:dyDescent="0.35">
      <c r="A8" s="6"/>
      <c r="B8" s="7" t="s">
        <v>138</v>
      </c>
      <c r="C8" s="7" t="s">
        <v>139</v>
      </c>
      <c r="D8" s="7" t="s">
        <v>6</v>
      </c>
      <c r="E8" s="7" t="s">
        <v>129</v>
      </c>
      <c r="F8" s="2" t="s">
        <v>410</v>
      </c>
      <c r="G8" s="2"/>
      <c r="H8" s="7"/>
      <c r="I8" s="7" t="s">
        <v>301</v>
      </c>
      <c r="J8" s="23" t="s">
        <v>231</v>
      </c>
      <c r="K8" s="3"/>
      <c r="L8" s="3"/>
      <c r="M8" t="str">
        <f>VLOOKUP(J8,RESUMEN!$A$200:$B$204,2,FALSE)</f>
        <v>-</v>
      </c>
      <c r="N8">
        <f>IF(OR(M8= RESUMEN!$B$203,M8= RESUMEN!$B$203),1,0)</f>
        <v>0</v>
      </c>
      <c r="O8">
        <f>IF(M8=RESUMEN!$B$204,1,0)</f>
        <v>0</v>
      </c>
    </row>
    <row r="9" spans="1:15" ht="133" x14ac:dyDescent="0.35">
      <c r="A9" s="6"/>
      <c r="B9" s="7" t="s">
        <v>140</v>
      </c>
      <c r="C9" s="7" t="s">
        <v>139</v>
      </c>
      <c r="D9" s="7" t="s">
        <v>6</v>
      </c>
      <c r="E9" s="7" t="s">
        <v>129</v>
      </c>
      <c r="F9" s="2" t="s">
        <v>411</v>
      </c>
      <c r="G9" s="2"/>
      <c r="H9" s="7"/>
      <c r="I9" s="7" t="s">
        <v>302</v>
      </c>
      <c r="J9" s="23" t="s">
        <v>231</v>
      </c>
      <c r="K9" s="3"/>
      <c r="L9" s="3"/>
      <c r="M9" t="str">
        <f>VLOOKUP(J9,RESUMEN!$A$200:$B$204,2,FALSE)</f>
        <v>-</v>
      </c>
      <c r="N9">
        <f>IF(OR(M9= RESUMEN!$B$203,M9= RESUMEN!$B$203),1,0)</f>
        <v>0</v>
      </c>
      <c r="O9">
        <f>IF(M9=RESUMEN!$B$204,1,0)</f>
        <v>0</v>
      </c>
    </row>
    <row r="10" spans="1:15" ht="114" x14ac:dyDescent="0.35">
      <c r="A10" s="6"/>
      <c r="B10" s="7" t="s">
        <v>141</v>
      </c>
      <c r="C10" s="7" t="s">
        <v>142</v>
      </c>
      <c r="D10" s="7" t="s">
        <v>6</v>
      </c>
      <c r="E10" s="7" t="s">
        <v>129</v>
      </c>
      <c r="F10" s="2" t="s">
        <v>412</v>
      </c>
      <c r="G10" s="2"/>
      <c r="H10" s="7"/>
      <c r="I10" s="7" t="s">
        <v>303</v>
      </c>
      <c r="J10" s="23" t="s">
        <v>231</v>
      </c>
      <c r="K10" s="3"/>
      <c r="L10" s="3"/>
      <c r="M10" t="str">
        <f>VLOOKUP(J10,RESUMEN!$A$200:$B$204,2,FALSE)</f>
        <v>-</v>
      </c>
      <c r="N10">
        <f>IF(OR(M10= RESUMEN!$B$203,M10= RESUMEN!$B$203),1,0)</f>
        <v>0</v>
      </c>
      <c r="O10">
        <f>IF(M10=RESUMEN!$B$204,1,0)</f>
        <v>0</v>
      </c>
    </row>
    <row r="11" spans="1:15" ht="133" x14ac:dyDescent="0.35">
      <c r="A11" s="6"/>
      <c r="B11" s="7" t="s">
        <v>143</v>
      </c>
      <c r="C11" s="7" t="s">
        <v>144</v>
      </c>
      <c r="D11" s="7" t="s">
        <v>6</v>
      </c>
      <c r="E11" s="7" t="s">
        <v>129</v>
      </c>
      <c r="F11" s="2" t="s">
        <v>413</v>
      </c>
      <c r="G11" s="2"/>
      <c r="H11" s="7"/>
      <c r="I11" s="7" t="s">
        <v>304</v>
      </c>
      <c r="J11" s="23" t="s">
        <v>231</v>
      </c>
      <c r="K11" s="3"/>
      <c r="L11" s="3"/>
      <c r="M11" t="str">
        <f>VLOOKUP(J11,RESUMEN!$A$200:$B$204,2,FALSE)</f>
        <v>-</v>
      </c>
      <c r="N11">
        <f>IF(OR(M11= RESUMEN!$B$203,M11= RESUMEN!$B$203),1,0)</f>
        <v>0</v>
      </c>
      <c r="O11">
        <f>IF(M11=RESUMEN!$B$204,1,0)</f>
        <v>0</v>
      </c>
    </row>
    <row r="12" spans="1:15" ht="118" customHeight="1" x14ac:dyDescent="0.35">
      <c r="A12" s="6"/>
      <c r="B12" s="7" t="s">
        <v>145</v>
      </c>
      <c r="C12" s="7" t="s">
        <v>146</v>
      </c>
      <c r="D12" s="7" t="s">
        <v>6</v>
      </c>
      <c r="E12" s="7" t="s">
        <v>147</v>
      </c>
      <c r="F12" s="2" t="s">
        <v>414</v>
      </c>
      <c r="G12" s="2"/>
      <c r="H12" s="7"/>
      <c r="I12" s="7" t="s">
        <v>342</v>
      </c>
      <c r="J12" s="23" t="s">
        <v>231</v>
      </c>
      <c r="K12" s="3"/>
      <c r="L12" s="3"/>
      <c r="M12" t="str">
        <f>VLOOKUP(J12,RESUMEN!$A$200:$B$204,2,FALSE)</f>
        <v>-</v>
      </c>
      <c r="N12">
        <f>IF(OR(M12= RESUMEN!$B$203,M12= RESUMEN!$B$203),1,0)</f>
        <v>0</v>
      </c>
      <c r="O12">
        <f>IF(M12=RESUMEN!$B$204,1,0)</f>
        <v>0</v>
      </c>
    </row>
    <row r="13" spans="1:15" ht="133" x14ac:dyDescent="0.35">
      <c r="A13" s="6"/>
      <c r="B13" s="7" t="s">
        <v>148</v>
      </c>
      <c r="C13" s="7" t="s">
        <v>149</v>
      </c>
      <c r="D13" s="7" t="s">
        <v>6</v>
      </c>
      <c r="E13" s="7" t="s">
        <v>129</v>
      </c>
      <c r="F13" s="2" t="s">
        <v>415</v>
      </c>
      <c r="G13" s="2"/>
      <c r="H13" s="7"/>
      <c r="I13" s="7" t="s">
        <v>305</v>
      </c>
      <c r="J13" s="23" t="s">
        <v>231</v>
      </c>
      <c r="K13" s="3"/>
      <c r="L13" s="3"/>
      <c r="M13" t="str">
        <f>VLOOKUP(J13,RESUMEN!$A$200:$B$204,2,FALSE)</f>
        <v>-</v>
      </c>
      <c r="N13">
        <f>IF(OR(M13= RESUMEN!$B$203,M13= RESUMEN!$B$203),1,0)</f>
        <v>0</v>
      </c>
      <c r="O13">
        <f>IF(M13=RESUMEN!$B$204,1,0)</f>
        <v>0</v>
      </c>
    </row>
    <row r="14" spans="1:15" ht="152" x14ac:dyDescent="0.35">
      <c r="A14" s="6"/>
      <c r="B14" s="7" t="s">
        <v>150</v>
      </c>
      <c r="C14" s="7" t="s">
        <v>149</v>
      </c>
      <c r="D14" s="7" t="s">
        <v>6</v>
      </c>
      <c r="E14" s="7" t="s">
        <v>129</v>
      </c>
      <c r="F14" s="2" t="s">
        <v>416</v>
      </c>
      <c r="G14" s="2"/>
      <c r="H14" s="7"/>
      <c r="I14" s="7" t="s">
        <v>306</v>
      </c>
      <c r="J14" s="23" t="s">
        <v>231</v>
      </c>
      <c r="K14" s="3"/>
      <c r="L14" s="3"/>
      <c r="M14" t="str">
        <f>VLOOKUP(J14,RESUMEN!$A$200:$B$204,2,FALSE)</f>
        <v>-</v>
      </c>
      <c r="N14">
        <f>IF(OR(M14= RESUMEN!$B$203,M14= RESUMEN!$B$203),1,0)</f>
        <v>0</v>
      </c>
      <c r="O14">
        <f>IF(M14=RESUMEN!$B$204,1,0)</f>
        <v>0</v>
      </c>
    </row>
    <row r="15" spans="1:15" ht="154" customHeight="1" x14ac:dyDescent="0.35">
      <c r="A15" s="6"/>
      <c r="B15" s="7" t="s">
        <v>151</v>
      </c>
      <c r="C15" s="7" t="s">
        <v>152</v>
      </c>
      <c r="D15" s="7" t="s">
        <v>6</v>
      </c>
      <c r="E15" s="7" t="s">
        <v>153</v>
      </c>
      <c r="F15" s="2" t="s">
        <v>417</v>
      </c>
      <c r="G15" s="2"/>
      <c r="H15" s="7"/>
      <c r="I15" s="7" t="s">
        <v>307</v>
      </c>
      <c r="J15" s="23" t="s">
        <v>231</v>
      </c>
      <c r="K15" s="3"/>
      <c r="L15" s="3"/>
      <c r="M15" t="str">
        <f>VLOOKUP(J15,RESUMEN!$A$200:$B$204,2,FALSE)</f>
        <v>-</v>
      </c>
      <c r="N15">
        <f>IF(OR(M15= RESUMEN!$B$203,M15= RESUMEN!$B$203),1,0)</f>
        <v>0</v>
      </c>
      <c r="O15">
        <f>IF(M15=RESUMEN!$B$204,1,0)</f>
        <v>0</v>
      </c>
    </row>
    <row r="16" spans="1:15" ht="117" x14ac:dyDescent="0.35">
      <c r="A16" s="6"/>
      <c r="B16" s="7" t="s">
        <v>154</v>
      </c>
      <c r="C16" s="7" t="s">
        <v>155</v>
      </c>
      <c r="D16" s="7" t="s">
        <v>40</v>
      </c>
      <c r="E16" s="7" t="s">
        <v>129</v>
      </c>
      <c r="F16" s="2" t="s">
        <v>418</v>
      </c>
      <c r="G16" s="2"/>
      <c r="H16" s="7"/>
      <c r="I16" s="2" t="s">
        <v>308</v>
      </c>
      <c r="J16" s="23" t="s">
        <v>231</v>
      </c>
      <c r="K16" s="3"/>
      <c r="L16" s="3"/>
      <c r="M16" t="str">
        <f>VLOOKUP(J16,RESUMEN!$A$200:$B$204,2,FALSE)</f>
        <v>-</v>
      </c>
      <c r="N16">
        <f>IF(OR(M16= RESUMEN!$B$203,M16= RESUMEN!$B$203),1,0)</f>
        <v>0</v>
      </c>
      <c r="O16">
        <f>IF(M16=RESUMEN!$B$204,1,0)</f>
        <v>0</v>
      </c>
    </row>
    <row r="17" spans="1:15" ht="129" customHeight="1" x14ac:dyDescent="0.35">
      <c r="A17" s="6"/>
      <c r="B17" s="7" t="s">
        <v>156</v>
      </c>
      <c r="C17" s="7" t="s">
        <v>155</v>
      </c>
      <c r="D17" s="7" t="s">
        <v>40</v>
      </c>
      <c r="E17" s="7" t="s">
        <v>129</v>
      </c>
      <c r="F17" s="2" t="s">
        <v>419</v>
      </c>
      <c r="G17" s="2"/>
      <c r="H17" s="7"/>
      <c r="I17" s="2" t="s">
        <v>309</v>
      </c>
      <c r="J17" s="23" t="s">
        <v>231</v>
      </c>
      <c r="K17" s="3"/>
      <c r="L17" s="3"/>
      <c r="M17" t="str">
        <f>VLOOKUP(J17,RESUMEN!$A$200:$B$204,2,FALSE)</f>
        <v>-</v>
      </c>
      <c r="N17">
        <f>IF(OR(M17= RESUMEN!$B$203,M17= RESUMEN!$B$203),1,0)</f>
        <v>0</v>
      </c>
      <c r="O17">
        <f>IF(M17=RESUMEN!$B$204,1,0)</f>
        <v>0</v>
      </c>
    </row>
    <row r="18" spans="1:15" ht="152" x14ac:dyDescent="0.35">
      <c r="A18" s="6"/>
      <c r="B18" s="7" t="s">
        <v>157</v>
      </c>
      <c r="C18" s="7" t="s">
        <v>155</v>
      </c>
      <c r="D18" s="7" t="s">
        <v>40</v>
      </c>
      <c r="E18" s="7" t="s">
        <v>129</v>
      </c>
      <c r="F18" s="2" t="s">
        <v>420</v>
      </c>
      <c r="G18" s="2"/>
      <c r="H18" s="7"/>
      <c r="I18" s="7" t="s">
        <v>310</v>
      </c>
      <c r="J18" s="23" t="s">
        <v>231</v>
      </c>
      <c r="K18" s="3"/>
      <c r="L18" s="3"/>
      <c r="M18" t="str">
        <f>VLOOKUP(J18,RESUMEN!$A$200:$B$204,2,FALSE)</f>
        <v>-</v>
      </c>
      <c r="N18">
        <f>IF(OR(M18= RESUMEN!$B$203,M18= RESUMEN!$B$203),1,0)</f>
        <v>0</v>
      </c>
      <c r="O18">
        <f>IF(M18=RESUMEN!$B$204,1,0)</f>
        <v>0</v>
      </c>
    </row>
    <row r="19" spans="1:15" ht="114" x14ac:dyDescent="0.35">
      <c r="A19" s="6"/>
      <c r="B19" s="7" t="s">
        <v>158</v>
      </c>
      <c r="C19" s="7" t="s">
        <v>159</v>
      </c>
      <c r="D19" s="7" t="s">
        <v>40</v>
      </c>
      <c r="E19" s="7" t="s">
        <v>160</v>
      </c>
      <c r="F19" s="2" t="s">
        <v>421</v>
      </c>
      <c r="G19" s="2"/>
      <c r="H19" s="7"/>
      <c r="I19" s="7" t="s">
        <v>311</v>
      </c>
      <c r="J19" s="23" t="s">
        <v>231</v>
      </c>
      <c r="K19" s="3"/>
      <c r="L19" s="3"/>
      <c r="M19" t="str">
        <f>VLOOKUP(J19,RESUMEN!$A$200:$B$204,2,FALSE)</f>
        <v>-</v>
      </c>
      <c r="N19">
        <f>IF(OR(M19= RESUMEN!$B$203,M19= RESUMEN!$B$203),1,0)</f>
        <v>0</v>
      </c>
      <c r="O19">
        <f>IF(M19=RESUMEN!$B$204,1,0)</f>
        <v>0</v>
      </c>
    </row>
    <row r="20" spans="1:15" ht="114" x14ac:dyDescent="0.35">
      <c r="A20" s="6"/>
      <c r="B20" s="7" t="s">
        <v>161</v>
      </c>
      <c r="C20" s="7" t="s">
        <v>159</v>
      </c>
      <c r="D20" s="7" t="s">
        <v>40</v>
      </c>
      <c r="E20" s="7" t="s">
        <v>129</v>
      </c>
      <c r="F20" s="2" t="s">
        <v>422</v>
      </c>
      <c r="G20" s="2"/>
      <c r="H20" s="7"/>
      <c r="I20" s="7" t="s">
        <v>312</v>
      </c>
      <c r="J20" s="23" t="s">
        <v>231</v>
      </c>
      <c r="K20" s="3"/>
      <c r="L20" s="3"/>
      <c r="M20" t="str">
        <f>VLOOKUP(J20,RESUMEN!$A$200:$B$204,2,FALSE)</f>
        <v>-</v>
      </c>
      <c r="N20">
        <f>IF(OR(M20= RESUMEN!$B$203,M20= RESUMEN!$B$203),1,0)</f>
        <v>0</v>
      </c>
      <c r="O20">
        <f>IF(M20=RESUMEN!$B$204,1,0)</f>
        <v>0</v>
      </c>
    </row>
    <row r="21" spans="1:15" ht="98" customHeight="1" x14ac:dyDescent="0.35">
      <c r="A21" s="6"/>
      <c r="B21" s="7" t="s">
        <v>162</v>
      </c>
      <c r="C21" s="7" t="s">
        <v>163</v>
      </c>
      <c r="D21" s="7" t="s">
        <v>40</v>
      </c>
      <c r="E21" s="7" t="s">
        <v>129</v>
      </c>
      <c r="F21" s="2" t="s">
        <v>423</v>
      </c>
      <c r="G21" s="2"/>
      <c r="H21" s="7"/>
      <c r="I21" s="7" t="s">
        <v>320</v>
      </c>
      <c r="J21" s="23" t="s">
        <v>231</v>
      </c>
      <c r="K21" s="3"/>
      <c r="L21" s="3"/>
      <c r="M21" t="str">
        <f>VLOOKUP(J21,RESUMEN!$A$200:$B$204,2,FALSE)</f>
        <v>-</v>
      </c>
      <c r="N21">
        <f>IF(OR(M21= RESUMEN!$B$203,M21= RESUMEN!$B$203),1,0)</f>
        <v>0</v>
      </c>
      <c r="O21">
        <f>IF(M21=RESUMEN!$B$204,1,0)</f>
        <v>0</v>
      </c>
    </row>
    <row r="22" spans="1:15" ht="61" customHeight="1" x14ac:dyDescent="0.35">
      <c r="A22" s="15" t="s">
        <v>164</v>
      </c>
      <c r="B22" s="2" t="s">
        <v>165</v>
      </c>
      <c r="C22" s="2" t="s">
        <v>166</v>
      </c>
      <c r="D22" s="2" t="s">
        <v>40</v>
      </c>
      <c r="E22" s="2" t="s">
        <v>164</v>
      </c>
      <c r="F22" s="2" t="s">
        <v>424</v>
      </c>
      <c r="G22" s="2"/>
      <c r="H22" s="2"/>
      <c r="I22" s="2" t="s">
        <v>167</v>
      </c>
      <c r="J22" s="23" t="s">
        <v>231</v>
      </c>
      <c r="K22" s="3"/>
      <c r="L22" s="3"/>
      <c r="M22" t="str">
        <f>VLOOKUP(J22,RESUMEN!$A$200:$B$204,2,FALSE)</f>
        <v>-</v>
      </c>
      <c r="N22">
        <f>IF(OR(M22= RESUMEN!$B$203,M22= RESUMEN!$B$203),1,0)</f>
        <v>0</v>
      </c>
      <c r="O22">
        <f>IF(M22=RESUMEN!$B$204,1,0)</f>
        <v>0</v>
      </c>
    </row>
    <row r="23" spans="1:15" ht="133" x14ac:dyDescent="0.35">
      <c r="A23" s="6"/>
      <c r="B23" s="7" t="s">
        <v>168</v>
      </c>
      <c r="C23" s="7" t="s">
        <v>169</v>
      </c>
      <c r="D23" s="7" t="s">
        <v>6</v>
      </c>
      <c r="E23" s="7" t="s">
        <v>129</v>
      </c>
      <c r="F23" s="2" t="s">
        <v>425</v>
      </c>
      <c r="G23" s="2"/>
      <c r="H23" s="7"/>
      <c r="I23" s="7" t="s">
        <v>313</v>
      </c>
      <c r="J23" s="23" t="s">
        <v>231</v>
      </c>
      <c r="K23" s="3"/>
      <c r="L23" s="3"/>
      <c r="M23" t="str">
        <f>VLOOKUP(J23,RESUMEN!$A$200:$B$204,2,FALSE)</f>
        <v>-</v>
      </c>
      <c r="N23">
        <f>IF(OR(M23= RESUMEN!$B$203,M23= RESUMEN!$B$203),1,0)</f>
        <v>0</v>
      </c>
      <c r="O23">
        <f>IF(M23=RESUMEN!$B$204,1,0)</f>
        <v>0</v>
      </c>
    </row>
    <row r="24" spans="1:15" ht="132" customHeight="1" x14ac:dyDescent="0.35">
      <c r="A24" s="6"/>
      <c r="B24" s="7" t="s">
        <v>170</v>
      </c>
      <c r="C24" s="7" t="s">
        <v>171</v>
      </c>
      <c r="D24" s="7" t="s">
        <v>6</v>
      </c>
      <c r="E24" s="7" t="s">
        <v>129</v>
      </c>
      <c r="F24" s="2" t="s">
        <v>426</v>
      </c>
      <c r="G24" s="2"/>
      <c r="H24" s="7"/>
      <c r="I24" s="7" t="s">
        <v>314</v>
      </c>
      <c r="J24" s="23" t="s">
        <v>231</v>
      </c>
      <c r="K24" s="3"/>
      <c r="L24" s="3"/>
      <c r="M24" t="str">
        <f>VLOOKUP(J24,RESUMEN!$A$200:$B$204,2,FALSE)</f>
        <v>-</v>
      </c>
      <c r="N24">
        <f>IF(OR(M24= RESUMEN!$B$203,M24= RESUMEN!$B$203),1,0)</f>
        <v>0</v>
      </c>
      <c r="O24">
        <f>IF(M24=RESUMEN!$B$204,1,0)</f>
        <v>0</v>
      </c>
    </row>
    <row r="25" spans="1:15" ht="133" x14ac:dyDescent="0.35">
      <c r="A25" s="6"/>
      <c r="B25" s="7" t="s">
        <v>172</v>
      </c>
      <c r="C25" s="7" t="s">
        <v>173</v>
      </c>
      <c r="D25" s="7" t="s">
        <v>153</v>
      </c>
      <c r="E25" s="7" t="s">
        <v>6</v>
      </c>
      <c r="F25" s="2" t="s">
        <v>427</v>
      </c>
      <c r="G25" s="2"/>
      <c r="H25" s="7"/>
      <c r="I25" s="7" t="s">
        <v>315</v>
      </c>
      <c r="J25" s="23" t="s">
        <v>231</v>
      </c>
      <c r="K25" s="3"/>
      <c r="L25" s="3"/>
      <c r="M25" t="str">
        <f>VLOOKUP(J25,RESUMEN!$A$200:$B$204,2,FALSE)</f>
        <v>-</v>
      </c>
      <c r="N25">
        <f>IF(OR(M25= RESUMEN!$B$203,M25= RESUMEN!$B$203),1,0)</f>
        <v>0</v>
      </c>
      <c r="O25">
        <f>IF(M25=RESUMEN!$B$204,1,0)</f>
        <v>0</v>
      </c>
    </row>
    <row r="26" spans="1:15" ht="152" x14ac:dyDescent="0.35">
      <c r="A26" s="6"/>
      <c r="B26" s="7" t="s">
        <v>174</v>
      </c>
      <c r="C26" s="7" t="s">
        <v>175</v>
      </c>
      <c r="D26" s="7" t="s">
        <v>6</v>
      </c>
      <c r="E26" s="7" t="s">
        <v>129</v>
      </c>
      <c r="F26" s="2" t="s">
        <v>428</v>
      </c>
      <c r="G26" s="2"/>
      <c r="H26" s="7"/>
      <c r="I26" s="7" t="s">
        <v>316</v>
      </c>
      <c r="J26" s="23" t="s">
        <v>231</v>
      </c>
      <c r="K26" s="3"/>
      <c r="L26" s="3"/>
      <c r="M26" t="str">
        <f>VLOOKUP(J26,RESUMEN!$A$200:$B$204,2,FALSE)</f>
        <v>-</v>
      </c>
      <c r="N26">
        <f>IF(OR(M26= RESUMEN!$B$203,M26= RESUMEN!$B$203),1,0)</f>
        <v>0</v>
      </c>
      <c r="O26">
        <f>IF(M26=RESUMEN!$B$204,1,0)</f>
        <v>0</v>
      </c>
    </row>
    <row r="27" spans="1:15" ht="136" x14ac:dyDescent="0.35">
      <c r="A27" s="16" t="s">
        <v>164</v>
      </c>
      <c r="B27" s="2" t="s">
        <v>176</v>
      </c>
      <c r="C27" s="2" t="s">
        <v>317</v>
      </c>
      <c r="D27" s="2" t="s">
        <v>40</v>
      </c>
      <c r="E27" s="6" t="s">
        <v>129</v>
      </c>
      <c r="F27" s="2" t="s">
        <v>429</v>
      </c>
      <c r="G27" s="2"/>
      <c r="H27" s="6"/>
      <c r="I27" s="2" t="s">
        <v>318</v>
      </c>
      <c r="J27" s="23" t="s">
        <v>231</v>
      </c>
      <c r="K27" s="3"/>
      <c r="L27" s="3"/>
      <c r="M27" t="str">
        <f>VLOOKUP(J27,RESUMEN!$A$200:$B$204,2,FALSE)</f>
        <v>-</v>
      </c>
      <c r="N27">
        <f>IF(OR(M27= RESUMEN!$B$203,M27= RESUMEN!$B$203),1,0)</f>
        <v>0</v>
      </c>
      <c r="O27">
        <f>IF(M27=RESUMEN!$B$204,1,0)</f>
        <v>0</v>
      </c>
    </row>
    <row r="28" spans="1:15" ht="117" x14ac:dyDescent="0.35">
      <c r="A28" s="16" t="s">
        <v>164</v>
      </c>
      <c r="B28" s="2" t="s">
        <v>177</v>
      </c>
      <c r="C28" s="2" t="s">
        <v>178</v>
      </c>
      <c r="D28" s="2" t="s">
        <v>40</v>
      </c>
      <c r="E28" s="6" t="s">
        <v>129</v>
      </c>
      <c r="F28" s="2" t="s">
        <v>430</v>
      </c>
      <c r="G28" s="2"/>
      <c r="H28" s="6"/>
      <c r="I28" s="2" t="s">
        <v>319</v>
      </c>
      <c r="J28" s="23" t="s">
        <v>231</v>
      </c>
      <c r="K28" s="3"/>
      <c r="L28" s="3"/>
      <c r="M28" t="str">
        <f>VLOOKUP(J28,RESUMEN!$A$200:$B$204,2,FALSE)</f>
        <v>-</v>
      </c>
      <c r="N28">
        <f>IF(OR(M28= RESUMEN!$B$203,M28= RESUMEN!$B$203),1,0)</f>
        <v>0</v>
      </c>
      <c r="O28">
        <f>IF(M28=RESUMEN!$B$204,1,0)</f>
        <v>0</v>
      </c>
    </row>
  </sheetData>
  <conditionalFormatting sqref="J2:J28">
    <cfRule type="containsText" dxfId="10" priority="2" operator="containsText" text="No aplica">
      <formula>NOT(ISERROR(SEARCH("No aplica",J2)))</formula>
    </cfRule>
    <cfRule type="containsText" dxfId="9" priority="3" operator="containsText" text="Pasa">
      <formula>NOT(ISERROR(SEARCH("Pasa",J2)))</formula>
    </cfRule>
    <cfRule type="containsText" dxfId="8" priority="4" operator="containsText" text="Falla">
      <formula>NOT(ISERROR(SEARCH("Falla",J2)))</formula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1" operator="containsText" id="{93359DE1-4CF3-3344-8D82-4297D0EFB833}">
            <xm:f>NOT(ISERROR(SEARCH("-",J2)))</xm:f>
            <xm:f>"-"</xm:f>
            <x14:dxf>
              <fill>
                <patternFill>
                  <bgColor theme="0" tint="-0.14996795556505021"/>
                </patternFill>
              </fill>
            </x14:dxf>
          </x14:cfRule>
          <xm:sqref>J2:J28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C76B786-BF02-B444-AE53-96805EF53980}">
          <x14:formula1>
            <xm:f>RESUMEN!$A$200:$A$204</xm:f>
          </x14:formula1>
          <xm:sqref>J2:J28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0983CA-E74C-A844-8B34-424B4823D467}">
  <dimension ref="A1:O18"/>
  <sheetViews>
    <sheetView zoomScale="64" workbookViewId="0">
      <selection activeCell="E2" sqref="E2"/>
    </sheetView>
  </sheetViews>
  <sheetFormatPr baseColWidth="10" defaultRowHeight="16" x14ac:dyDescent="0.2"/>
  <cols>
    <col min="1" max="1" width="11.5" bestFit="1" customWidth="1"/>
    <col min="5" max="5" width="24.1640625" customWidth="1"/>
    <col min="6" max="6" width="24.83203125" customWidth="1"/>
    <col min="7" max="7" width="24.1640625" customWidth="1"/>
    <col min="8" max="8" width="27.6640625" customWidth="1"/>
    <col min="9" max="9" width="56" customWidth="1"/>
    <col min="10" max="10" width="16" bestFit="1" customWidth="1"/>
    <col min="11" max="11" width="30.6640625" customWidth="1"/>
    <col min="12" max="12" width="37" customWidth="1"/>
    <col min="13" max="13" width="10.83203125" hidden="1" customWidth="1"/>
    <col min="14" max="14" width="0.1640625" hidden="1" customWidth="1"/>
    <col min="15" max="15" width="10.83203125" hidden="1" customWidth="1"/>
  </cols>
  <sheetData>
    <row r="1" spans="1:15" ht="37" customHeight="1" x14ac:dyDescent="0.2">
      <c r="A1" s="1" t="s">
        <v>126</v>
      </c>
      <c r="B1" s="1" t="s">
        <v>0</v>
      </c>
      <c r="C1" s="1" t="s">
        <v>1</v>
      </c>
      <c r="D1" s="1" t="s">
        <v>2</v>
      </c>
      <c r="E1" s="1" t="s">
        <v>467</v>
      </c>
      <c r="F1" s="1" t="s">
        <v>500</v>
      </c>
      <c r="G1" s="1" t="s">
        <v>501</v>
      </c>
      <c r="H1" s="1" t="s">
        <v>465</v>
      </c>
      <c r="I1" s="1" t="s">
        <v>3</v>
      </c>
      <c r="J1" s="1" t="s">
        <v>180</v>
      </c>
      <c r="K1" s="1" t="s">
        <v>179</v>
      </c>
      <c r="L1" s="1" t="s">
        <v>217</v>
      </c>
      <c r="M1" s="12" t="s">
        <v>224</v>
      </c>
      <c r="N1" s="12" t="s">
        <v>225</v>
      </c>
      <c r="O1" s="12" t="s">
        <v>226</v>
      </c>
    </row>
    <row r="2" spans="1:15" ht="88" x14ac:dyDescent="0.35">
      <c r="A2" s="3"/>
      <c r="B2" s="9" t="s">
        <v>181</v>
      </c>
      <c r="C2" s="9" t="s">
        <v>182</v>
      </c>
      <c r="D2" s="9" t="s">
        <v>6</v>
      </c>
      <c r="E2" s="9"/>
      <c r="F2" s="9" t="s">
        <v>431</v>
      </c>
      <c r="G2" s="9" t="s">
        <v>129</v>
      </c>
      <c r="H2" s="9"/>
      <c r="I2" s="9" t="s">
        <v>324</v>
      </c>
      <c r="J2" s="23" t="s">
        <v>231</v>
      </c>
      <c r="K2" s="3"/>
      <c r="L2" s="2"/>
      <c r="M2" t="str">
        <f>VLOOKUP(J2,RESUMEN!$A$200:$B$204,2,FALSE)</f>
        <v>-</v>
      </c>
      <c r="N2">
        <f>IF(OR(M2= RESUMEN!$B$203,M2= RESUMEN!$B$203),1,0)</f>
        <v>0</v>
      </c>
      <c r="O2">
        <f>IF(M2=RESUMEN!$B$204,1,0)</f>
        <v>0</v>
      </c>
    </row>
    <row r="3" spans="1:15" ht="88" x14ac:dyDescent="0.35">
      <c r="A3" s="3"/>
      <c r="B3" s="9" t="s">
        <v>183</v>
      </c>
      <c r="C3" s="9" t="s">
        <v>184</v>
      </c>
      <c r="D3" s="9" t="s">
        <v>40</v>
      </c>
      <c r="E3" s="9"/>
      <c r="F3" s="9" t="s">
        <v>432</v>
      </c>
      <c r="G3" s="9" t="s">
        <v>129</v>
      </c>
      <c r="H3" s="9"/>
      <c r="I3" s="9" t="s">
        <v>325</v>
      </c>
      <c r="J3" s="23" t="s">
        <v>231</v>
      </c>
      <c r="K3" s="3"/>
      <c r="L3" s="2"/>
      <c r="M3" t="str">
        <f>VLOOKUP(J3,RESUMEN!$A$200:$B$204,2,FALSE)</f>
        <v>-</v>
      </c>
      <c r="N3">
        <f>IF(OR(M3= RESUMEN!$B$203,M3= RESUMEN!$B$203),1,0)</f>
        <v>0</v>
      </c>
      <c r="O3">
        <f>IF(M3=RESUMEN!$B$204,1,0)</f>
        <v>0</v>
      </c>
    </row>
    <row r="4" spans="1:15" ht="88" x14ac:dyDescent="0.35">
      <c r="A4" s="3"/>
      <c r="B4" s="9" t="s">
        <v>185</v>
      </c>
      <c r="C4" s="9" t="s">
        <v>186</v>
      </c>
      <c r="D4" s="9" t="s">
        <v>6</v>
      </c>
      <c r="E4" s="9"/>
      <c r="F4" s="9" t="s">
        <v>433</v>
      </c>
      <c r="G4" s="9" t="s">
        <v>129</v>
      </c>
      <c r="H4" s="9"/>
      <c r="I4" s="9" t="s">
        <v>326</v>
      </c>
      <c r="J4" s="23" t="s">
        <v>231</v>
      </c>
      <c r="K4" s="3"/>
      <c r="L4" s="2"/>
      <c r="M4" t="str">
        <f>VLOOKUP(J4,RESUMEN!$A$200:$B$204,2,FALSE)</f>
        <v>-</v>
      </c>
      <c r="N4">
        <f>IF(OR(M4= RESUMEN!$B$203,M4= RESUMEN!$B$203),1,0)</f>
        <v>0</v>
      </c>
      <c r="O4">
        <f>IF(M4=RESUMEN!$B$204,1,0)</f>
        <v>0</v>
      </c>
    </row>
    <row r="5" spans="1:15" ht="71" x14ac:dyDescent="0.35">
      <c r="A5" s="3"/>
      <c r="B5" s="9" t="s">
        <v>187</v>
      </c>
      <c r="C5" s="9" t="s">
        <v>188</v>
      </c>
      <c r="D5" s="9" t="s">
        <v>6</v>
      </c>
      <c r="E5" s="9"/>
      <c r="F5" s="9" t="s">
        <v>434</v>
      </c>
      <c r="G5" s="9" t="s">
        <v>129</v>
      </c>
      <c r="H5" s="9"/>
      <c r="I5" s="9" t="s">
        <v>327</v>
      </c>
      <c r="J5" s="23" t="s">
        <v>231</v>
      </c>
      <c r="K5" s="3"/>
      <c r="L5" s="3"/>
      <c r="M5" t="str">
        <f>VLOOKUP(J5,RESUMEN!$A$200:$B$204,2,FALSE)</f>
        <v>-</v>
      </c>
      <c r="N5">
        <f>IF(OR(M5= RESUMEN!$B$203,M5= RESUMEN!$B$203),1,0)</f>
        <v>0</v>
      </c>
      <c r="O5">
        <f>IF(M5=RESUMEN!$B$204,1,0)</f>
        <v>0</v>
      </c>
    </row>
    <row r="6" spans="1:15" ht="88" x14ac:dyDescent="0.35">
      <c r="A6" s="3"/>
      <c r="B6" s="9" t="s">
        <v>189</v>
      </c>
      <c r="C6" s="9" t="s">
        <v>190</v>
      </c>
      <c r="D6" s="9" t="s">
        <v>40</v>
      </c>
      <c r="E6" s="9"/>
      <c r="F6" s="9" t="s">
        <v>435</v>
      </c>
      <c r="G6" s="9" t="s">
        <v>129</v>
      </c>
      <c r="H6" s="9"/>
      <c r="I6" s="9" t="s">
        <v>328</v>
      </c>
      <c r="J6" s="23" t="s">
        <v>231</v>
      </c>
      <c r="K6" s="3"/>
      <c r="L6" s="3"/>
      <c r="M6" t="str">
        <f>VLOOKUP(J6,RESUMEN!$A$200:$B$204,2,FALSE)</f>
        <v>-</v>
      </c>
      <c r="N6">
        <f>IF(OR(M6= RESUMEN!$B$203,M6= RESUMEN!$B$203),1,0)</f>
        <v>0</v>
      </c>
      <c r="O6">
        <f>IF(M6=RESUMEN!$B$204,1,0)</f>
        <v>0</v>
      </c>
    </row>
    <row r="7" spans="1:15" ht="88" x14ac:dyDescent="0.35">
      <c r="A7" s="3"/>
      <c r="B7" s="9" t="s">
        <v>191</v>
      </c>
      <c r="C7" s="9" t="s">
        <v>192</v>
      </c>
      <c r="D7" s="9" t="s">
        <v>40</v>
      </c>
      <c r="E7" s="9"/>
      <c r="F7" s="9" t="s">
        <v>436</v>
      </c>
      <c r="G7" s="9" t="s">
        <v>129</v>
      </c>
      <c r="H7" s="9"/>
      <c r="I7" s="9" t="s">
        <v>329</v>
      </c>
      <c r="J7" s="23" t="s">
        <v>231</v>
      </c>
      <c r="K7" s="3"/>
      <c r="L7" s="3"/>
      <c r="M7" t="str">
        <f>VLOOKUP(J7,RESUMEN!$A$200:$B$204,2,FALSE)</f>
        <v>-</v>
      </c>
      <c r="N7">
        <f>IF(OR(M7= RESUMEN!$B$203,M7= RESUMEN!$B$203),1,0)</f>
        <v>0</v>
      </c>
      <c r="O7">
        <f>IF(M7=RESUMEN!$B$204,1,0)</f>
        <v>0</v>
      </c>
    </row>
    <row r="8" spans="1:15" ht="84" customHeight="1" x14ac:dyDescent="0.35">
      <c r="A8" s="15" t="s">
        <v>164</v>
      </c>
      <c r="B8" s="9" t="s">
        <v>193</v>
      </c>
      <c r="C8" s="9" t="s">
        <v>194</v>
      </c>
      <c r="D8" s="9" t="s">
        <v>6</v>
      </c>
      <c r="E8" s="9"/>
      <c r="F8" s="9" t="s">
        <v>437</v>
      </c>
      <c r="G8" s="9" t="s">
        <v>129</v>
      </c>
      <c r="H8" s="9"/>
      <c r="I8" s="9" t="s">
        <v>330</v>
      </c>
      <c r="J8" s="23" t="s">
        <v>231</v>
      </c>
      <c r="K8" s="3"/>
      <c r="L8" s="3"/>
      <c r="M8" t="str">
        <f>VLOOKUP(J8,RESUMEN!$A$200:$B$204,2,FALSE)</f>
        <v>-</v>
      </c>
      <c r="N8">
        <f>IF(OR(M8= RESUMEN!$B$203,M8= RESUMEN!$B$203),1,0)</f>
        <v>0</v>
      </c>
      <c r="O8">
        <f>IF(M8=RESUMEN!$B$204,1,0)</f>
        <v>0</v>
      </c>
    </row>
    <row r="9" spans="1:15" ht="88" x14ac:dyDescent="0.35">
      <c r="A9" s="3"/>
      <c r="B9" s="9" t="s">
        <v>195</v>
      </c>
      <c r="C9" s="9" t="s">
        <v>196</v>
      </c>
      <c r="D9" s="9" t="s">
        <v>6</v>
      </c>
      <c r="E9" s="9"/>
      <c r="F9" s="9" t="s">
        <v>438</v>
      </c>
      <c r="G9" s="9" t="s">
        <v>129</v>
      </c>
      <c r="H9" s="9"/>
      <c r="I9" s="9" t="s">
        <v>331</v>
      </c>
      <c r="J9" s="23" t="s">
        <v>231</v>
      </c>
      <c r="K9" s="3"/>
      <c r="L9" s="3"/>
      <c r="M9" t="str">
        <f>VLOOKUP(J9,RESUMEN!$A$200:$B$204,2,FALSE)</f>
        <v>-</v>
      </c>
      <c r="N9">
        <f>IF(OR(M9= RESUMEN!$B$203,M9= RESUMEN!$B$203),1,0)</f>
        <v>0</v>
      </c>
      <c r="O9">
        <f>IF(M9=RESUMEN!$B$204,1,0)</f>
        <v>0</v>
      </c>
    </row>
    <row r="10" spans="1:15" ht="71" x14ac:dyDescent="0.35">
      <c r="A10" s="3"/>
      <c r="B10" s="9" t="s">
        <v>197</v>
      </c>
      <c r="C10" s="9" t="s">
        <v>196</v>
      </c>
      <c r="D10" s="9" t="s">
        <v>6</v>
      </c>
      <c r="E10" s="9"/>
      <c r="F10" s="9" t="s">
        <v>439</v>
      </c>
      <c r="G10" s="9" t="s">
        <v>129</v>
      </c>
      <c r="H10" s="9"/>
      <c r="I10" s="9" t="s">
        <v>332</v>
      </c>
      <c r="J10" s="23" t="s">
        <v>231</v>
      </c>
      <c r="K10" s="3"/>
      <c r="L10" s="3"/>
      <c r="M10" t="str">
        <f>VLOOKUP(J10,RESUMEN!$A$200:$B$204,2,FALSE)</f>
        <v>-</v>
      </c>
      <c r="N10">
        <f>IF(OR(M10= RESUMEN!$B$203,M10= RESUMEN!$B$203),1,0)</f>
        <v>0</v>
      </c>
      <c r="O10">
        <f>IF(M10=RESUMEN!$B$204,1,0)</f>
        <v>0</v>
      </c>
    </row>
    <row r="11" spans="1:15" ht="71" x14ac:dyDescent="0.35">
      <c r="A11" s="3"/>
      <c r="B11" s="9" t="s">
        <v>198</v>
      </c>
      <c r="C11" s="9" t="s">
        <v>199</v>
      </c>
      <c r="D11" s="9" t="s">
        <v>6</v>
      </c>
      <c r="E11" s="9"/>
      <c r="F11" s="9" t="s">
        <v>440</v>
      </c>
      <c r="G11" s="9" t="s">
        <v>129</v>
      </c>
      <c r="H11" s="9"/>
      <c r="I11" s="9" t="s">
        <v>333</v>
      </c>
      <c r="J11" s="23" t="s">
        <v>231</v>
      </c>
      <c r="K11" s="3"/>
      <c r="L11" s="3"/>
      <c r="M11" t="str">
        <f>VLOOKUP(J11,RESUMEN!$A$200:$B$204,2,FALSE)</f>
        <v>-</v>
      </c>
      <c r="N11">
        <f>IF(OR(M11= RESUMEN!$B$203,M11= RESUMEN!$B$203),1,0)</f>
        <v>0</v>
      </c>
      <c r="O11">
        <f>IF(M11=RESUMEN!$B$204,1,0)</f>
        <v>0</v>
      </c>
    </row>
    <row r="12" spans="1:15" ht="71" x14ac:dyDescent="0.35">
      <c r="A12" s="3"/>
      <c r="B12" s="9" t="s">
        <v>200</v>
      </c>
      <c r="C12" s="9" t="s">
        <v>199</v>
      </c>
      <c r="D12" s="9" t="s">
        <v>6</v>
      </c>
      <c r="E12" s="9"/>
      <c r="F12" s="9" t="s">
        <v>441</v>
      </c>
      <c r="G12" s="9" t="s">
        <v>129</v>
      </c>
      <c r="H12" s="9"/>
      <c r="I12" s="9" t="s">
        <v>334</v>
      </c>
      <c r="J12" s="23" t="s">
        <v>231</v>
      </c>
      <c r="K12" s="3"/>
      <c r="L12" s="3"/>
      <c r="M12" t="str">
        <f>VLOOKUP(J12,RESUMEN!$A$200:$B$204,2,FALSE)</f>
        <v>-</v>
      </c>
      <c r="N12">
        <f>IF(OR(M12= RESUMEN!$B$203,M12= RESUMEN!$B$203),1,0)</f>
        <v>0</v>
      </c>
      <c r="O12">
        <f>IF(M12=RESUMEN!$B$204,1,0)</f>
        <v>0</v>
      </c>
    </row>
    <row r="13" spans="1:15" ht="71" x14ac:dyDescent="0.35">
      <c r="A13" s="3"/>
      <c r="B13" s="9" t="s">
        <v>201</v>
      </c>
      <c r="C13" s="9" t="s">
        <v>199</v>
      </c>
      <c r="D13" s="9" t="s">
        <v>6</v>
      </c>
      <c r="E13" s="9"/>
      <c r="F13" s="9" t="s">
        <v>442</v>
      </c>
      <c r="G13" s="9" t="s">
        <v>129</v>
      </c>
      <c r="H13" s="9"/>
      <c r="I13" s="9" t="s">
        <v>335</v>
      </c>
      <c r="J13" s="23" t="s">
        <v>231</v>
      </c>
      <c r="K13" s="3"/>
      <c r="L13" s="3"/>
      <c r="M13" t="str">
        <f>VLOOKUP(J13,RESUMEN!$A$200:$B$204,2,FALSE)</f>
        <v>-</v>
      </c>
      <c r="N13">
        <f>IF(OR(M13= RESUMEN!$B$203,M13= RESUMEN!$B$203),1,0)</f>
        <v>0</v>
      </c>
      <c r="O13">
        <f>IF(M13=RESUMEN!$B$204,1,0)</f>
        <v>0</v>
      </c>
    </row>
    <row r="14" spans="1:15" ht="71" x14ac:dyDescent="0.35">
      <c r="A14" s="3"/>
      <c r="B14" s="9" t="s">
        <v>202</v>
      </c>
      <c r="C14" s="9" t="s">
        <v>199</v>
      </c>
      <c r="D14" s="9" t="s">
        <v>6</v>
      </c>
      <c r="E14" s="9"/>
      <c r="F14" s="9" t="s">
        <v>443</v>
      </c>
      <c r="G14" s="9" t="s">
        <v>129</v>
      </c>
      <c r="H14" s="9"/>
      <c r="I14" s="9" t="s">
        <v>336</v>
      </c>
      <c r="J14" s="23" t="s">
        <v>231</v>
      </c>
      <c r="K14" s="3"/>
      <c r="L14" s="3"/>
      <c r="M14" t="str">
        <f>VLOOKUP(J14,RESUMEN!$A$200:$B$204,2,FALSE)</f>
        <v>-</v>
      </c>
      <c r="N14">
        <f>IF(OR(M14= RESUMEN!$B$203,M14= RESUMEN!$B$203),1,0)</f>
        <v>0</v>
      </c>
      <c r="O14">
        <f>IF(M14=RESUMEN!$B$204,1,0)</f>
        <v>0</v>
      </c>
    </row>
    <row r="15" spans="1:15" ht="71" x14ac:dyDescent="0.35">
      <c r="A15" s="3"/>
      <c r="B15" s="9" t="s">
        <v>203</v>
      </c>
      <c r="C15" s="9" t="s">
        <v>204</v>
      </c>
      <c r="D15" s="9" t="s">
        <v>40</v>
      </c>
      <c r="E15" s="9"/>
      <c r="F15" s="9" t="s">
        <v>444</v>
      </c>
      <c r="G15" s="9" t="s">
        <v>129</v>
      </c>
      <c r="H15" s="9"/>
      <c r="I15" s="9" t="s">
        <v>337</v>
      </c>
      <c r="J15" s="23" t="s">
        <v>231</v>
      </c>
      <c r="K15" s="3"/>
      <c r="L15" s="3"/>
      <c r="M15" t="str">
        <f>VLOOKUP(J15,RESUMEN!$A$200:$B$204,2,FALSE)</f>
        <v>-</v>
      </c>
      <c r="N15">
        <f>IF(OR(M15= RESUMEN!$B$203,M15= RESUMEN!$B$203),1,0)</f>
        <v>0</v>
      </c>
      <c r="O15">
        <f>IF(M15=RESUMEN!$B$204,1,0)</f>
        <v>0</v>
      </c>
    </row>
    <row r="16" spans="1:15" ht="86" customHeight="1" x14ac:dyDescent="0.35">
      <c r="A16" s="3"/>
      <c r="B16" s="9" t="s">
        <v>205</v>
      </c>
      <c r="C16" s="9" t="s">
        <v>206</v>
      </c>
      <c r="D16" s="9" t="s">
        <v>40</v>
      </c>
      <c r="E16" s="9"/>
      <c r="F16" s="9" t="s">
        <v>445</v>
      </c>
      <c r="G16" s="9" t="s">
        <v>129</v>
      </c>
      <c r="H16" s="9"/>
      <c r="I16" s="9" t="s">
        <v>338</v>
      </c>
      <c r="J16" s="23" t="s">
        <v>231</v>
      </c>
      <c r="K16" s="3"/>
      <c r="L16" s="3"/>
      <c r="M16" t="str">
        <f>VLOOKUP(J16,RESUMEN!$A$200:$B$204,2,FALSE)</f>
        <v>-</v>
      </c>
      <c r="N16">
        <f>IF(OR(M16= RESUMEN!$B$203,M16= RESUMEN!$B$203),1,0)</f>
        <v>0</v>
      </c>
      <c r="O16">
        <f>IF(M16=RESUMEN!$B$204,1,0)</f>
        <v>0</v>
      </c>
    </row>
    <row r="17" spans="1:15" ht="88" x14ac:dyDescent="0.35">
      <c r="A17" s="15" t="s">
        <v>164</v>
      </c>
      <c r="B17" s="10" t="s">
        <v>207</v>
      </c>
      <c r="C17" s="9" t="s">
        <v>208</v>
      </c>
      <c r="D17" s="9" t="s">
        <v>6</v>
      </c>
      <c r="E17" s="3"/>
      <c r="F17" s="9" t="s">
        <v>446</v>
      </c>
      <c r="G17" s="3" t="s">
        <v>129</v>
      </c>
      <c r="H17" s="3"/>
      <c r="I17" s="9" t="s">
        <v>339</v>
      </c>
      <c r="J17" s="23" t="s">
        <v>231</v>
      </c>
      <c r="K17" s="3"/>
      <c r="L17" s="3"/>
      <c r="M17" t="str">
        <f>VLOOKUP(J17,RESUMEN!$A$200:$B$204,2,FALSE)</f>
        <v>-</v>
      </c>
      <c r="N17">
        <f>IF(OR(M17= RESUMEN!$B$203,M17= RESUMEN!$B$203),1,0)</f>
        <v>0</v>
      </c>
      <c r="O17">
        <f>IF(M17=RESUMEN!$B$204,1,0)</f>
        <v>0</v>
      </c>
    </row>
    <row r="18" spans="1:15" ht="88" x14ac:dyDescent="0.35">
      <c r="A18" s="3" t="s">
        <v>164</v>
      </c>
      <c r="B18" s="10" t="s">
        <v>209</v>
      </c>
      <c r="C18" s="9" t="s">
        <v>340</v>
      </c>
      <c r="D18" s="3" t="s">
        <v>6</v>
      </c>
      <c r="E18" s="3"/>
      <c r="F18" s="9" t="s">
        <v>447</v>
      </c>
      <c r="G18" s="3" t="s">
        <v>129</v>
      </c>
      <c r="H18" s="3"/>
      <c r="I18" s="9" t="s">
        <v>341</v>
      </c>
      <c r="J18" s="23" t="s">
        <v>231</v>
      </c>
      <c r="K18" s="3"/>
      <c r="L18" s="3"/>
      <c r="M18" t="str">
        <f>VLOOKUP(J18,RESUMEN!$A$200:$B$204,2,FALSE)</f>
        <v>-</v>
      </c>
      <c r="N18">
        <f>IF(OR(M18= RESUMEN!$B$203,M18= RESUMEN!$B$203),1,0)</f>
        <v>0</v>
      </c>
      <c r="O18">
        <f>IF(M18=RESUMEN!$B$204,1,0)</f>
        <v>0</v>
      </c>
    </row>
  </sheetData>
  <conditionalFormatting sqref="J2:J18">
    <cfRule type="containsText" dxfId="6" priority="2" operator="containsText" text="No aplica">
      <formula>NOT(ISERROR(SEARCH("No aplica",J2)))</formula>
    </cfRule>
    <cfRule type="containsText" dxfId="5" priority="3" operator="containsText" text="Pasa">
      <formula>NOT(ISERROR(SEARCH("Pasa",J2)))</formula>
    </cfRule>
    <cfRule type="containsText" dxfId="4" priority="4" operator="containsText" text="Falla">
      <formula>NOT(ISERROR(SEARCH("Falla",J2)))</formula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1" operator="containsText" id="{D0FC1944-AA48-5442-8B2E-F9C039599BC8}">
            <xm:f>NOT(ISERROR(SEARCH("-",J2)))</xm:f>
            <xm:f>"-"</xm:f>
            <x14:dxf>
              <fill>
                <patternFill>
                  <bgColor theme="0" tint="-0.14996795556505021"/>
                </patternFill>
              </fill>
            </x14:dxf>
          </x14:cfRule>
          <xm:sqref>J2:J18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AE457E23-7425-F74F-BD19-4ED9F39C44FB}">
          <x14:formula1>
            <xm:f>RESUMEN!$A$200:$A$204</xm:f>
          </x14:formula1>
          <xm:sqref>J2:J18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FDA0E-C74E-4F48-9CDB-6BF2CD80941D}">
  <dimension ref="A1:P4"/>
  <sheetViews>
    <sheetView topLeftCell="A2" zoomScale="57" workbookViewId="0">
      <selection activeCell="G2" sqref="G2"/>
    </sheetView>
  </sheetViews>
  <sheetFormatPr baseColWidth="10" defaultRowHeight="16" x14ac:dyDescent="0.2"/>
  <cols>
    <col min="1" max="1" width="15.1640625" customWidth="1"/>
    <col min="6" max="6" width="30.83203125" customWidth="1"/>
    <col min="7" max="7" width="29.1640625" customWidth="1"/>
    <col min="8" max="8" width="29.33203125" customWidth="1"/>
    <col min="9" max="9" width="53" customWidth="1"/>
    <col min="10" max="10" width="30.83203125" customWidth="1"/>
    <col min="11" max="11" width="24.1640625" bestFit="1" customWidth="1"/>
    <col min="12" max="12" width="43" customWidth="1"/>
    <col min="13" max="13" width="33.5" customWidth="1"/>
    <col min="14" max="14" width="11.33203125" hidden="1" customWidth="1"/>
    <col min="15" max="16" width="10.83203125" hidden="1" customWidth="1"/>
  </cols>
  <sheetData>
    <row r="1" spans="1:16" ht="57" x14ac:dyDescent="0.2">
      <c r="A1" s="1" t="s">
        <v>126</v>
      </c>
      <c r="B1" s="1" t="s">
        <v>0</v>
      </c>
      <c r="C1" s="1" t="s">
        <v>1</v>
      </c>
      <c r="D1" s="1" t="s">
        <v>2</v>
      </c>
      <c r="E1" s="1" t="s">
        <v>467</v>
      </c>
      <c r="F1" s="1" t="s">
        <v>500</v>
      </c>
      <c r="G1" s="1" t="s">
        <v>501</v>
      </c>
      <c r="H1" s="1" t="s">
        <v>465</v>
      </c>
      <c r="I1" s="1" t="s">
        <v>3</v>
      </c>
      <c r="J1" s="1" t="s">
        <v>351</v>
      </c>
      <c r="K1" s="1" t="s">
        <v>180</v>
      </c>
      <c r="L1" s="1" t="s">
        <v>179</v>
      </c>
      <c r="M1" s="8" t="s">
        <v>217</v>
      </c>
      <c r="N1" s="12" t="s">
        <v>224</v>
      </c>
      <c r="O1" s="12" t="s">
        <v>225</v>
      </c>
      <c r="P1" s="12" t="s">
        <v>226</v>
      </c>
    </row>
    <row r="2" spans="1:16" ht="136" x14ac:dyDescent="0.35">
      <c r="A2" s="38" t="s">
        <v>210</v>
      </c>
      <c r="B2" s="39" t="s">
        <v>211</v>
      </c>
      <c r="C2" s="39" t="s">
        <v>212</v>
      </c>
      <c r="D2" s="39" t="s">
        <v>6</v>
      </c>
      <c r="E2" s="39"/>
      <c r="F2" s="39" t="s">
        <v>448</v>
      </c>
      <c r="G2" s="39" t="s">
        <v>460</v>
      </c>
      <c r="H2" s="39"/>
      <c r="I2" s="39" t="s">
        <v>321</v>
      </c>
      <c r="J2" s="39" t="s">
        <v>448</v>
      </c>
      <c r="K2" s="40" t="s">
        <v>231</v>
      </c>
      <c r="L2" s="41"/>
      <c r="M2" s="39"/>
      <c r="N2" t="str">
        <f>VLOOKUP(K2,RESUMEN!$A$200:$B$204,2,FALSE)</f>
        <v>-</v>
      </c>
      <c r="O2">
        <f>IF(OR(N2= RESUMEN!$B$203,N2= RESUMEN!$B$203),1,0)</f>
        <v>0</v>
      </c>
      <c r="P2">
        <f>IF(N2=RESUMEN!$B$204,1,0)</f>
        <v>0</v>
      </c>
    </row>
    <row r="3" spans="1:16" ht="165" customHeight="1" x14ac:dyDescent="0.35">
      <c r="A3" s="3"/>
      <c r="B3" s="2" t="s">
        <v>213</v>
      </c>
      <c r="C3" s="2" t="s">
        <v>214</v>
      </c>
      <c r="D3" s="2" t="s">
        <v>6</v>
      </c>
      <c r="E3" s="2"/>
      <c r="F3" s="2" t="s">
        <v>449</v>
      </c>
      <c r="G3" s="2" t="s">
        <v>129</v>
      </c>
      <c r="H3" s="2"/>
      <c r="I3" s="2" t="s">
        <v>322</v>
      </c>
      <c r="J3" s="2" t="s">
        <v>449</v>
      </c>
      <c r="K3" s="23" t="s">
        <v>231</v>
      </c>
      <c r="L3" s="3"/>
      <c r="M3" s="2"/>
      <c r="N3" t="str">
        <f>VLOOKUP(K3,RESUMEN!$A$200:$B$204,2,FALSE)</f>
        <v>-</v>
      </c>
      <c r="O3">
        <f>IF(OR(N3= RESUMEN!$B$203,N3= RESUMEN!$B$203),1,0)</f>
        <v>0</v>
      </c>
      <c r="P3">
        <f>IF(N3=RESUMEN!$B$204,1,0)</f>
        <v>0</v>
      </c>
    </row>
    <row r="4" spans="1:16" ht="174" x14ac:dyDescent="0.35">
      <c r="A4" s="3"/>
      <c r="B4" s="2" t="s">
        <v>215</v>
      </c>
      <c r="C4" s="2" t="s">
        <v>216</v>
      </c>
      <c r="D4" s="2" t="s">
        <v>6</v>
      </c>
      <c r="E4" s="2"/>
      <c r="F4" s="2" t="s">
        <v>450</v>
      </c>
      <c r="G4" s="2" t="s">
        <v>129</v>
      </c>
      <c r="H4" s="2"/>
      <c r="I4" s="2" t="s">
        <v>323</v>
      </c>
      <c r="J4" s="2" t="s">
        <v>450</v>
      </c>
      <c r="K4" s="23" t="s">
        <v>231</v>
      </c>
      <c r="L4" s="3"/>
      <c r="M4" s="2"/>
      <c r="N4" t="str">
        <f>VLOOKUP(K4,RESUMEN!$A$200:$B$204,2,FALSE)</f>
        <v>-</v>
      </c>
      <c r="O4">
        <f>IF(OR(N4= RESUMEN!$B$203,N4= RESUMEN!$B$203),1,0)</f>
        <v>0</v>
      </c>
      <c r="P4">
        <f>IF(N4=RESUMEN!$B$204,1,0)</f>
        <v>0</v>
      </c>
    </row>
  </sheetData>
  <conditionalFormatting sqref="K2:K4">
    <cfRule type="containsText" dxfId="2" priority="2" operator="containsText" text="No aplica">
      <formula>NOT(ISERROR(SEARCH("No aplica",K2)))</formula>
    </cfRule>
    <cfRule type="containsText" dxfId="1" priority="3" operator="containsText" text="Pasa">
      <formula>NOT(ISERROR(SEARCH("Pasa",K2)))</formula>
    </cfRule>
    <cfRule type="containsText" dxfId="0" priority="4" operator="containsText" text="Falla">
      <formula>NOT(ISERROR(SEARCH("Falla",K2)))</formula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1" operator="containsText" id="{96C89464-1577-7343-9129-37FFFDB3D7BA}">
            <xm:f>NOT(ISERROR(SEARCH("-",K2)))</xm:f>
            <xm:f>"-"</xm:f>
            <x14:dxf>
              <fill>
                <patternFill>
                  <bgColor theme="0" tint="-0.14996795556505021"/>
                </patternFill>
              </fill>
            </x14:dxf>
          </x14:cfRule>
          <xm:sqref>K2:K4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C88D7B8-2A63-1C4C-9645-3740ECB598E8}">
          <x14:formula1>
            <xm:f>RESUMEN!$A$200:$A$204</xm:f>
          </x14:formula1>
          <xm:sqref>K2:K4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CEFC3-586E-0D4C-BA4E-2B822953B1E9}">
  <dimension ref="D4:F30"/>
  <sheetViews>
    <sheetView workbookViewId="0">
      <selection activeCell="D28" sqref="D28"/>
    </sheetView>
  </sheetViews>
  <sheetFormatPr baseColWidth="10" defaultRowHeight="16" x14ac:dyDescent="0.2"/>
  <cols>
    <col min="4" max="4" width="23.83203125" customWidth="1"/>
  </cols>
  <sheetData>
    <row r="4" spans="4:6" ht="22" x14ac:dyDescent="0.3">
      <c r="D4" s="42" t="s">
        <v>468</v>
      </c>
    </row>
    <row r="8" spans="4:6" x14ac:dyDescent="0.2">
      <c r="D8" s="24" t="s">
        <v>469</v>
      </c>
      <c r="E8" s="47"/>
      <c r="F8" s="47"/>
    </row>
    <row r="9" spans="4:6" x14ac:dyDescent="0.2">
      <c r="D9" s="46" t="s">
        <v>477</v>
      </c>
      <c r="E9" s="46" t="s">
        <v>478</v>
      </c>
      <c r="F9" s="46" t="s">
        <v>479</v>
      </c>
    </row>
    <row r="10" spans="4:6" x14ac:dyDescent="0.2">
      <c r="D10" t="s">
        <v>471</v>
      </c>
      <c r="E10" t="s">
        <v>472</v>
      </c>
      <c r="F10" s="48" t="s">
        <v>494</v>
      </c>
    </row>
    <row r="11" spans="4:6" x14ac:dyDescent="0.2">
      <c r="D11" t="s">
        <v>475</v>
      </c>
      <c r="E11" t="s">
        <v>479</v>
      </c>
      <c r="F11" t="s">
        <v>492</v>
      </c>
    </row>
    <row r="12" spans="4:6" x14ac:dyDescent="0.2">
      <c r="D12" t="s">
        <v>475</v>
      </c>
      <c r="E12" t="s">
        <v>472</v>
      </c>
      <c r="F12" s="48" t="s">
        <v>493</v>
      </c>
    </row>
    <row r="13" spans="4:6" x14ac:dyDescent="0.2">
      <c r="D13" t="s">
        <v>476</v>
      </c>
      <c r="E13" t="s">
        <v>479</v>
      </c>
      <c r="F13" t="s">
        <v>491</v>
      </c>
    </row>
    <row r="14" spans="4:6" x14ac:dyDescent="0.2">
      <c r="D14" t="s">
        <v>480</v>
      </c>
      <c r="E14" t="s">
        <v>481</v>
      </c>
      <c r="F14" s="48" t="s">
        <v>490</v>
      </c>
    </row>
    <row r="15" spans="4:6" x14ac:dyDescent="0.2">
      <c r="D15" t="s">
        <v>482</v>
      </c>
      <c r="E15" t="s">
        <v>481</v>
      </c>
      <c r="F15" s="48" t="s">
        <v>489</v>
      </c>
    </row>
    <row r="25" spans="4:6" x14ac:dyDescent="0.2">
      <c r="D25" s="24" t="s">
        <v>470</v>
      </c>
      <c r="E25" s="47"/>
      <c r="F25" s="47"/>
    </row>
    <row r="26" spans="4:6" x14ac:dyDescent="0.2">
      <c r="D26" s="46" t="s">
        <v>477</v>
      </c>
      <c r="E26" s="46" t="s">
        <v>478</v>
      </c>
      <c r="F26" s="46" t="s">
        <v>479</v>
      </c>
    </row>
    <row r="27" spans="4:6" x14ac:dyDescent="0.2">
      <c r="D27" t="s">
        <v>488</v>
      </c>
      <c r="E27" t="s">
        <v>473</v>
      </c>
      <c r="F27" s="48" t="s">
        <v>487</v>
      </c>
    </row>
    <row r="28" spans="4:6" x14ac:dyDescent="0.2">
      <c r="D28" t="s">
        <v>153</v>
      </c>
      <c r="E28" s="45" t="s">
        <v>472</v>
      </c>
      <c r="F28" s="48" t="s">
        <v>486</v>
      </c>
    </row>
    <row r="29" spans="4:6" x14ac:dyDescent="0.2">
      <c r="D29" t="s">
        <v>474</v>
      </c>
      <c r="E29" s="45" t="s">
        <v>472</v>
      </c>
      <c r="F29" s="48" t="s">
        <v>485</v>
      </c>
    </row>
    <row r="30" spans="4:6" x14ac:dyDescent="0.2">
      <c r="D30" t="s">
        <v>483</v>
      </c>
      <c r="E30" s="45" t="s">
        <v>472</v>
      </c>
      <c r="F30" t="s">
        <v>484</v>
      </c>
    </row>
  </sheetData>
  <hyperlinks>
    <hyperlink ref="F29" r:id="rId1" xr:uid="{89251886-A9A7-DA44-99B7-68CD07FE4596}"/>
    <hyperlink ref="F28" r:id="rId2" xr:uid="{68F84A5E-CFFD-FD48-A24B-789FF2C3E550}"/>
    <hyperlink ref="F27" r:id="rId3" xr:uid="{B509686D-2E77-D84F-925A-E3CC328C8049}"/>
    <hyperlink ref="F15" r:id="rId4" xr:uid="{A129767C-2EDD-AE4D-A20D-F03EF8BFE19B}"/>
    <hyperlink ref="F14" r:id="rId5" xr:uid="{6D68314C-F145-C042-9156-016478545278}"/>
    <hyperlink ref="F12" r:id="rId6" xr:uid="{95B8676A-67CB-0741-9BC9-EFFF12DE1817}"/>
    <hyperlink ref="F10" r:id="rId7" xr:uid="{E992B318-9E4A-DB48-A3C3-67E76132968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RESUMEN</vt:lpstr>
      <vt:lpstr>WCAG1</vt:lpstr>
      <vt:lpstr>WCAG2</vt:lpstr>
      <vt:lpstr>WCAG3</vt:lpstr>
      <vt:lpstr>WCAG4</vt:lpstr>
      <vt:lpstr>Herramientas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Afra Pascual Almenara</dc:creator>
  <cp:lastModifiedBy>Afra Pascual Almenara</cp:lastModifiedBy>
  <dcterms:created xsi:type="dcterms:W3CDTF">2025-03-04T11:37:26Z</dcterms:created>
  <dcterms:modified xsi:type="dcterms:W3CDTF">2025-09-10T13:26:54Z</dcterms:modified>
</cp:coreProperties>
</file>