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Files\Documents\GitHub\IREC-ROCSIM\"/>
    </mc:Choice>
  </mc:AlternateContent>
  <bookViews>
    <workbookView xWindow="0" yWindow="0" windowWidth="28800" windowHeight="12210" tabRatio="551" activeTab="2" xr2:uid="{00000000-000D-0000-FFFF-FFFF00000000}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C58" i="4" l="1"/>
  <c r="D58" i="4"/>
  <c r="E58" i="4"/>
  <c r="E11" i="5" l="1"/>
  <c r="D11" i="5"/>
  <c r="C11" i="5"/>
  <c r="E16" i="5"/>
  <c r="D16" i="5"/>
  <c r="C16" i="5"/>
  <c r="E28" i="2" l="1"/>
  <c r="D28" i="2"/>
  <c r="C28" i="2"/>
  <c r="E25" i="2" l="1"/>
  <c r="D25" i="2"/>
  <c r="C25" i="2"/>
  <c r="D31" i="1" l="1"/>
  <c r="E54" i="5" l="1"/>
  <c r="D54" i="5"/>
  <c r="C54" i="5"/>
  <c r="E52" i="5"/>
  <c r="D52" i="5"/>
  <c r="C52" i="5"/>
  <c r="E50" i="5"/>
  <c r="D50" i="5"/>
  <c r="C50" i="5"/>
  <c r="E47" i="5"/>
  <c r="D47" i="5"/>
  <c r="C47" i="5"/>
  <c r="E43" i="5"/>
  <c r="D43" i="5"/>
  <c r="C43" i="5"/>
  <c r="E40" i="5"/>
  <c r="D40" i="5"/>
  <c r="C40" i="5"/>
  <c r="E53" i="5"/>
  <c r="C53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7" i="5" l="1"/>
  <c r="C17" i="5" s="1"/>
  <c r="C28" i="4" l="1"/>
  <c r="E27" i="4"/>
  <c r="D27" i="4"/>
  <c r="C27" i="4"/>
  <c r="E35" i="5" l="1"/>
  <c r="D35" i="5"/>
  <c r="C35" i="5"/>
  <c r="E32" i="5"/>
  <c r="D32" i="5"/>
  <c r="C32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3" i="1"/>
  <c r="C13" i="2" l="1"/>
  <c r="C7" i="2" s="1"/>
  <c r="N25" i="5"/>
  <c r="C26" i="5"/>
  <c r="C48" i="5" s="1"/>
  <c r="K23" i="5" s="1"/>
  <c r="N23" i="5" s="1"/>
  <c r="N22" i="5"/>
  <c r="C30" i="5" l="1"/>
  <c r="C28" i="5"/>
  <c r="C9" i="5" l="1"/>
  <c r="C51" i="5" l="1"/>
  <c r="K24" i="5" s="1"/>
  <c r="N24" i="5" s="1"/>
  <c r="N26" i="5" s="1"/>
  <c r="B14" i="1" s="1"/>
  <c r="C19" i="5"/>
  <c r="B10" i="1"/>
  <c r="J11" i="5"/>
  <c r="C24" i="5" s="1"/>
  <c r="B15" i="1" l="1"/>
  <c r="C31" i="1" s="1"/>
  <c r="E31" i="1" s="1"/>
  <c r="E6" i="5"/>
  <c r="D6" i="5"/>
  <c r="C6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<sst xmlns="http://schemas.openxmlformats.org/spreadsheetml/2006/main" count="284" uniqueCount="137">
  <si>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</si>
  <si>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</si>
  <si>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</si>
  <si>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</si>
  <si>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</si>
  <si>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</si>
  <si>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</si>
  <si>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</si>
  <si>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</si>
  <si>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</si>
  <si>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</si>
  <si>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</si>
  <si>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</si>
  <si>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</si>
  <si>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</si>
  <si>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</si>
  <si>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</si>
  <si>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</si>
  <si>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</si>
  <si>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</si>
  <si>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</si>
  <si>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</si>
  <si>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</si>
  <si>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</si>
  <si>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</si>
  <si>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</si>
  <si>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</si>
  <si>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</si>
  <si>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</si>
  <si>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</si>
  <si>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</si>
  <si>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</si>
  <si>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</si>
  <si>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</si>
  <si>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</si>
  <si>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</si>
  <si>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</si>
  <si>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</si>
  <si>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</si>
  <si>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</si>
  <si>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</si>
  <si>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</si>
  <si>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</si>
  <si>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</si>
  <si>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</si>
  <si>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</si>
  <si>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</si>
  <si>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</si>
  <si>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</si>
  <si>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</si>
  <si>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</si>
  <si>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</si>
  <si>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</si>
  <si>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</si>
  <si>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</si>
  <si>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</si>
  <si>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</si>
  <si>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</si>
  <si>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</si>
  <si>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</si>
  <si>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</si>
  <si>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</si>
  <si>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</si>
  <si>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</si>
  <si>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</si>
  <si>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</si>
  <si>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</si>
  <si>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</si>
  <si>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</si>
  <si>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</si>
  <si>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</si>
  <si>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</si>
  <si>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</si>
  <si>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</si>
  <si>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</si>
  <si>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</si>
  <si>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</si>
  <si>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</si>
  <si>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</si>
  <si>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</si>
  <si>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</si>
  <si>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</si>
  <si>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</si>
  <si>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</si>
  <si>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</si>
  <si>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</si>
  <si>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</si>
  <si>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</si>
  <si>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</si>
  <si>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</si>
  <si>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</si>
  <si>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</si>
  <si>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</si>
  <si>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</si>
  <si>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</si>
  <si>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</si>
  <si>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</si>
  <si>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</si>
  <si>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</si>
  <si>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</si>
  <si>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</si>
  <si>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</si>
  <si>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</si>
  <si>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</si>
  <si>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</si>
  <si>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</si>
  <si>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</si>
  <si>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</si>
  <si>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</si>
  <si>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</si>
  <si>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</si>
  <si>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</si>
  <si>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</si>
  <si>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</si>
  <si>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</si>
  <si>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</si>
  <si>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</si>
  <si>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</si>
  <si>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</si>
  <si>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</si>
  <si>
    <t>Sensor Modelling</t>
  </si>
  <si>
    <t>Accelerometer stddev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</si>
  <si>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</si>
  <si>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Average of X, Y, and Z values from a stationary tabletop test</t>
  </si>
  <si>
    <t>Total pressure sensor stddev</t>
  </si>
  <si>
    <t>Currently completely made up</t>
  </si>
  <si>
    <t>Tank Volumes</t>
  </si>
  <si>
    <t>Oxidizer tank volume</t>
  </si>
  <si>
    <t>Fuel tank volume</t>
  </si>
  <si>
    <t>Oxidizer ullage volume</t>
  </si>
  <si>
    <t>Fuel ullage volume</t>
  </si>
  <si>
    <t>N2 Ullage, set to 0% for none</t>
  </si>
  <si>
    <t>Fuel Diverted to Film Cooling</t>
  </si>
  <si>
    <t>Fudge</t>
  </si>
  <si>
    <t>Factor</t>
  </si>
  <si>
    <t>Ignition Time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</si>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</sst>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11" fontId="0" fillId="2" borderId="0" xfId="0" applyNumberFormat="1" applyFill="1" applyBorder="1"/>
    <xf numFmtId="9" fontId="0" fillId="2" borderId="0" xfId="3" applyFont="1" applyFill="1" applyBorder="1"/>
    <xf numFmtId="0" fontId="0" fillId="2" borderId="4" xfId="0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5" xfId="0" applyBorder="1"/>
    <xf numFmtId="9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20% - Accent1" xfId="1" builtinId="30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G11" sqref="G11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6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7" x14ac:dyDescent="0.25">
      <c r="A17" s="1" t="s">
        <v>117</v>
      </c>
      <c r="B17" s="1" t="s">
        <v>8</v>
      </c>
      <c r="C17" s="1">
        <v>5</v>
      </c>
      <c r="D17" s="1"/>
      <c r="E17" s="1"/>
    </row>
    <row r="19" spans="1:7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7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  <row r="24" spans="1:7" x14ac:dyDescent="0.25">
      <c r="A24" s="32" t="s">
        <v>120</v>
      </c>
      <c r="B24" s="32"/>
      <c r="C24" s="32"/>
      <c r="D24" s="32"/>
      <c r="E24" s="32"/>
    </row>
    <row r="25" spans="1:7" x14ac:dyDescent="0.25">
      <c r="C25" t="str">
        <f>IF(B26="Single value","Value",IF(B26="Range of values","Start",IF(B26="Monte Carlo","Mean","ERROR")))</f>
        <v>Value</v>
      </c>
      <c r="D25" t="str">
        <f>IF(B26="Single value","",IF(B26="Range of values","Step",IF(B26="Monte Carlo","Standard deviation","ERROR")))</f>
        <v/>
      </c>
      <c r="E25" t="str">
        <f>IF(B26="Single value","",IF(B26="Range of values","End",IF(B26="Monte Carlo","","ERROR")))</f>
        <v/>
      </c>
    </row>
    <row r="26" spans="1:7" ht="17.25" x14ac:dyDescent="0.25">
      <c r="A26" s="1" t="s">
        <v>121</v>
      </c>
      <c r="B26" s="1" t="s">
        <v>8</v>
      </c>
      <c r="C26" s="1">
        <v>3.353376168248183E-2</v>
      </c>
      <c r="D26" s="1"/>
      <c r="E26" s="1"/>
      <c r="F26" t="s">
        <v>122</v>
      </c>
      <c r="G26" t="s">
        <v>123</v>
      </c>
    </row>
    <row r="28" spans="1:7" x14ac:dyDescent="0.25">
      <c r="C28" t="str">
        <f>IF(B29="Single value","Value",IF(B29="Range of values","Start",IF(B29="Monte Carlo","Mean","ERROR")))</f>
        <v>Value</v>
      </c>
      <c r="D28" t="str">
        <f>IF(B29="Single value","",IF(B29="Range of values","Step",IF(B29="Monte Carlo","Standard deviation","ERROR")))</f>
        <v/>
      </c>
      <c r="E28" t="str">
        <f>IF(B29="Single value","",IF(B29="Range of values","End",IF(B29="Monte Carlo","","ERROR")))</f>
        <v/>
      </c>
    </row>
    <row r="29" spans="1:7" x14ac:dyDescent="0.25">
      <c r="A29" s="1" t="s">
        <v>124</v>
      </c>
      <c r="B29" s="1" t="s">
        <v>8</v>
      </c>
      <c r="C29" s="1">
        <v>10</v>
      </c>
      <c r="D29" s="1"/>
      <c r="E29" s="1"/>
      <c r="F29" t="s">
        <v>23</v>
      </c>
      <c r="G29" t="s">
        <v>125</v>
      </c>
    </row>
  </sheetData>
  <mergeCells count="1">
    <mergeCell ref="A24:E24"/>
  </mergeCells>
  <dataValidations count="1">
    <dataValidation type="whole" operator="greaterThanOrEqual" allowBlank="1" showInputMessage="1" showErrorMessage="1" sqref="C17" xr:uid="{00000000-0002-0000-0000-000000000000}">
      <formula1>1</formula1>
    </dataValidation>
  </dataValidations>
  <hyperlinks>
    <hyperlink ref="G1" r:id="rId1" display="https://www.usclimatedata.com/climate/truth-or-consequences/new-mexico/united-states/usnm0332" xr:uid="{00000000-0004-0000-0000-000000000000}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Validation!$A$2:$A$4</xm:f>
          </x14:formula1>
          <xm:sqref>B4 B13 B10 B7 B20 B26 B29</xm:sqref>
        </x14:dataValidation>
        <x14:dataValidation type="list" allowBlank="1" showInputMessage="1" showErrorMessage="1" xr:uid="{00000000-0002-0000-0000-000002000000}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zoomScaleNormal="100" workbookViewId="0">
      <selection activeCell="C17" sqref="C17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2</v>
      </c>
      <c r="C6" t="s">
        <v>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v>2.5</v>
      </c>
      <c r="C8" t="s">
        <v>3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v>1.5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(Tanks)'!N26*0.453592</f>
        <v>15.160295301298001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A15" t="s">
        <v>133</v>
      </c>
      <c r="B15">
        <f>SUM(B3:B14)*E15</f>
        <v>5.8563407903662492</v>
      </c>
      <c r="C15" t="s">
        <v>3</v>
      </c>
      <c r="D15" t="s">
        <v>134</v>
      </c>
      <c r="E15" s="31">
        <v>0.15</v>
      </c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44.898612726141245</v>
      </c>
      <c r="D31" s="1">
        <f>1/8</f>
        <v>0.125</v>
      </c>
      <c r="E31" s="3">
        <f>C31+5</f>
        <v>49.898612726141245</v>
      </c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9"/>
  <sheetViews>
    <sheetView tabSelected="1" topLeftCell="A34" workbookViewId="0">
      <selection activeCell="F60" sqref="F60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48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1.5201224372924936E-5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  <row r="58" spans="1:6" x14ac:dyDescent="0.25">
      <c r="C58" t="str">
        <f>IF(B59="Single value","Value",IF(B59="Range of values","Start",IF(B59="Monte Carlo","Mean","ERROR")))</f>
        <v>Start</v>
      </c>
      <c r="D58" t="str">
        <f>IF(B59="Single value","",IF(B59="Range of values","Step",IF(B59="Monte Carlo","Standard deviation","ERROR")))</f>
        <v>Step</v>
      </c>
      <c r="E58" t="str">
        <f>IF(B59="Single value","",IF(B59="Range of values","End",IF(B59="Monte Carlo","","ERROR")))</f>
        <v>End</v>
      </c>
    </row>
    <row r="59" spans="1:6" x14ac:dyDescent="0.25">
      <c r="A59" s="1" t="s">
        <v>135</v>
      </c>
      <c r="B59" s="1" t="s">
        <v>9</v>
      </c>
      <c r="C59" s="1">
        <v>0</v>
      </c>
      <c r="D59" s="1">
        <v>0.25</v>
      </c>
      <c r="E59" s="1">
        <v>1</v>
      </c>
      <c r="F59" t="s">
        <v>136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Validation!$A$2:$A$4</xm:f>
          </x14:formula1>
          <xm:sqref>B3 B6 B9 B12 B15 B18 B21 B24 B28 B59</xm:sqref>
        </x14:dataValidation>
        <x14:dataValidation type="list" allowBlank="1" showInputMessage="1" showErrorMessage="1" xr:uid="{00000000-0002-0000-0200-000001000000}">
          <x14:formula1>
            <xm:f>'E:\Users\jpb0024\Downloads\[simconfig (1).xlsx]Validation'!#REF!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4"/>
  <sheetViews>
    <sheetView topLeftCell="A25" workbookViewId="0">
      <selection activeCell="A58" sqref="A57:F58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A5" s="33" t="s">
        <v>126</v>
      </c>
      <c r="B5" s="33"/>
      <c r="C5" s="33"/>
      <c r="D5" s="33"/>
      <c r="E5" s="33"/>
      <c r="F5" s="33"/>
    </row>
    <row r="6" spans="1:14" x14ac:dyDescent="0.25">
      <c r="A6" s="20"/>
      <c r="B6" s="21"/>
      <c r="C6" s="21" t="str">
        <f>IF(B7="Single value","Value",IF(B7="Range of values","Start",IF(B7="Monte Carlo","Mean","ERROR")))</f>
        <v>Value</v>
      </c>
      <c r="D6" s="21" t="str">
        <f>IF(B7="Single value","",IF(B7="Range of values","Step",IF(B7="Monte Carlo","Standard deviation","ERROR")))</f>
        <v/>
      </c>
      <c r="E6" s="21" t="str">
        <f>IF(B7="Single value","",IF(B7="Range of values","End",IF(B7="Monte Carlo","","ERROR")))</f>
        <v/>
      </c>
      <c r="F6" s="22" t="s">
        <v>47</v>
      </c>
      <c r="K6" t="s">
        <v>47</v>
      </c>
      <c r="N6" t="s">
        <v>59</v>
      </c>
    </row>
    <row r="7" spans="1:14" x14ac:dyDescent="0.25">
      <c r="A7" s="23" t="s">
        <v>127</v>
      </c>
      <c r="B7" s="24" t="s">
        <v>8</v>
      </c>
      <c r="C7" s="25">
        <f>$N$7*J7</f>
        <v>2.6219360000000001E-2</v>
      </c>
      <c r="D7" s="24"/>
      <c r="E7" s="24"/>
      <c r="F7" s="22" t="s">
        <v>58</v>
      </c>
      <c r="J7" s="1">
        <v>1600</v>
      </c>
      <c r="K7" t="s">
        <v>42</v>
      </c>
      <c r="N7" s="6">
        <v>1.6387100000000001E-5</v>
      </c>
    </row>
    <row r="8" spans="1:14" x14ac:dyDescent="0.25">
      <c r="A8" s="20"/>
      <c r="B8" s="21"/>
      <c r="C8" s="21"/>
      <c r="D8" s="21"/>
      <c r="E8" s="21"/>
      <c r="F8" s="22"/>
    </row>
    <row r="9" spans="1:14" x14ac:dyDescent="0.25">
      <c r="A9" s="23" t="s">
        <v>128</v>
      </c>
      <c r="B9" s="24" t="s">
        <v>8</v>
      </c>
      <c r="C9" s="25">
        <f>$N$7*J9</f>
        <v>1.5076132000000001E-2</v>
      </c>
      <c r="D9" s="24"/>
      <c r="E9" s="24"/>
      <c r="F9" s="22" t="s">
        <v>58</v>
      </c>
      <c r="J9" s="1">
        <v>920</v>
      </c>
      <c r="K9" t="s">
        <v>42</v>
      </c>
    </row>
    <row r="10" spans="1:14" x14ac:dyDescent="0.25">
      <c r="A10" s="20"/>
      <c r="B10" s="21"/>
      <c r="C10" s="21"/>
      <c r="D10" s="21"/>
      <c r="E10" s="21"/>
      <c r="F10" s="22"/>
    </row>
    <row r="11" spans="1:14" x14ac:dyDescent="0.25">
      <c r="A11" s="20"/>
      <c r="B11" s="21"/>
      <c r="C11" s="21" t="str">
        <f>IF(B12="Single value","Value",IF(B12="Range of values","Start",IF(B12="Monte Carlo","Mean","ERROR")))</f>
        <v>Value</v>
      </c>
      <c r="D11" s="21" t="str">
        <f>IF(B12="Single value","",IF(B12="Range of values","Step",IF(B12="Monte Carlo","Standard deviation","ERROR")))</f>
        <v/>
      </c>
      <c r="E11" s="21" t="str">
        <f>IF(B12="Single value","",IF(B12="Range of values","End",IF(B12="Monte Carlo","","ERROR")))</f>
        <v/>
      </c>
      <c r="F11" s="22"/>
      <c r="J11" s="4">
        <f>93.19</f>
        <v>93.19</v>
      </c>
      <c r="K11" t="s">
        <v>42</v>
      </c>
    </row>
    <row r="12" spans="1:14" x14ac:dyDescent="0.25">
      <c r="A12" s="23" t="s">
        <v>129</v>
      </c>
      <c r="B12" s="24" t="s">
        <v>8</v>
      </c>
      <c r="C12" s="26">
        <v>0.15</v>
      </c>
      <c r="D12" s="24"/>
      <c r="E12" s="24"/>
      <c r="F12" s="22" t="s">
        <v>58</v>
      </c>
      <c r="G12" t="s">
        <v>131</v>
      </c>
      <c r="N12" t="s">
        <v>60</v>
      </c>
    </row>
    <row r="13" spans="1:14" x14ac:dyDescent="0.25">
      <c r="A13" s="20"/>
      <c r="B13" s="21"/>
      <c r="C13" s="21"/>
      <c r="D13" s="21"/>
      <c r="E13" s="21"/>
      <c r="F13" s="22"/>
      <c r="J13" s="4">
        <v>5.625</v>
      </c>
      <c r="K13" t="s">
        <v>5</v>
      </c>
      <c r="N13">
        <v>2.5399999999999999E-2</v>
      </c>
    </row>
    <row r="14" spans="1:14" x14ac:dyDescent="0.25">
      <c r="A14" s="23" t="s">
        <v>130</v>
      </c>
      <c r="B14" s="24" t="s">
        <v>8</v>
      </c>
      <c r="C14" s="26">
        <v>0.15</v>
      </c>
      <c r="D14" s="24"/>
      <c r="E14" s="24"/>
      <c r="F14" s="22" t="s">
        <v>58</v>
      </c>
      <c r="G14" t="s">
        <v>131</v>
      </c>
    </row>
    <row r="15" spans="1:14" x14ac:dyDescent="0.25">
      <c r="A15" s="20"/>
      <c r="B15" s="21"/>
      <c r="C15" s="21"/>
      <c r="D15" s="21"/>
      <c r="E15" s="21"/>
      <c r="F15" s="22"/>
      <c r="J15" s="1">
        <v>5.9089999999999998</v>
      </c>
      <c r="K15" t="s">
        <v>5</v>
      </c>
    </row>
    <row r="16" spans="1:14" x14ac:dyDescent="0.25">
      <c r="A16" s="20"/>
      <c r="B16" s="21"/>
      <c r="C16" s="21" t="str">
        <f>IF(B17="Single value","Value",IF(B17="Range of values","Start",IF(B17="Monte Carlo","Mean","ERROR")))</f>
        <v>Value</v>
      </c>
      <c r="D16" s="21" t="str">
        <f>IF(B17="Single value","",IF(B17="Range of values","Step",IF(B17="Monte Carlo","Standard deviation","ERROR")))</f>
        <v/>
      </c>
      <c r="E16" s="21" t="str">
        <f>IF(B17="Single value","",IF(B17="Range of values","End",IF(B17="Monte Carlo","","ERROR")))</f>
        <v/>
      </c>
      <c r="F16" s="22"/>
    </row>
    <row r="17" spans="1:15" x14ac:dyDescent="0.25">
      <c r="A17" s="23" t="s">
        <v>29</v>
      </c>
      <c r="B17" s="24" t="s">
        <v>8</v>
      </c>
      <c r="C17" s="25">
        <f>C7*(1-C12)</f>
        <v>2.2286456E-2</v>
      </c>
      <c r="D17" s="24"/>
      <c r="E17" s="24"/>
      <c r="F17" s="22" t="s">
        <v>58</v>
      </c>
      <c r="J17" s="1">
        <v>0.28399999999999997</v>
      </c>
      <c r="K17" t="s">
        <v>5</v>
      </c>
    </row>
    <row r="18" spans="1:15" x14ac:dyDescent="0.25">
      <c r="A18" s="20"/>
      <c r="B18" s="21"/>
      <c r="C18" s="21"/>
      <c r="D18" s="21"/>
      <c r="E18" s="21"/>
      <c r="F18" s="22"/>
    </row>
    <row r="19" spans="1:15" x14ac:dyDescent="0.25">
      <c r="A19" s="27" t="s">
        <v>40</v>
      </c>
      <c r="B19" s="28" t="s">
        <v>8</v>
      </c>
      <c r="C19" s="29">
        <f>C9*(1-C14)</f>
        <v>1.28147122E-2</v>
      </c>
      <c r="D19" s="28"/>
      <c r="E19" s="28"/>
      <c r="F19" s="30" t="s">
        <v>58</v>
      </c>
    </row>
    <row r="20" spans="1:15" x14ac:dyDescent="0.25">
      <c r="J20" s="12" t="s">
        <v>64</v>
      </c>
    </row>
    <row r="21" spans="1:15" x14ac:dyDescent="0.25">
      <c r="A21" s="21"/>
      <c r="B21" s="21"/>
      <c r="C21" s="21"/>
      <c r="D21" s="21"/>
      <c r="E21" s="21"/>
      <c r="F21" s="21"/>
      <c r="J21" t="s">
        <v>65</v>
      </c>
      <c r="K21" t="s">
        <v>68</v>
      </c>
      <c r="L21" t="s">
        <v>53</v>
      </c>
      <c r="M21" t="s">
        <v>66</v>
      </c>
      <c r="N21" t="s">
        <v>70</v>
      </c>
    </row>
    <row r="22" spans="1:15" x14ac:dyDescent="0.25">
      <c r="A22" s="24" t="s">
        <v>132</v>
      </c>
      <c r="B22" s="24" t="s">
        <v>8</v>
      </c>
      <c r="C22" s="26">
        <v>0.5</v>
      </c>
      <c r="D22" s="24"/>
      <c r="E22" s="24"/>
      <c r="F22" s="21"/>
      <c r="J22" t="s">
        <v>67</v>
      </c>
      <c r="K22">
        <v>2</v>
      </c>
      <c r="L22">
        <v>2.52</v>
      </c>
      <c r="M22" t="s">
        <v>69</v>
      </c>
      <c r="N22" s="13">
        <f>K22*L22</f>
        <v>5.04</v>
      </c>
    </row>
    <row r="23" spans="1:15" x14ac:dyDescent="0.25">
      <c r="G23" s="6"/>
      <c r="J23" t="s">
        <v>71</v>
      </c>
      <c r="K23" s="8">
        <f>C48</f>
        <v>64.385192990722629</v>
      </c>
      <c r="L23">
        <v>0.249</v>
      </c>
      <c r="M23" t="s">
        <v>73</v>
      </c>
      <c r="N23" s="13">
        <f>K23*L23</f>
        <v>16.031913054689934</v>
      </c>
    </row>
    <row r="24" spans="1:15" x14ac:dyDescent="0.25">
      <c r="A24" s="1" t="s">
        <v>45</v>
      </c>
      <c r="B24" s="1" t="s">
        <v>8</v>
      </c>
      <c r="C24" s="9">
        <f>$N$7*J11</f>
        <v>1.5271138490000002E-3</v>
      </c>
      <c r="D24" s="4"/>
      <c r="E24" s="1"/>
      <c r="F24" t="s">
        <v>58</v>
      </c>
      <c r="J24" t="s">
        <v>72</v>
      </c>
      <c r="K24" s="8">
        <f>C51</f>
        <v>37.02148596966552</v>
      </c>
      <c r="L24">
        <v>0.27200000000000002</v>
      </c>
      <c r="M24" t="s">
        <v>73</v>
      </c>
      <c r="N24" s="13">
        <f>K24*L24</f>
        <v>10.069844183749023</v>
      </c>
    </row>
    <row r="25" spans="1:15" x14ac:dyDescent="0.25">
      <c r="G25" s="6"/>
      <c r="J25" t="s">
        <v>74</v>
      </c>
      <c r="K25">
        <v>1</v>
      </c>
      <c r="L25">
        <v>2.2810000000000001</v>
      </c>
      <c r="M25" t="s">
        <v>69</v>
      </c>
      <c r="N25">
        <f>K25*L25</f>
        <v>2.2810000000000001</v>
      </c>
    </row>
    <row r="26" spans="1:15" x14ac:dyDescent="0.25">
      <c r="A26" s="1" t="s">
        <v>46</v>
      </c>
      <c r="B26" s="1" t="s">
        <v>8</v>
      </c>
      <c r="C26" s="9">
        <f>$N$13*J13</f>
        <v>0.142875</v>
      </c>
      <c r="D26" s="1"/>
      <c r="E26" s="1"/>
      <c r="F26" t="s">
        <v>31</v>
      </c>
      <c r="J26" s="12" t="s">
        <v>75</v>
      </c>
      <c r="K26" s="12"/>
      <c r="L26" s="12"/>
      <c r="M26" s="12"/>
      <c r="N26" s="14">
        <f>SUM(N22:N25)</f>
        <v>33.422757238438955</v>
      </c>
      <c r="O26" t="s">
        <v>48</v>
      </c>
    </row>
    <row r="28" spans="1:15" x14ac:dyDescent="0.25">
      <c r="A28" s="1" t="s">
        <v>50</v>
      </c>
      <c r="B28" s="1" t="s">
        <v>8</v>
      </c>
      <c r="C28" s="9">
        <f>$N$13*J15</f>
        <v>0.15008859999999999</v>
      </c>
      <c r="D28" s="1"/>
      <c r="E28" s="1"/>
      <c r="F28" t="s">
        <v>31</v>
      </c>
    </row>
    <row r="29" spans="1:15" x14ac:dyDescent="0.25">
      <c r="J29" t="s">
        <v>116</v>
      </c>
    </row>
    <row r="30" spans="1:15" x14ac:dyDescent="0.25">
      <c r="A30" s="1" t="s">
        <v>49</v>
      </c>
      <c r="B30" s="1" t="s">
        <v>8</v>
      </c>
      <c r="C30" s="9">
        <f>$N$13*J17</f>
        <v>7.2135999999999988E-3</v>
      </c>
      <c r="D30" s="1"/>
      <c r="E30" s="1"/>
      <c r="F30" t="s">
        <v>31</v>
      </c>
    </row>
    <row r="32" spans="1:15" x14ac:dyDescent="0.25">
      <c r="C32" t="str">
        <f>IF(B33="Single value","Value",IF(B33="Range of values","Start",IF(B33="Monte Carlo","Mean","ERROR")))</f>
        <v>Value</v>
      </c>
      <c r="D32" t="str">
        <f>IF(B33="Single value","",IF(B33="Range of values","Step",IF(B33="Monte Carlo","Standard deviation","ERROR")))</f>
        <v/>
      </c>
      <c r="E32" t="str">
        <f>IF(B33="Single value","",IF(B33="Range of values","End",IF(B33="Monte Carlo","","ERROR")))</f>
        <v/>
      </c>
    </row>
    <row r="33" spans="1:6" x14ac:dyDescent="0.25">
      <c r="A33" s="1" t="s">
        <v>110</v>
      </c>
      <c r="B33" s="1" t="s">
        <v>8</v>
      </c>
      <c r="C33" s="1">
        <v>290</v>
      </c>
      <c r="D33" s="1"/>
      <c r="E33" s="1"/>
      <c r="F33" t="s">
        <v>22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109</v>
      </c>
      <c r="B36" s="1" t="s">
        <v>8</v>
      </c>
      <c r="C36" s="1">
        <v>290</v>
      </c>
      <c r="D36" s="1"/>
      <c r="E36" s="1"/>
      <c r="F36" t="s">
        <v>22</v>
      </c>
    </row>
    <row r="40" spans="1:6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6" x14ac:dyDescent="0.25">
      <c r="A41" s="1" t="s">
        <v>99</v>
      </c>
      <c r="B41" s="1" t="s">
        <v>8</v>
      </c>
      <c r="C41" s="1">
        <v>20</v>
      </c>
      <c r="D41" s="1"/>
    </row>
    <row r="43" spans="1:6" x14ac:dyDescent="0.25">
      <c r="C43" t="str">
        <f>IF(B44="Single value","Value",IF(B44="Range of values","Start",IF(B44="Monte Carlo","Mean","ERROR")))</f>
        <v>Value</v>
      </c>
      <c r="D43" t="str">
        <f>IF(B44="Single value","",IF(B44="Range of values","Step",IF(B44="Monte Carlo","Standard deviation","ERROR")))</f>
        <v/>
      </c>
      <c r="E43" t="str">
        <f>IF(B44="Single value","",IF(B44="Range of values","End",IF(B44="Monte Carlo","","ERROR")))</f>
        <v/>
      </c>
    </row>
    <row r="44" spans="1:6" x14ac:dyDescent="0.25">
      <c r="A44" s="1" t="s">
        <v>100</v>
      </c>
      <c r="B44" s="1" t="s">
        <v>8</v>
      </c>
      <c r="C44" s="1">
        <v>20</v>
      </c>
      <c r="D44" s="1"/>
    </row>
    <row r="46" spans="1:6" x14ac:dyDescent="0.25">
      <c r="A46" t="s">
        <v>44</v>
      </c>
    </row>
    <row r="47" spans="1:6" x14ac:dyDescent="0.25">
      <c r="A47" t="s">
        <v>51</v>
      </c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41</v>
      </c>
      <c r="B48" s="1" t="s">
        <v>8</v>
      </c>
      <c r="C48" s="8">
        <f>C7/((PI()/4)*C26^2)/N13</f>
        <v>64.385192990722629</v>
      </c>
      <c r="D48" s="1"/>
      <c r="E48" s="1"/>
      <c r="F48" t="s">
        <v>5</v>
      </c>
    </row>
    <row r="50" spans="1:6" x14ac:dyDescent="0.25">
      <c r="A50" t="s">
        <v>52</v>
      </c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41</v>
      </c>
      <c r="B51" s="1" t="s">
        <v>8</v>
      </c>
      <c r="C51" s="8">
        <f>C9/((PI()/4)*C26^2)/N13</f>
        <v>37.02148596966552</v>
      </c>
      <c r="D51" s="1"/>
      <c r="E51" s="1"/>
      <c r="F51" t="s">
        <v>31</v>
      </c>
    </row>
    <row r="52" spans="1:6" x14ac:dyDescent="0.25">
      <c r="C52" t="str">
        <f>IF(B53="Single value","Value",IF(B53="Range of values","Start",IF(B53="Monte Carlo","Mean","ERROR")))</f>
        <v>Value</v>
      </c>
      <c r="D52" t="str">
        <f>IF(B53="Single value","",IF(B53="Range of values","Step",IF(B53="Monte Carlo","Standard deviation","ERROR")))</f>
        <v/>
      </c>
      <c r="E52" t="str">
        <f>IF(B53="Single value","",IF(B53="Range of values","End",IF(B53="Monte Carlo","","ERROR")))</f>
        <v/>
      </c>
    </row>
    <row r="53" spans="1:6" x14ac:dyDescent="0.25">
      <c r="A53" s="1" t="s">
        <v>55</v>
      </c>
      <c r="B53" s="1" t="s">
        <v>8</v>
      </c>
      <c r="C53" s="7">
        <f>41.668101-2</f>
        <v>39.668101</v>
      </c>
      <c r="D53" s="4">
        <v>0.25</v>
      </c>
      <c r="E53" s="7">
        <f>41.668101+2</f>
        <v>43.668101</v>
      </c>
      <c r="F53" t="s">
        <v>48</v>
      </c>
    </row>
    <row r="54" spans="1:6" x14ac:dyDescent="0.25">
      <c r="C54" t="str">
        <f>IF(B55="Single value","Value",IF(B55="Range of values","Start",IF(B55="Monte Carlo","Mean","ERROR")))</f>
        <v>Value</v>
      </c>
      <c r="D54" t="str">
        <f>IF(B55="Single value","",IF(B55="Range of values","Step",IF(B55="Monte Carlo","Standard deviation","ERROR")))</f>
        <v/>
      </c>
      <c r="E54" t="str">
        <f>IF(B55="Single value","",IF(B55="Range of values","End",IF(B55="Monte Carlo","","ERROR")))</f>
        <v/>
      </c>
    </row>
    <row r="55" spans="1:6" x14ac:dyDescent="0.25">
      <c r="A55" s="1" t="s">
        <v>56</v>
      </c>
      <c r="B55" s="1" t="s">
        <v>8</v>
      </c>
      <c r="C55" s="7">
        <v>5.0911735</v>
      </c>
      <c r="D55" s="4"/>
      <c r="E55" s="1"/>
      <c r="F55" t="s">
        <v>48</v>
      </c>
    </row>
    <row r="56" spans="1:6" x14ac:dyDescent="0.25">
      <c r="A56" s="16"/>
      <c r="B56" s="16"/>
      <c r="C56" s="17"/>
      <c r="D56" s="16"/>
      <c r="E56" s="16"/>
    </row>
    <row r="59" spans="1:6" x14ac:dyDescent="0.25">
      <c r="A59" s="16"/>
      <c r="B59" s="16"/>
      <c r="C59" s="17"/>
      <c r="D59" s="16"/>
      <c r="E59" s="16"/>
    </row>
    <row r="60" spans="1:6" x14ac:dyDescent="0.25">
      <c r="A60" s="16"/>
      <c r="B60" s="16"/>
      <c r="C60" s="16"/>
      <c r="D60" s="16"/>
      <c r="E60" s="16"/>
    </row>
    <row r="61" spans="1:6" x14ac:dyDescent="0.25">
      <c r="A61" s="16"/>
      <c r="B61" s="16"/>
      <c r="C61" s="18"/>
      <c r="D61" s="19"/>
      <c r="E61" s="16"/>
    </row>
    <row r="62" spans="1:6" x14ac:dyDescent="0.25">
      <c r="A62" s="16"/>
      <c r="B62" s="16"/>
      <c r="C62" s="16"/>
      <c r="D62" s="16"/>
      <c r="E62" s="16"/>
    </row>
    <row r="63" spans="1:6" x14ac:dyDescent="0.25">
      <c r="A63" s="16"/>
      <c r="B63" s="16"/>
      <c r="C63" s="18"/>
      <c r="D63" s="19"/>
      <c r="E63" s="16"/>
    </row>
    <row r="64" spans="1:6" x14ac:dyDescent="0.25">
      <c r="A64" s="16"/>
      <c r="B64" s="16"/>
      <c r="C64" s="16"/>
      <c r="D64" s="16"/>
      <c r="E64" s="16"/>
    </row>
  </sheetData>
  <mergeCells count="1">
    <mergeCell ref="A5:F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Validation!$A$2:$A$4</xm:f>
          </x14:formula1>
          <xm:sqref>B7 B33:B34 B24 B26 B53 B28 B63 B61 B48 B51 B55:B56 B30:B31 B36:B38 B17 B19 B9:B10 B12 B14:B15 B22 B59</xm:sqref>
        </x14:dataValidation>
        <x14:dataValidation type="list" allowBlank="1" showInputMessage="1" showErrorMessage="1" xr:uid="{00000000-0002-0000-0300-000001000000}">
          <x14:formula1>
            <xm:f>'E:\Users\jpb0024\Downloads\[simconfig (1).xlsx]Validation'!#REF!</xm:f>
          </x14:formula1>
          <xm:sqref>B41 B44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</cp:lastModifiedBy>
  <dcterms:created xsi:type="dcterms:W3CDTF">2017-08-26T18:54:19Z</dcterms:created>
  <dcterms:modified xsi:type="dcterms:W3CDTF">2018-01-16T23:37:01Z</dcterms:modified>
</cp:coreProperties>
</file>