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882" activeTab="3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state="hidden" r:id="rId5"/>
    <sheet name="Results 27-Aug-2017 14-21-21" sheetId="9" r:id="rId6"/>
    <sheet name="Results 27-Aug-2017 14-26-37" sheetId="10" r:id="rId7"/>
    <sheet name="Results 27-Aug-2017 14-31-00" sheetId="11" r:id="rId8"/>
    <sheet name="Results 27-Aug-2017 14-32-33" sheetId="12" r:id="rId9"/>
    <sheet name="Results 27-Aug-2017 14-33-36" sheetId="13" r:id="rId10"/>
    <sheet name="Results 27-Aug-2017 14-34-48" sheetId="14" r:id="rId11"/>
    <sheet name="Results 27-Aug-2017 14-35-18" sheetId="15" r:id="rId12"/>
    <sheet name="Results 27-Aug-2017 14-35-43" sheetId="16" r:id="rId13"/>
    <sheet name="Results 17-Sep-2017 13-34-09" sheetId="17" r:id="rId14"/>
  </sheets>
  <calcPr calcId="145621"/>
</workbook>
</file>

<file path=xl/calcChain.xml><?xml version="1.0" encoding="utf-8"?>
<calcChain xmlns="http://schemas.openxmlformats.org/spreadsheetml/2006/main">
  <c r="C16" i="5" l="1"/>
  <c r="C14" i="5"/>
  <c r="C12" i="5"/>
  <c r="C10" i="5" l="1"/>
  <c r="C8" i="5"/>
  <c r="C6" i="5"/>
  <c r="C27" i="5" l="1"/>
  <c r="C25" i="5"/>
  <c r="B12" i="1"/>
  <c r="C31" i="1" s="1"/>
  <c r="B10" i="1"/>
  <c r="C20" i="5"/>
  <c r="J10" i="5"/>
  <c r="C23" i="5" s="1"/>
  <c r="E26" i="4" l="1"/>
  <c r="D26" i="4"/>
  <c r="C26" i="4"/>
  <c r="E5" i="5"/>
  <c r="D5" i="5"/>
  <c r="C5" i="5"/>
  <c r="E6" i="2"/>
  <c r="D6" i="2"/>
  <c r="C6" i="2"/>
  <c r="E3" i="2"/>
  <c r="D3" i="2"/>
  <c r="C3" i="2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6" i="1"/>
  <c r="D36" i="1"/>
  <c r="C36" i="1"/>
  <c r="E33" i="1"/>
  <c r="D33" i="1"/>
  <c r="C33" i="1"/>
  <c r="E30" i="1"/>
  <c r="C30" i="1"/>
  <c r="D30" i="1"/>
</calcChain>
</file>

<file path=xl/sharedStrings.xml><?xml version="1.0" encoding="utf-8"?>
<sst xmlns="http://schemas.openxmlformats.org/spreadsheetml/2006/main" count="1047" uniqueCount="154">
  <si>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</si>
  <si>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</si>
  <si>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</si>
  <si>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</si>
  <si>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</si>
  <si>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</si>
  <si>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</si>
  <si>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</si>
  <si>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</si>
  <si>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</si>
  <si>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</si>
  <si>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</si>
  <si>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</si>
  <si>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</si>
  <si>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</si>
  <si>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C*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</si>
  <si>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</si>
  <si>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</si>
  <si>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</si>
  <si>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</si>
  <si>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</si>
  <si>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</si>
  <si>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</si>
  <si>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</si>
  <si>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</si>
  <si>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</si>
  <si>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</si>
  <si>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</si>
  <si>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</si>
  <si>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</si>
  <si>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</si>
  <si>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C2H4</t>
  </si>
  <si>
    <t>Oxidizer volume</t>
  </si>
  <si>
    <t>Propellant options</t>
  </si>
  <si>
    <t>Mixture ratio</t>
  </si>
  <si>
    <t>Time (s)</t>
  </si>
  <si>
    <t>Acceleration (m/s)</t>
  </si>
  <si>
    <t>Velocity (m/s)</t>
  </si>
  <si>
    <t>Altitude (m)</t>
  </si>
  <si>
    <t>Mach Number</t>
  </si>
  <si>
    <t>Maximums</t>
  </si>
  <si>
    <t>alt</t>
  </si>
  <si>
    <t>mach</t>
  </si>
  <si>
    <t>accel</t>
  </si>
  <si>
    <t>Q</t>
  </si>
  <si>
    <t>load</t>
  </si>
  <si>
    <t>Propellants</t>
  </si>
  <si>
    <t>ox</t>
  </si>
  <si>
    <t>name</t>
  </si>
  <si>
    <t>V</t>
  </si>
  <si>
    <t>p</t>
  </si>
  <si>
    <t>p_psi</t>
  </si>
  <si>
    <t>rho</t>
  </si>
  <si>
    <t>m</t>
  </si>
  <si>
    <t>f</t>
  </si>
  <si>
    <t>Engine</t>
  </si>
  <si>
    <t>garbage</t>
  </si>
  <si>
    <t>pct_psi</t>
  </si>
  <si>
    <t>eps</t>
  </si>
  <si>
    <t>cstar_eta</t>
  </si>
  <si>
    <t>epsc</t>
  </si>
  <si>
    <t>Lstar</t>
  </si>
  <si>
    <t>MR</t>
  </si>
  <si>
    <t>thetac</t>
  </si>
  <si>
    <t>alpn</t>
  </si>
  <si>
    <t>pct</t>
  </si>
  <si>
    <t>Tc</t>
  </si>
  <si>
    <t>Cfvac</t>
  </si>
  <si>
    <t>Isp_vac</t>
  </si>
  <si>
    <t>cstar_th</t>
  </si>
  <si>
    <t>cstar</t>
  </si>
  <si>
    <t>pe</t>
  </si>
  <si>
    <t>Cfp</t>
  </si>
  <si>
    <t>Cf</t>
  </si>
  <si>
    <t>thrustGL</t>
  </si>
  <si>
    <t>thrustGL_lb</t>
  </si>
  <si>
    <t>At</t>
  </si>
  <si>
    <t>At_in2</t>
  </si>
  <si>
    <t>dt</t>
  </si>
  <si>
    <t>dt_in</t>
  </si>
  <si>
    <t>mdot</t>
  </si>
  <si>
    <t>mdot_f</t>
  </si>
  <si>
    <t>Qf</t>
  </si>
  <si>
    <t>mdot_ox</t>
  </si>
  <si>
    <t>Qox</t>
  </si>
  <si>
    <t>Ae</t>
  </si>
  <si>
    <t>Ae_in2</t>
  </si>
  <si>
    <t>de</t>
  </si>
  <si>
    <t>de_in</t>
  </si>
  <si>
    <t>tburn</t>
  </si>
  <si>
    <t>Imp_lb</t>
  </si>
  <si>
    <t>Isp</t>
  </si>
  <si>
    <t>Vc</t>
  </si>
  <si>
    <t>Vc_in3</t>
  </si>
  <si>
    <t>Ac</t>
  </si>
  <si>
    <t>Ac_in2</t>
  </si>
  <si>
    <t>dc_in</t>
  </si>
  <si>
    <t>Lc_in</t>
  </si>
  <si>
    <t>Ln_in</t>
  </si>
  <si>
    <t>Rocket</t>
  </si>
  <si>
    <t>minert</t>
  </si>
  <si>
    <t>d</t>
  </si>
  <si>
    <t>TW</t>
  </si>
  <si>
    <t>Cd</t>
  </si>
  <si>
    <t>A</t>
  </si>
  <si>
    <t>tank</t>
  </si>
  <si>
    <t>Vox</t>
  </si>
  <si>
    <t>Vf</t>
  </si>
  <si>
    <t>Vox_in3</t>
  </si>
  <si>
    <t>Vf_in3</t>
  </si>
  <si>
    <t>lox</t>
  </si>
  <si>
    <t>tox</t>
  </si>
  <si>
    <t>Wox</t>
  </si>
  <si>
    <t>Fox</t>
  </si>
  <si>
    <t>lf</t>
  </si>
  <si>
    <t>tf</t>
  </si>
  <si>
    <t>Wf</t>
  </si>
  <si>
    <t>Ff</t>
  </si>
  <si>
    <t>mox</t>
  </si>
  <si>
    <t>mf</t>
  </si>
  <si>
    <t>mwet</t>
  </si>
  <si>
    <t>Mprop</t>
  </si>
  <si>
    <t>Payload</t>
  </si>
  <si>
    <t>Recovery</t>
  </si>
  <si>
    <t>Couplers</t>
  </si>
  <si>
    <t>Bulkheads</t>
  </si>
  <si>
    <t>Valves</t>
  </si>
  <si>
    <t>Engine controller</t>
  </si>
  <si>
    <t>Lines</t>
  </si>
  <si>
    <t>Mass (kg)</t>
  </si>
  <si>
    <t>Drag (N)</t>
  </si>
  <si>
    <t>Thrust (N)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</si>
  <si>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</si>
  <si>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</si>
  <si>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</si>
  <si>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</si>
  <si>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</si>
  <si>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</si>
  <si>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</si>
  <si>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</si>
  <si>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</si>
  <si>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</si>
  <si>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</si>
  <si>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</si>
  <si>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</si>
  <si>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</si>
  <si>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</si>
  <si>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</si>
  <si>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</si>
  <si>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Add more items as needed</t>
  </si>
  <si>
    <t>C2H6</t>
  </si>
  <si>
    <t>m^3</t>
  </si>
  <si>
    <t>in^3 to m^3</t>
  </si>
  <si>
    <t>in to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</si>
</sst>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C8" sqref="C8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3" spans="1:6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6" x14ac:dyDescent="0.25">
      <c r="A4" s="1" t="s">
        <v>22</v>
      </c>
      <c r="B4" s="1" t="s">
        <v>9</v>
      </c>
      <c r="C4" s="1">
        <v>300</v>
      </c>
      <c r="D4" s="1"/>
      <c r="E4" s="1"/>
      <c r="F4" t="s">
        <v>24</v>
      </c>
    </row>
    <row r="6" spans="1:6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6" x14ac:dyDescent="0.25">
      <c r="A7" s="1" t="s">
        <v>23</v>
      </c>
      <c r="B7" s="1" t="s">
        <v>9</v>
      </c>
      <c r="C7" s="1">
        <v>86000</v>
      </c>
      <c r="D7" s="1"/>
      <c r="E7" s="1"/>
      <c r="F7" t="s">
        <v>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B4 B7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Y2" sqref="Y2:AA24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-9.8077912946324943</v>
      </c>
      <c r="C2">
        <v>0</v>
      </c>
      <c r="D2">
        <v>0</v>
      </c>
      <c r="E2">
        <v>0</v>
      </c>
      <c r="F2">
        <v>46.425430387139727</v>
      </c>
      <c r="G2">
        <v>0</v>
      </c>
      <c r="H2">
        <v>0.10254009728482141</v>
      </c>
      <c r="K2" t="s">
        <v>41</v>
      </c>
      <c r="L2">
        <v>35464.700908851999</v>
      </c>
      <c r="O2" t="s">
        <v>47</v>
      </c>
      <c r="U2" t="s">
        <v>57</v>
      </c>
      <c r="V2">
        <v>300</v>
      </c>
      <c r="Y2" t="s">
        <v>100</v>
      </c>
      <c r="Z2">
        <v>30.119651471379374</v>
      </c>
    </row>
    <row r="3" spans="1:27" x14ac:dyDescent="0.25">
      <c r="A3">
        <v>1.2927625760784508E-4</v>
      </c>
      <c r="B3">
        <v>-9.8077625504415149</v>
      </c>
      <c r="C3">
        <v>-1.2679127000054134E-3</v>
      </c>
      <c r="D3">
        <v>-8.1955544446884481E-8</v>
      </c>
      <c r="E3">
        <v>3.7259000016548696E-6</v>
      </c>
      <c r="F3">
        <v>46.425291961004376</v>
      </c>
      <c r="G3">
        <v>-7.5977496586340368E-9</v>
      </c>
      <c r="H3">
        <v>0.10387424140300441</v>
      </c>
      <c r="K3" t="s">
        <v>42</v>
      </c>
      <c r="L3">
        <v>1.6055226058921335</v>
      </c>
      <c r="P3" t="s">
        <v>48</v>
      </c>
      <c r="Q3" t="s">
        <v>28</v>
      </c>
      <c r="R3" t="s">
        <v>29</v>
      </c>
      <c r="U3" t="s">
        <v>58</v>
      </c>
      <c r="V3">
        <v>4</v>
      </c>
      <c r="Y3" t="s">
        <v>101</v>
      </c>
      <c r="Z3">
        <v>6</v>
      </c>
    </row>
    <row r="4" spans="1:27" x14ac:dyDescent="0.25">
      <c r="A4">
        <v>7.756575456470704E-4</v>
      </c>
      <c r="B4">
        <v>-9.8076131154285786</v>
      </c>
      <c r="C4">
        <v>-7.6074191148936118E-3</v>
      </c>
      <c r="D4">
        <v>-2.9503849521676501E-6</v>
      </c>
      <c r="E4">
        <v>2.235523225828826E-5</v>
      </c>
      <c r="F4">
        <v>46.424599830327629</v>
      </c>
      <c r="G4">
        <v>-2.7351488292655467E-7</v>
      </c>
      <c r="H4">
        <v>0.11080988755459328</v>
      </c>
      <c r="K4" t="s">
        <v>43</v>
      </c>
      <c r="L4">
        <v>4.18964832968169</v>
      </c>
      <c r="P4" t="s">
        <v>50</v>
      </c>
      <c r="Q4">
        <v>5887436.804562035</v>
      </c>
      <c r="U4" t="s">
        <v>59</v>
      </c>
      <c r="V4">
        <v>0.9</v>
      </c>
      <c r="Y4" t="s">
        <v>102</v>
      </c>
      <c r="Z4">
        <v>5</v>
      </c>
    </row>
    <row r="5" spans="1:27" x14ac:dyDescent="0.25">
      <c r="A5">
        <v>4.0075639858431966E-3</v>
      </c>
      <c r="B5">
        <v>-9.8067021172114792</v>
      </c>
      <c r="C5">
        <v>-3.9303314184888742E-2</v>
      </c>
      <c r="D5">
        <v>-7.8756727070909748E-5</v>
      </c>
      <c r="E5">
        <v>1.1549708292688314E-4</v>
      </c>
      <c r="F5">
        <v>46.421139176943903</v>
      </c>
      <c r="G5">
        <v>-7.3007020574227435E-6</v>
      </c>
      <c r="H5">
        <v>0.15308417521310441</v>
      </c>
      <c r="K5" t="s">
        <v>44</v>
      </c>
      <c r="L5">
        <v>251.05270641842867</v>
      </c>
      <c r="P5" t="s">
        <v>51</v>
      </c>
      <c r="Q5">
        <v>853.90017992824039</v>
      </c>
      <c r="U5" t="s">
        <v>53</v>
      </c>
      <c r="V5">
        <v>3</v>
      </c>
      <c r="Y5" t="s">
        <v>103</v>
      </c>
    </row>
    <row r="6" spans="1:27" x14ac:dyDescent="0.25">
      <c r="A6">
        <v>2.0167096186823826E-2</v>
      </c>
      <c r="B6">
        <v>-9.7933979606210322</v>
      </c>
      <c r="C6">
        <v>-0.19769529882609704</v>
      </c>
      <c r="D6">
        <v>-1.9939277550988723E-3</v>
      </c>
      <c r="E6">
        <v>5.8094922280963065E-4</v>
      </c>
      <c r="F6">
        <v>46.403835910025251</v>
      </c>
      <c r="G6">
        <v>-1.8471367238977405E-4</v>
      </c>
      <c r="H6">
        <v>0.77021359744104567</v>
      </c>
      <c r="K6" t="s">
        <v>45</v>
      </c>
      <c r="L6">
        <v>758.82951363981294</v>
      </c>
      <c r="P6" t="s">
        <v>52</v>
      </c>
      <c r="Q6">
        <v>724.70128514490443</v>
      </c>
      <c r="U6" t="s">
        <v>60</v>
      </c>
      <c r="V6">
        <v>300</v>
      </c>
      <c r="Y6" t="s">
        <v>104</v>
      </c>
      <c r="Z6">
        <v>1.8241469247509919E-2</v>
      </c>
    </row>
    <row r="7" spans="1:27" x14ac:dyDescent="0.25">
      <c r="A7">
        <v>5.0193406172259133E-2</v>
      </c>
      <c r="B7">
        <v>-9.4776534591924424</v>
      </c>
      <c r="C7">
        <v>-0.48908457865991584</v>
      </c>
      <c r="D7">
        <v>-1.2325525762527318E-2</v>
      </c>
      <c r="E7">
        <v>1.437228272185497E-3</v>
      </c>
      <c r="F7">
        <v>46.371684406516465</v>
      </c>
      <c r="G7">
        <v>-1.1305108328976616E-3</v>
      </c>
      <c r="H7">
        <v>15.410338393092609</v>
      </c>
      <c r="P7" t="s">
        <v>49</v>
      </c>
      <c r="Q7">
        <v>0.02</v>
      </c>
      <c r="U7" t="s">
        <v>61</v>
      </c>
      <c r="V7">
        <v>45</v>
      </c>
      <c r="Y7" t="s">
        <v>105</v>
      </c>
    </row>
    <row r="8" spans="1:27" x14ac:dyDescent="0.25">
      <c r="A8">
        <v>7.4181148788984297E-2</v>
      </c>
      <c r="B8">
        <v>-6.3831877085047086</v>
      </c>
      <c r="C8">
        <v>-0.6922159833828424</v>
      </c>
      <c r="D8">
        <v>-2.6631625412908859E-2</v>
      </c>
      <c r="E8">
        <v>2.0341516879832482E-3</v>
      </c>
      <c r="F8">
        <v>46.345998866359061</v>
      </c>
      <c r="G8">
        <v>-2.2645954591146637E-3</v>
      </c>
      <c r="H8">
        <v>158.81677398140698</v>
      </c>
      <c r="P8" t="s">
        <v>53</v>
      </c>
      <c r="Q8">
        <v>14.494025702898089</v>
      </c>
      <c r="U8" t="s">
        <v>62</v>
      </c>
      <c r="V8">
        <v>8</v>
      </c>
      <c r="Z8" t="s">
        <v>106</v>
      </c>
      <c r="AA8">
        <v>2.3E-2</v>
      </c>
    </row>
    <row r="9" spans="1:27" x14ac:dyDescent="0.25">
      <c r="A9">
        <v>9.8168891405709474E-2</v>
      </c>
      <c r="B9">
        <v>12.345317242511646</v>
      </c>
      <c r="C9">
        <v>-0.66771102714926323</v>
      </c>
      <c r="D9">
        <v>-4.3842209512288448E-2</v>
      </c>
      <c r="E9">
        <v>1.9621408374169858E-3</v>
      </c>
      <c r="F9">
        <v>46.320313326201664</v>
      </c>
      <c r="G9">
        <v>-2.1071002610111265E-3</v>
      </c>
      <c r="H9">
        <v>1026.2391294142767</v>
      </c>
      <c r="O9" t="s">
        <v>54</v>
      </c>
      <c r="U9" t="s">
        <v>63</v>
      </c>
      <c r="V9">
        <v>45</v>
      </c>
      <c r="Z9" t="s">
        <v>107</v>
      </c>
      <c r="AA9">
        <v>6.8647640279612546E-3</v>
      </c>
    </row>
    <row r="10" spans="1:27" x14ac:dyDescent="0.25">
      <c r="A10">
        <v>0.11929113903532224</v>
      </c>
      <c r="B10">
        <v>32.787922415016681</v>
      </c>
      <c r="C10">
        <v>-0.16331339536533884</v>
      </c>
      <c r="D10">
        <v>-5.3393017859304434E-2</v>
      </c>
      <c r="E10">
        <v>4.7991396696384206E-4</v>
      </c>
      <c r="F10">
        <v>46.297696094210572</v>
      </c>
      <c r="G10">
        <v>-1.2605269000301889E-4</v>
      </c>
      <c r="H10">
        <v>1972.1855401625128</v>
      </c>
      <c r="P10" t="s">
        <v>48</v>
      </c>
      <c r="Q10" t="s">
        <v>30</v>
      </c>
      <c r="R10" t="s">
        <v>150</v>
      </c>
      <c r="U10" t="s">
        <v>64</v>
      </c>
      <c r="V10">
        <v>15</v>
      </c>
      <c r="Z10" t="s">
        <v>108</v>
      </c>
      <c r="AA10">
        <v>1403.543030798616</v>
      </c>
    </row>
    <row r="11" spans="1:27" x14ac:dyDescent="0.25">
      <c r="A11">
        <v>0.14024201245843138</v>
      </c>
      <c r="B11">
        <v>38.142741699470029</v>
      </c>
      <c r="C11">
        <v>0.5959858762313498</v>
      </c>
      <c r="D11">
        <v>-4.9047529098555656E-2</v>
      </c>
      <c r="E11">
        <v>1.7513686461253697E-3</v>
      </c>
      <c r="F11">
        <v>46.275262365900232</v>
      </c>
      <c r="G11">
        <v>1.6787276995361476E-3</v>
      </c>
      <c r="H11">
        <v>2219.0273820349198</v>
      </c>
      <c r="P11" t="s">
        <v>50</v>
      </c>
      <c r="Q11">
        <v>4357255.0535812248</v>
      </c>
      <c r="U11" t="s">
        <v>65</v>
      </c>
      <c r="V11">
        <v>2068428</v>
      </c>
      <c r="Z11" t="s">
        <v>109</v>
      </c>
      <c r="AA11">
        <v>418.91268302269799</v>
      </c>
    </row>
    <row r="12" spans="1:27" x14ac:dyDescent="0.25">
      <c r="A12">
        <v>0.16576986796408499</v>
      </c>
      <c r="B12">
        <v>38.960764809123937</v>
      </c>
      <c r="C12">
        <v>1.5839653023928273</v>
      </c>
      <c r="D12">
        <v>-2.1263450030724589E-2</v>
      </c>
      <c r="E12">
        <v>4.6546539895057871E-3</v>
      </c>
      <c r="F12">
        <v>46.247927707187266</v>
      </c>
      <c r="G12">
        <v>1.1857646257259068E-2</v>
      </c>
      <c r="H12">
        <v>2255.5586627628541</v>
      </c>
      <c r="P12" t="s">
        <v>51</v>
      </c>
      <c r="Q12">
        <v>631.96616757961476</v>
      </c>
      <c r="U12" t="s">
        <v>66</v>
      </c>
      <c r="V12">
        <v>3252.5</v>
      </c>
      <c r="Z12" t="s">
        <v>110</v>
      </c>
      <c r="AA12">
        <v>51.640180265284449</v>
      </c>
    </row>
    <row r="13" spans="1:27" x14ac:dyDescent="0.25">
      <c r="A13">
        <v>0.2028158415777776</v>
      </c>
      <c r="B13">
        <v>39.06989969524021</v>
      </c>
      <c r="C13">
        <v>3.0299288660870594</v>
      </c>
      <c r="D13">
        <v>6.4188435919922029E-2</v>
      </c>
      <c r="E13">
        <v>8.9037834704296936E-3</v>
      </c>
      <c r="F13">
        <v>46.208259704318955</v>
      </c>
      <c r="G13">
        <v>4.3387883451102109E-2</v>
      </c>
      <c r="H13">
        <v>2258.6984873221718</v>
      </c>
      <c r="P13" t="s">
        <v>52</v>
      </c>
      <c r="Q13">
        <v>303.5087857798336</v>
      </c>
      <c r="U13" t="s">
        <v>67</v>
      </c>
      <c r="V13">
        <v>1.4356</v>
      </c>
      <c r="Z13" t="s">
        <v>111</v>
      </c>
      <c r="AA13">
        <v>0.14231669665470673</v>
      </c>
    </row>
    <row r="14" spans="1:27" x14ac:dyDescent="0.25">
      <c r="A14">
        <v>0.271597956530233</v>
      </c>
      <c r="B14">
        <v>39.145381637707899</v>
      </c>
      <c r="C14">
        <v>5.7198439074859131</v>
      </c>
      <c r="D14">
        <v>0.36507261525430001</v>
      </c>
      <c r="E14">
        <v>1.6808455485390596E-2</v>
      </c>
      <c r="F14">
        <v>46.134609348637277</v>
      </c>
      <c r="G14">
        <v>0.16108831832808365</v>
      </c>
      <c r="H14">
        <v>2258.6984956874326</v>
      </c>
      <c r="P14" t="s">
        <v>53</v>
      </c>
      <c r="Q14">
        <v>1.8117532128622611</v>
      </c>
      <c r="U14" t="s">
        <v>68</v>
      </c>
      <c r="V14">
        <v>238.91946992864425</v>
      </c>
      <c r="Z14" t="s">
        <v>112</v>
      </c>
      <c r="AA14">
        <v>12.358079530822401</v>
      </c>
    </row>
    <row r="15" spans="1:27" x14ac:dyDescent="0.25">
      <c r="A15">
        <v>0.61550853129250982</v>
      </c>
      <c r="B15">
        <v>39.502175366391363</v>
      </c>
      <c r="C15">
        <v>19.24466368763596</v>
      </c>
      <c r="D15">
        <v>4.6543349894213044</v>
      </c>
      <c r="E15">
        <v>5.6555515916489586E-2</v>
      </c>
      <c r="F15">
        <v>45.766357570228898</v>
      </c>
      <c r="G15">
        <v>1.8599645282553563</v>
      </c>
      <c r="H15">
        <v>2258.6986149123559</v>
      </c>
      <c r="P15" t="s">
        <v>49</v>
      </c>
      <c r="Q15">
        <v>5.9693600243141349E-3</v>
      </c>
      <c r="U15" t="s">
        <v>69</v>
      </c>
      <c r="V15">
        <v>1632.6274728336584</v>
      </c>
      <c r="Z15" t="s">
        <v>113</v>
      </c>
      <c r="AA15">
        <v>12071.729394727032</v>
      </c>
    </row>
    <row r="16" spans="1:27" x14ac:dyDescent="0.25">
      <c r="A16">
        <v>2.335061405103894</v>
      </c>
      <c r="B16">
        <v>40.772952798473398</v>
      </c>
      <c r="C16">
        <v>88.388088703770862</v>
      </c>
      <c r="D16">
        <v>96.881235571553631</v>
      </c>
      <c r="E16">
        <v>0.26002234005831587</v>
      </c>
      <c r="F16">
        <v>43.925098678187013</v>
      </c>
      <c r="G16">
        <v>36.839973507059383</v>
      </c>
      <c r="H16">
        <v>2258.7011666140793</v>
      </c>
      <c r="O16" t="s">
        <v>53</v>
      </c>
      <c r="P16">
        <v>16.305778915760349</v>
      </c>
      <c r="U16" t="s">
        <v>70</v>
      </c>
      <c r="V16">
        <v>1469.3647255502926</v>
      </c>
      <c r="Z16" t="s">
        <v>114</v>
      </c>
      <c r="AA16">
        <v>16.816005383766822</v>
      </c>
    </row>
    <row r="17" spans="1:27" x14ac:dyDescent="0.25">
      <c r="A17">
        <v>4.1350614051038939</v>
      </c>
      <c r="B17">
        <v>41.100450114177377</v>
      </c>
      <c r="C17">
        <v>162.23290791611572</v>
      </c>
      <c r="D17">
        <v>322.35124422027565</v>
      </c>
      <c r="E17">
        <v>0.47848194056669435</v>
      </c>
      <c r="F17">
        <v>41.997698796420458</v>
      </c>
      <c r="G17">
        <v>120.58556074605099</v>
      </c>
      <c r="H17">
        <v>2258.7073102314621</v>
      </c>
      <c r="U17" t="s">
        <v>71</v>
      </c>
      <c r="V17">
        <v>92063</v>
      </c>
      <c r="Z17" t="s">
        <v>115</v>
      </c>
      <c r="AA17">
        <v>0.14231669665470673</v>
      </c>
    </row>
    <row r="18" spans="1:27" x14ac:dyDescent="0.25">
      <c r="A18">
        <v>5.9350614051038937</v>
      </c>
      <c r="B18">
        <v>40.322824193608007</v>
      </c>
      <c r="C18">
        <v>235.69391824914695</v>
      </c>
      <c r="D18">
        <v>680.69680554115621</v>
      </c>
      <c r="E18">
        <v>0.69799187701224341</v>
      </c>
      <c r="F18">
        <v>40.070298914653904</v>
      </c>
      <c r="G18">
        <v>249.87955181558138</v>
      </c>
      <c r="H18">
        <v>2258.7168026892473</v>
      </c>
      <c r="U18" t="s">
        <v>72</v>
      </c>
      <c r="V18">
        <v>1.1724846115020683E-2</v>
      </c>
      <c r="Z18" t="s">
        <v>116</v>
      </c>
      <c r="AA18">
        <v>3.2496725269285611</v>
      </c>
    </row>
    <row r="19" spans="1:27" x14ac:dyDescent="0.25">
      <c r="A19">
        <v>7.7350614051038935</v>
      </c>
      <c r="B19">
        <v>38.315161464121033</v>
      </c>
      <c r="C19">
        <v>306.70403277691588</v>
      </c>
      <c r="D19">
        <v>1169.3895035009539</v>
      </c>
      <c r="E19">
        <v>0.91341113867191481</v>
      </c>
      <c r="F19">
        <v>38.142899032887343</v>
      </c>
      <c r="G19">
        <v>423.09604971673178</v>
      </c>
      <c r="H19">
        <v>2258.7292243841011</v>
      </c>
      <c r="U19" t="s">
        <v>73</v>
      </c>
      <c r="V19">
        <v>1.4473248461150208</v>
      </c>
      <c r="Z19" t="s">
        <v>117</v>
      </c>
      <c r="AA19">
        <v>12071.729394727032</v>
      </c>
    </row>
    <row r="20" spans="1:27" x14ac:dyDescent="0.25">
      <c r="A20">
        <v>9.5350614051038942</v>
      </c>
      <c r="B20">
        <v>30.244755523827379</v>
      </c>
      <c r="C20">
        <v>367.06679612561959</v>
      </c>
      <c r="D20">
        <v>1778.2819083295324</v>
      </c>
      <c r="E20">
        <v>1.1009740992026333</v>
      </c>
      <c r="F20">
        <v>36.215499151120795</v>
      </c>
      <c r="G20">
        <v>808.14092150294027</v>
      </c>
      <c r="H20">
        <v>2258.7438861744617</v>
      </c>
      <c r="U20" t="s">
        <v>74</v>
      </c>
      <c r="V20">
        <v>2277.1673604892039</v>
      </c>
      <c r="Z20" t="s">
        <v>118</v>
      </c>
      <c r="AA20">
        <v>5.6055260105447946</v>
      </c>
    </row>
    <row r="21" spans="1:27" x14ac:dyDescent="0.25">
      <c r="A21">
        <v>11.335061405103895</v>
      </c>
      <c r="B21">
        <v>28.50210663734336</v>
      </c>
      <c r="C21">
        <v>419.63630808798342</v>
      </c>
      <c r="D21">
        <v>2486.7696395429675</v>
      </c>
      <c r="E21">
        <v>1.2692610102668842</v>
      </c>
      <c r="F21">
        <v>34.288099269354234</v>
      </c>
      <c r="G21">
        <v>945.11054300983335</v>
      </c>
      <c r="H21">
        <v>2258.7598586091476</v>
      </c>
      <c r="U21" t="s">
        <v>75</v>
      </c>
      <c r="V21">
        <v>511.9530936351627</v>
      </c>
      <c r="Z21" t="s">
        <v>119</v>
      </c>
      <c r="AA21">
        <v>1.47402546083458</v>
      </c>
    </row>
    <row r="22" spans="1:27" x14ac:dyDescent="0.25">
      <c r="A22">
        <v>13.135061405103896</v>
      </c>
      <c r="B22">
        <v>27.747695695118601</v>
      </c>
      <c r="C22">
        <v>470.16715391488958</v>
      </c>
      <c r="D22">
        <v>3287.794186771669</v>
      </c>
      <c r="E22">
        <v>1.4359104150184303</v>
      </c>
      <c r="F22">
        <v>32.36069938758768</v>
      </c>
      <c r="G22">
        <v>1043.3832829123908</v>
      </c>
      <c r="H22">
        <v>2258.7765829926198</v>
      </c>
      <c r="U22" t="s">
        <v>76</v>
      </c>
      <c r="V22">
        <v>7.6065640140928826E-4</v>
      </c>
      <c r="Z22" t="s">
        <v>53</v>
      </c>
      <c r="AA22">
        <v>7.079551471379375</v>
      </c>
    </row>
    <row r="23" spans="1:27" x14ac:dyDescent="0.25">
      <c r="A23">
        <v>14.935061405103896</v>
      </c>
      <c r="B23">
        <v>27.71505127976247</v>
      </c>
      <c r="C23">
        <v>519.96559268235035</v>
      </c>
      <c r="D23">
        <v>4178.9418171145389</v>
      </c>
      <c r="E23">
        <v>1.6055226058921335</v>
      </c>
      <c r="F23">
        <v>30.433299505821125</v>
      </c>
      <c r="G23">
        <v>1116.7825018613376</v>
      </c>
      <c r="H23">
        <v>2258.7936264296454</v>
      </c>
      <c r="U23" t="s">
        <v>77</v>
      </c>
      <c r="V23">
        <v>1.1790197802239573</v>
      </c>
      <c r="Y23" t="s">
        <v>120</v>
      </c>
      <c r="Z23">
        <v>46.425430387139727</v>
      </c>
    </row>
    <row r="24" spans="1:27" x14ac:dyDescent="0.25">
      <c r="A24">
        <v>15.226199262184329</v>
      </c>
      <c r="B24">
        <v>-46.074113436410805</v>
      </c>
      <c r="C24">
        <v>518.34740226205543</v>
      </c>
      <c r="D24">
        <v>4330.9171071274659</v>
      </c>
      <c r="E24">
        <v>1.6035636758097158</v>
      </c>
      <c r="F24">
        <v>30.121555577313018</v>
      </c>
      <c r="G24">
        <v>1092.454008577588</v>
      </c>
      <c r="H24">
        <v>0.1225002407562564</v>
      </c>
      <c r="U24" t="s">
        <v>78</v>
      </c>
      <c r="V24">
        <v>3.1120697457323307E-2</v>
      </c>
      <c r="Y24" t="s">
        <v>121</v>
      </c>
      <c r="Z24">
        <v>0.35122515353734235</v>
      </c>
    </row>
    <row r="25" spans="1:27" x14ac:dyDescent="0.25">
      <c r="A25">
        <v>15.517337119264761</v>
      </c>
      <c r="B25">
        <v>-44.013137494932387</v>
      </c>
      <c r="C25">
        <v>505.24118431357897</v>
      </c>
      <c r="D25">
        <v>4479.905166059325</v>
      </c>
      <c r="E25">
        <v>1.565937230813754</v>
      </c>
      <c r="F25">
        <v>30.119651471379377</v>
      </c>
      <c r="G25">
        <v>1030.1865805750313</v>
      </c>
      <c r="H25">
        <v>0</v>
      </c>
      <c r="U25" t="s">
        <v>79</v>
      </c>
      <c r="V25">
        <v>1.2252243093434374</v>
      </c>
    </row>
    <row r="26" spans="1:27" x14ac:dyDescent="0.25">
      <c r="A26">
        <v>16.256611577516583</v>
      </c>
      <c r="B26">
        <v>-39.429143578852475</v>
      </c>
      <c r="C26">
        <v>474.45564385290498</v>
      </c>
      <c r="D26">
        <v>4841.8272787679143</v>
      </c>
      <c r="E26">
        <v>1.4772443744661743</v>
      </c>
      <c r="F26">
        <v>30.119651471379377</v>
      </c>
      <c r="G26">
        <v>892.11828147578092</v>
      </c>
      <c r="H26">
        <v>0</v>
      </c>
      <c r="U26" t="s">
        <v>80</v>
      </c>
      <c r="V26">
        <v>1.0707777120925304</v>
      </c>
    </row>
    <row r="27" spans="1:27" x14ac:dyDescent="0.25">
      <c r="A27">
        <v>18.056611577516584</v>
      </c>
      <c r="B27">
        <v>-31.262076787071621</v>
      </c>
      <c r="C27">
        <v>411.36859760890326</v>
      </c>
      <c r="D27">
        <v>5636.8604514202198</v>
      </c>
      <c r="E27">
        <v>1.2939107197441004</v>
      </c>
      <c r="F27">
        <v>30.119651471379377</v>
      </c>
      <c r="G27">
        <v>646.12907616386519</v>
      </c>
      <c r="H27">
        <v>0</v>
      </c>
      <c r="U27" t="s">
        <v>81</v>
      </c>
      <c r="V27">
        <v>0.11897530134361449</v>
      </c>
    </row>
    <row r="28" spans="1:27" x14ac:dyDescent="0.25">
      <c r="A28">
        <v>19.856611577516585</v>
      </c>
      <c r="B28">
        <v>-25.726047221107418</v>
      </c>
      <c r="C28">
        <v>360.3270175052678</v>
      </c>
      <c r="D28">
        <v>6329.9037263062592</v>
      </c>
      <c r="E28">
        <v>1.1436537526764154</v>
      </c>
      <c r="F28">
        <v>30.119651471379377</v>
      </c>
      <c r="G28">
        <v>479.38579510177169</v>
      </c>
      <c r="H28">
        <v>0</v>
      </c>
      <c r="U28" t="s">
        <v>82</v>
      </c>
      <c r="V28">
        <v>3.9199952989143322E-4</v>
      </c>
    </row>
    <row r="29" spans="1:27" x14ac:dyDescent="0.25">
      <c r="A29">
        <v>21.656611577516585</v>
      </c>
      <c r="B29">
        <v>-20.683641796122636</v>
      </c>
      <c r="C29">
        <v>318.20670715150982</v>
      </c>
      <c r="D29">
        <v>6939.335517572601</v>
      </c>
      <c r="E29">
        <v>1.0181640228842104</v>
      </c>
      <c r="F29">
        <v>30.119651471379377</v>
      </c>
      <c r="G29">
        <v>327.51030112383739</v>
      </c>
      <c r="H29">
        <v>0</v>
      </c>
      <c r="U29" t="s">
        <v>83</v>
      </c>
      <c r="V29">
        <v>0.95180241074891592</v>
      </c>
    </row>
    <row r="30" spans="1:27" x14ac:dyDescent="0.25">
      <c r="A30">
        <v>23.456611577516586</v>
      </c>
      <c r="B30">
        <v>-16.107302931671938</v>
      </c>
      <c r="C30">
        <v>285.5100577142432</v>
      </c>
      <c r="D30">
        <v>7481.4552356899412</v>
      </c>
      <c r="E30">
        <v>0.92024016509444562</v>
      </c>
      <c r="F30">
        <v>30.119651471379377</v>
      </c>
      <c r="G30">
        <v>189.67256951165442</v>
      </c>
      <c r="H30">
        <v>0</v>
      </c>
      <c r="U30" t="s">
        <v>84</v>
      </c>
      <c r="V30">
        <v>1.3133720475721282E-3</v>
      </c>
    </row>
    <row r="31" spans="1:27" x14ac:dyDescent="0.25">
      <c r="A31">
        <v>25.256611577516587</v>
      </c>
      <c r="B31">
        <v>-14.486747732818774</v>
      </c>
      <c r="C31">
        <v>258.14724622905459</v>
      </c>
      <c r="D31">
        <v>7970.3296595988195</v>
      </c>
      <c r="E31">
        <v>0.83762071771506375</v>
      </c>
      <c r="F31">
        <v>30.119651471379377</v>
      </c>
      <c r="G31">
        <v>140.86201173206513</v>
      </c>
      <c r="H31">
        <v>0</v>
      </c>
      <c r="U31" t="s">
        <v>85</v>
      </c>
      <c r="V31">
        <v>3.042625605637153E-3</v>
      </c>
    </row>
    <row r="32" spans="1:27" x14ac:dyDescent="0.25">
      <c r="A32">
        <v>27.056611577516588</v>
      </c>
      <c r="B32">
        <v>-13.383385918593365</v>
      </c>
      <c r="C32">
        <v>233.10306101658057</v>
      </c>
      <c r="D32">
        <v>8412.1577501838219</v>
      </c>
      <c r="E32">
        <v>0.76099654181156406</v>
      </c>
      <c r="F32">
        <v>30.119651471379377</v>
      </c>
      <c r="G32">
        <v>107.62913844076701</v>
      </c>
      <c r="H32">
        <v>0</v>
      </c>
      <c r="U32" t="s">
        <v>86</v>
      </c>
      <c r="V32">
        <v>4.716079120895829</v>
      </c>
    </row>
    <row r="33" spans="1:22" x14ac:dyDescent="0.25">
      <c r="A33">
        <v>28.856611577516588</v>
      </c>
      <c r="B33">
        <v>-12.54365033809666</v>
      </c>
      <c r="C33">
        <v>209.80217478102637</v>
      </c>
      <c r="D33">
        <v>8810.5449988516903</v>
      </c>
      <c r="E33">
        <v>0.68875793113799766</v>
      </c>
      <c r="F33">
        <v>30.119651471379377</v>
      </c>
      <c r="G33">
        <v>82.336595428089765</v>
      </c>
      <c r="H33">
        <v>0</v>
      </c>
      <c r="U33" t="s">
        <v>87</v>
      </c>
      <c r="V33">
        <v>6.2241394914646614E-2</v>
      </c>
    </row>
    <row r="34" spans="1:22" x14ac:dyDescent="0.25">
      <c r="A34">
        <v>30.656611577516589</v>
      </c>
      <c r="B34">
        <v>-11.885057081192393</v>
      </c>
      <c r="C34">
        <v>187.8428234406976</v>
      </c>
      <c r="D34">
        <v>9168.2482933946103</v>
      </c>
      <c r="E34">
        <v>0.61979644662841582</v>
      </c>
      <c r="F34">
        <v>30.119651471379377</v>
      </c>
      <c r="G34">
        <v>62.499996068732649</v>
      </c>
      <c r="H34">
        <v>0</v>
      </c>
      <c r="U34" t="s">
        <v>88</v>
      </c>
      <c r="V34">
        <v>2.4504486186868748</v>
      </c>
    </row>
    <row r="35" spans="1:22" x14ac:dyDescent="0.25">
      <c r="A35">
        <v>32.45661157751659</v>
      </c>
      <c r="B35">
        <v>-11.378938763066278</v>
      </c>
      <c r="C35">
        <v>166.92553498741663</v>
      </c>
      <c r="D35">
        <v>9487.4031613239567</v>
      </c>
      <c r="E35">
        <v>0.55329558072510077</v>
      </c>
      <c r="F35">
        <v>30.119651471379377</v>
      </c>
      <c r="G35">
        <v>47.255888723493371</v>
      </c>
      <c r="H35">
        <v>0</v>
      </c>
      <c r="U35" t="s">
        <v>89</v>
      </c>
      <c r="V35">
        <v>15.227977507951062</v>
      </c>
    </row>
    <row r="36" spans="1:22" x14ac:dyDescent="0.25">
      <c r="A36">
        <v>34.256611577516587</v>
      </c>
      <c r="B36">
        <v>-10.982357110089087</v>
      </c>
      <c r="C36">
        <v>146.81366483100896</v>
      </c>
      <c r="D36">
        <v>9769.6614530380084</v>
      </c>
      <c r="E36">
        <v>0.48861537568756613</v>
      </c>
      <c r="F36">
        <v>30.119651471379377</v>
      </c>
      <c r="G36">
        <v>35.310987555876835</v>
      </c>
      <c r="H36">
        <v>0</v>
      </c>
      <c r="U36" t="s">
        <v>90</v>
      </c>
      <c r="V36">
        <v>7796.0101950022217</v>
      </c>
    </row>
    <row r="37" spans="1:22" x14ac:dyDescent="0.25">
      <c r="A37">
        <v>36.056611577516584</v>
      </c>
      <c r="B37">
        <v>-10.665514868255201</v>
      </c>
      <c r="C37">
        <v>127.34130738002935</v>
      </c>
      <c r="D37">
        <v>10016.315446691704</v>
      </c>
      <c r="E37">
        <v>0.4253292357477591</v>
      </c>
      <c r="F37">
        <v>30.119651471379377</v>
      </c>
      <c r="G37">
        <v>25.76780966042968</v>
      </c>
      <c r="H37">
        <v>0</v>
      </c>
      <c r="U37" t="s">
        <v>91</v>
      </c>
      <c r="V37">
        <v>216.7836977873514</v>
      </c>
    </row>
    <row r="38" spans="1:22" x14ac:dyDescent="0.25">
      <c r="A38">
        <v>37.856611577516581</v>
      </c>
      <c r="B38">
        <v>-10.414966756042542</v>
      </c>
      <c r="C38">
        <v>108.37718570770349</v>
      </c>
      <c r="D38">
        <v>10228.394593743786</v>
      </c>
      <c r="E38">
        <v>0.36311152645836192</v>
      </c>
      <c r="F38">
        <v>30.119651471379377</v>
      </c>
      <c r="G38">
        <v>18.221387843772334</v>
      </c>
      <c r="H38">
        <v>0</v>
      </c>
      <c r="U38" t="s">
        <v>92</v>
      </c>
      <c r="V38">
        <v>3.4229538063417969E-2</v>
      </c>
    </row>
    <row r="39" spans="1:22" x14ac:dyDescent="0.25">
      <c r="A39">
        <v>39.656611577516578</v>
      </c>
      <c r="B39">
        <v>-10.217279036644451</v>
      </c>
      <c r="C39">
        <v>89.815560809891721</v>
      </c>
      <c r="D39">
        <v>10406.714923253061</v>
      </c>
      <c r="E39">
        <v>0.30171172479294261</v>
      </c>
      <c r="F39">
        <v>30.119651471379377</v>
      </c>
      <c r="G39">
        <v>12.267102635329994</v>
      </c>
      <c r="H39">
        <v>0</v>
      </c>
      <c r="U39" t="s">
        <v>93</v>
      </c>
      <c r="V39">
        <v>2088.8145712629162</v>
      </c>
    </row>
    <row r="40" spans="1:22" x14ac:dyDescent="0.25">
      <c r="A40">
        <v>41.456611577516576</v>
      </c>
      <c r="B40">
        <v>-10.065061952273684</v>
      </c>
      <c r="C40">
        <v>71.568239314940186</v>
      </c>
      <c r="D40">
        <v>10551.919307922795</v>
      </c>
      <c r="E40">
        <v>0.24093083183642092</v>
      </c>
      <c r="F40">
        <v>30.119651471379377</v>
      </c>
      <c r="G40">
        <v>7.6823771060929467</v>
      </c>
      <c r="H40">
        <v>0</v>
      </c>
      <c r="U40" t="s">
        <v>94</v>
      </c>
      <c r="V40">
        <v>0.22819692042278647</v>
      </c>
    </row>
    <row r="41" spans="1:22" x14ac:dyDescent="0.25">
      <c r="A41">
        <v>43.256611577516573</v>
      </c>
      <c r="B41">
        <v>-9.9524843596793637</v>
      </c>
      <c r="C41">
        <v>53.557615189212797</v>
      </c>
      <c r="D41">
        <v>10664.502118560522</v>
      </c>
      <c r="E41">
        <v>0.1806001990323525</v>
      </c>
      <c r="F41">
        <v>30.119651471379377</v>
      </c>
      <c r="G41">
        <v>4.2915792536650841</v>
      </c>
      <c r="H41">
        <v>0</v>
      </c>
      <c r="U41" t="s">
        <v>95</v>
      </c>
      <c r="V41">
        <v>353.70593406718717</v>
      </c>
    </row>
    <row r="42" spans="1:22" x14ac:dyDescent="0.25">
      <c r="A42">
        <v>45.05661157751657</v>
      </c>
      <c r="B42">
        <v>-9.8737427626738388</v>
      </c>
      <c r="C42">
        <v>35.718943557585348</v>
      </c>
      <c r="D42">
        <v>10744.829742179767</v>
      </c>
      <c r="E42">
        <v>0.12059084306700742</v>
      </c>
      <c r="F42">
        <v>30.119651471379377</v>
      </c>
      <c r="G42">
        <v>1.9199097955588336</v>
      </c>
      <c r="H42">
        <v>0</v>
      </c>
      <c r="U42" t="s">
        <v>96</v>
      </c>
      <c r="V42">
        <v>21.221507544513205</v>
      </c>
    </row>
    <row r="43" spans="1:22" x14ac:dyDescent="0.25">
      <c r="A43">
        <v>46.856611577516567</v>
      </c>
      <c r="B43">
        <v>-9.8264416060948321</v>
      </c>
      <c r="C43">
        <v>17.993399155439821</v>
      </c>
      <c r="D43">
        <v>10793.158080358351</v>
      </c>
      <c r="E43">
        <v>6.0791327641775958E-2</v>
      </c>
      <c r="F43">
        <v>30.119651471379377</v>
      </c>
      <c r="G43">
        <v>0.495215445206037</v>
      </c>
      <c r="H43">
        <v>0</v>
      </c>
      <c r="U43" t="s">
        <v>97</v>
      </c>
      <c r="V43">
        <v>5.8381244740097324</v>
      </c>
    </row>
    <row r="44" spans="1:22" x14ac:dyDescent="0.25">
      <c r="A44">
        <v>48.656611577516564</v>
      </c>
      <c r="B44">
        <v>-9.8100050554196194</v>
      </c>
      <c r="C44">
        <v>0.3253497082337411</v>
      </c>
      <c r="D44">
        <v>10809.640491109594</v>
      </c>
      <c r="E44">
        <v>1.0994755628840724E-3</v>
      </c>
      <c r="F44">
        <v>30.119651471379377</v>
      </c>
      <c r="G44">
        <v>1.5226747694900043E-4</v>
      </c>
      <c r="H44">
        <v>0</v>
      </c>
      <c r="U44" t="s">
        <v>98</v>
      </c>
      <c r="V44">
        <v>2.2862996865690977</v>
      </c>
    </row>
    <row r="45" spans="1:22" x14ac:dyDescent="0.25">
      <c r="A45">
        <v>49.199481150986415</v>
      </c>
      <c r="B45">
        <v>-9.8087552087578285</v>
      </c>
      <c r="C45">
        <v>-4.999999999999968</v>
      </c>
      <c r="D45">
        <v>10808.371596590925</v>
      </c>
      <c r="E45">
        <v>1.6896507451995363E-2</v>
      </c>
      <c r="F45">
        <v>30.119651471379377</v>
      </c>
      <c r="G45">
        <v>-3.7492678368827435E-2</v>
      </c>
      <c r="H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topLeftCell="A8" workbookViewId="0">
      <selection activeCell="D29" sqref="D29"/>
    </sheetView>
  </sheetViews>
  <sheetFormatPr defaultRowHeight="15" x14ac:dyDescent="0.25"/>
  <cols>
    <col min="1" max="1" width="16.28515625" bestFit="1" customWidth="1"/>
    <col min="2" max="2" width="5.42578125" bestFit="1" customWidth="1"/>
    <col min="4" max="4" width="10.7109375" customWidth="1"/>
    <col min="5" max="5" width="23.140625" bestFit="1" customWidth="1"/>
    <col min="6" max="6" width="11.7109375" bestFit="1" customWidth="1"/>
  </cols>
  <sheetData>
    <row r="2" spans="1:5" x14ac:dyDescent="0.25">
      <c r="A2" s="5" t="s">
        <v>146</v>
      </c>
      <c r="B2" s="5" t="s">
        <v>145</v>
      </c>
      <c r="C2" s="5" t="s">
        <v>139</v>
      </c>
    </row>
    <row r="3" spans="1:5" x14ac:dyDescent="0.25">
      <c r="A3" t="s">
        <v>125</v>
      </c>
      <c r="B3" s="2">
        <v>1</v>
      </c>
      <c r="C3" t="s">
        <v>3</v>
      </c>
    </row>
    <row r="4" spans="1:5" x14ac:dyDescent="0.25">
      <c r="A4" t="s">
        <v>128</v>
      </c>
      <c r="B4" s="2">
        <v>1</v>
      </c>
      <c r="C4" t="s">
        <v>3</v>
      </c>
    </row>
    <row r="5" spans="1:5" x14ac:dyDescent="0.25">
      <c r="A5" t="s">
        <v>127</v>
      </c>
      <c r="B5" s="2">
        <v>0.5</v>
      </c>
      <c r="C5" t="s">
        <v>3</v>
      </c>
    </row>
    <row r="6" spans="1:5" x14ac:dyDescent="0.25">
      <c r="A6" t="s">
        <v>126</v>
      </c>
      <c r="B6" s="2">
        <v>1</v>
      </c>
      <c r="C6" t="s">
        <v>3</v>
      </c>
    </row>
    <row r="7" spans="1:5" x14ac:dyDescent="0.25">
      <c r="A7" t="s">
        <v>124</v>
      </c>
      <c r="B7" s="2">
        <v>1</v>
      </c>
      <c r="C7" t="s">
        <v>3</v>
      </c>
    </row>
    <row r="8" spans="1:5" x14ac:dyDescent="0.25">
      <c r="A8" t="s">
        <v>123</v>
      </c>
      <c r="B8" s="2">
        <v>2</v>
      </c>
      <c r="C8" t="s">
        <v>3</v>
      </c>
      <c r="E8" t="s">
        <v>149</v>
      </c>
    </row>
    <row r="9" spans="1:5" x14ac:dyDescent="0.25">
      <c r="A9" t="s">
        <v>122</v>
      </c>
      <c r="B9" s="2">
        <v>4</v>
      </c>
      <c r="C9" t="s">
        <v>3</v>
      </c>
    </row>
    <row r="10" spans="1:5" x14ac:dyDescent="0.25">
      <c r="A10" t="s">
        <v>55</v>
      </c>
      <c r="B10" s="2">
        <f>11.151/2.205</f>
        <v>5.0571428571428569</v>
      </c>
      <c r="C10" t="s">
        <v>3</v>
      </c>
    </row>
    <row r="11" spans="1:5" x14ac:dyDescent="0.25">
      <c r="A11" t="s">
        <v>4</v>
      </c>
      <c r="B11" s="2">
        <v>3</v>
      </c>
      <c r="C11" t="s">
        <v>3</v>
      </c>
    </row>
    <row r="12" spans="1:5" x14ac:dyDescent="0.25">
      <c r="A12" t="s">
        <v>2</v>
      </c>
      <c r="B12" s="2">
        <f>2.56/2.205*3</f>
        <v>3.4829931972789119</v>
      </c>
      <c r="C12" t="s">
        <v>3</v>
      </c>
    </row>
    <row r="13" spans="1:5" x14ac:dyDescent="0.25">
      <c r="A13" t="s">
        <v>1</v>
      </c>
      <c r="B13" s="2">
        <v>1</v>
      </c>
      <c r="C13" t="s">
        <v>3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139</v>
      </c>
    </row>
    <row r="31" spans="1:6" x14ac:dyDescent="0.25">
      <c r="A31" s="1" t="s">
        <v>0</v>
      </c>
      <c r="B31" s="1" t="s">
        <v>9</v>
      </c>
      <c r="C31" s="3">
        <f>SUM(B:B)</f>
        <v>23.040136054421769</v>
      </c>
      <c r="D31" s="1"/>
      <c r="E31" s="1"/>
      <c r="F31" t="s">
        <v>3</v>
      </c>
    </row>
    <row r="33" spans="1:6" x14ac:dyDescent="0.25">
      <c r="C33" t="str">
        <f>IF(B34="Single value","Value",IF(B34="Range of values","Start",IF(B34="Monte Carlo","Mean","ERROR")))</f>
        <v>Value</v>
      </c>
      <c r="D33" t="str">
        <f>IF(B34="Single value","",IF(B34="Range of values","Step",IF(B34="Monte Carlo","Standard deviation","ERROR")))</f>
        <v/>
      </c>
      <c r="E33" t="str">
        <f>IF(B34="Single value","",IF(B34="Range of values","End",IF(B34="Monte Carlo","","ERROR")))</f>
        <v/>
      </c>
    </row>
    <row r="34" spans="1:6" x14ac:dyDescent="0.25">
      <c r="A34" s="1" t="s">
        <v>6</v>
      </c>
      <c r="B34" s="1" t="s">
        <v>9</v>
      </c>
      <c r="C34" s="1">
        <v>6</v>
      </c>
      <c r="D34" s="1"/>
      <c r="E34" s="1"/>
      <c r="F34" t="s">
        <v>5</v>
      </c>
    </row>
    <row r="36" spans="1:6" x14ac:dyDescent="0.25">
      <c r="C36" t="str">
        <f>IF(B37="Single value","Value",IF(B37="Range of values","Start",IF(B37="Monte Carlo","Mean","ERROR")))</f>
        <v>Value</v>
      </c>
      <c r="D36" t="str">
        <f>IF(B37="Single value","",IF(B37="Range of values","Step",IF(B37="Monte Carlo","Standard deviation","ERROR")))</f>
        <v/>
      </c>
      <c r="E36" t="str">
        <f>IF(B37="Single value","",IF(B37="Range of values","End",IF(B37="Monte Carlo","","ERROR")))</f>
        <v/>
      </c>
    </row>
    <row r="37" spans="1:6" x14ac:dyDescent="0.25">
      <c r="A37" s="1" t="s">
        <v>7</v>
      </c>
      <c r="B37" s="1" t="s">
        <v>9</v>
      </c>
      <c r="C37" s="1">
        <v>5</v>
      </c>
      <c r="D37" s="1"/>
      <c r="E37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 B34 B37 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C6" sqref="C6"/>
    </sheetView>
  </sheetViews>
  <sheetFormatPr defaultRowHeight="15" x14ac:dyDescent="0.25"/>
  <cols>
    <col min="1" max="1" width="34.28515625" bestFit="1" customWidth="1"/>
    <col min="2" max="2" width="11.7109375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15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16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17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18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19</v>
      </c>
      <c r="B21" s="1" t="s">
        <v>9</v>
      </c>
      <c r="C21" s="1">
        <v>45</v>
      </c>
      <c r="D21" s="1"/>
      <c r="E21" s="1"/>
      <c r="F21" t="s">
        <v>20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21</v>
      </c>
      <c r="B24" s="1" t="s">
        <v>9</v>
      </c>
      <c r="C24" s="1">
        <v>15</v>
      </c>
      <c r="D24" s="1"/>
      <c r="E24" s="1"/>
      <c r="F24" t="s">
        <v>20</v>
      </c>
    </row>
    <row r="26" spans="1:6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6" x14ac:dyDescent="0.25">
      <c r="A27" s="1" t="s">
        <v>34</v>
      </c>
      <c r="B27" s="1" t="s">
        <v>9</v>
      </c>
      <c r="C27" s="1">
        <v>8</v>
      </c>
      <c r="D27" s="1"/>
      <c r="E27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 B6 B9 B12 B15 B18 B21 B24 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G17" sqref="G17"/>
    </sheetView>
  </sheetViews>
  <sheetFormatPr defaultRowHeight="15" x14ac:dyDescent="0.25"/>
  <cols>
    <col min="1" max="1" width="15.7109375" bestFit="1" customWidth="1"/>
    <col min="2" max="2" width="14.42578125" bestFit="1" customWidth="1"/>
  </cols>
  <sheetData>
    <row r="1" spans="1:14" x14ac:dyDescent="0.25">
      <c r="A1" t="s">
        <v>33</v>
      </c>
    </row>
    <row r="2" spans="1:14" x14ac:dyDescent="0.25">
      <c r="A2" t="s">
        <v>26</v>
      </c>
      <c r="B2" t="s">
        <v>28</v>
      </c>
      <c r="C2" t="s">
        <v>29</v>
      </c>
    </row>
    <row r="3" spans="1:14" x14ac:dyDescent="0.25">
      <c r="A3" t="s">
        <v>27</v>
      </c>
      <c r="B3" t="s">
        <v>30</v>
      </c>
      <c r="C3" t="s">
        <v>150</v>
      </c>
    </row>
    <row r="4" spans="1:14" x14ac:dyDescent="0.25">
      <c r="A4" t="s">
        <v>135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139</v>
      </c>
      <c r="K5" t="s">
        <v>139</v>
      </c>
      <c r="N5" t="s">
        <v>152</v>
      </c>
    </row>
    <row r="6" spans="1:14" x14ac:dyDescent="0.25">
      <c r="A6" s="1" t="s">
        <v>32</v>
      </c>
      <c r="B6" s="1" t="s">
        <v>9</v>
      </c>
      <c r="C6" s="9">
        <f>$N$6*J6</f>
        <v>2.6104650300000001E-2</v>
      </c>
      <c r="D6" s="1"/>
      <c r="E6" s="1"/>
      <c r="F6" t="s">
        <v>151</v>
      </c>
      <c r="J6" s="1">
        <v>1593</v>
      </c>
      <c r="K6" t="s">
        <v>134</v>
      </c>
      <c r="N6" s="6">
        <v>1.6387100000000001E-5</v>
      </c>
    </row>
    <row r="8" spans="1:14" x14ac:dyDescent="0.25">
      <c r="A8" s="1" t="s">
        <v>132</v>
      </c>
      <c r="B8" s="1" t="s">
        <v>9</v>
      </c>
      <c r="C8" s="9">
        <f>$N$6*J8</f>
        <v>7.6281950500000006E-3</v>
      </c>
      <c r="D8" s="1"/>
      <c r="E8" s="1"/>
      <c r="F8" t="s">
        <v>151</v>
      </c>
      <c r="J8" s="1">
        <v>465.5</v>
      </c>
      <c r="K8" t="s">
        <v>134</v>
      </c>
    </row>
    <row r="10" spans="1:14" x14ac:dyDescent="0.25">
      <c r="A10" s="1" t="s">
        <v>137</v>
      </c>
      <c r="B10" s="1" t="s">
        <v>9</v>
      </c>
      <c r="C10" s="9">
        <f>$N$6*J10</f>
        <v>1.5271138490000002E-3</v>
      </c>
      <c r="D10" s="4"/>
      <c r="E10" s="1"/>
      <c r="F10" t="s">
        <v>151</v>
      </c>
      <c r="J10" s="4">
        <f>93.19</f>
        <v>93.19</v>
      </c>
      <c r="K10" t="s">
        <v>134</v>
      </c>
    </row>
    <row r="11" spans="1:14" x14ac:dyDescent="0.25">
      <c r="N11" t="s">
        <v>153</v>
      </c>
    </row>
    <row r="12" spans="1:14" x14ac:dyDescent="0.25">
      <c r="A12" s="1" t="s">
        <v>138</v>
      </c>
      <c r="B12" s="1" t="s">
        <v>9</v>
      </c>
      <c r="C12" s="9">
        <f>$N$12*J12</f>
        <v>0.142875</v>
      </c>
      <c r="D12" s="1"/>
      <c r="E12" s="1"/>
      <c r="F12" t="s">
        <v>53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142</v>
      </c>
      <c r="B14" s="1" t="s">
        <v>9</v>
      </c>
      <c r="C14" s="9">
        <f>$N$12*J14</f>
        <v>0.15008859999999999</v>
      </c>
      <c r="D14" s="1"/>
      <c r="E14" s="1"/>
      <c r="F14" t="s">
        <v>53</v>
      </c>
      <c r="G14" s="6"/>
      <c r="J14" s="1">
        <v>5.9089999999999998</v>
      </c>
      <c r="K14" t="s">
        <v>5</v>
      </c>
    </row>
    <row r="16" spans="1:14" x14ac:dyDescent="0.25">
      <c r="A16" s="1" t="s">
        <v>141</v>
      </c>
      <c r="B16" s="1" t="s">
        <v>9</v>
      </c>
      <c r="C16" s="9">
        <f>$N$12*J16</f>
        <v>7.2135999999999988E-3</v>
      </c>
      <c r="D16" s="1"/>
      <c r="E16" s="1"/>
      <c r="F16" t="s">
        <v>53</v>
      </c>
      <c r="G16" s="6"/>
      <c r="J16" s="1">
        <v>0.28399999999999997</v>
      </c>
      <c r="K16" t="s">
        <v>5</v>
      </c>
    </row>
    <row r="18" spans="1:6" x14ac:dyDescent="0.25">
      <c r="A18" t="s">
        <v>136</v>
      </c>
    </row>
    <row r="19" spans="1:6" x14ac:dyDescent="0.25">
      <c r="A19" t="s">
        <v>143</v>
      </c>
    </row>
    <row r="20" spans="1:6" x14ac:dyDescent="0.25">
      <c r="A20" s="1" t="s">
        <v>133</v>
      </c>
      <c r="B20" s="1" t="s">
        <v>9</v>
      </c>
      <c r="C20" s="8">
        <f>(J6-(2*J10))/(PI()*(J12/2)^2)</f>
        <v>56.603313253621714</v>
      </c>
      <c r="D20" s="1"/>
      <c r="E20" s="1"/>
      <c r="F20" t="s">
        <v>53</v>
      </c>
    </row>
    <row r="22" spans="1:6" x14ac:dyDescent="0.25">
      <c r="A22" t="s">
        <v>144</v>
      </c>
    </row>
    <row r="23" spans="1:6" x14ac:dyDescent="0.25">
      <c r="A23" s="1" t="s">
        <v>133</v>
      </c>
      <c r="B23" s="1" t="s">
        <v>9</v>
      </c>
      <c r="C23" s="8">
        <f>(J8-J10)/(PI()*(J12/2)^2)</f>
        <v>14.981999088208545</v>
      </c>
      <c r="D23" s="1"/>
      <c r="E23" s="1"/>
      <c r="F23" t="s">
        <v>53</v>
      </c>
    </row>
    <row r="25" spans="1:6" x14ac:dyDescent="0.25">
      <c r="A25" s="1" t="s">
        <v>147</v>
      </c>
      <c r="B25" s="1" t="s">
        <v>9</v>
      </c>
      <c r="C25" s="7">
        <f>J6*0.026157</f>
        <v>41.668101</v>
      </c>
      <c r="D25" s="4"/>
      <c r="E25" s="1"/>
      <c r="F25" t="s">
        <v>140</v>
      </c>
    </row>
    <row r="27" spans="1:6" x14ac:dyDescent="0.25">
      <c r="A27" s="1" t="s">
        <v>148</v>
      </c>
      <c r="B27" s="1" t="s">
        <v>9</v>
      </c>
      <c r="C27" s="7">
        <f>J8*0.010937</f>
        <v>5.0911735</v>
      </c>
      <c r="D27" s="4"/>
      <c r="E27" s="1"/>
      <c r="F27" t="s">
        <v>140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Validation!$A$2:$A$4</xm:f>
          </x14:formula1>
          <xm:sqref>B6 B20 B8 B10 B23 B12 B16 B14 B27 B25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activeCell="I21" sqref="I21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-9.8078148274049983</v>
      </c>
      <c r="C2">
        <v>0</v>
      </c>
      <c r="D2">
        <v>0</v>
      </c>
      <c r="E2">
        <v>0</v>
      </c>
      <c r="H2" t="s">
        <v>41</v>
      </c>
      <c r="I2">
        <v>41335.040728875421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1.2927594742368945E-4</v>
      </c>
      <c r="B3">
        <v>-9.8077863895585295</v>
      </c>
      <c r="C3">
        <v>-1.2679127197693962E-3</v>
      </c>
      <c r="D3">
        <v>-8.1955348654339477E-8</v>
      </c>
      <c r="E3">
        <v>3.7259000597334921E-6</v>
      </c>
      <c r="H3" t="s">
        <v>42</v>
      </c>
      <c r="I3">
        <v>1.7892157763197458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22.079551471379375</v>
      </c>
    </row>
    <row r="4" spans="1:24" x14ac:dyDescent="0.25">
      <c r="A4">
        <v>7.7565568454213661E-4</v>
      </c>
      <c r="B4">
        <v>-9.8076385461179001</v>
      </c>
      <c r="C4">
        <v>-7.6074198417558558E-3</v>
      </c>
      <c r="D4">
        <v>-2.9503780597736378E-6</v>
      </c>
      <c r="E4">
        <v>2.2355234394252378E-5</v>
      </c>
      <c r="H4" t="s">
        <v>43</v>
      </c>
      <c r="I4">
        <v>4.083845815355641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4.0075543701343728E-3</v>
      </c>
      <c r="B5">
        <v>-9.8067372257317942</v>
      </c>
      <c r="C5">
        <v>-3.9303335856656775E-2</v>
      </c>
      <c r="D5">
        <v>-7.8756566073520201E-5</v>
      </c>
      <c r="E5">
        <v>1.1549714661174153E-4</v>
      </c>
      <c r="H5" t="s">
        <v>44</v>
      </c>
      <c r="I5">
        <v>240.0963555995182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2.0167047798095548E-2</v>
      </c>
      <c r="B6">
        <v>-9.7935741152313138</v>
      </c>
      <c r="C6">
        <v>-0.19769635274856939</v>
      </c>
      <c r="D6">
        <v>-1.9939287458335133E-3</v>
      </c>
      <c r="E6">
        <v>5.8095231987589165E-4</v>
      </c>
      <c r="H6" t="s">
        <v>45</v>
      </c>
      <c r="I6">
        <v>654.8397604807011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5.0238312951132638E-2</v>
      </c>
      <c r="B7">
        <v>-9.4797222790016278</v>
      </c>
      <c r="C7">
        <v>-0.48954553817660934</v>
      </c>
      <c r="D7">
        <v>-1.2347840951275986E-2</v>
      </c>
      <c r="E7">
        <v>1.4385828515395512E-3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7.426840513690898E-2</v>
      </c>
      <c r="B8">
        <v>-6.3921247836664037</v>
      </c>
      <c r="C8">
        <v>-0.69315339244610841</v>
      </c>
      <c r="D8">
        <v>-2.6695914948992427E-2</v>
      </c>
      <c r="E8">
        <v>2.036906364632959E-3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9.8298497322685321E-2</v>
      </c>
      <c r="B9">
        <v>12.26401955711408</v>
      </c>
      <c r="C9">
        <v>-0.66928135258036481</v>
      </c>
      <c r="D9">
        <v>-4.3965620116261608E-2</v>
      </c>
      <c r="E9">
        <v>1.966755405251278E-3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0.11945025763686955</v>
      </c>
      <c r="B10">
        <v>32.417798982242275</v>
      </c>
      <c r="C10">
        <v>-0.16890785851071277</v>
      </c>
      <c r="D10">
        <v>-5.3595328237855483E-2</v>
      </c>
      <c r="E10">
        <v>4.9635389713708765E-4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0.14048076831251879</v>
      </c>
      <c r="B11">
        <v>37.650456969549829</v>
      </c>
      <c r="C11">
        <v>0.58392282478150448</v>
      </c>
      <c r="D11">
        <v>-4.9415289327985369E-2</v>
      </c>
      <c r="E11">
        <v>1.715920063918413E-3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0.16613513493065962</v>
      </c>
      <c r="B12">
        <v>38.442344413421317</v>
      </c>
      <c r="C12">
        <v>1.563724962930702</v>
      </c>
      <c r="D12">
        <v>-2.1906737866984799E-2</v>
      </c>
      <c r="E12">
        <v>4.5951755214521054E-3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0.20349781018318547</v>
      </c>
      <c r="B13">
        <v>38.547773489704213</v>
      </c>
      <c r="C13">
        <v>3.0025880197536026</v>
      </c>
      <c r="D13">
        <v>6.3387075150664052E-2</v>
      </c>
      <c r="E13">
        <v>8.8234392682890791E-3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0.27298336445638799</v>
      </c>
      <c r="B14">
        <v>38.622057435975513</v>
      </c>
      <c r="C14">
        <v>5.6836932417271786</v>
      </c>
      <c r="D14">
        <v>0.36514272035574108</v>
      </c>
      <c r="E14">
        <v>1.6702222380001519E-2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0.62041113582240059</v>
      </c>
      <c r="B15">
        <v>38.967902507814344</v>
      </c>
      <c r="C15">
        <v>19.163346271013147</v>
      </c>
      <c r="D15">
        <v>4.6779395893693732</v>
      </c>
      <c r="E15">
        <v>5.6316558252525226E-2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2.3575499926524635</v>
      </c>
      <c r="B16">
        <v>40.062527448638839</v>
      </c>
      <c r="C16">
        <v>87.96226213550537</v>
      </c>
      <c r="D16">
        <v>97.448586460257516</v>
      </c>
      <c r="E16">
        <v>0.25877129209460409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4.1575499926524637</v>
      </c>
      <c r="B17">
        <v>39.996260019437742</v>
      </c>
      <c r="C17">
        <v>160.20080329718834</v>
      </c>
      <c r="D17">
        <v>320.81263467184783</v>
      </c>
      <c r="E17">
        <v>0.47248028959345112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5.9575499926524635</v>
      </c>
      <c r="B18">
        <v>38.668390549185453</v>
      </c>
      <c r="C18">
        <v>231.212678194148</v>
      </c>
      <c r="D18">
        <v>673.43750965512049</v>
      </c>
      <c r="E18">
        <v>0.68466405265376629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7.7575499926524634</v>
      </c>
      <c r="B19">
        <v>36.174764831394299</v>
      </c>
      <c r="C19">
        <v>298.7069730440806</v>
      </c>
      <c r="D19">
        <v>1151.0429636341664</v>
      </c>
      <c r="E19">
        <v>0.88940567252724911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9.5575499926524632</v>
      </c>
      <c r="B20">
        <v>26.346971005722786</v>
      </c>
      <c r="C20">
        <v>355.08159269493325</v>
      </c>
      <c r="D20">
        <v>1742.4522402176431</v>
      </c>
      <c r="E20">
        <v>1.0645777786782173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11.20819474725222</v>
      </c>
      <c r="B21">
        <v>24.264381688394479</v>
      </c>
      <c r="C21">
        <v>396.67772517035525</v>
      </c>
      <c r="D21">
        <v>2363.3855295972985</v>
      </c>
      <c r="E21">
        <v>1.1980538599176809</v>
      </c>
      <c r="R21" t="s">
        <v>74</v>
      </c>
      <c r="S21">
        <v>1882.8004554892036</v>
      </c>
      <c r="W21" t="s">
        <v>118</v>
      </c>
      <c r="X21">
        <v>5.6055260105447946</v>
      </c>
    </row>
    <row r="22" spans="1:24" x14ac:dyDescent="0.25">
      <c r="A22">
        <v>13.008194747252221</v>
      </c>
      <c r="B22">
        <v>23.383211804039156</v>
      </c>
      <c r="C22">
        <v>439.45128032088843</v>
      </c>
      <c r="D22">
        <v>3116.1471548005325</v>
      </c>
      <c r="E22">
        <v>1.3393051834422744</v>
      </c>
      <c r="R22" t="s">
        <v>75</v>
      </c>
      <c r="S22">
        <v>423.2914693096231</v>
      </c>
      <c r="W22" t="s">
        <v>119</v>
      </c>
      <c r="X22">
        <v>1.47402546083458</v>
      </c>
    </row>
    <row r="23" spans="1:24" x14ac:dyDescent="0.25">
      <c r="A23">
        <v>14.808194747252221</v>
      </c>
      <c r="B23">
        <v>23.227186283477472</v>
      </c>
      <c r="C23">
        <v>481.31152058866246</v>
      </c>
      <c r="D23">
        <v>3944.8804774659247</v>
      </c>
      <c r="E23">
        <v>1.4818556868808459</v>
      </c>
      <c r="R23" t="s">
        <v>76</v>
      </c>
      <c r="S23">
        <v>6.2395593205055754E-4</v>
      </c>
      <c r="W23" t="s">
        <v>53</v>
      </c>
      <c r="X23">
        <v>7.079551471379375</v>
      </c>
    </row>
    <row r="24" spans="1:24" x14ac:dyDescent="0.25">
      <c r="A24">
        <v>16.60819474725222</v>
      </c>
      <c r="B24">
        <v>23.808483924829375</v>
      </c>
      <c r="C24">
        <v>523.53715801658313</v>
      </c>
      <c r="D24">
        <v>4849.0824085427921</v>
      </c>
      <c r="E24">
        <v>1.6302121964457994</v>
      </c>
      <c r="R24" t="s">
        <v>77</v>
      </c>
      <c r="S24">
        <v>0.96713362894562216</v>
      </c>
      <c r="V24" t="s">
        <v>120</v>
      </c>
      <c r="W24">
        <v>38.385330387139724</v>
      </c>
    </row>
    <row r="25" spans="1:24" x14ac:dyDescent="0.25">
      <c r="A25">
        <v>18.408194747252221</v>
      </c>
      <c r="B25">
        <v>25.147033403968564</v>
      </c>
      <c r="C25">
        <v>567.41358612206943</v>
      </c>
      <c r="D25">
        <v>5830.5700951494791</v>
      </c>
      <c r="E25">
        <v>1.7892157763197458</v>
      </c>
      <c r="R25" t="s">
        <v>78</v>
      </c>
      <c r="S25">
        <v>2.8185907238527128E-2</v>
      </c>
      <c r="V25" t="s">
        <v>121</v>
      </c>
      <c r="W25">
        <v>0.42479193877730154</v>
      </c>
    </row>
    <row r="26" spans="1:24" x14ac:dyDescent="0.25">
      <c r="A26">
        <v>18.85819474725222</v>
      </c>
      <c r="B26">
        <v>-53.96665988254567</v>
      </c>
      <c r="C26">
        <v>545.54000073996087</v>
      </c>
      <c r="D26">
        <v>6081.6792044361709</v>
      </c>
      <c r="E26">
        <v>1.7258797086542035</v>
      </c>
      <c r="R26" t="s">
        <v>79</v>
      </c>
      <c r="S26">
        <v>1.1096813873435878</v>
      </c>
    </row>
    <row r="27" spans="1:24" x14ac:dyDescent="0.25">
      <c r="A27">
        <v>19.30819474725222</v>
      </c>
      <c r="B27">
        <v>-49.765556507901501</v>
      </c>
      <c r="C27">
        <v>522.22235873924581</v>
      </c>
      <c r="D27">
        <v>6321.8556675515329</v>
      </c>
      <c r="E27">
        <v>1.6573232024702902</v>
      </c>
      <c r="R27" t="s">
        <v>80</v>
      </c>
      <c r="S27">
        <v>0.87791951721919737</v>
      </c>
    </row>
    <row r="28" spans="1:24" x14ac:dyDescent="0.25">
      <c r="A28">
        <v>20.596532391053902</v>
      </c>
      <c r="B28">
        <v>-40.370222385814849</v>
      </c>
      <c r="C28">
        <v>464.53586612503932</v>
      </c>
      <c r="D28">
        <v>6956.1955840800765</v>
      </c>
      <c r="E28">
        <v>1.4867077446650507</v>
      </c>
      <c r="R28" t="s">
        <v>81</v>
      </c>
      <c r="S28">
        <v>9.7546613024355258E-2</v>
      </c>
    </row>
    <row r="29" spans="1:24" x14ac:dyDescent="0.25">
      <c r="A29">
        <v>22.396532391053903</v>
      </c>
      <c r="B29">
        <v>-31.670829442209836</v>
      </c>
      <c r="C29">
        <v>400.28920639528792</v>
      </c>
      <c r="D29">
        <v>7732.1854226593186</v>
      </c>
      <c r="E29">
        <v>1.2946018280316141</v>
      </c>
      <c r="R29" t="s">
        <v>82</v>
      </c>
      <c r="S29">
        <v>3.2139634038507185E-4</v>
      </c>
    </row>
    <row r="30" spans="1:24" x14ac:dyDescent="0.25">
      <c r="A30">
        <v>24.196532391053903</v>
      </c>
      <c r="B30">
        <v>-25.840176207266069</v>
      </c>
      <c r="C30">
        <v>348.80532968417037</v>
      </c>
      <c r="D30">
        <v>8404.8030512212099</v>
      </c>
      <c r="E30">
        <v>1.1386057177622908</v>
      </c>
      <c r="R30" t="s">
        <v>83</v>
      </c>
      <c r="S30">
        <v>0.78037290419484207</v>
      </c>
    </row>
    <row r="31" spans="1:24" x14ac:dyDescent="0.25">
      <c r="A31">
        <v>25.996532391053904</v>
      </c>
      <c r="B31">
        <v>-20.43989194063203</v>
      </c>
      <c r="C31">
        <v>306.80804859672639</v>
      </c>
      <c r="D31">
        <v>8993.4780019236441</v>
      </c>
      <c r="E31">
        <v>1.0098214629767932</v>
      </c>
      <c r="R31" t="s">
        <v>84</v>
      </c>
      <c r="S31">
        <v>1.0768200915206134E-3</v>
      </c>
    </row>
    <row r="32" spans="1:24" x14ac:dyDescent="0.25">
      <c r="A32">
        <v>27.796532391053905</v>
      </c>
      <c r="B32">
        <v>-15.926189297538228</v>
      </c>
      <c r="C32">
        <v>274.55399989883261</v>
      </c>
      <c r="D32">
        <v>9515.4907374738177</v>
      </c>
      <c r="E32">
        <v>0.91041061954037117</v>
      </c>
      <c r="R32" t="s">
        <v>85</v>
      </c>
      <c r="S32">
        <v>2.4958237282022302E-3</v>
      </c>
    </row>
    <row r="33" spans="1:19" x14ac:dyDescent="0.25">
      <c r="A33">
        <v>29.596532391053906</v>
      </c>
      <c r="B33">
        <v>-14.39796413732126</v>
      </c>
      <c r="C33">
        <v>247.35766900692005</v>
      </c>
      <c r="D33">
        <v>9984.8052813703107</v>
      </c>
      <c r="E33">
        <v>0.82581354381445704</v>
      </c>
      <c r="R33" t="s">
        <v>86</v>
      </c>
      <c r="S33">
        <v>3.8685345157824886</v>
      </c>
    </row>
    <row r="34" spans="1:19" x14ac:dyDescent="0.25">
      <c r="A34">
        <v>31.396532391053906</v>
      </c>
      <c r="B34">
        <v>-13.289178212200339</v>
      </c>
      <c r="C34">
        <v>222.49042365285638</v>
      </c>
      <c r="D34">
        <v>10407.36862382338</v>
      </c>
      <c r="E34">
        <v>0.74740518943983425</v>
      </c>
      <c r="R34" t="s">
        <v>87</v>
      </c>
      <c r="S34">
        <v>5.6371814477054256E-2</v>
      </c>
    </row>
    <row r="35" spans="1:19" x14ac:dyDescent="0.25">
      <c r="A35">
        <v>33.196532391053907</v>
      </c>
      <c r="B35">
        <v>-12.439881570827414</v>
      </c>
      <c r="C35">
        <v>199.36623728984648</v>
      </c>
      <c r="D35">
        <v>10786.811869006835</v>
      </c>
      <c r="E35">
        <v>0.67350207822353803</v>
      </c>
      <c r="R35" t="s">
        <v>88</v>
      </c>
      <c r="S35">
        <v>2.2193627746871756</v>
      </c>
    </row>
    <row r="36" spans="1:19" x14ac:dyDescent="0.25">
      <c r="A36">
        <v>34.996532391053904</v>
      </c>
      <c r="B36">
        <v>-11.780629463725784</v>
      </c>
      <c r="C36">
        <v>177.58795678944895</v>
      </c>
      <c r="D36">
        <v>11125.893001521148</v>
      </c>
      <c r="E36">
        <v>0.60184591716829994</v>
      </c>
      <c r="R36" t="s">
        <v>89</v>
      </c>
      <c r="S36">
        <v>18.573204714036621</v>
      </c>
    </row>
    <row r="37" spans="1:19" x14ac:dyDescent="0.25">
      <c r="A37">
        <v>36.796532391053901</v>
      </c>
      <c r="B37">
        <v>-11.272734285675238</v>
      </c>
      <c r="C37">
        <v>156.85864555667331</v>
      </c>
      <c r="D37">
        <v>11426.757292641194</v>
      </c>
      <c r="E37">
        <v>0.53159424269271283</v>
      </c>
      <c r="R37" t="s">
        <v>90</v>
      </c>
      <c r="S37">
        <v>7861.8791131929793</v>
      </c>
    </row>
    <row r="38" spans="1:19" x14ac:dyDescent="0.25">
      <c r="A38">
        <v>38.596532391053898</v>
      </c>
      <c r="B38">
        <v>-10.879263742058765</v>
      </c>
      <c r="C38">
        <v>136.93625351345469</v>
      </c>
      <c r="D38">
        <v>11691.066572360802</v>
      </c>
      <c r="E38">
        <v>0.46407721885728953</v>
      </c>
      <c r="R38" t="s">
        <v>91</v>
      </c>
      <c r="S38">
        <v>218.61531515283394</v>
      </c>
    </row>
    <row r="39" spans="1:19" x14ac:dyDescent="0.25">
      <c r="A39">
        <v>40.396532391053896</v>
      </c>
      <c r="B39">
        <v>-10.572982930246756</v>
      </c>
      <c r="C39">
        <v>117.64222294453734</v>
      </c>
      <c r="D39">
        <v>11920.104163376451</v>
      </c>
      <c r="E39">
        <v>0.39868971323160857</v>
      </c>
      <c r="R39" t="s">
        <v>92</v>
      </c>
      <c r="S39">
        <v>2.8078016942275089E-2</v>
      </c>
    </row>
    <row r="40" spans="1:19" x14ac:dyDescent="0.25">
      <c r="A40">
        <v>42.196532391053893</v>
      </c>
      <c r="B40">
        <v>-10.332259656005727</v>
      </c>
      <c r="C40">
        <v>98.836665457985532</v>
      </c>
      <c r="D40">
        <v>12114.870223910048</v>
      </c>
      <c r="E40">
        <v>0.33495764379418713</v>
      </c>
      <c r="R40" t="s">
        <v>93</v>
      </c>
      <c r="S40">
        <v>1713.4257205729525</v>
      </c>
    </row>
    <row r="41" spans="1:19" x14ac:dyDescent="0.25">
      <c r="A41">
        <v>43.99653239105389</v>
      </c>
      <c r="B41">
        <v>-10.148396626730317</v>
      </c>
      <c r="C41">
        <v>80.411164049191555</v>
      </c>
      <c r="D41">
        <v>12276.143462294787</v>
      </c>
      <c r="E41">
        <v>0.27251358511396323</v>
      </c>
      <c r="R41" t="s">
        <v>94</v>
      </c>
      <c r="S41">
        <v>0.18718677961516728</v>
      </c>
    </row>
    <row r="42" spans="1:19" x14ac:dyDescent="0.25">
      <c r="A42">
        <v>45.796532391053887</v>
      </c>
      <c r="B42">
        <v>-10.010414159000307</v>
      </c>
      <c r="C42">
        <v>62.274668617517449</v>
      </c>
      <c r="D42">
        <v>12404.523659730468</v>
      </c>
      <c r="E42">
        <v>0.21104896822985761</v>
      </c>
      <c r="R42" t="s">
        <v>95</v>
      </c>
      <c r="S42">
        <v>290.14008868368666</v>
      </c>
    </row>
    <row r="43" spans="1:19" x14ac:dyDescent="0.25">
      <c r="A43">
        <v>47.596532391053884</v>
      </c>
      <c r="B43">
        <v>-9.9115147356373843</v>
      </c>
      <c r="C43">
        <v>44.350229606692402</v>
      </c>
      <c r="D43">
        <v>12500.459384088597</v>
      </c>
      <c r="E43">
        <v>0.15030301095198104</v>
      </c>
      <c r="R43" t="s">
        <v>96</v>
      </c>
      <c r="S43">
        <v>19.220245430926134</v>
      </c>
    </row>
    <row r="44" spans="1:19" x14ac:dyDescent="0.25">
      <c r="A44">
        <v>49.396532391053881</v>
      </c>
      <c r="B44">
        <v>-9.8467433814939369</v>
      </c>
      <c r="C44">
        <v>26.572735928607297</v>
      </c>
      <c r="D44">
        <v>12564.272604837215</v>
      </c>
      <c r="E44">
        <v>9.0055051681150217E-2</v>
      </c>
      <c r="R44" t="s">
        <v>97</v>
      </c>
      <c r="S44">
        <v>5.8444793347197246</v>
      </c>
    </row>
    <row r="45" spans="1:19" x14ac:dyDescent="0.25">
      <c r="A45">
        <v>51.196532391053879</v>
      </c>
      <c r="B45">
        <v>-9.8141773169664859</v>
      </c>
      <c r="C45">
        <v>8.8826545934852987</v>
      </c>
      <c r="D45">
        <v>12596.173657257206</v>
      </c>
      <c r="E45">
        <v>3.0103333003845868E-2</v>
      </c>
      <c r="R45" t="s">
        <v>98</v>
      </c>
      <c r="S45">
        <v>2.0706936588898945</v>
      </c>
    </row>
    <row r="46" spans="1:19" x14ac:dyDescent="0.25">
      <c r="A46">
        <v>52.611591232686884</v>
      </c>
      <c r="B46">
        <v>-9.8087118386637897</v>
      </c>
      <c r="C46">
        <v>-4.9999999999955413</v>
      </c>
      <c r="D46">
        <v>12598.920010995787</v>
      </c>
      <c r="E46">
        <v>1.6945009336452956E-2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V2" sqref="V2:X25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H2" t="s">
        <v>41</v>
      </c>
      <c r="I2">
        <v>37646.565860379706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H3" t="s">
        <v>42</v>
      </c>
      <c r="I3">
        <v>1.6800323660823695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26.920451471379376</v>
      </c>
    </row>
    <row r="4" spans="1:24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H4" t="s">
        <v>43</v>
      </c>
      <c r="I4">
        <v>4.1138906343816108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H5" t="s">
        <v>44</v>
      </c>
      <c r="I5">
        <v>248.67912128515661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H6" t="s">
        <v>45</v>
      </c>
      <c r="I6">
        <v>714.53705895880944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R21" t="s">
        <v>74</v>
      </c>
      <c r="S21">
        <v>2120.2466004892035</v>
      </c>
      <c r="W21" t="s">
        <v>118</v>
      </c>
      <c r="X21">
        <v>5.6055260105447946</v>
      </c>
    </row>
    <row r="22" spans="1:24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R22" t="s">
        <v>75</v>
      </c>
      <c r="S22">
        <v>476.67414579343597</v>
      </c>
      <c r="W22" t="s">
        <v>119</v>
      </c>
      <c r="X22">
        <v>1.47402546083458</v>
      </c>
    </row>
    <row r="23" spans="1:24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R23" t="s">
        <v>76</v>
      </c>
      <c r="S23">
        <v>7.0264506253347515E-4</v>
      </c>
      <c r="W23" t="s">
        <v>53</v>
      </c>
      <c r="X23">
        <v>7.079551471379375</v>
      </c>
    </row>
    <row r="24" spans="1:24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R24" t="s">
        <v>77</v>
      </c>
      <c r="S24">
        <v>1.0891020251309367</v>
      </c>
      <c r="V24" t="s">
        <v>120</v>
      </c>
      <c r="W24">
        <v>43.226230387139722</v>
      </c>
    </row>
    <row r="25" spans="1:24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R25" t="s">
        <v>78</v>
      </c>
      <c r="S25">
        <v>2.9910457695102758E-2</v>
      </c>
      <c r="V25" t="s">
        <v>121</v>
      </c>
      <c r="W25">
        <v>0.37721954400658303</v>
      </c>
    </row>
    <row r="26" spans="1:24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R26" t="s">
        <v>79</v>
      </c>
      <c r="S26">
        <v>1.1775770746103449</v>
      </c>
    </row>
    <row r="27" spans="1:24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R27" t="s">
        <v>80</v>
      </c>
      <c r="S27">
        <v>0.98863682896416183</v>
      </c>
    </row>
    <row r="28" spans="1:24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R28" t="s">
        <v>81</v>
      </c>
      <c r="S28">
        <v>0.10984853655157353</v>
      </c>
    </row>
    <row r="29" spans="1:24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R29" t="s">
        <v>82</v>
      </c>
      <c r="S29">
        <v>3.6192868772918509E-4</v>
      </c>
    </row>
    <row r="30" spans="1:24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R30" t="s">
        <v>83</v>
      </c>
      <c r="S30">
        <v>0.87878829241258827</v>
      </c>
    </row>
    <row r="31" spans="1:24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R31" t="s">
        <v>84</v>
      </c>
      <c r="S31">
        <v>1.2126214075042988E-3</v>
      </c>
    </row>
    <row r="32" spans="1:24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R32" t="s">
        <v>85</v>
      </c>
      <c r="S32">
        <v>2.8105802501339006E-3</v>
      </c>
    </row>
    <row r="33" spans="1:19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R33" t="s">
        <v>86</v>
      </c>
      <c r="S33">
        <v>4.3564081005237467</v>
      </c>
    </row>
    <row r="34" spans="1:19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R34" t="s">
        <v>87</v>
      </c>
      <c r="S34">
        <v>5.9820915390205516E-2</v>
      </c>
    </row>
    <row r="35" spans="1:19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R35" t="s">
        <v>88</v>
      </c>
      <c r="S35">
        <v>2.3551541492206898</v>
      </c>
    </row>
    <row r="36" spans="1:19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R36" t="s">
        <v>89</v>
      </c>
      <c r="S36">
        <v>16.49319389896149</v>
      </c>
    </row>
    <row r="37" spans="1:19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R37" t="s">
        <v>90</v>
      </c>
      <c r="S37">
        <v>7861.8791131929775</v>
      </c>
    </row>
    <row r="38" spans="1:19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R38" t="s">
        <v>91</v>
      </c>
      <c r="S38">
        <v>218.61531515283394</v>
      </c>
    </row>
    <row r="39" spans="1:19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R39" t="s">
        <v>92</v>
      </c>
      <c r="S39">
        <v>3.1619027814006384E-2</v>
      </c>
    </row>
    <row r="40" spans="1:19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R40" t="s">
        <v>93</v>
      </c>
      <c r="S40">
        <v>1929.511461846148</v>
      </c>
    </row>
    <row r="41" spans="1:19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R41" t="s">
        <v>94</v>
      </c>
      <c r="S41">
        <v>0.21079351876004254</v>
      </c>
    </row>
    <row r="42" spans="1:19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R42" t="s">
        <v>95</v>
      </c>
      <c r="S42">
        <v>326.73060753928104</v>
      </c>
    </row>
    <row r="43" spans="1:19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R43" t="s">
        <v>96</v>
      </c>
      <c r="S43">
        <v>20.396233230534438</v>
      </c>
    </row>
    <row r="44" spans="1:19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R44" t="s">
        <v>97</v>
      </c>
      <c r="S44">
        <v>5.840745071920054</v>
      </c>
    </row>
    <row r="45" spans="1:19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R45" t="s">
        <v>98</v>
      </c>
      <c r="S45">
        <v>2.197388736137067</v>
      </c>
    </row>
    <row r="46" spans="1:19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</row>
    <row r="47" spans="1:19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A2" sqref="AA2:AC25"/>
    </sheetView>
  </sheetViews>
  <sheetFormatPr defaultRowHeight="15" x14ac:dyDescent="0.25"/>
  <sheetData>
    <row r="1" spans="1:29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M1" t="s">
        <v>40</v>
      </c>
      <c r="Q1" t="s">
        <v>46</v>
      </c>
      <c r="W1" t="s">
        <v>55</v>
      </c>
      <c r="AA1" t="s">
        <v>99</v>
      </c>
    </row>
    <row r="2" spans="1:29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M2" t="s">
        <v>41</v>
      </c>
      <c r="N2">
        <v>37646.565860379706</v>
      </c>
      <c r="Q2" t="s">
        <v>47</v>
      </c>
      <c r="W2" t="s">
        <v>56</v>
      </c>
      <c r="X2">
        <v>0</v>
      </c>
      <c r="AA2" t="s">
        <v>56</v>
      </c>
      <c r="AB2">
        <v>0</v>
      </c>
    </row>
    <row r="3" spans="1:29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M3" t="s">
        <v>42</v>
      </c>
      <c r="N3">
        <v>1.6800323660823695</v>
      </c>
      <c r="R3" t="s">
        <v>48</v>
      </c>
      <c r="S3" t="s">
        <v>28</v>
      </c>
      <c r="T3" t="s">
        <v>29</v>
      </c>
      <c r="W3" t="s">
        <v>57</v>
      </c>
      <c r="X3">
        <v>300</v>
      </c>
      <c r="AA3" t="s">
        <v>100</v>
      </c>
      <c r="AB3">
        <v>26.920451471379376</v>
      </c>
    </row>
    <row r="4" spans="1:29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M4" t="s">
        <v>43</v>
      </c>
      <c r="N4">
        <v>4.1138906343816108</v>
      </c>
      <c r="R4" t="s">
        <v>49</v>
      </c>
      <c r="S4">
        <v>0.02</v>
      </c>
      <c r="W4" t="s">
        <v>58</v>
      </c>
      <c r="X4">
        <v>4</v>
      </c>
      <c r="AA4" t="s">
        <v>101</v>
      </c>
      <c r="AB4">
        <v>6</v>
      </c>
    </row>
    <row r="5" spans="1:29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M5" t="s">
        <v>44</v>
      </c>
      <c r="N5">
        <v>248.67912128515661</v>
      </c>
      <c r="R5" t="s">
        <v>50</v>
      </c>
      <c r="S5">
        <v>5887436.804562035</v>
      </c>
      <c r="W5" t="s">
        <v>59</v>
      </c>
      <c r="X5">
        <v>0.9</v>
      </c>
      <c r="AA5" t="s">
        <v>102</v>
      </c>
      <c r="AB5">
        <v>5</v>
      </c>
    </row>
    <row r="6" spans="1:29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M6" t="s">
        <v>45</v>
      </c>
      <c r="N6">
        <v>714.53705895880944</v>
      </c>
      <c r="R6" t="s">
        <v>51</v>
      </c>
      <c r="S6">
        <v>853.90017992824039</v>
      </c>
      <c r="W6" t="s">
        <v>53</v>
      </c>
      <c r="X6">
        <v>3</v>
      </c>
      <c r="AA6" t="s">
        <v>103</v>
      </c>
    </row>
    <row r="7" spans="1:29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R7" t="s">
        <v>52</v>
      </c>
      <c r="S7">
        <v>724.70128514490443</v>
      </c>
      <c r="W7" t="s">
        <v>60</v>
      </c>
      <c r="X7">
        <v>300</v>
      </c>
      <c r="AA7" t="s">
        <v>104</v>
      </c>
      <c r="AB7">
        <v>1.8241469247509919E-2</v>
      </c>
    </row>
    <row r="8" spans="1:29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R8" t="s">
        <v>53</v>
      </c>
      <c r="S8">
        <v>14.494025702898089</v>
      </c>
      <c r="W8" t="s">
        <v>61</v>
      </c>
      <c r="X8">
        <v>45</v>
      </c>
      <c r="AA8" t="s">
        <v>105</v>
      </c>
    </row>
    <row r="9" spans="1:29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Q9" t="s">
        <v>54</v>
      </c>
      <c r="W9" t="s">
        <v>62</v>
      </c>
      <c r="X9">
        <v>8</v>
      </c>
      <c r="AB9" t="s">
        <v>106</v>
      </c>
      <c r="AC9">
        <v>2.3E-2</v>
      </c>
    </row>
    <row r="10" spans="1:29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R10" t="s">
        <v>48</v>
      </c>
      <c r="S10" t="s">
        <v>30</v>
      </c>
      <c r="T10" t="s">
        <v>31</v>
      </c>
      <c r="W10" t="s">
        <v>63</v>
      </c>
      <c r="X10">
        <v>45</v>
      </c>
      <c r="AB10" t="s">
        <v>107</v>
      </c>
      <c r="AC10">
        <v>6.8647640279612546E-3</v>
      </c>
    </row>
    <row r="11" spans="1:29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R11" t="s">
        <v>50</v>
      </c>
      <c r="S11">
        <v>4357255.0535812248</v>
      </c>
      <c r="W11" t="s">
        <v>64</v>
      </c>
      <c r="X11">
        <v>15</v>
      </c>
      <c r="AB11" t="s">
        <v>108</v>
      </c>
      <c r="AC11">
        <v>1403.543030798616</v>
      </c>
    </row>
    <row r="12" spans="1:29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R12" t="s">
        <v>51</v>
      </c>
      <c r="S12">
        <v>631.96616757961476</v>
      </c>
      <c r="W12" t="s">
        <v>65</v>
      </c>
      <c r="X12">
        <v>2068428</v>
      </c>
      <c r="AB12" t="s">
        <v>109</v>
      </c>
      <c r="AC12">
        <v>418.91268302269799</v>
      </c>
    </row>
    <row r="13" spans="1:29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R13" t="s">
        <v>52</v>
      </c>
      <c r="S13">
        <v>303.5087857798336</v>
      </c>
      <c r="W13" t="s">
        <v>66</v>
      </c>
      <c r="X13">
        <v>3382</v>
      </c>
      <c r="AB13" t="s">
        <v>110</v>
      </c>
      <c r="AC13">
        <v>51.640180265284449</v>
      </c>
    </row>
    <row r="14" spans="1:29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R14" t="s">
        <v>53</v>
      </c>
      <c r="S14">
        <v>1.8117532128622611</v>
      </c>
      <c r="W14" t="s">
        <v>67</v>
      </c>
      <c r="X14">
        <v>1.4316</v>
      </c>
      <c r="AB14" t="s">
        <v>111</v>
      </c>
      <c r="AC14">
        <v>0.14231669665470673</v>
      </c>
    </row>
    <row r="15" spans="1:29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R15" t="s">
        <v>49</v>
      </c>
      <c r="S15">
        <v>5.9693600243141349E-3</v>
      </c>
      <c r="W15" t="s">
        <v>68</v>
      </c>
      <c r="X15">
        <v>238.36901121304791</v>
      </c>
      <c r="AB15" t="s">
        <v>112</v>
      </c>
      <c r="AC15">
        <v>12.358079530822401</v>
      </c>
    </row>
    <row r="16" spans="1:29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Q16" t="s">
        <v>53</v>
      </c>
      <c r="R16">
        <v>16.305778915760349</v>
      </c>
      <c r="W16" t="s">
        <v>69</v>
      </c>
      <c r="X16">
        <v>1633.4171556300644</v>
      </c>
      <c r="AB16" t="s">
        <v>113</v>
      </c>
      <c r="AC16">
        <v>12071.729394727032</v>
      </c>
    </row>
    <row r="17" spans="1:29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W17" t="s">
        <v>70</v>
      </c>
      <c r="X17">
        <v>1470.075440067058</v>
      </c>
      <c r="AB17" t="s">
        <v>114</v>
      </c>
      <c r="AC17">
        <v>16.816005383766822</v>
      </c>
    </row>
    <row r="18" spans="1:29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W18" t="s">
        <v>71</v>
      </c>
      <c r="X18">
        <v>100089.99999999999</v>
      </c>
      <c r="AB18" t="s">
        <v>115</v>
      </c>
      <c r="AC18">
        <v>0.14231669665470673</v>
      </c>
    </row>
    <row r="19" spans="1:29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W19" t="s">
        <v>72</v>
      </c>
      <c r="X19">
        <v>2.7247745630981566E-2</v>
      </c>
      <c r="AB19" t="s">
        <v>116</v>
      </c>
      <c r="AC19">
        <v>3.2496725269285611</v>
      </c>
    </row>
    <row r="20" spans="1:29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W20" t="s">
        <v>73</v>
      </c>
      <c r="X20">
        <v>1.4588477456309816</v>
      </c>
      <c r="AB20" t="s">
        <v>117</v>
      </c>
      <c r="AC20">
        <v>12071.729394727032</v>
      </c>
    </row>
    <row r="21" spans="1:29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W21" t="s">
        <v>74</v>
      </c>
      <c r="X21">
        <v>2120.2466004892035</v>
      </c>
      <c r="AB21" t="s">
        <v>118</v>
      </c>
      <c r="AC21">
        <v>5.6055260105447946</v>
      </c>
    </row>
    <row r="22" spans="1:29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W22" t="s">
        <v>75</v>
      </c>
      <c r="X22">
        <v>476.67414579343597</v>
      </c>
      <c r="AB22" t="s">
        <v>119</v>
      </c>
      <c r="AC22">
        <v>1.47402546083458</v>
      </c>
    </row>
    <row r="23" spans="1:29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W23" t="s">
        <v>76</v>
      </c>
      <c r="X23">
        <v>7.0264506253347515E-4</v>
      </c>
      <c r="AB23" t="s">
        <v>53</v>
      </c>
      <c r="AC23">
        <v>7.079551471379375</v>
      </c>
    </row>
    <row r="24" spans="1:29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W24" t="s">
        <v>77</v>
      </c>
      <c r="X24">
        <v>1.0891020251309367</v>
      </c>
      <c r="AA24" t="s">
        <v>120</v>
      </c>
      <c r="AB24">
        <v>43.226230387139722</v>
      </c>
    </row>
    <row r="25" spans="1:29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W25" t="s">
        <v>78</v>
      </c>
      <c r="X25">
        <v>2.9910457695102758E-2</v>
      </c>
      <c r="AA25" t="s">
        <v>121</v>
      </c>
      <c r="AB25">
        <v>0.37721954400658303</v>
      </c>
    </row>
    <row r="26" spans="1:29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W26" t="s">
        <v>79</v>
      </c>
      <c r="X26">
        <v>1.1775770746103449</v>
      </c>
    </row>
    <row r="27" spans="1:29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W27" t="s">
        <v>80</v>
      </c>
      <c r="X27">
        <v>0.98863682896416183</v>
      </c>
    </row>
    <row r="28" spans="1:29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W28" t="s">
        <v>81</v>
      </c>
      <c r="X28">
        <v>0.10984853655157353</v>
      </c>
    </row>
    <row r="29" spans="1:29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W29" t="s">
        <v>82</v>
      </c>
      <c r="X29">
        <v>3.6192868772918509E-4</v>
      </c>
    </row>
    <row r="30" spans="1:29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W30" t="s">
        <v>83</v>
      </c>
      <c r="X30">
        <v>0.87878829241258827</v>
      </c>
    </row>
    <row r="31" spans="1:29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W31" t="s">
        <v>84</v>
      </c>
      <c r="X31">
        <v>1.2126214075042988E-3</v>
      </c>
    </row>
    <row r="32" spans="1:29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W32" t="s">
        <v>85</v>
      </c>
      <c r="X32">
        <v>2.8105802501339006E-3</v>
      </c>
    </row>
    <row r="33" spans="1:24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W33" t="s">
        <v>86</v>
      </c>
      <c r="X33">
        <v>4.3564081005237467</v>
      </c>
    </row>
    <row r="34" spans="1:24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W34" t="s">
        <v>87</v>
      </c>
      <c r="X34">
        <v>5.9820915390205516E-2</v>
      </c>
    </row>
    <row r="35" spans="1:24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W35" t="s">
        <v>88</v>
      </c>
      <c r="X35">
        <v>2.3551541492206898</v>
      </c>
    </row>
    <row r="36" spans="1:24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W36" t="s">
        <v>89</v>
      </c>
      <c r="X36">
        <v>16.49319389896149</v>
      </c>
    </row>
    <row r="37" spans="1:24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W37" t="s">
        <v>90</v>
      </c>
      <c r="X37">
        <v>7861.8791131929775</v>
      </c>
    </row>
    <row r="38" spans="1:24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W38" t="s">
        <v>91</v>
      </c>
      <c r="X38">
        <v>218.61531515283394</v>
      </c>
    </row>
    <row r="39" spans="1:24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W39" t="s">
        <v>92</v>
      </c>
      <c r="X39">
        <v>3.1619027814006384E-2</v>
      </c>
    </row>
    <row r="40" spans="1:24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W40" t="s">
        <v>93</v>
      </c>
      <c r="X40">
        <v>1929.511461846148</v>
      </c>
    </row>
    <row r="41" spans="1:24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W41" t="s">
        <v>94</v>
      </c>
      <c r="X41">
        <v>0.21079351876004254</v>
      </c>
    </row>
    <row r="42" spans="1:24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W42" t="s">
        <v>95</v>
      </c>
      <c r="X42">
        <v>326.73060753928104</v>
      </c>
    </row>
    <row r="43" spans="1:24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W43" t="s">
        <v>96</v>
      </c>
      <c r="X43">
        <v>20.396233230534438</v>
      </c>
    </row>
    <row r="44" spans="1:24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W44" t="s">
        <v>97</v>
      </c>
      <c r="X44">
        <v>5.840745071920054</v>
      </c>
    </row>
    <row r="45" spans="1:24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W45" t="s">
        <v>98</v>
      </c>
      <c r="X45">
        <v>2.197388736137067</v>
      </c>
    </row>
    <row r="46" spans="1:24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4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 Conditions (Weather)</vt:lpstr>
      <vt:lpstr>Rocket Parameters (Mass)</vt:lpstr>
      <vt:lpstr>Engine Parameters</vt:lpstr>
      <vt:lpstr>Propellant Parameters (Tanks)</vt:lpstr>
      <vt:lpstr>Validation</vt:lpstr>
      <vt:lpstr>Results 27-Aug-2017 14-21-21</vt:lpstr>
      <vt:lpstr>Results 27-Aug-2017 14-26-37</vt:lpstr>
      <vt:lpstr>Results 27-Aug-2017 14-31-00</vt:lpstr>
      <vt:lpstr>Results 27-Aug-2017 14-32-33</vt:lpstr>
      <vt:lpstr>Results 27-Aug-2017 14-33-36</vt:lpstr>
      <vt:lpstr>Results 27-Aug-2017 14-34-48</vt:lpstr>
      <vt:lpstr>Results 27-Aug-2017 14-35-18</vt:lpstr>
      <vt:lpstr>Results 27-Aug-2017 14-35-43</vt:lpstr>
      <vt:lpstr>Results 17-Sep-2017 13-34-09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Thomas Bennett</cp:lastModifiedBy>
  <dcterms:created xsi:type="dcterms:W3CDTF">2017-08-26T18:54:19Z</dcterms:created>
  <dcterms:modified xsi:type="dcterms:W3CDTF">2017-09-17T18:50:50Z</dcterms:modified>
</cp:coreProperties>
</file>