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55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K32" i="5" l="1"/>
  <c r="K31" i="5"/>
  <c r="C36" i="1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D29" i="5" l="1"/>
  <c r="C29" i="5"/>
  <c r="D26" i="5"/>
  <c r="C26" i="5"/>
  <c r="E53" i="4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2" i="5"/>
  <c r="N31" i="5"/>
  <c r="N30" i="5"/>
  <c r="E6" i="2"/>
  <c r="D6" i="2"/>
  <c r="C6" i="2"/>
  <c r="E3" i="2"/>
  <c r="D3" i="2"/>
  <c r="C3" i="2"/>
  <c r="N34" i="5" l="1"/>
  <c r="B14" i="1" s="1"/>
  <c r="C16" i="5"/>
  <c r="C14" i="5"/>
  <c r="C10" i="5" l="1"/>
  <c r="C8" i="5"/>
  <c r="C6" i="5"/>
  <c r="C31" i="1" l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<sst xmlns="http://schemas.openxmlformats.org/spreadsheetml/2006/main" count="253" uniqueCount="121">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</sst>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"/>
      <sheetName val="Rocket Parameters"/>
      <sheetName val="Engine Parameters"/>
      <sheetName val="Propellant Parameters"/>
      <sheetName val="Validation"/>
      <sheetName val="Results 27-Aug-2017 14-21-21"/>
      <sheetName val="Results 27-Aug-2017 14-26-37"/>
      <sheetName val="Results 27-Aug-2017 14-31-00"/>
      <sheetName val="Results 27-Aug-2017 14-32-33"/>
      <sheetName val="Results 27-Aug-2017 14-33-36"/>
      <sheetName val="Results 27-Aug-2017 14-34-48"/>
      <sheetName val="Results 27-Aug-2017 14-35-18"/>
      <sheetName val="Results 27-Aug-2017 14-35-43"/>
      <sheetName val="Results 24-Sep-2017 12-20-16"/>
      <sheetName val="Results 24-Sep-2017 12-37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3" sqref="C13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80</v>
      </c>
    </row>
    <row r="9" spans="1:7" x14ac:dyDescent="0.25">
      <c r="C9" t="s">
        <v>63</v>
      </c>
    </row>
    <row r="10" spans="1:7" x14ac:dyDescent="0.25">
      <c r="A10" s="1" t="s">
        <v>64</v>
      </c>
      <c r="B10" s="1" t="s">
        <v>9</v>
      </c>
      <c r="C10" s="1">
        <v>0</v>
      </c>
      <c r="D10" s="1"/>
      <c r="E10" s="1"/>
      <c r="F10" t="s">
        <v>65</v>
      </c>
    </row>
    <row r="12" spans="1:7" x14ac:dyDescent="0.25">
      <c r="C12" t="s">
        <v>63</v>
      </c>
    </row>
    <row r="13" spans="1:7" x14ac:dyDescent="0.25">
      <c r="A13" s="1" t="s">
        <v>66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</sheetData>
  <hyperlinks>
    <hyperlink ref="G1" r:id="rId1" display="https://www.usclimatedata.com/climate/truth-or-consequences/new-mexico/united-states/usnm033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Normal="100" workbookViewId="0">
      <selection activeCell="B14" sqref="B14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72</v>
      </c>
      <c r="H3" s="1" t="s">
        <v>9</v>
      </c>
      <c r="I3" s="15">
        <v>4</v>
      </c>
      <c r="J3" s="1"/>
      <c r="K3" s="1"/>
      <c r="L3" t="s">
        <v>87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72</v>
      </c>
      <c r="H7" s="1" t="s">
        <v>9</v>
      </c>
      <c r="I7" s="15">
        <v>1</v>
      </c>
      <c r="J7" s="1"/>
      <c r="K7" s="1"/>
      <c r="L7" t="s">
        <v>87</v>
      </c>
      <c r="N7" s="12" t="s">
        <v>85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90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91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82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72</v>
      </c>
      <c r="H11" s="1" t="s">
        <v>9</v>
      </c>
      <c r="I11" s="15">
        <v>1</v>
      </c>
      <c r="J11" s="1"/>
      <c r="K11" s="1"/>
      <c r="L11" t="s">
        <v>87</v>
      </c>
      <c r="N11" s="1" t="s">
        <v>83</v>
      </c>
      <c r="O11" s="1" t="s">
        <v>9</v>
      </c>
      <c r="P11" s="15">
        <v>2700</v>
      </c>
      <c r="Q11" s="1"/>
      <c r="R11" s="1"/>
      <c r="S11" t="s">
        <v>84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67</v>
      </c>
      <c r="B14" s="2">
        <f>'Propellant Parameters (Tanks)'!N34*0.453592</f>
        <v>11.562209199342742</v>
      </c>
      <c r="C14" t="s">
        <v>3</v>
      </c>
      <c r="G14" s="1" t="s">
        <v>95</v>
      </c>
      <c r="H14" s="1" t="s">
        <v>9</v>
      </c>
      <c r="I14" s="15">
        <v>1</v>
      </c>
      <c r="J14" s="1"/>
      <c r="K14" s="1"/>
      <c r="L14" t="s">
        <v>96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97</v>
      </c>
      <c r="H15" s="1" t="s">
        <v>9</v>
      </c>
      <c r="I15" s="15">
        <v>1</v>
      </c>
      <c r="J15" s="1"/>
      <c r="K15" s="1"/>
      <c r="L15" t="s">
        <v>33</v>
      </c>
      <c r="N15" s="1" t="s">
        <v>72</v>
      </c>
      <c r="O15" s="1" t="s">
        <v>9</v>
      </c>
      <c r="P15" s="15">
        <v>1</v>
      </c>
      <c r="Q15" s="1"/>
      <c r="R15" s="1"/>
      <c r="S15" t="s">
        <v>87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9</v>
      </c>
      <c r="C31" s="3">
        <f>SUM(B:B)</f>
        <v>32.444185833819738</v>
      </c>
      <c r="D31" s="1"/>
      <c r="E31" s="1"/>
      <c r="F31" t="s">
        <v>3</v>
      </c>
    </row>
    <row r="34" spans="1:6" x14ac:dyDescent="0.25">
      <c r="B34" t="s">
        <v>119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1</v>
      </c>
      <c r="E39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19"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118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116</v>
      </c>
      <c r="C26">
        <v>1</v>
      </c>
      <c r="D26" t="s">
        <v>117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115</v>
      </c>
      <c r="B28" s="1" t="s">
        <v>9</v>
      </c>
      <c r="C28" s="1">
        <f>C26*2.54^2/100^2</f>
        <v>6.4515999999999998E-4</v>
      </c>
      <c r="D28" s="1"/>
      <c r="E28" s="1"/>
      <c r="F28" t="s">
        <v>100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108</v>
      </c>
      <c r="B34">
        <v>18</v>
      </c>
    </row>
    <row r="35" spans="1:6" x14ac:dyDescent="0.25">
      <c r="A35" t="s">
        <v>109</v>
      </c>
      <c r="B35">
        <v>2.5000000000000001E-2</v>
      </c>
      <c r="C35" t="s">
        <v>5</v>
      </c>
    </row>
    <row r="36" spans="1:6" x14ac:dyDescent="0.25">
      <c r="A36" t="s">
        <v>109</v>
      </c>
      <c r="B36">
        <f>B35 * 2.54/100</f>
        <v>6.3500000000000004E-4</v>
      </c>
      <c r="C36" t="s">
        <v>33</v>
      </c>
    </row>
    <row r="37" spans="1:6" x14ac:dyDescent="0.25">
      <c r="A37" t="s">
        <v>110</v>
      </c>
      <c r="B37">
        <f>(PI() / 4) *B36^2</f>
        <v>3.1669217443593616E-7</v>
      </c>
      <c r="C37" t="s">
        <v>100</v>
      </c>
    </row>
    <row r="39" spans="1:6" x14ac:dyDescent="0.25">
      <c r="A39" t="s">
        <v>105</v>
      </c>
      <c r="B39">
        <v>18</v>
      </c>
    </row>
    <row r="40" spans="1:6" x14ac:dyDescent="0.25">
      <c r="A40" t="s">
        <v>107</v>
      </c>
      <c r="B40">
        <v>5.0999999999999997E-2</v>
      </c>
      <c r="C40" t="s">
        <v>5</v>
      </c>
    </row>
    <row r="41" spans="1:6" x14ac:dyDescent="0.25">
      <c r="A41" t="s">
        <v>107</v>
      </c>
      <c r="B41">
        <f>B40 * 2.54/100</f>
        <v>1.2953999999999999E-3</v>
      </c>
      <c r="C41" t="s">
        <v>33</v>
      </c>
    </row>
    <row r="42" spans="1:6" x14ac:dyDescent="0.25">
      <c r="A42" t="s">
        <v>106</v>
      </c>
      <c r="B42">
        <f>(PI() / 4) *B41^2</f>
        <v>1.3179461531325915E-6</v>
      </c>
      <c r="C42" t="s">
        <v>100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99</v>
      </c>
      <c r="B45" s="1" t="s">
        <v>9</v>
      </c>
      <c r="C45" s="9">
        <f>B34*B37</f>
        <v>5.7004591398468508E-6</v>
      </c>
      <c r="D45" s="1"/>
      <c r="E45" s="1"/>
      <c r="F45" t="s">
        <v>100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101</v>
      </c>
      <c r="B48" s="1" t="s">
        <v>9</v>
      </c>
      <c r="C48" s="9">
        <f>B42*B39</f>
        <v>2.3723030756386648E-5</v>
      </c>
      <c r="D48" s="1"/>
      <c r="E48" s="1"/>
      <c r="F48" t="s">
        <v>100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111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112</v>
      </c>
      <c r="B54" s="1" t="s">
        <v>9</v>
      </c>
      <c r="C54" s="1">
        <v>1</v>
      </c>
      <c r="D54" s="1"/>
      <c r="E54" s="1"/>
      <c r="F54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A32" sqref="A32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9</v>
      </c>
      <c r="C6" s="9">
        <f>$N$6*J6</f>
        <v>2.6104650300000001E-2</v>
      </c>
      <c r="D6" s="1"/>
      <c r="E6" s="1"/>
      <c r="F6" t="s">
        <v>60</v>
      </c>
      <c r="J6" s="1">
        <v>1593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7.6281950500000006E-3</v>
      </c>
      <c r="D8" s="1"/>
      <c r="E8" s="1"/>
      <c r="F8" t="s">
        <v>60</v>
      </c>
      <c r="J8" s="1">
        <v>465.5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114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113</v>
      </c>
      <c r="B22" s="1" t="s">
        <v>9</v>
      </c>
      <c r="C22" s="1">
        <v>295</v>
      </c>
      <c r="D22" s="1"/>
      <c r="E22" s="1"/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103</v>
      </c>
      <c r="B27" s="1" t="s">
        <v>9</v>
      </c>
      <c r="C27" s="1">
        <v>3</v>
      </c>
      <c r="D27" s="1"/>
    </row>
    <row r="28" spans="1:14" x14ac:dyDescent="0.25">
      <c r="J28" s="12" t="s">
        <v>68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69</v>
      </c>
      <c r="K29" t="s">
        <v>72</v>
      </c>
      <c r="L29" t="s">
        <v>55</v>
      </c>
      <c r="M29" t="s">
        <v>70</v>
      </c>
      <c r="N29" t="s">
        <v>74</v>
      </c>
    </row>
    <row r="30" spans="1:14" x14ac:dyDescent="0.25">
      <c r="A30" s="1" t="s">
        <v>104</v>
      </c>
      <c r="B30" s="1" t="s">
        <v>9</v>
      </c>
      <c r="C30" s="1">
        <v>2</v>
      </c>
      <c r="D30" s="1"/>
      <c r="J30" t="s">
        <v>71</v>
      </c>
      <c r="K30">
        <v>2</v>
      </c>
      <c r="L30">
        <v>2.52</v>
      </c>
      <c r="M30" t="s">
        <v>73</v>
      </c>
      <c r="N30" s="13">
        <f>K30*L30</f>
        <v>5.04</v>
      </c>
    </row>
    <row r="31" spans="1:14" x14ac:dyDescent="0.25">
      <c r="J31" t="s">
        <v>75</v>
      </c>
      <c r="K31" s="8">
        <f>C34</f>
        <v>56.603313253621714</v>
      </c>
      <c r="L31">
        <v>0.249</v>
      </c>
      <c r="M31" t="s">
        <v>77</v>
      </c>
      <c r="N31" s="13">
        <f>K31*L31</f>
        <v>14.094225000151807</v>
      </c>
    </row>
    <row r="32" spans="1:14" x14ac:dyDescent="0.25">
      <c r="A32" t="s">
        <v>46</v>
      </c>
      <c r="J32" t="s">
        <v>76</v>
      </c>
      <c r="K32" s="8">
        <f>C37</f>
        <v>14.981999088208545</v>
      </c>
      <c r="L32">
        <v>0.27200000000000002</v>
      </c>
      <c r="M32" t="s">
        <v>77</v>
      </c>
      <c r="N32" s="13">
        <f>K32*L32</f>
        <v>4.0751037519927245</v>
      </c>
    </row>
    <row r="33" spans="1:15" x14ac:dyDescent="0.25">
      <c r="A33" t="s">
        <v>53</v>
      </c>
      <c r="J33" t="s">
        <v>78</v>
      </c>
      <c r="K33">
        <v>1</v>
      </c>
      <c r="L33">
        <v>2.2810000000000001</v>
      </c>
      <c r="M33" t="s">
        <v>73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v>56.603313253621714</v>
      </c>
      <c r="D34" s="1"/>
      <c r="E34" s="1"/>
      <c r="F34" t="s">
        <v>33</v>
      </c>
      <c r="J34" s="12" t="s">
        <v>79</v>
      </c>
      <c r="K34" s="12"/>
      <c r="L34" s="12"/>
      <c r="M34" s="12"/>
      <c r="N34" s="14">
        <f>SUM(N30:N33)</f>
        <v>25.490328752144531</v>
      </c>
      <c r="O34" t="s">
        <v>50</v>
      </c>
    </row>
    <row r="36" spans="1:15" x14ac:dyDescent="0.25">
      <c r="A36" t="s">
        <v>54</v>
      </c>
    </row>
    <row r="37" spans="1:15" x14ac:dyDescent="0.25">
      <c r="A37" s="1" t="s">
        <v>43</v>
      </c>
      <c r="B37" s="1" t="s">
        <v>9</v>
      </c>
      <c r="C37" s="8">
        <v>14.981999088208545</v>
      </c>
      <c r="D37" s="1"/>
      <c r="E37" s="1"/>
      <c r="F37" t="s">
        <v>33</v>
      </c>
      <c r="J37" t="s">
        <v>120</v>
      </c>
    </row>
    <row r="39" spans="1:15" x14ac:dyDescent="0.25">
      <c r="A39" s="1" t="s">
        <v>57</v>
      </c>
      <c r="B39" s="1" t="s">
        <v>9</v>
      </c>
      <c r="C39" s="7">
        <v>41.668101</v>
      </c>
      <c r="D39" s="4"/>
      <c r="E39" s="1"/>
      <c r="F39" t="s">
        <v>50</v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Validation!#REF!</xm:f>
          </x14:formula1>
          <xm:sqref>B19 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2017-10-06T02:56:07Z</dcterms:modified>
</cp:coreProperties>
</file>