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defaultThemeVersion="124226"/>
  <bookViews>
    <workbookView xWindow="480" yWindow="180" windowWidth="27795" windowHeight="12525" tabRatio="551" activeTab="3"/>
  </bookViews>
  <sheets>
    <sheet name="Simulation Conditions (Weather)" sheetId="2" r:id="rId1"/>
    <sheet name="Rocket Parameters (Mass)" sheetId="1" r:id="rId2"/>
    <sheet name="Engine Parameters" sheetId="4" r:id="rId3"/>
    <sheet name="Propellant Parameters (Tanks)" sheetId="5" r:id="rId4"/>
    <sheet name="Validation" sheetId="3" state="hidden" r:id="rId5"/>
  </sheets>
  <externalReferences>
    <externalReference r:id="rId6"/>
  </externalReferences>
  <calcPr calcId="145621"/>
</workbook>
</file>

<file path=xl/calcChain.xml><?xml version="1.0" encoding="utf-8"?>
<calcChain xmlns="http://schemas.openxmlformats.org/spreadsheetml/2006/main">
  <c r="C37" i="5" l="1"/>
  <c r="C34" i="5"/>
  <c r="K32" i="5" l="1"/>
  <c r="K31" i="5"/>
  <c r="C36" i="1" l="1"/>
  <c r="C28" i="4" l="1"/>
  <c r="E27" i="4"/>
  <c r="D27" i="4"/>
  <c r="C27" i="4"/>
  <c r="E21" i="5" l="1"/>
  <c r="D21" i="5"/>
  <c r="C21" i="5"/>
  <c r="E18" i="5"/>
  <c r="D18" i="5"/>
  <c r="C18" i="5"/>
  <c r="B36" i="4" l="1"/>
  <c r="B37" i="4" s="1"/>
  <c r="C45" i="4" s="1"/>
  <c r="B41" i="4"/>
  <c r="B42" i="4" s="1"/>
  <c r="C48" i="4" s="1"/>
  <c r="D29" i="5" l="1"/>
  <c r="C29" i="5"/>
  <c r="D26" i="5"/>
  <c r="C26" i="5"/>
  <c r="E53" i="4"/>
  <c r="D53" i="4"/>
  <c r="C53" i="4"/>
  <c r="E50" i="4"/>
  <c r="D50" i="4"/>
  <c r="C50" i="4"/>
  <c r="E47" i="4"/>
  <c r="D47" i="4"/>
  <c r="C47" i="4"/>
  <c r="E44" i="4"/>
  <c r="D44" i="4"/>
  <c r="C44" i="4"/>
  <c r="C7" i="2" l="1"/>
  <c r="B11" i="1"/>
  <c r="B4" i="1"/>
  <c r="K13" i="1"/>
  <c r="J13" i="1"/>
  <c r="I13" i="1"/>
  <c r="R13" i="1"/>
  <c r="Q13" i="1"/>
  <c r="P13" i="1"/>
  <c r="B12" i="1" l="1"/>
  <c r="P8" i="1"/>
  <c r="P9" i="1"/>
  <c r="B7" i="1"/>
  <c r="K9" i="1"/>
  <c r="J9" i="1"/>
  <c r="I9" i="1"/>
  <c r="I1" i="1"/>
  <c r="J1" i="1"/>
  <c r="K1" i="1"/>
  <c r="P1" i="1"/>
  <c r="Q1" i="1"/>
  <c r="R1" i="1"/>
  <c r="P4" i="1"/>
  <c r="Q4" i="1"/>
  <c r="R4" i="1"/>
  <c r="P7" i="1"/>
  <c r="Q7" i="1"/>
  <c r="R7" i="1"/>
  <c r="I5" i="1"/>
  <c r="J5" i="1"/>
  <c r="K5" i="1"/>
  <c r="B13" i="1"/>
  <c r="B8" i="1"/>
  <c r="B3" i="1"/>
  <c r="C13" i="2" l="1"/>
  <c r="N33" i="5"/>
  <c r="C12" i="5"/>
  <c r="N32" i="5"/>
  <c r="N31" i="5"/>
  <c r="N30" i="5"/>
  <c r="E6" i="2"/>
  <c r="D6" i="2"/>
  <c r="C6" i="2"/>
  <c r="E3" i="2"/>
  <c r="D3" i="2"/>
  <c r="C3" i="2"/>
  <c r="N34" i="5" l="1"/>
  <c r="B14" i="1" s="1"/>
  <c r="C16" i="5"/>
  <c r="C14" i="5"/>
  <c r="C10" i="5" l="1"/>
  <c r="C8" i="5"/>
  <c r="C6" i="5"/>
  <c r="C31" i="1" l="1"/>
  <c r="B10" i="1"/>
  <c r="J10" i="5"/>
  <c r="E30" i="4" l="1"/>
  <c r="D30" i="4"/>
  <c r="C30" i="4"/>
  <c r="E5" i="5"/>
  <c r="D5" i="5"/>
  <c r="C5" i="5"/>
  <c r="E23" i="4"/>
  <c r="D23" i="4"/>
  <c r="C23" i="4"/>
  <c r="E20" i="4"/>
  <c r="D20" i="4"/>
  <c r="C20" i="4"/>
  <c r="E17" i="4"/>
  <c r="D17" i="4"/>
  <c r="C17" i="4"/>
  <c r="E14" i="4"/>
  <c r="D14" i="4"/>
  <c r="C14" i="4"/>
  <c r="E11" i="4"/>
  <c r="D11" i="4"/>
  <c r="C11" i="4"/>
  <c r="E8" i="4"/>
  <c r="D8" i="4"/>
  <c r="C8" i="4"/>
  <c r="E5" i="4"/>
  <c r="D5" i="4"/>
  <c r="C5" i="4"/>
  <c r="E2" i="4"/>
  <c r="D2" i="4"/>
  <c r="C2" i="4"/>
  <c r="E38" i="1"/>
  <c r="D38" i="1"/>
  <c r="C38" i="1"/>
  <c r="E35" i="1"/>
  <c r="D35" i="1"/>
  <c r="C35" i="1"/>
  <c r="E30" i="1"/>
  <c r="C30" i="1"/>
  <c r="D30" i="1"/>
</calcChain>
</file>

<file path=xl/sharedStrings.xml><?xml version="1.0" encoding="utf-8"?>
<sst xmlns="http://schemas.openxmlformats.org/spreadsheetml/2006/main" count="256" uniqueCount="122">
  <si>
    <t>Total inert mass</t>
  </si>
  <si>
    <t>Nose cone</t>
  </si>
  <si>
    <t>Body tube</t>
  </si>
  <si>
    <t>kg</t>
  </si>
  <si>
    <t>Fins</t>
  </si>
  <si>
    <t>in</t>
  </si>
  <si>
    <t>Largest circular diameter</t>
  </si>
  <si>
    <t>Thrust-to-weight ratio</t>
  </si>
  <si>
    <t>Parameter options</t>
  </si>
  <si>
    <t>Single value</t>
  </si>
  <si>
    <t>Range of values</t>
  </si>
  <si>
    <t>Monte Carlo</t>
  </si>
  <si>
    <t>Chamber pressure</t>
  </si>
  <si>
    <t>psia</t>
  </si>
  <si>
    <t>Expansion ratio</t>
  </si>
  <si>
    <t>Engine mass</t>
  </si>
  <si>
    <t>Contraction ratio</t>
  </si>
  <si>
    <t>Characteristic length</t>
  </si>
  <si>
    <t>Chamber-to-throat contraction angle</t>
  </si>
  <si>
    <t>degrees</t>
  </si>
  <si>
    <t>Nozzle cone half angle</t>
  </si>
  <si>
    <t>Ambient temperature</t>
  </si>
  <si>
    <t>Ambient pressure</t>
  </si>
  <si>
    <t>K</t>
  </si>
  <si>
    <t>Pa</t>
  </si>
  <si>
    <t>Oxidizer</t>
  </si>
  <si>
    <t>Fuel</t>
  </si>
  <si>
    <t>NITROUSOXIDE</t>
  </si>
  <si>
    <t>N2O</t>
  </si>
  <si>
    <t>ETHANE</t>
  </si>
  <si>
    <t>Oxidizer volume</t>
  </si>
  <si>
    <t>Propellant options</t>
  </si>
  <si>
    <t>Mixture ratio</t>
  </si>
  <si>
    <t>m</t>
  </si>
  <si>
    <t>Engine</t>
  </si>
  <si>
    <t>Payload</t>
  </si>
  <si>
    <t>Recovery</t>
  </si>
  <si>
    <t>Couplers</t>
  </si>
  <si>
    <t>Bulkheads</t>
  </si>
  <si>
    <t>Valves</t>
  </si>
  <si>
    <t>Engine controller</t>
  </si>
  <si>
    <t>Lines</t>
  </si>
  <si>
    <t>Fuel volume</t>
  </si>
  <si>
    <t>Length (Straight section)</t>
  </si>
  <si>
    <t>in^3</t>
  </si>
  <si>
    <t>INPUTS</t>
  </si>
  <si>
    <t>OUTPUTS</t>
  </si>
  <si>
    <t>End Caps Volume</t>
  </si>
  <si>
    <t>Inner Diameter</t>
  </si>
  <si>
    <t>Units</t>
  </si>
  <si>
    <t>lb</t>
  </si>
  <si>
    <t>Bulkhead Thickness</t>
  </si>
  <si>
    <t>Outer Diameter</t>
  </si>
  <si>
    <t>Ox Tank</t>
  </si>
  <si>
    <t>Fuel Tank</t>
  </si>
  <si>
    <t>Mass</t>
  </si>
  <si>
    <t>Item</t>
  </si>
  <si>
    <t>Ox Mass</t>
  </si>
  <si>
    <t>Fuel Mass</t>
  </si>
  <si>
    <t>C2H6</t>
  </si>
  <si>
    <t>m^3</t>
  </si>
  <si>
    <t>in^3 to m^3</t>
  </si>
  <si>
    <t>in to m</t>
  </si>
  <si>
    <t>Value</t>
  </si>
  <si>
    <t>Launch Angle</t>
  </si>
  <si>
    <t>Degrees</t>
  </si>
  <si>
    <t>Launch Altitude</t>
  </si>
  <si>
    <t>Tank</t>
  </si>
  <si>
    <t>Tank Mass Calculation</t>
  </si>
  <si>
    <t>Component</t>
  </si>
  <si>
    <t>Unit</t>
  </si>
  <si>
    <t>End Cap</t>
  </si>
  <si>
    <t>Quantity</t>
  </si>
  <si>
    <t>lbm</t>
  </si>
  <si>
    <t>Subtotal Mass</t>
  </si>
  <si>
    <t>Ox Cylinder</t>
  </si>
  <si>
    <t>Fuel Cylinder</t>
  </si>
  <si>
    <t>lbm/in</t>
  </si>
  <si>
    <t>Interpropellant Bulkhead</t>
  </si>
  <si>
    <t>Total Mass</t>
  </si>
  <si>
    <t>DO NOT INPUT, CALCULATED FROM LAUNCH ALTITUDE. Need to implement temperature compensation</t>
  </si>
  <si>
    <t>Fins:</t>
  </si>
  <si>
    <t>Length</t>
  </si>
  <si>
    <t>Material Density</t>
  </si>
  <si>
    <t>kg/m^3</t>
  </si>
  <si>
    <t>Body Tube:</t>
  </si>
  <si>
    <t>Bulkheads:</t>
  </si>
  <si>
    <t>#</t>
  </si>
  <si>
    <t>Recovery:</t>
  </si>
  <si>
    <t>Nose Cone:</t>
  </si>
  <si>
    <t>Outer Dia.</t>
  </si>
  <si>
    <t>Inner Dia.</t>
  </si>
  <si>
    <t>Couplers:</t>
  </si>
  <si>
    <t>Valves:</t>
  </si>
  <si>
    <t>Lines:</t>
  </si>
  <si>
    <t xml:space="preserve">Linear Density </t>
  </si>
  <si>
    <t>kg/m</t>
  </si>
  <si>
    <t>Length (total)</t>
  </si>
  <si>
    <t>Truth of Consequences US Climate Data</t>
  </si>
  <si>
    <t>Fuel Injector Area</t>
  </si>
  <si>
    <t>m^2</t>
  </si>
  <si>
    <t>Oxidizer Injector Area</t>
  </si>
  <si>
    <t>c</t>
  </si>
  <si>
    <t>Oxidizer Valve Cv</t>
  </si>
  <si>
    <t>Fuel Valve Cv</t>
  </si>
  <si>
    <t># of oxidizer injector elements</t>
  </si>
  <si>
    <t>Oxidizer injector element area</t>
  </si>
  <si>
    <t>Oxidizer injector element diameter</t>
  </si>
  <si>
    <t># of fuel injector elements</t>
  </si>
  <si>
    <t>Fuel injector element diameter</t>
  </si>
  <si>
    <t>Fuel injector element area</t>
  </si>
  <si>
    <t>Oxidizer Injector Cd</t>
  </si>
  <si>
    <t>Fuel Injector Cd</t>
  </si>
  <si>
    <t>Fuel temperature</t>
  </si>
  <si>
    <t>Oxidizer temperature</t>
  </si>
  <si>
    <t>Engine throat area</t>
  </si>
  <si>
    <t>Throat area</t>
  </si>
  <si>
    <t>in^2</t>
  </si>
  <si>
    <t>C* efficiency</t>
  </si>
  <si>
    <t>Diameter</t>
  </si>
  <si>
    <t>Length (straight section)</t>
  </si>
  <si>
    <t># of Monte Carlo runs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</si>
</sst>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3" borderId="0" applyNumberFormat="0" applyBorder="0" applyAlignment="0" applyProtection="0"/>
    <xf numFmtId="0" fontId="3" fillId="0" borderId="0" applyNumberFormat="0" applyFill="0" applyBorder="0" applyAlignment="0" applyProtection="0"/>
  </cellStyleXfs>
  <cellXfs count="20">
    <xf numFmtId="0" fontId="0" fillId="0" borderId="0" xfId="0"/>
    <xf numFmtId="0" fontId="0" fillId="2" borderId="0" xfId="0" applyFill="1"/>
    <xf numFmtId="2" fontId="0" fillId="0" borderId="0" xfId="0" applyNumberFormat="1"/>
    <xf numFmtId="2" fontId="0" fillId="2" borderId="0" xfId="0" applyNumberFormat="1" applyFill="1"/>
    <xf numFmtId="0" fontId="1" fillId="3" borderId="0" xfId="1"/>
    <xf numFmtId="0" fontId="2" fillId="0" borderId="1" xfId="0" applyFont="1" applyBorder="1"/>
    <xf numFmtId="11" fontId="0" fillId="0" borderId="0" xfId="0" applyNumberFormat="1"/>
    <xf numFmtId="2" fontId="1" fillId="3" borderId="0" xfId="1" applyNumberFormat="1"/>
    <xf numFmtId="164" fontId="0" fillId="2" borderId="0" xfId="0" applyNumberFormat="1" applyFill="1"/>
    <xf numFmtId="11" fontId="0" fillId="2" borderId="0" xfId="0" applyNumberFormat="1" applyFill="1"/>
    <xf numFmtId="0" fontId="3" fillId="0" borderId="0" xfId="2"/>
    <xf numFmtId="0" fontId="0" fillId="4" borderId="0" xfId="0" applyFill="1"/>
    <xf numFmtId="0" fontId="2" fillId="0" borderId="0" xfId="0" applyFont="1"/>
    <xf numFmtId="165" fontId="0" fillId="0" borderId="0" xfId="0" applyNumberFormat="1"/>
    <xf numFmtId="165" fontId="2" fillId="0" borderId="0" xfId="0" applyNumberFormat="1" applyFont="1"/>
    <xf numFmtId="0" fontId="0" fillId="2" borderId="0" xfId="0" applyNumberFormat="1" applyFill="1"/>
    <xf numFmtId="0" fontId="0" fillId="0" borderId="0" xfId="0" applyFill="1"/>
    <xf numFmtId="164" fontId="0" fillId="0" borderId="0" xfId="0" applyNumberFormat="1" applyFill="1"/>
    <xf numFmtId="2" fontId="1" fillId="0" borderId="0" xfId="1" applyNumberFormat="1" applyFill="1"/>
    <xf numFmtId="0" fontId="1" fillId="0" borderId="0" xfId="1" applyFill="1"/>
  </cellXfs>
  <cellStyles count="3">
    <cellStyle name="20% - Accent1" xfId="1" builtinId="30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pb0024/Downloads/simconfig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mulation Conditions (Weather)"/>
      <sheetName val="Rocket Parameters (Mass)"/>
      <sheetName val="Engine Parameters"/>
      <sheetName val="Propellant Parameters (Tanks)"/>
      <sheetName val="Validation"/>
      <sheetName val="Results 06-Oct-2017 15-52-58"/>
      <sheetName val="Results 06-Oct-2017 16-04-00"/>
      <sheetName val="Simulation Conditions"/>
      <sheetName val="Rocket Parameters"/>
      <sheetName val="Propellant Parameters"/>
      <sheetName val="Results 27-Aug-2017 14-21-21"/>
      <sheetName val="Results 27-Aug-2017 14-26-37"/>
      <sheetName val="Results 27-Aug-2017 14-31-00"/>
      <sheetName val="Results 27-Aug-2017 14-32-33"/>
      <sheetName val="Results 27-Aug-2017 14-33-36"/>
    </sheetNames>
    <sheetDataSet>
      <sheetData sheetId="0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usclimatedata.com/climate/truth-or-consequences/new-mexico/united-states/usnm0332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C7" sqref="C7"/>
    </sheetView>
  </sheetViews>
  <sheetFormatPr defaultRowHeight="15" x14ac:dyDescent="0.25"/>
  <cols>
    <col min="1" max="1" width="20.7109375" bestFit="1" customWidth="1"/>
    <col min="2" max="2" width="11.7109375" bestFit="1" customWidth="1"/>
  </cols>
  <sheetData>
    <row r="1" spans="1:7" x14ac:dyDescent="0.25">
      <c r="G1" s="10" t="s">
        <v>98</v>
      </c>
    </row>
    <row r="3" spans="1:7" x14ac:dyDescent="0.25">
      <c r="C3" t="str">
        <f>IF(B4="Single value","Value",IF(B4="Range of values","Start",IF(B4="Monte Carlo","Mean","ERROR")))</f>
        <v>Value</v>
      </c>
      <c r="D3" t="str">
        <f>IF(B4="Single value","",IF(B4="Range of values","Step",IF(B4="Monte Carlo","Standard deviation","ERROR")))</f>
        <v/>
      </c>
      <c r="E3" t="str">
        <f>IF(B4="Single value","",IF(B4="Range of values","End",IF(B4="Monte Carlo","","ERROR")))</f>
        <v/>
      </c>
    </row>
    <row r="4" spans="1:7" x14ac:dyDescent="0.25">
      <c r="A4" s="1" t="s">
        <v>21</v>
      </c>
      <c r="B4" s="1" t="s">
        <v>9</v>
      </c>
      <c r="C4" s="1">
        <v>295</v>
      </c>
      <c r="D4" s="1"/>
      <c r="E4" s="1"/>
      <c r="F4" t="s">
        <v>23</v>
      </c>
    </row>
    <row r="6" spans="1:7" x14ac:dyDescent="0.25">
      <c r="C6" t="str">
        <f>IF(B7="Single value","Value",IF(B7="Range of values","Start",IF(B7="Monte Carlo","Mean","ERROR")))</f>
        <v>Value</v>
      </c>
      <c r="D6" t="str">
        <f>IF(B7="Single value","",IF(B7="Range of values","Step",IF(B7="Monte Carlo","Standard deviation","ERROR")))</f>
        <v/>
      </c>
      <c r="E6" t="str">
        <f>IF(B7="Single value","",IF(B7="Range of values","End",IF(B7="Monte Carlo","","ERROR")))</f>
        <v/>
      </c>
    </row>
    <row r="7" spans="1:7" x14ac:dyDescent="0.25">
      <c r="A7" s="1" t="s">
        <v>22</v>
      </c>
      <c r="B7" s="11" t="s">
        <v>9</v>
      </c>
      <c r="C7" s="11">
        <f>101325*(1-(0.0000225577)*C13)^5.25588</f>
        <v>85589.183879933975</v>
      </c>
      <c r="D7" s="11"/>
      <c r="E7" s="11"/>
      <c r="F7" t="s">
        <v>24</v>
      </c>
      <c r="G7" t="s">
        <v>80</v>
      </c>
    </row>
    <row r="9" spans="1:7" x14ac:dyDescent="0.25">
      <c r="C9" t="s">
        <v>63</v>
      </c>
    </row>
    <row r="10" spans="1:7" x14ac:dyDescent="0.25">
      <c r="A10" s="1" t="s">
        <v>64</v>
      </c>
      <c r="B10" s="1" t="s">
        <v>9</v>
      </c>
      <c r="C10" s="1">
        <v>0</v>
      </c>
      <c r="D10" s="1"/>
      <c r="E10" s="1"/>
      <c r="F10" t="s">
        <v>65</v>
      </c>
    </row>
    <row r="12" spans="1:7" x14ac:dyDescent="0.25">
      <c r="C12" t="s">
        <v>63</v>
      </c>
    </row>
    <row r="13" spans="1:7" x14ac:dyDescent="0.25">
      <c r="A13" s="1" t="s">
        <v>66</v>
      </c>
      <c r="B13" s="1" t="s">
        <v>9</v>
      </c>
      <c r="C13" s="1">
        <f>4595/3.28</f>
        <v>1400.9146341463415</v>
      </c>
      <c r="D13" s="1"/>
      <c r="E13" s="1"/>
      <c r="F13" t="s">
        <v>33</v>
      </c>
    </row>
    <row r="16" spans="1:7" x14ac:dyDescent="0.25">
      <c r="C16" t="s">
        <v>63</v>
      </c>
    </row>
    <row r="17" spans="1:5" x14ac:dyDescent="0.25">
      <c r="A17" s="1" t="s">
        <v>121</v>
      </c>
      <c r="B17" s="1" t="s">
        <v>9</v>
      </c>
      <c r="C17" s="1">
        <v>1</v>
      </c>
      <c r="D17" s="1"/>
      <c r="E17" s="1"/>
    </row>
  </sheetData>
  <dataValidations count="1">
    <dataValidation type="whole" operator="greaterThanOrEqual" allowBlank="1" showInputMessage="1" showErrorMessage="1" sqref="C17">
      <formula1>1</formula1>
    </dataValidation>
  </dataValidations>
  <hyperlinks>
    <hyperlink ref="G1" r:id="rId1" display="https://www.usclimatedata.com/climate/truth-or-consequences/new-mexico/united-states/usnm0332"/>
  </hyperlinks>
  <pageMargins left="0.7" right="0.7" top="0.75" bottom="0.75" header="0.3" footer="0.3"/>
  <pageSetup orientation="portrait" horizontalDpi="360" verticalDpi="360"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Validation!$A$2:$A$4</xm:f>
          </x14:formula1>
          <xm:sqref>B4</xm:sqref>
        </x14:dataValidation>
        <x14:dataValidation type="list" allowBlank="1" showInputMessage="1" showErrorMessage="1">
          <x14:formula1>
            <xm:f>Validation!$A$2</xm:f>
          </x14:formula1>
          <xm:sqref>B17</xm:sqref>
        </x14:dataValidation>
        <x14:dataValidation type="list" allowBlank="1" showInputMessage="1" showErrorMessage="1">
          <x14:formula1>
            <xm:f>Validation!$A$2:$A$4</xm:f>
          </x14:formula1>
          <xm:sqref>B13 B10 B7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9"/>
  <sheetViews>
    <sheetView topLeftCell="A25" zoomScaleNormal="100" workbookViewId="0">
      <selection activeCell="D31" sqref="D31"/>
    </sheetView>
  </sheetViews>
  <sheetFormatPr defaultRowHeight="15" x14ac:dyDescent="0.25"/>
  <cols>
    <col min="1" max="1" width="16.28515625" bestFit="1" customWidth="1"/>
    <col min="2" max="2" width="6.5703125" bestFit="1" customWidth="1"/>
    <col min="4" max="4" width="10.7109375" customWidth="1"/>
    <col min="5" max="5" width="23.140625" bestFit="1" customWidth="1"/>
    <col min="6" max="6" width="11.7109375" bestFit="1" customWidth="1"/>
    <col min="7" max="7" width="15.7109375" bestFit="1" customWidth="1"/>
    <col min="8" max="8" width="11.7109375" bestFit="1" customWidth="1"/>
    <col min="9" max="9" width="7.5703125" bestFit="1" customWidth="1"/>
    <col min="12" max="12" width="7.5703125" bestFit="1" customWidth="1"/>
    <col min="14" max="14" width="15.7109375" bestFit="1" customWidth="1"/>
    <col min="15" max="15" width="11.7109375" bestFit="1" customWidth="1"/>
    <col min="19" max="19" width="5.5703125" bestFit="1" customWidth="1"/>
  </cols>
  <sheetData>
    <row r="1" spans="1:19" x14ac:dyDescent="0.25">
      <c r="G1" s="12" t="s">
        <v>81</v>
      </c>
      <c r="I1" t="str">
        <f>IF(H2="Single value","Value",IF(H2="Range of values","Start",IF(H2="Monte Carlo","Mean","ERROR")))</f>
        <v>Value</v>
      </c>
      <c r="J1" t="str">
        <f>IF(H2="Single value","",IF(H2="Range of values","Step",IF(H2="Monte Carlo","Standard deviation","ERROR")))</f>
        <v/>
      </c>
      <c r="K1" t="str">
        <f>IF(H2="Single value","",IF(H2="Range of values","End",IF(H2="Monte Carlo","","ERROR")))</f>
        <v/>
      </c>
      <c r="L1" t="s">
        <v>49</v>
      </c>
      <c r="N1" s="12" t="s">
        <v>88</v>
      </c>
      <c r="P1" t="str">
        <f>IF(O2="Single value","Value",IF(O2="Range of values","Start",IF(O2="Monte Carlo","Mean","ERROR")))</f>
        <v>Value</v>
      </c>
      <c r="Q1" t="str">
        <f>IF(O2="Single value","",IF(O2="Range of values","Step",IF(O2="Monte Carlo","Standard deviation","ERROR")))</f>
        <v/>
      </c>
      <c r="R1" t="str">
        <f>IF(O2="Single value","",IF(O2="Range of values","End",IF(O2="Monte Carlo","","ERROR")))</f>
        <v/>
      </c>
      <c r="S1" t="s">
        <v>49</v>
      </c>
    </row>
    <row r="2" spans="1:19" x14ac:dyDescent="0.25">
      <c r="A2" s="5" t="s">
        <v>56</v>
      </c>
      <c r="B2" s="5" t="s">
        <v>55</v>
      </c>
      <c r="C2" s="5" t="s">
        <v>49</v>
      </c>
      <c r="G2" s="1" t="s">
        <v>55</v>
      </c>
      <c r="H2" s="1" t="s">
        <v>9</v>
      </c>
      <c r="I2" s="15">
        <v>1</v>
      </c>
      <c r="J2" s="1"/>
      <c r="K2" s="1"/>
      <c r="L2" t="s">
        <v>3</v>
      </c>
      <c r="N2" s="1" t="s">
        <v>55</v>
      </c>
      <c r="O2" s="1" t="s">
        <v>9</v>
      </c>
      <c r="P2" s="15">
        <v>1</v>
      </c>
      <c r="Q2" s="1"/>
      <c r="R2" s="1"/>
      <c r="S2" t="s">
        <v>3</v>
      </c>
    </row>
    <row r="3" spans="1:19" x14ac:dyDescent="0.25">
      <c r="A3" t="s">
        <v>38</v>
      </c>
      <c r="B3" s="2">
        <f>I6*I7</f>
        <v>1</v>
      </c>
      <c r="C3" t="s">
        <v>3</v>
      </c>
      <c r="G3" s="1" t="s">
        <v>72</v>
      </c>
      <c r="H3" s="1" t="s">
        <v>9</v>
      </c>
      <c r="I3" s="15">
        <v>4</v>
      </c>
      <c r="J3" s="1"/>
      <c r="K3" s="1"/>
      <c r="L3" t="s">
        <v>87</v>
      </c>
    </row>
    <row r="4" spans="1:19" x14ac:dyDescent="0.25">
      <c r="A4" t="s">
        <v>41</v>
      </c>
      <c r="B4" s="2">
        <f>I14*I15</f>
        <v>1</v>
      </c>
      <c r="C4" t="s">
        <v>3</v>
      </c>
      <c r="N4" s="12" t="s">
        <v>89</v>
      </c>
      <c r="P4" t="str">
        <f>IF(O5="Single value","Value",IF(O5="Range of values","Start",IF(O5="Monte Carlo","Mean","ERROR")))</f>
        <v>Value</v>
      </c>
      <c r="Q4" t="str">
        <f>IF(O5="Single value","",IF(O5="Range of values","Step",IF(O5="Monte Carlo","Standard deviation","ERROR")))</f>
        <v/>
      </c>
      <c r="R4" t="str">
        <f>IF(O5="Single value","",IF(O5="Range of values","End",IF(O5="Monte Carlo","","ERROR")))</f>
        <v/>
      </c>
      <c r="S4" t="s">
        <v>49</v>
      </c>
    </row>
    <row r="5" spans="1:19" x14ac:dyDescent="0.25">
      <c r="A5" t="s">
        <v>40</v>
      </c>
      <c r="B5" s="2">
        <v>0.5</v>
      </c>
      <c r="C5" t="s">
        <v>3</v>
      </c>
      <c r="G5" s="12" t="s">
        <v>86</v>
      </c>
      <c r="I5" t="str">
        <f>IF(H6="Single value","Value",IF(H6="Range of values","Start",IF(H6="Monte Carlo","Mean","ERROR")))</f>
        <v>Value</v>
      </c>
      <c r="J5" t="str">
        <f>IF(H6="Single value","",IF(H6="Range of values","Step",IF(H6="Monte Carlo","Standard deviation","ERROR")))</f>
        <v/>
      </c>
      <c r="K5" t="str">
        <f>IF(H6="Single value","",IF(H6="Range of values","End",IF(H6="Monte Carlo","","ERROR")))</f>
        <v/>
      </c>
      <c r="L5" t="s">
        <v>49</v>
      </c>
      <c r="N5" s="1" t="s">
        <v>55</v>
      </c>
      <c r="O5" s="1" t="s">
        <v>9</v>
      </c>
      <c r="P5" s="15">
        <v>1</v>
      </c>
      <c r="Q5" s="1"/>
      <c r="R5" s="1"/>
      <c r="S5" t="s">
        <v>3</v>
      </c>
    </row>
    <row r="6" spans="1:19" x14ac:dyDescent="0.25">
      <c r="A6" t="s">
        <v>39</v>
      </c>
      <c r="B6" s="2">
        <v>1</v>
      </c>
      <c r="C6" t="s">
        <v>3</v>
      </c>
      <c r="G6" s="1" t="s">
        <v>55</v>
      </c>
      <c r="H6" s="1" t="s">
        <v>9</v>
      </c>
      <c r="I6" s="15">
        <v>1</v>
      </c>
      <c r="J6" s="1"/>
      <c r="K6" s="1"/>
      <c r="L6" t="s">
        <v>3</v>
      </c>
    </row>
    <row r="7" spans="1:19" x14ac:dyDescent="0.25">
      <c r="A7" t="s">
        <v>37</v>
      </c>
      <c r="B7" s="2">
        <f>I10*I11</f>
        <v>1</v>
      </c>
      <c r="C7" t="s">
        <v>3</v>
      </c>
      <c r="G7" s="1" t="s">
        <v>72</v>
      </c>
      <c r="H7" s="1" t="s">
        <v>9</v>
      </c>
      <c r="I7" s="15">
        <v>1</v>
      </c>
      <c r="J7" s="1"/>
      <c r="K7" s="1"/>
      <c r="L7" t="s">
        <v>87</v>
      </c>
      <c r="N7" s="12" t="s">
        <v>85</v>
      </c>
      <c r="P7" t="str">
        <f>IF(O8="Single value","Value",IF(O8="Range of values","Start",IF(O8="Monte Carlo","Mean","ERROR")))</f>
        <v>Value</v>
      </c>
      <c r="Q7" t="str">
        <f>IF(O8="Single value","",IF(O8="Range of values","Step",IF(O8="Monte Carlo","Standard deviation","ERROR")))</f>
        <v/>
      </c>
      <c r="R7" t="str">
        <f>IF(O8="Single value","",IF(O8="Range of values","End",IF(O8="Monte Carlo","","ERROR")))</f>
        <v/>
      </c>
      <c r="S7" t="s">
        <v>49</v>
      </c>
    </row>
    <row r="8" spans="1:19" x14ac:dyDescent="0.25">
      <c r="A8" t="s">
        <v>36</v>
      </c>
      <c r="B8" s="2">
        <f>P2</f>
        <v>1</v>
      </c>
      <c r="C8" t="s">
        <v>3</v>
      </c>
      <c r="N8" s="1" t="s">
        <v>90</v>
      </c>
      <c r="O8" s="1" t="s">
        <v>9</v>
      </c>
      <c r="P8" s="15">
        <f>5.909/12/3.28</f>
        <v>0.15012703252032522</v>
      </c>
      <c r="Q8" s="1"/>
      <c r="R8" s="1"/>
      <c r="S8" t="s">
        <v>33</v>
      </c>
    </row>
    <row r="9" spans="1:19" x14ac:dyDescent="0.25">
      <c r="A9" t="s">
        <v>35</v>
      </c>
      <c r="B9" s="2">
        <v>4</v>
      </c>
      <c r="C9" t="s">
        <v>3</v>
      </c>
      <c r="G9" s="12" t="s">
        <v>92</v>
      </c>
      <c r="I9" t="str">
        <f>IF(H10="Single value","Value",IF(H10="Range of values","Start",IF(H10="Monte Carlo","Mean","ERROR")))</f>
        <v>Value</v>
      </c>
      <c r="J9" t="str">
        <f>IF(H10="Single value","",IF(H10="Range of values","Step",IF(H10="Monte Carlo","Standard deviation","ERROR")))</f>
        <v/>
      </c>
      <c r="K9" t="str">
        <f>IF(H10="Single value","",IF(H10="Range of values","End",IF(H10="Monte Carlo","","ERROR")))</f>
        <v/>
      </c>
      <c r="L9" t="s">
        <v>49</v>
      </c>
      <c r="N9" s="1" t="s">
        <v>91</v>
      </c>
      <c r="O9" s="1" t="s">
        <v>9</v>
      </c>
      <c r="P9" s="15">
        <f>5.625/12/3.28</f>
        <v>0.14291158536585366</v>
      </c>
      <c r="Q9" s="1"/>
      <c r="R9" s="1"/>
      <c r="S9" t="s">
        <v>33</v>
      </c>
    </row>
    <row r="10" spans="1:19" x14ac:dyDescent="0.25">
      <c r="A10" t="s">
        <v>34</v>
      </c>
      <c r="B10" s="2">
        <f>11.151/2.205</f>
        <v>5.0571428571428569</v>
      </c>
      <c r="C10" t="s">
        <v>3</v>
      </c>
      <c r="G10" s="1" t="s">
        <v>55</v>
      </c>
      <c r="H10" s="1" t="s">
        <v>9</v>
      </c>
      <c r="I10" s="15">
        <v>1</v>
      </c>
      <c r="J10" s="1"/>
      <c r="K10" s="1"/>
      <c r="L10" t="s">
        <v>3</v>
      </c>
      <c r="N10" s="1" t="s">
        <v>82</v>
      </c>
      <c r="O10" s="1" t="s">
        <v>9</v>
      </c>
      <c r="P10" s="15">
        <v>3</v>
      </c>
      <c r="Q10" s="1"/>
      <c r="R10" s="1"/>
      <c r="S10" t="s">
        <v>33</v>
      </c>
    </row>
    <row r="11" spans="1:19" x14ac:dyDescent="0.25">
      <c r="A11" t="s">
        <v>4</v>
      </c>
      <c r="B11" s="2">
        <f>I2*I3</f>
        <v>4</v>
      </c>
      <c r="C11" t="s">
        <v>3</v>
      </c>
      <c r="G11" s="1" t="s">
        <v>72</v>
      </c>
      <c r="H11" s="1" t="s">
        <v>9</v>
      </c>
      <c r="I11" s="15">
        <v>1</v>
      </c>
      <c r="J11" s="1"/>
      <c r="K11" s="1"/>
      <c r="L11" t="s">
        <v>87</v>
      </c>
      <c r="N11" s="1" t="s">
        <v>83</v>
      </c>
      <c r="O11" s="1" t="s">
        <v>9</v>
      </c>
      <c r="P11" s="15">
        <v>2700</v>
      </c>
      <c r="Q11" s="1"/>
      <c r="R11" s="1"/>
      <c r="S11" t="s">
        <v>84</v>
      </c>
    </row>
    <row r="12" spans="1:19" x14ac:dyDescent="0.25">
      <c r="A12" t="s">
        <v>2</v>
      </c>
      <c r="B12" s="2">
        <f>P11*P10*((PI()*(P8-P9)^2))</f>
        <v>1.3248337773341385</v>
      </c>
      <c r="C12" t="s">
        <v>3</v>
      </c>
    </row>
    <row r="13" spans="1:19" x14ac:dyDescent="0.25">
      <c r="A13" t="s">
        <v>1</v>
      </c>
      <c r="B13" s="2">
        <f>P5</f>
        <v>1</v>
      </c>
      <c r="C13" t="s">
        <v>3</v>
      </c>
      <c r="G13" s="12" t="s">
        <v>94</v>
      </c>
      <c r="I13" t="str">
        <f>IF(H14="Single value","Value",IF(H14="Range of values","Start",IF(H14="Monte Carlo","Mean","ERROR")))</f>
        <v>Value</v>
      </c>
      <c r="J13" t="str">
        <f>IF(H14="Single value","",IF(H14="Range of values","Step",IF(H14="Monte Carlo","Standard deviation","ERROR")))</f>
        <v/>
      </c>
      <c r="K13" t="str">
        <f>IF(H14="Single value","",IF(H14="Range of values","End",IF(H14="Monte Carlo","","ERROR")))</f>
        <v/>
      </c>
      <c r="L13" t="s">
        <v>49</v>
      </c>
      <c r="N13" s="12" t="s">
        <v>93</v>
      </c>
      <c r="P13" t="str">
        <f>IF(O14="Single value","Value",IF(O14="Range of values","Start",IF(O14="Monte Carlo","Mean","ERROR")))</f>
        <v>Value</v>
      </c>
      <c r="Q13" t="str">
        <f>IF(O14="Single value","",IF(O14="Range of values","Step",IF(O14="Monte Carlo","Standard deviation","ERROR")))</f>
        <v/>
      </c>
      <c r="R13" t="str">
        <f>IF(O14="Single value","",IF(O14="Range of values","End",IF(O14="Monte Carlo","","ERROR")))</f>
        <v/>
      </c>
      <c r="S13" t="s">
        <v>49</v>
      </c>
    </row>
    <row r="14" spans="1:19" x14ac:dyDescent="0.25">
      <c r="A14" t="s">
        <v>67</v>
      </c>
      <c r="B14" s="2">
        <f>'Propellant Parameters (Tanks)'!N34*0.453592</f>
        <v>12.871986458369594</v>
      </c>
      <c r="C14" t="s">
        <v>3</v>
      </c>
      <c r="G14" s="1" t="s">
        <v>95</v>
      </c>
      <c r="H14" s="1" t="s">
        <v>9</v>
      </c>
      <c r="I14" s="15">
        <v>1</v>
      </c>
      <c r="J14" s="1"/>
      <c r="K14" s="1"/>
      <c r="L14" t="s">
        <v>96</v>
      </c>
      <c r="N14" s="1" t="s">
        <v>55</v>
      </c>
      <c r="O14" s="1" t="s">
        <v>9</v>
      </c>
      <c r="P14" s="15">
        <v>1</v>
      </c>
      <c r="Q14" s="1"/>
      <c r="R14" s="1"/>
      <c r="S14" t="s">
        <v>3</v>
      </c>
    </row>
    <row r="15" spans="1:19" x14ac:dyDescent="0.25">
      <c r="G15" s="1" t="s">
        <v>97</v>
      </c>
      <c r="H15" s="1" t="s">
        <v>9</v>
      </c>
      <c r="I15" s="15">
        <v>1</v>
      </c>
      <c r="J15" s="1"/>
      <c r="K15" s="1"/>
      <c r="L15" t="s">
        <v>33</v>
      </c>
      <c r="N15" s="1" t="s">
        <v>72</v>
      </c>
      <c r="O15" s="1" t="s">
        <v>9</v>
      </c>
      <c r="P15" s="15">
        <v>1</v>
      </c>
      <c r="Q15" s="1"/>
      <c r="R15" s="1"/>
      <c r="S15" t="s">
        <v>87</v>
      </c>
    </row>
    <row r="30" spans="1:6" x14ac:dyDescent="0.25">
      <c r="C30" t="str">
        <f>IF(B31="Single value","Value",IF(B31="Range of values","Start",IF(B31="Monte Carlo","Mean","ERROR")))</f>
        <v>Value</v>
      </c>
      <c r="D30" t="str">
        <f>IF(B31="Single value","",IF(B31="Range of values","Step",IF(B31="Monte Carlo","Standard deviation","ERROR")))</f>
        <v/>
      </c>
      <c r="E30" t="str">
        <f>IF(B31="Single value","",IF(B31="Range of values","End",IF(B31="Monte Carlo","","ERROR")))</f>
        <v/>
      </c>
      <c r="F30" t="s">
        <v>49</v>
      </c>
    </row>
    <row r="31" spans="1:6" x14ac:dyDescent="0.25">
      <c r="A31" s="1" t="s">
        <v>0</v>
      </c>
      <c r="B31" s="1" t="s">
        <v>9</v>
      </c>
      <c r="C31" s="3">
        <f>SUM(B:B)</f>
        <v>33.75396309284659</v>
      </c>
      <c r="D31" s="1"/>
      <c r="E31" s="1"/>
      <c r="F31" t="s">
        <v>3</v>
      </c>
    </row>
    <row r="34" spans="1:6" x14ac:dyDescent="0.25">
      <c r="B34" t="s">
        <v>119</v>
      </c>
      <c r="C34">
        <v>6.125</v>
      </c>
      <c r="D34" t="s">
        <v>5</v>
      </c>
    </row>
    <row r="35" spans="1:6" x14ac:dyDescent="0.25">
      <c r="C35" t="str">
        <f>IF(B36="Single value","Value",IF(B36="Range of values","Start",IF(B36="Monte Carlo","Mean","ERROR")))</f>
        <v>Value</v>
      </c>
      <c r="D35" t="str">
        <f>IF(B36="Single value","",IF(B36="Range of values","Step",IF(B36="Monte Carlo","Standard deviation","ERROR")))</f>
        <v/>
      </c>
      <c r="E35" t="str">
        <f>IF(B36="Single value","",IF(B36="Range of values","End",IF(B36="Monte Carlo","","ERROR")))</f>
        <v/>
      </c>
    </row>
    <row r="36" spans="1:6" x14ac:dyDescent="0.25">
      <c r="A36" s="1" t="s">
        <v>6</v>
      </c>
      <c r="B36" s="1" t="s">
        <v>9</v>
      </c>
      <c r="C36" s="1">
        <f>C34*2.54/100</f>
        <v>0.15557500000000002</v>
      </c>
      <c r="D36" s="1"/>
      <c r="E36" s="1"/>
      <c r="F36" t="s">
        <v>33</v>
      </c>
    </row>
    <row r="38" spans="1:6" x14ac:dyDescent="0.25">
      <c r="C38" t="str">
        <f>IF(B39="Single value","Value",IF(B39="Range of values","Start",IF(B39="Monte Carlo","Mean","ERROR")))</f>
        <v>Value</v>
      </c>
      <c r="D38" t="str">
        <f>IF(B39="Single value","",IF(B39="Range of values","Step",IF(B39="Monte Carlo","Standard deviation","ERROR")))</f>
        <v/>
      </c>
      <c r="E38" t="str">
        <f>IF(B39="Single value","",IF(B39="Range of values","End",IF(B39="Monte Carlo","","ERROR")))</f>
        <v/>
      </c>
    </row>
    <row r="39" spans="1:6" x14ac:dyDescent="0.25">
      <c r="A39" s="1" t="s">
        <v>7</v>
      </c>
      <c r="B39" s="1" t="s">
        <v>9</v>
      </c>
      <c r="C39" s="1">
        <v>5</v>
      </c>
      <c r="D39" s="1">
        <v>1</v>
      </c>
      <c r="E39" s="1"/>
    </row>
  </sheetData>
  <pageMargins left="0.7" right="0.7" top="0.75" bottom="0.75" header="0.3" footer="0.3"/>
  <pageSetup orientation="portrait" horizontalDpi="360" verticalDpi="36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Validation!$A$2:$A$4</xm:f>
          </x14:formula1>
          <xm:sqref>B31:B33 B36 B39 B25 H14:H15 O2 H6:H7 O14:O15 O5 O8:O11 H10:H11 H2 H3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54"/>
  <sheetViews>
    <sheetView workbookViewId="0">
      <selection activeCell="B11" sqref="B11"/>
    </sheetView>
  </sheetViews>
  <sheetFormatPr defaultRowHeight="15" x14ac:dyDescent="0.25"/>
  <cols>
    <col min="1" max="1" width="34.28515625" bestFit="1" customWidth="1"/>
    <col min="2" max="2" width="12" bestFit="1" customWidth="1"/>
  </cols>
  <sheetData>
    <row r="2" spans="1:6" x14ac:dyDescent="0.25">
      <c r="C2" t="str">
        <f>IF(B3="Single value","Value",IF(B3="Range of values","Start",IF(B3="Monte Carlo","Mean","ERROR")))</f>
        <v>Value</v>
      </c>
      <c r="D2" t="str">
        <f>IF(B3="Single value","",IF(B3="Range of values","Step",IF(B3="Monte Carlo","Standard deviation","ERROR")))</f>
        <v/>
      </c>
      <c r="E2" t="str">
        <f>IF(B3="Single value","",IF(B3="Range of values","End",IF(B3="Monte Carlo","","ERROR")))</f>
        <v/>
      </c>
    </row>
    <row r="3" spans="1:6" x14ac:dyDescent="0.25">
      <c r="A3" s="1" t="s">
        <v>12</v>
      </c>
      <c r="B3" s="1" t="s">
        <v>9</v>
      </c>
      <c r="C3" s="1">
        <v>300</v>
      </c>
      <c r="D3" s="1"/>
      <c r="E3" s="1"/>
      <c r="F3" t="s">
        <v>13</v>
      </c>
    </row>
    <row r="5" spans="1:6" x14ac:dyDescent="0.25">
      <c r="C5" t="str">
        <f>IF(B6="Single value","Value",IF(B6="Range of values","Start",IF(B6="Monte Carlo","Mean","ERROR")))</f>
        <v>Value</v>
      </c>
      <c r="D5" t="str">
        <f>IF(B6="Single value","",IF(B6="Range of values","Step",IF(B6="Monte Carlo","Standard deviation","ERROR")))</f>
        <v/>
      </c>
      <c r="E5" t="str">
        <f>IF(B6="Single value","",IF(B6="Range of values","End",IF(B6="Monte Carlo","","ERROR")))</f>
        <v/>
      </c>
    </row>
    <row r="6" spans="1:6" x14ac:dyDescent="0.25">
      <c r="A6" s="1" t="s">
        <v>14</v>
      </c>
      <c r="B6" s="1" t="s">
        <v>9</v>
      </c>
      <c r="C6" s="1">
        <v>4.49</v>
      </c>
      <c r="D6" s="1"/>
      <c r="E6" s="1"/>
    </row>
    <row r="8" spans="1:6" x14ac:dyDescent="0.25">
      <c r="C8" t="str">
        <f>IF(B9="Single value","Value",IF(B9="Range of values","Start",IF(B9="Monte Carlo","Mean","ERROR")))</f>
        <v>Value</v>
      </c>
      <c r="D8" t="str">
        <f>IF(B9="Single value","",IF(B9="Range of values","Step",IF(B9="Monte Carlo","Standard deviation","ERROR")))</f>
        <v/>
      </c>
      <c r="E8" t="str">
        <f>IF(B9="Single value","",IF(B9="Range of values","End",IF(B9="Monte Carlo","","ERROR")))</f>
        <v/>
      </c>
    </row>
    <row r="9" spans="1:6" x14ac:dyDescent="0.25">
      <c r="A9" s="1" t="s">
        <v>118</v>
      </c>
      <c r="B9" s="1" t="s">
        <v>9</v>
      </c>
      <c r="C9" s="1">
        <v>0.9</v>
      </c>
      <c r="D9" s="1"/>
      <c r="E9" s="1"/>
    </row>
    <row r="11" spans="1:6" x14ac:dyDescent="0.25">
      <c r="C11" t="str">
        <f>IF(B12="Single value","Value",IF(B12="Range of values","Start",IF(B12="Monte Carlo","Mean","ERROR")))</f>
        <v>Value</v>
      </c>
      <c r="D11" t="str">
        <f>IF(B12="Single value","",IF(B12="Range of values","Step",IF(B12="Monte Carlo","Standard deviation","ERROR")))</f>
        <v/>
      </c>
      <c r="E11" t="str">
        <f>IF(B12="Single value","",IF(B12="Range of values","End",IF(B12="Monte Carlo","","ERROR")))</f>
        <v/>
      </c>
    </row>
    <row r="12" spans="1:6" x14ac:dyDescent="0.25">
      <c r="A12" s="1" t="s">
        <v>15</v>
      </c>
      <c r="B12" s="1" t="s">
        <v>9</v>
      </c>
      <c r="C12" s="1">
        <v>3</v>
      </c>
      <c r="D12" s="1"/>
      <c r="E12" s="1"/>
      <c r="F12" t="s">
        <v>3</v>
      </c>
    </row>
    <row r="14" spans="1:6" x14ac:dyDescent="0.25">
      <c r="C14" t="str">
        <f>IF(B15="Single value","Value",IF(B15="Range of values","Start",IF(B15="Monte Carlo","Mean","ERROR")))</f>
        <v>Value</v>
      </c>
      <c r="D14" t="str">
        <f>IF(B15="Single value","",IF(B15="Range of values","Step",IF(B15="Monte Carlo","Standard deviation","ERROR")))</f>
        <v/>
      </c>
      <c r="E14" t="str">
        <f>IF(B15="Single value","",IF(B15="Range of values","End",IF(B15="Monte Carlo","","ERROR")))</f>
        <v/>
      </c>
    </row>
    <row r="15" spans="1:6" x14ac:dyDescent="0.25">
      <c r="A15" s="1" t="s">
        <v>16</v>
      </c>
      <c r="B15" s="1" t="s">
        <v>9</v>
      </c>
      <c r="C15" s="1">
        <v>300</v>
      </c>
      <c r="D15" s="1"/>
      <c r="E15" s="1"/>
    </row>
    <row r="17" spans="1:6" x14ac:dyDescent="0.25">
      <c r="C17" t="str">
        <f>IF(B18="Single value","Value",IF(B18="Range of values","Start",IF(B18="Monte Carlo","Mean","ERROR")))</f>
        <v>Value</v>
      </c>
      <c r="D17" t="str">
        <f>IF(B18="Single value","",IF(B18="Range of values","Step",IF(B18="Monte Carlo","Standard deviation","ERROR")))</f>
        <v/>
      </c>
      <c r="E17" t="str">
        <f>IF(B18="Single value","",IF(B18="Range of values","End",IF(B18="Monte Carlo","","ERROR")))</f>
        <v/>
      </c>
    </row>
    <row r="18" spans="1:6" x14ac:dyDescent="0.25">
      <c r="A18" s="1" t="s">
        <v>17</v>
      </c>
      <c r="B18" s="1" t="s">
        <v>9</v>
      </c>
      <c r="C18" s="1">
        <v>45</v>
      </c>
      <c r="D18" s="1"/>
      <c r="E18" s="1"/>
      <c r="F18" t="s">
        <v>5</v>
      </c>
    </row>
    <row r="20" spans="1:6" x14ac:dyDescent="0.25">
      <c r="C20" t="str">
        <f>IF(B21="Single value","Value",IF(B21="Range of values","Start",IF(B21="Monte Carlo","Mean","ERROR")))</f>
        <v>Value</v>
      </c>
      <c r="D20" t="str">
        <f>IF(B21="Single value","",IF(B21="Range of values","Step",IF(B21="Monte Carlo","Standard deviation","ERROR")))</f>
        <v/>
      </c>
      <c r="E20" t="str">
        <f>IF(B21="Single value","",IF(B21="Range of values","End",IF(B21="Monte Carlo","","ERROR")))</f>
        <v/>
      </c>
    </row>
    <row r="21" spans="1:6" x14ac:dyDescent="0.25">
      <c r="A21" s="1" t="s">
        <v>18</v>
      </c>
      <c r="B21" s="1" t="s">
        <v>9</v>
      </c>
      <c r="C21" s="1">
        <v>45</v>
      </c>
      <c r="D21" s="1"/>
      <c r="E21" s="1"/>
      <c r="F21" t="s">
        <v>19</v>
      </c>
    </row>
    <row r="23" spans="1:6" x14ac:dyDescent="0.25">
      <c r="C23" t="str">
        <f>IF(B24="Single value","Value",IF(B24="Range of values","Start",IF(B24="Monte Carlo","Mean","ERROR")))</f>
        <v>Value</v>
      </c>
      <c r="D23" t="str">
        <f>IF(B24="Single value","",IF(B24="Range of values","Step",IF(B24="Monte Carlo","Standard deviation","ERROR")))</f>
        <v/>
      </c>
      <c r="E23" t="str">
        <f>IF(B24="Single value","",IF(B24="Range of values","End",IF(B24="Monte Carlo","","ERROR")))</f>
        <v/>
      </c>
    </row>
    <row r="24" spans="1:6" x14ac:dyDescent="0.25">
      <c r="A24" s="1" t="s">
        <v>20</v>
      </c>
      <c r="B24" s="1" t="s">
        <v>9</v>
      </c>
      <c r="C24" s="1">
        <v>15</v>
      </c>
      <c r="D24" s="1"/>
      <c r="E24" s="1"/>
      <c r="F24" t="s">
        <v>19</v>
      </c>
    </row>
    <row r="26" spans="1:6" x14ac:dyDescent="0.25">
      <c r="B26" t="s">
        <v>116</v>
      </c>
      <c r="C26">
        <v>1.4</v>
      </c>
      <c r="D26" t="s">
        <v>117</v>
      </c>
    </row>
    <row r="27" spans="1:6" x14ac:dyDescent="0.25">
      <c r="C27" t="str">
        <f>IF(B28="Single value","Value",IF(B28="Range of values","Start",IF(B28="Monte Carlo","Mean","ERROR")))</f>
        <v>Value</v>
      </c>
      <c r="D27" t="str">
        <f>IF(B28="Single value","",IF(B28="Range of values","Step",IF(B28="Monte Carlo","Standard deviation","ERROR")))</f>
        <v/>
      </c>
      <c r="E27" t="str">
        <f>IF(B28="Single value","",IF(B28="Range of values","End",IF(B28="Monte Carlo","","ERROR")))</f>
        <v/>
      </c>
    </row>
    <row r="28" spans="1:6" x14ac:dyDescent="0.25">
      <c r="A28" s="1" t="s">
        <v>115</v>
      </c>
      <c r="B28" s="1" t="s">
        <v>9</v>
      </c>
      <c r="C28" s="1">
        <f>C26*2.54^2/100^2</f>
        <v>9.03224E-4</v>
      </c>
      <c r="D28" s="1"/>
      <c r="E28" s="1"/>
      <c r="F28" t="s">
        <v>100</v>
      </c>
    </row>
    <row r="30" spans="1:6" x14ac:dyDescent="0.25">
      <c r="C30" t="str">
        <f>IF(B31="Single value","Value",IF(B31="Range of values","Start",IF(B31="Monte Carlo","Mean","ERROR")))</f>
        <v>Value</v>
      </c>
      <c r="D30" t="str">
        <f>IF(B31="Single value","",IF(B31="Range of values","Step",IF(B31="Monte Carlo","Standard deviation","ERROR")))</f>
        <v/>
      </c>
      <c r="E30" t="str">
        <f>IF(B31="Single value","",IF(B31="Range of values","End",IF(B31="Monte Carlo","","ERROR")))</f>
        <v/>
      </c>
    </row>
    <row r="31" spans="1:6" x14ac:dyDescent="0.25">
      <c r="A31" s="1" t="s">
        <v>32</v>
      </c>
      <c r="B31" s="1" t="s">
        <v>9</v>
      </c>
      <c r="C31" s="1">
        <v>8</v>
      </c>
      <c r="D31" s="1"/>
      <c r="E31" s="1"/>
    </row>
    <row r="34" spans="1:6" x14ac:dyDescent="0.25">
      <c r="A34" t="s">
        <v>108</v>
      </c>
      <c r="B34">
        <v>24</v>
      </c>
    </row>
    <row r="35" spans="1:6" x14ac:dyDescent="0.25">
      <c r="A35" t="s">
        <v>109</v>
      </c>
      <c r="B35">
        <v>2.5000000000000001E-2</v>
      </c>
      <c r="C35" t="s">
        <v>5</v>
      </c>
    </row>
    <row r="36" spans="1:6" x14ac:dyDescent="0.25">
      <c r="A36" t="s">
        <v>109</v>
      </c>
      <c r="B36">
        <f>B35 * 2.54/100</f>
        <v>6.3500000000000004E-4</v>
      </c>
      <c r="C36" t="s">
        <v>33</v>
      </c>
    </row>
    <row r="37" spans="1:6" x14ac:dyDescent="0.25">
      <c r="A37" t="s">
        <v>110</v>
      </c>
      <c r="B37">
        <f>(PI() / 4) *B36^2</f>
        <v>3.1669217443593616E-7</v>
      </c>
      <c r="C37" t="s">
        <v>100</v>
      </c>
    </row>
    <row r="39" spans="1:6" x14ac:dyDescent="0.25">
      <c r="A39" t="s">
        <v>105</v>
      </c>
      <c r="B39">
        <v>24</v>
      </c>
    </row>
    <row r="40" spans="1:6" x14ac:dyDescent="0.25">
      <c r="A40" t="s">
        <v>107</v>
      </c>
      <c r="B40">
        <v>5.0999999999999997E-2</v>
      </c>
      <c r="C40" t="s">
        <v>5</v>
      </c>
    </row>
    <row r="41" spans="1:6" x14ac:dyDescent="0.25">
      <c r="A41" t="s">
        <v>107</v>
      </c>
      <c r="B41">
        <f>B40 * 2.54/100</f>
        <v>1.2953999999999999E-3</v>
      </c>
      <c r="C41" t="s">
        <v>33</v>
      </c>
    </row>
    <row r="42" spans="1:6" x14ac:dyDescent="0.25">
      <c r="A42" t="s">
        <v>106</v>
      </c>
      <c r="B42">
        <f>(PI() / 4) *B41^2</f>
        <v>1.3179461531325915E-6</v>
      </c>
      <c r="C42" t="s">
        <v>100</v>
      </c>
    </row>
    <row r="44" spans="1:6" x14ac:dyDescent="0.25">
      <c r="C44" t="str">
        <f>IF(B45="Single value","Value",IF(B45="Range of values","Start",IF(B45="Monte Carlo","Mean","ERROR")))</f>
        <v>Value</v>
      </c>
      <c r="D44" t="str">
        <f>IF(B45="Single value","",IF(B45="Range of values","Step",IF(B45="Monte Carlo","Standard deviation","ERROR")))</f>
        <v/>
      </c>
      <c r="E44" t="str">
        <f>IF(B45="Single value","",IF(B45="Range of values","End",IF(B45="Monte Carlo","","ERROR")))</f>
        <v/>
      </c>
    </row>
    <row r="45" spans="1:6" x14ac:dyDescent="0.25">
      <c r="A45" s="1" t="s">
        <v>99</v>
      </c>
      <c r="B45" s="1" t="s">
        <v>9</v>
      </c>
      <c r="C45" s="9">
        <f>B34*B37</f>
        <v>7.6006121864624678E-6</v>
      </c>
      <c r="D45" s="1"/>
      <c r="E45" s="1"/>
      <c r="F45" t="s">
        <v>100</v>
      </c>
    </row>
    <row r="47" spans="1:6" x14ac:dyDescent="0.25">
      <c r="C47" t="str">
        <f>IF(B48="Single value","Value",IF(B48="Range of values","Start",IF(B48="Monte Carlo","Mean","ERROR")))</f>
        <v>Value</v>
      </c>
      <c r="D47" t="str">
        <f>IF(B48="Single value","",IF(B48="Range of values","Step",IF(B48="Monte Carlo","Standard deviation","ERROR")))</f>
        <v/>
      </c>
      <c r="E47" t="str">
        <f>IF(B48="Single value","",IF(B48="Range of values","End",IF(B48="Monte Carlo","","ERROR")))</f>
        <v/>
      </c>
    </row>
    <row r="48" spans="1:6" x14ac:dyDescent="0.25">
      <c r="A48" s="1" t="s">
        <v>101</v>
      </c>
      <c r="B48" s="1" t="s">
        <v>9</v>
      </c>
      <c r="C48" s="9">
        <f>B42*B39</f>
        <v>3.1630707675182194E-5</v>
      </c>
      <c r="D48" s="1"/>
      <c r="E48" s="1"/>
      <c r="F48" t="s">
        <v>100</v>
      </c>
    </row>
    <row r="50" spans="1:6" x14ac:dyDescent="0.25">
      <c r="C50" t="str">
        <f>IF(B51="Single value","Value",IF(B51="Range of values","Start",IF(B51="Monte Carlo","Mean","ERROR")))</f>
        <v>Value</v>
      </c>
      <c r="D50" t="str">
        <f>IF(B51="Single value","",IF(B51="Range of values","Step",IF(B51="Monte Carlo","Standard deviation","ERROR")))</f>
        <v/>
      </c>
      <c r="E50" t="str">
        <f>IF(B51="Single value","",IF(B51="Range of values","End",IF(B51="Monte Carlo","","ERROR")))</f>
        <v/>
      </c>
    </row>
    <row r="51" spans="1:6" x14ac:dyDescent="0.25">
      <c r="A51" s="1" t="s">
        <v>111</v>
      </c>
      <c r="B51" s="1" t="s">
        <v>9</v>
      </c>
      <c r="C51" s="1">
        <v>0.8</v>
      </c>
      <c r="D51" s="1"/>
      <c r="E51" s="1"/>
    </row>
    <row r="53" spans="1:6" x14ac:dyDescent="0.25">
      <c r="C53" t="str">
        <f>IF(B54="Single value","Value",IF(B54="Range of values","Start",IF(B54="Monte Carlo","Mean","ERROR")))</f>
        <v>Value</v>
      </c>
      <c r="D53" t="str">
        <f>IF(B54="Single value","",IF(B54="Range of values","Step",IF(B54="Monte Carlo","Standard deviation","ERROR")))</f>
        <v/>
      </c>
      <c r="E53" t="str">
        <f>IF(B54="Single value","",IF(B54="Range of values","End",IF(B54="Monte Carlo","","ERROR")))</f>
        <v/>
      </c>
    </row>
    <row r="54" spans="1:6" x14ac:dyDescent="0.25">
      <c r="A54" s="1" t="s">
        <v>112</v>
      </c>
      <c r="B54" s="1" t="s">
        <v>9</v>
      </c>
      <c r="C54" s="1">
        <v>1</v>
      </c>
      <c r="D54" s="1"/>
      <c r="E54" s="1"/>
      <c r="F54" t="s">
        <v>102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Validation!$A$2:$A$4</xm:f>
          </x14:formula1>
          <xm:sqref>B3 B6 B9 B12 B15 B18 B21 B24 B31 B28</xm:sqref>
        </x14:dataValidation>
        <x14:dataValidation type="list" allowBlank="1" showInputMessage="1" showErrorMessage="1">
          <x14:formula1>
            <xm:f>[1]Validation!#REF!</xm:f>
          </x14:formula1>
          <xm:sqref>B45 B48 B51 B54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5"/>
  <sheetViews>
    <sheetView tabSelected="1" workbookViewId="0">
      <selection activeCell="D6" sqref="D6"/>
    </sheetView>
  </sheetViews>
  <sheetFormatPr defaultRowHeight="15" x14ac:dyDescent="0.25"/>
  <cols>
    <col min="1" max="1" width="23" bestFit="1" customWidth="1"/>
    <col min="2" max="2" width="14.42578125" bestFit="1" customWidth="1"/>
    <col min="10" max="10" width="12.28515625" customWidth="1"/>
    <col min="14" max="14" width="13.140625" customWidth="1"/>
  </cols>
  <sheetData>
    <row r="1" spans="1:14" x14ac:dyDescent="0.25">
      <c r="A1" t="s">
        <v>31</v>
      </c>
    </row>
    <row r="2" spans="1:14" x14ac:dyDescent="0.25">
      <c r="A2" t="s">
        <v>25</v>
      </c>
      <c r="B2" t="s">
        <v>27</v>
      </c>
      <c r="C2" t="s">
        <v>28</v>
      </c>
    </row>
    <row r="3" spans="1:14" x14ac:dyDescent="0.25">
      <c r="A3" t="s">
        <v>26</v>
      </c>
      <c r="B3" t="s">
        <v>29</v>
      </c>
      <c r="C3" t="s">
        <v>59</v>
      </c>
    </row>
    <row r="4" spans="1:14" x14ac:dyDescent="0.25">
      <c r="A4" t="s">
        <v>45</v>
      </c>
    </row>
    <row r="5" spans="1:14" x14ac:dyDescent="0.25">
      <c r="C5" t="str">
        <f>IF(B6="Single value","Value",IF(B6="Range of values","Start",IF(B6="Monte Carlo","Mean","ERROR")))</f>
        <v>Value</v>
      </c>
      <c r="D5" t="str">
        <f>IF(B6="Single value","",IF(B6="Range of values","Step",IF(B6="Monte Carlo","Standard deviation","ERROR")))</f>
        <v/>
      </c>
      <c r="E5" t="str">
        <f>IF(B6="Single value","",IF(B6="Range of values","End",IF(B6="Monte Carlo","","ERROR")))</f>
        <v/>
      </c>
      <c r="F5" t="s">
        <v>49</v>
      </c>
      <c r="K5" t="s">
        <v>49</v>
      </c>
      <c r="N5" t="s">
        <v>61</v>
      </c>
    </row>
    <row r="6" spans="1:14" x14ac:dyDescent="0.25">
      <c r="A6" s="1" t="s">
        <v>30</v>
      </c>
      <c r="B6" s="1" t="s">
        <v>9</v>
      </c>
      <c r="C6" s="9">
        <f>$N$6*J6</f>
        <v>2.6104650300000001E-2</v>
      </c>
      <c r="D6" s="1"/>
      <c r="E6" s="1"/>
      <c r="F6" t="s">
        <v>60</v>
      </c>
      <c r="J6" s="1">
        <v>1593</v>
      </c>
      <c r="K6" t="s">
        <v>44</v>
      </c>
      <c r="N6" s="6">
        <v>1.6387100000000001E-5</v>
      </c>
    </row>
    <row r="8" spans="1:14" x14ac:dyDescent="0.25">
      <c r="A8" s="1" t="s">
        <v>42</v>
      </c>
      <c r="B8" s="1" t="s">
        <v>9</v>
      </c>
      <c r="C8" s="9">
        <f>$N$6*J8</f>
        <v>7.6281950500000006E-3</v>
      </c>
      <c r="D8" s="1"/>
      <c r="E8" s="1"/>
      <c r="F8" t="s">
        <v>60</v>
      </c>
      <c r="J8" s="1">
        <v>465.5</v>
      </c>
      <c r="K8" t="s">
        <v>44</v>
      </c>
    </row>
    <row r="10" spans="1:14" x14ac:dyDescent="0.25">
      <c r="A10" s="1" t="s">
        <v>47</v>
      </c>
      <c r="B10" s="1" t="s">
        <v>9</v>
      </c>
      <c r="C10" s="9">
        <f>$N$6*J10</f>
        <v>1.5271138490000002E-3</v>
      </c>
      <c r="D10" s="4"/>
      <c r="E10" s="1"/>
      <c r="F10" t="s">
        <v>60</v>
      </c>
      <c r="J10" s="4">
        <f>93.19</f>
        <v>93.19</v>
      </c>
      <c r="K10" t="s">
        <v>44</v>
      </c>
    </row>
    <row r="11" spans="1:14" x14ac:dyDescent="0.25">
      <c r="N11" t="s">
        <v>62</v>
      </c>
    </row>
    <row r="12" spans="1:14" x14ac:dyDescent="0.25">
      <c r="A12" s="1" t="s">
        <v>48</v>
      </c>
      <c r="B12" s="1" t="s">
        <v>9</v>
      </c>
      <c r="C12" s="9">
        <f>$N$12*J12</f>
        <v>0.142875</v>
      </c>
      <c r="D12" s="1"/>
      <c r="E12" s="1"/>
      <c r="F12" t="s">
        <v>33</v>
      </c>
      <c r="J12" s="4">
        <v>5.625</v>
      </c>
      <c r="K12" t="s">
        <v>5</v>
      </c>
      <c r="N12">
        <v>2.5399999999999999E-2</v>
      </c>
    </row>
    <row r="14" spans="1:14" x14ac:dyDescent="0.25">
      <c r="A14" s="1" t="s">
        <v>52</v>
      </c>
      <c r="B14" s="1" t="s">
        <v>9</v>
      </c>
      <c r="C14" s="9">
        <f>$N$12*J14</f>
        <v>0.15008859999999999</v>
      </c>
      <c r="D14" s="1"/>
      <c r="E14" s="1"/>
      <c r="F14" t="s">
        <v>33</v>
      </c>
      <c r="G14" s="6"/>
      <c r="J14" s="1">
        <v>5.9089999999999998</v>
      </c>
      <c r="K14" t="s">
        <v>5</v>
      </c>
    </row>
    <row r="16" spans="1:14" x14ac:dyDescent="0.25">
      <c r="A16" s="1" t="s">
        <v>51</v>
      </c>
      <c r="B16" s="1" t="s">
        <v>9</v>
      </c>
      <c r="C16" s="9">
        <f>$N$12*J16</f>
        <v>7.2135999999999988E-3</v>
      </c>
      <c r="D16" s="1"/>
      <c r="E16" s="1"/>
      <c r="F16" t="s">
        <v>33</v>
      </c>
      <c r="G16" s="6"/>
      <c r="J16" s="1">
        <v>0.28399999999999997</v>
      </c>
      <c r="K16" t="s">
        <v>5</v>
      </c>
    </row>
    <row r="18" spans="1:14" x14ac:dyDescent="0.25">
      <c r="C18" t="str">
        <f>IF(B19="Single value","Value",IF(B19="Range of values","Start",IF(B19="Monte Carlo","Mean","ERROR")))</f>
        <v>Value</v>
      </c>
      <c r="D18" t="str">
        <f>IF(B19="Single value","",IF(B19="Range of values","Step",IF(B19="Monte Carlo","Standard deviation","ERROR")))</f>
        <v/>
      </c>
      <c r="E18" t="str">
        <f>IF(B19="Single value","",IF(B19="Range of values","End",IF(B19="Monte Carlo","","ERROR")))</f>
        <v/>
      </c>
    </row>
    <row r="19" spans="1:14" x14ac:dyDescent="0.25">
      <c r="A19" s="1" t="s">
        <v>114</v>
      </c>
      <c r="B19" s="1" t="s">
        <v>9</v>
      </c>
      <c r="C19" s="1">
        <v>295</v>
      </c>
      <c r="D19" s="1"/>
      <c r="E19" s="1"/>
      <c r="F19" t="s">
        <v>23</v>
      </c>
    </row>
    <row r="21" spans="1:14" x14ac:dyDescent="0.25">
      <c r="C21" t="str">
        <f>IF(B22="Single value","Value",IF(B22="Range of values","Start",IF(B22="Monte Carlo","Mean","ERROR")))</f>
        <v>Value</v>
      </c>
      <c r="D21" t="str">
        <f>IF(B22="Single value","",IF(B22="Range of values","Step",IF(B22="Monte Carlo","Standard deviation","ERROR")))</f>
        <v/>
      </c>
      <c r="E21" t="str">
        <f>IF(B22="Single value","",IF(B22="Range of values","End",IF(B22="Monte Carlo","","ERROR")))</f>
        <v/>
      </c>
    </row>
    <row r="22" spans="1:14" x14ac:dyDescent="0.25">
      <c r="A22" s="1" t="s">
        <v>113</v>
      </c>
      <c r="B22" s="1" t="s">
        <v>9</v>
      </c>
      <c r="C22" s="1">
        <v>295</v>
      </c>
      <c r="D22" s="1"/>
      <c r="E22" s="1"/>
      <c r="F22" t="s">
        <v>23</v>
      </c>
    </row>
    <row r="26" spans="1:14" x14ac:dyDescent="0.25">
      <c r="C26" t="str">
        <f>IF(B27="Single value","Value",IF(B27="Range of values","Start",IF(B27="Monte Carlo","Mean","ERROR")))</f>
        <v>Value</v>
      </c>
      <c r="D26" t="str">
        <f>IF(B27="Single value","",IF(B27="Range of values","Step",IF(B27="Monte Carlo","Standard deviation","ERROR")))</f>
        <v/>
      </c>
    </row>
    <row r="27" spans="1:14" x14ac:dyDescent="0.25">
      <c r="A27" s="1" t="s">
        <v>103</v>
      </c>
      <c r="B27" s="1" t="s">
        <v>9</v>
      </c>
      <c r="C27" s="1">
        <v>3</v>
      </c>
      <c r="D27" s="1"/>
    </row>
    <row r="28" spans="1:14" x14ac:dyDescent="0.25">
      <c r="J28" s="12" t="s">
        <v>68</v>
      </c>
    </row>
    <row r="29" spans="1:14" x14ac:dyDescent="0.25">
      <c r="C29" t="str">
        <f>IF(B30="Single value","Value",IF(B30="Range of values","Start",IF(B30="Monte Carlo","Mean","ERROR")))</f>
        <v>Value</v>
      </c>
      <c r="D29" t="str">
        <f>IF(B30="Single value","",IF(B30="Range of values","Step",IF(B30="Monte Carlo","Standard deviation","ERROR")))</f>
        <v/>
      </c>
      <c r="J29" t="s">
        <v>69</v>
      </c>
      <c r="K29" t="s">
        <v>72</v>
      </c>
      <c r="L29" t="s">
        <v>55</v>
      </c>
      <c r="M29" t="s">
        <v>70</v>
      </c>
      <c r="N29" t="s">
        <v>74</v>
      </c>
    </row>
    <row r="30" spans="1:14" x14ac:dyDescent="0.25">
      <c r="A30" s="1" t="s">
        <v>104</v>
      </c>
      <c r="B30" s="1" t="s">
        <v>9</v>
      </c>
      <c r="C30" s="1">
        <v>2</v>
      </c>
      <c r="D30" s="1"/>
      <c r="J30" t="s">
        <v>71</v>
      </c>
      <c r="K30">
        <v>2</v>
      </c>
      <c r="L30">
        <v>2.52</v>
      </c>
      <c r="M30" t="s">
        <v>73</v>
      </c>
      <c r="N30" s="13">
        <f>K30*L30</f>
        <v>5.04</v>
      </c>
    </row>
    <row r="31" spans="1:14" x14ac:dyDescent="0.25">
      <c r="J31" t="s">
        <v>75</v>
      </c>
      <c r="K31" s="8">
        <f>C34</f>
        <v>64.103507771388223</v>
      </c>
      <c r="L31">
        <v>0.249</v>
      </c>
      <c r="M31" t="s">
        <v>77</v>
      </c>
      <c r="N31" s="13">
        <f>K31*L31</f>
        <v>15.961773435075667</v>
      </c>
    </row>
    <row r="32" spans="1:14" x14ac:dyDescent="0.25">
      <c r="A32" t="s">
        <v>46</v>
      </c>
      <c r="J32" t="s">
        <v>76</v>
      </c>
      <c r="K32" s="8">
        <f>C37</f>
        <v>18.732067085738368</v>
      </c>
      <c r="L32">
        <v>0.27200000000000002</v>
      </c>
      <c r="M32" t="s">
        <v>77</v>
      </c>
      <c r="N32" s="13">
        <f>K32*L32</f>
        <v>5.0951222473208366</v>
      </c>
    </row>
    <row r="33" spans="1:15" x14ac:dyDescent="0.25">
      <c r="A33" t="s">
        <v>53</v>
      </c>
      <c r="J33" t="s">
        <v>78</v>
      </c>
      <c r="K33">
        <v>1</v>
      </c>
      <c r="L33">
        <v>2.2810000000000001</v>
      </c>
      <c r="M33" t="s">
        <v>73</v>
      </c>
      <c r="N33">
        <f>K33*L33</f>
        <v>2.2810000000000001</v>
      </c>
    </row>
    <row r="34" spans="1:15" x14ac:dyDescent="0.25">
      <c r="A34" s="1" t="s">
        <v>43</v>
      </c>
      <c r="B34" s="1" t="s">
        <v>9</v>
      </c>
      <c r="C34" s="8">
        <f>C6/((PI()/4)*C12^2)/N12</f>
        <v>64.103507771388223</v>
      </c>
      <c r="D34" s="1"/>
      <c r="E34" s="1"/>
      <c r="F34" t="s">
        <v>5</v>
      </c>
      <c r="J34" s="12" t="s">
        <v>79</v>
      </c>
      <c r="K34" s="12"/>
      <c r="L34" s="12"/>
      <c r="M34" s="12"/>
      <c r="N34" s="14">
        <f>SUM(N30:N33)</f>
        <v>28.377895682396503</v>
      </c>
      <c r="O34" t="s">
        <v>50</v>
      </c>
    </row>
    <row r="36" spans="1:15" x14ac:dyDescent="0.25">
      <c r="A36" t="s">
        <v>54</v>
      </c>
    </row>
    <row r="37" spans="1:15" x14ac:dyDescent="0.25">
      <c r="A37" s="1" t="s">
        <v>43</v>
      </c>
      <c r="B37" s="1" t="s">
        <v>9</v>
      </c>
      <c r="C37" s="8">
        <f>C8/((PI()/4)*C12^2)/N12</f>
        <v>18.732067085738368</v>
      </c>
      <c r="D37" s="1"/>
      <c r="E37" s="1"/>
      <c r="F37" t="s">
        <v>33</v>
      </c>
      <c r="J37" t="s">
        <v>120</v>
      </c>
    </row>
    <row r="39" spans="1:15" x14ac:dyDescent="0.25">
      <c r="A39" s="1" t="s">
        <v>57</v>
      </c>
      <c r="B39" s="1" t="s">
        <v>9</v>
      </c>
      <c r="C39" s="7">
        <v>41.668101</v>
      </c>
      <c r="D39" s="4"/>
      <c r="E39" s="1"/>
      <c r="F39" t="s">
        <v>50</v>
      </c>
    </row>
    <row r="41" spans="1:15" x14ac:dyDescent="0.25">
      <c r="A41" s="1" t="s">
        <v>58</v>
      </c>
      <c r="B41" s="1" t="s">
        <v>9</v>
      </c>
      <c r="C41" s="7">
        <v>5.0911735</v>
      </c>
      <c r="D41" s="4"/>
      <c r="E41" s="1"/>
      <c r="F41" t="s">
        <v>50</v>
      </c>
    </row>
    <row r="46" spans="1:15" x14ac:dyDescent="0.25">
      <c r="A46" s="16"/>
      <c r="B46" s="16"/>
      <c r="C46" s="16"/>
      <c r="D46" s="16"/>
      <c r="E46" s="16"/>
    </row>
    <row r="47" spans="1:15" x14ac:dyDescent="0.25">
      <c r="A47" s="16"/>
      <c r="B47" s="16"/>
      <c r="C47" s="17"/>
      <c r="D47" s="16"/>
      <c r="E47" s="16"/>
    </row>
    <row r="48" spans="1:15" x14ac:dyDescent="0.25">
      <c r="A48" s="16"/>
      <c r="B48" s="16"/>
      <c r="C48" s="16"/>
      <c r="D48" s="16"/>
      <c r="E48" s="16"/>
    </row>
    <row r="49" spans="1:5" x14ac:dyDescent="0.25">
      <c r="A49" s="16"/>
      <c r="B49" s="16"/>
      <c r="C49" s="16"/>
      <c r="D49" s="16"/>
      <c r="E49" s="16"/>
    </row>
    <row r="50" spans="1:5" x14ac:dyDescent="0.25">
      <c r="A50" s="16"/>
      <c r="B50" s="16"/>
      <c r="C50" s="17"/>
      <c r="D50" s="16"/>
      <c r="E50" s="16"/>
    </row>
    <row r="51" spans="1:5" x14ac:dyDescent="0.25">
      <c r="A51" s="16"/>
      <c r="B51" s="16"/>
      <c r="C51" s="16"/>
      <c r="D51" s="16"/>
      <c r="E51" s="16"/>
    </row>
    <row r="52" spans="1:5" x14ac:dyDescent="0.25">
      <c r="A52" s="16"/>
      <c r="B52" s="16"/>
      <c r="C52" s="18"/>
      <c r="D52" s="19"/>
      <c r="E52" s="16"/>
    </row>
    <row r="53" spans="1:5" x14ac:dyDescent="0.25">
      <c r="A53" s="16"/>
      <c r="B53" s="16"/>
      <c r="C53" s="16"/>
      <c r="D53" s="16"/>
      <c r="E53" s="16"/>
    </row>
    <row r="54" spans="1:5" x14ac:dyDescent="0.25">
      <c r="A54" s="16"/>
      <c r="B54" s="16"/>
      <c r="C54" s="18"/>
      <c r="D54" s="19"/>
      <c r="E54" s="16"/>
    </row>
    <row r="55" spans="1:5" x14ac:dyDescent="0.25">
      <c r="A55" s="16"/>
      <c r="B55" s="16"/>
      <c r="C55" s="16"/>
      <c r="D55" s="16"/>
      <c r="E55" s="16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Validation!$A$2:$A$4</xm:f>
          </x14:formula1>
          <xm:sqref>B6 B47 B8 B10 B50 B12 B39 B14 B54 B52 B34 B37 B41 B16:B17 B20 B23:B24</xm:sqref>
        </x14:dataValidation>
        <x14:dataValidation type="list" allowBlank="1" showInputMessage="1" showErrorMessage="1">
          <x14:formula1>
            <xm:f>[1]Validation!#REF!</xm:f>
          </x14:formula1>
          <xm:sqref>B27 B30</xm:sqref>
        </x14:dataValidation>
        <x14:dataValidation type="list" allowBlank="1" showInputMessage="1" showErrorMessage="1">
          <x14:formula1>
            <xm:f>Validation!#REF!</xm:f>
          </x14:formula1>
          <xm:sqref>B19 B22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5" sqref="A5"/>
    </sheetView>
  </sheetViews>
  <sheetFormatPr defaultRowHeight="15" x14ac:dyDescent="0.25"/>
  <sheetData>
    <row r="1" spans="1:1" x14ac:dyDescent="0.25">
      <c r="A1" t="s">
        <v>8</v>
      </c>
    </row>
    <row r="2" spans="1:1" x14ac:dyDescent="0.25">
      <c r="A2" t="s">
        <v>9</v>
      </c>
    </row>
    <row r="3" spans="1:1" x14ac:dyDescent="0.25">
      <c r="A3" t="s">
        <v>10</v>
      </c>
    </row>
    <row r="4" spans="1:1" x14ac:dyDescent="0.25">
      <c r="A4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Simulation Conditions (Weather)</vt:lpstr>
      <vt:lpstr>Rocket Parameters (Mass)</vt:lpstr>
      <vt:lpstr>Engine Parameters</vt:lpstr>
      <vt:lpstr>Propellant Parameters (Tanks)</vt:lpstr>
      <vt:lpstr>Validation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Corey</dc:creator>
  <cp:lastModifiedBy>Daniel Corey</cp:lastModifiedBy>
  <dcterms:created xsi:type="dcterms:W3CDTF">2017-08-26T18:54:19Z</dcterms:created>
  <dcterms:modified xsi:type="dcterms:W3CDTF">2017-10-08T19:13:03Z</dcterms:modified>
</cp:coreProperties>
</file>