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tabRatio="882" activeTab="3"/>
  </bookViews>
  <sheets>
    <sheet name="Simulation Conditions (Weather)" sheetId="2" r:id="rId1"/>
    <sheet name="Rocket Parameters (Mass)" sheetId="1" r:id="rId2"/>
    <sheet name="Engine Parameters" sheetId="4" r:id="rId3"/>
    <sheet name="Propellant Parameters (Tanks)" sheetId="5" r:id="rId4"/>
    <sheet name="Validation" sheetId="3" state="hidden" r:id="rId5"/>
    <sheet name="Results 27-Aug-2017 14-21-21" sheetId="9" r:id="rId6"/>
    <sheet name="Results 27-Aug-2017 14-26-37" sheetId="10" r:id="rId7"/>
    <sheet name="Results 27-Aug-2017 14-31-00" sheetId="11" r:id="rId8"/>
    <sheet name="Results 27-Aug-2017 14-32-33" sheetId="12" r:id="rId9"/>
    <sheet name="Results 27-Aug-2017 14-33-36" sheetId="13" r:id="rId10"/>
    <sheet name="Results 27-Aug-2017 14-34-48" sheetId="14" r:id="rId11"/>
    <sheet name="Results 27-Aug-2017 14-35-18" sheetId="15" r:id="rId12"/>
    <sheet name="Results 27-Aug-2017 14-35-43" sheetId="16" r:id="rId13"/>
  </sheets>
  <calcPr calcId="145621"/>
</workbook>
</file>

<file path=xl/calcChain.xml><?xml version="1.0" encoding="utf-8"?>
<calcChain xmlns="http://schemas.openxmlformats.org/spreadsheetml/2006/main">
  <c r="C27" i="5" l="1"/>
  <c r="C25" i="5"/>
  <c r="B12" i="1"/>
  <c r="B10" i="1"/>
  <c r="G15" i="1"/>
  <c r="C20" i="5"/>
  <c r="C10" i="5"/>
  <c r="C23" i="5" s="1"/>
  <c r="E26" i="4" l="1"/>
  <c r="D26" i="4"/>
  <c r="C26" i="4"/>
  <c r="E5" i="5"/>
  <c r="D5" i="5"/>
  <c r="C5" i="5"/>
  <c r="E6" i="2"/>
  <c r="D6" i="2"/>
  <c r="C6" i="2"/>
  <c r="E3" i="2"/>
  <c r="D3" i="2"/>
  <c r="C3" i="2"/>
  <c r="E23" i="4"/>
  <c r="D23" i="4"/>
  <c r="C23" i="4"/>
  <c r="E20" i="4"/>
  <c r="D20" i="4"/>
  <c r="C20" i="4"/>
  <c r="E17" i="4"/>
  <c r="D17" i="4"/>
  <c r="C17" i="4"/>
  <c r="E14" i="4"/>
  <c r="D14" i="4"/>
  <c r="C14" i="4"/>
  <c r="E11" i="4"/>
  <c r="D11" i="4"/>
  <c r="C11" i="4"/>
  <c r="E8" i="4"/>
  <c r="D8" i="4"/>
  <c r="C8" i="4"/>
  <c r="E5" i="4"/>
  <c r="D5" i="4"/>
  <c r="C5" i="4"/>
  <c r="E2" i="4"/>
  <c r="D2" i="4"/>
  <c r="C2" i="4"/>
  <c r="I20" i="1"/>
  <c r="H20" i="1"/>
  <c r="G20" i="1"/>
  <c r="I17" i="1"/>
  <c r="H17" i="1"/>
  <c r="G17" i="1"/>
  <c r="I14" i="1"/>
  <c r="G14" i="1"/>
  <c r="H14" i="1"/>
</calcChain>
</file>

<file path=xl/sharedStrings.xml><?xml version="1.0" encoding="utf-8"?>
<sst xmlns="http://schemas.openxmlformats.org/spreadsheetml/2006/main" count="936" uniqueCount="151">
  <si>
    <t>Total inert mass</t>
  </si>
  <si>
    <t>Nose cone</t>
  </si>
  <si>
    <t>Body tube</t>
  </si>
  <si>
    <t>kg</t>
  </si>
  <si>
    <t>Fins</t>
  </si>
  <si>
    <t>in</t>
  </si>
  <si>
    <t>Largest circular diameter</t>
  </si>
  <si>
    <t>Thrust-to-weight ratio</t>
  </si>
  <si>
    <t>Parameter options</t>
  </si>
  <si>
    <t>Single value</t>
  </si>
  <si>
    <t>Range of values</t>
  </si>
  <si>
    <t>Monte Carlo</t>
  </si>
  <si>
    <t>Chamber pressure</t>
  </si>
  <si>
    <t>psia</t>
  </si>
  <si>
    <t>Expansion ratio</t>
  </si>
  <si>
    <t>C*</t>
  </si>
  <si>
    <t>Engine mass</t>
  </si>
  <si>
    <t>Contraction ratio</t>
  </si>
  <si>
    <t>Characteristic length</t>
  </si>
  <si>
    <t>Chamber-to-throat contraction angle</t>
  </si>
  <si>
    <t>degrees</t>
  </si>
  <si>
    <t>Nozzle cone half angle</t>
  </si>
  <si>
    <t>Ambient temperature</t>
  </si>
  <si>
    <t>Ambient pressure</t>
  </si>
  <si>
    <t>K</t>
  </si>
  <si>
    <t>Pa</t>
  </si>
  <si>
    <t>Oxidizer</t>
  </si>
  <si>
    <t>Fuel</t>
  </si>
  <si>
    <t>NITROUSOXIDE</t>
  </si>
  <si>
    <t>N2O</t>
  </si>
  <si>
    <t>ETHANE</t>
  </si>
  <si>
    <t>C2H4</t>
  </si>
  <si>
    <t>Oxidizer volume</t>
  </si>
  <si>
    <t>Propellant options</t>
  </si>
  <si>
    <t>Mixture ratio</t>
  </si>
  <si>
    <t>Time (s)</t>
  </si>
  <si>
    <t>Acceleration (m/s)</t>
  </si>
  <si>
    <t>Velocity (m/s)</t>
  </si>
  <si>
    <t>Altitude (m)</t>
  </si>
  <si>
    <t>Mach Number</t>
  </si>
  <si>
    <t>Maximums</t>
  </si>
  <si>
    <t>alt</t>
  </si>
  <si>
    <t>mach</t>
  </si>
  <si>
    <t>accel</t>
  </si>
  <si>
    <t>Q</t>
  </si>
  <si>
    <t>load</t>
  </si>
  <si>
    <t>Propellants</t>
  </si>
  <si>
    <t>ox</t>
  </si>
  <si>
    <t>name</t>
  </si>
  <si>
    <t>V</t>
  </si>
  <si>
    <t>p</t>
  </si>
  <si>
    <t>p_psi</t>
  </si>
  <si>
    <t>rho</t>
  </si>
  <si>
    <t>m</t>
  </si>
  <si>
    <t>f</t>
  </si>
  <si>
    <t>Engine</t>
  </si>
  <si>
    <t>garbage</t>
  </si>
  <si>
    <t>pct_psi</t>
  </si>
  <si>
    <t>eps</t>
  </si>
  <si>
    <t>cstar_eta</t>
  </si>
  <si>
    <t>epsc</t>
  </si>
  <si>
    <t>Lstar</t>
  </si>
  <si>
    <t>MR</t>
  </si>
  <si>
    <t>thetac</t>
  </si>
  <si>
    <t>alpn</t>
  </si>
  <si>
    <t>pct</t>
  </si>
  <si>
    <t>Tc</t>
  </si>
  <si>
    <t>Cfvac</t>
  </si>
  <si>
    <t>Isp_vac</t>
  </si>
  <si>
    <t>cstar_th</t>
  </si>
  <si>
    <t>cstar</t>
  </si>
  <si>
    <t>pe</t>
  </si>
  <si>
    <t>Cfp</t>
  </si>
  <si>
    <t>Cf</t>
  </si>
  <si>
    <t>thrustGL</t>
  </si>
  <si>
    <t>thrustGL_lb</t>
  </si>
  <si>
    <t>At</t>
  </si>
  <si>
    <t>At_in2</t>
  </si>
  <si>
    <t>dt</t>
  </si>
  <si>
    <t>dt_in</t>
  </si>
  <si>
    <t>mdot</t>
  </si>
  <si>
    <t>mdot_f</t>
  </si>
  <si>
    <t>Qf</t>
  </si>
  <si>
    <t>mdot_ox</t>
  </si>
  <si>
    <t>Qox</t>
  </si>
  <si>
    <t>Ae</t>
  </si>
  <si>
    <t>Ae_in2</t>
  </si>
  <si>
    <t>de</t>
  </si>
  <si>
    <t>de_in</t>
  </si>
  <si>
    <t>tburn</t>
  </si>
  <si>
    <t>Imp_lb</t>
  </si>
  <si>
    <t>Isp</t>
  </si>
  <si>
    <t>Vc</t>
  </si>
  <si>
    <t>Vc_in3</t>
  </si>
  <si>
    <t>Ac</t>
  </si>
  <si>
    <t>Ac_in2</t>
  </si>
  <si>
    <t>dc_in</t>
  </si>
  <si>
    <t>Lc_in</t>
  </si>
  <si>
    <t>Ln_in</t>
  </si>
  <si>
    <t>Rocket</t>
  </si>
  <si>
    <t>minert</t>
  </si>
  <si>
    <t>d</t>
  </si>
  <si>
    <t>TW</t>
  </si>
  <si>
    <t>Cd</t>
  </si>
  <si>
    <t>A</t>
  </si>
  <si>
    <t>tank</t>
  </si>
  <si>
    <t>Vox</t>
  </si>
  <si>
    <t>Vf</t>
  </si>
  <si>
    <t>Vox_in3</t>
  </si>
  <si>
    <t>Vf_in3</t>
  </si>
  <si>
    <t>lox</t>
  </si>
  <si>
    <t>tox</t>
  </si>
  <si>
    <t>Wox</t>
  </si>
  <si>
    <t>Fox</t>
  </si>
  <si>
    <t>lf</t>
  </si>
  <si>
    <t>tf</t>
  </si>
  <si>
    <t>Wf</t>
  </si>
  <si>
    <t>Ff</t>
  </si>
  <si>
    <t>mox</t>
  </si>
  <si>
    <t>mf</t>
  </si>
  <si>
    <t>mwet</t>
  </si>
  <si>
    <t>Mprop</t>
  </si>
  <si>
    <t>Payload</t>
  </si>
  <si>
    <t>Recovery</t>
  </si>
  <si>
    <t>Couplers</t>
  </si>
  <si>
    <t>Bulkheads</t>
  </si>
  <si>
    <t>Valves</t>
  </si>
  <si>
    <t>Engine controller</t>
  </si>
  <si>
    <t>Lines</t>
  </si>
  <si>
    <t>Mass (kg)</t>
  </si>
  <si>
    <t>Drag (N)</t>
  </si>
  <si>
    <t>Thrust (N)</t>
  </si>
  <si>
    <t>Fuel volume</t>
  </si>
  <si>
    <t>Length (Straight section)</t>
  </si>
  <si>
    <t>in^3</t>
  </si>
  <si>
    <t>INPUTS</t>
  </si>
  <si>
    <t>OUTPUTS</t>
  </si>
  <si>
    <t>End Caps Volume</t>
  </si>
  <si>
    <t>Inner Diameter</t>
  </si>
  <si>
    <t>Units</t>
  </si>
  <si>
    <t>lb</t>
  </si>
  <si>
    <t>Bulkhead Thickness</t>
  </si>
  <si>
    <t>Outer Diameter</t>
  </si>
  <si>
    <t>Ox Tank</t>
  </si>
  <si>
    <t>Fuel Tank</t>
  </si>
  <si>
    <t>Mass</t>
  </si>
  <si>
    <t>Item</t>
  </si>
  <si>
    <t>Ox Mass</t>
  </si>
  <si>
    <t>Fuel Mass</t>
  </si>
  <si>
    <t>Add more items as needed</t>
  </si>
  <si>
    <t>C2H6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</si>
</sst>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indexed="65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9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0" fontId="1" fillId="3" borderId="0" xfId="1"/>
    <xf numFmtId="0" fontId="2" fillId="0" borderId="1" xfId="0" applyFont="1" applyBorder="1"/>
    <xf numFmtId="11" fontId="0" fillId="0" borderId="0" xfId="0" applyNumberFormat="1"/>
    <xf numFmtId="2" fontId="1" fillId="3" borderId="0" xfId="1" applyNumberFormat="1"/>
    <xf numFmtId="164" fontId="0" fillId="2" borderId="0" xfId="0" applyNumberFormat="1" applyFill="1"/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7"/>
  <sheetViews>
    <sheetView workbookViewId="0">
      <selection activeCell="C8" sqref="C8"/>
    </sheetView>
  </sheetViews>
  <sheetFormatPr defaultRowHeight="15" x14ac:dyDescent="0.25"/>
  <cols>
    <col min="1" max="1" width="20.7109375" bestFit="1" customWidth="1"/>
    <col min="2" max="2" width="11.7109375" bestFit="1" customWidth="1"/>
  </cols>
  <sheetData>
    <row r="3" spans="1:6" x14ac:dyDescent="0.25">
      <c r="C3" t="str">
        <f>IF(B4="Single value","Value",IF(B4="Range of values","Start",IF(B4="Monte Carlo","Mean","ERROR")))</f>
        <v>Value</v>
      </c>
      <c r="D3" t="str">
        <f>IF(B4="Single value","",IF(B4="Range of values","Step",IF(B4="Monte Carlo","Standard deviation","ERROR")))</f>
        <v/>
      </c>
      <c r="E3" t="str">
        <f>IF(B4="Single value","",IF(B4="Range of values","End",IF(B4="Monte Carlo","","ERROR")))</f>
        <v/>
      </c>
    </row>
    <row r="4" spans="1:6" x14ac:dyDescent="0.25">
      <c r="A4" s="1" t="s">
        <v>22</v>
      </c>
      <c r="B4" s="1" t="s">
        <v>9</v>
      </c>
      <c r="C4" s="1">
        <v>300</v>
      </c>
      <c r="D4" s="1"/>
      <c r="E4" s="1"/>
      <c r="F4" t="s">
        <v>24</v>
      </c>
    </row>
    <row r="6" spans="1:6" x14ac:dyDescent="0.25">
      <c r="C6" t="str">
        <f>IF(B7="Single value","Value",IF(B7="Range of values","Start",IF(B7="Monte Carlo","Mean","ERROR")))</f>
        <v>Value</v>
      </c>
      <c r="D6" t="str">
        <f>IF(B7="Single value","",IF(B7="Range of values","Step",IF(B7="Monte Carlo","Standard deviation","ERROR")))</f>
        <v/>
      </c>
      <c r="E6" t="str">
        <f>IF(B7="Single value","",IF(B7="Range of values","End",IF(B7="Monte Carlo","","ERROR")))</f>
        <v/>
      </c>
    </row>
    <row r="7" spans="1:6" x14ac:dyDescent="0.25">
      <c r="A7" s="1" t="s">
        <v>23</v>
      </c>
      <c r="B7" s="1" t="s">
        <v>9</v>
      </c>
      <c r="C7" s="1">
        <v>86000</v>
      </c>
      <c r="D7" s="1"/>
      <c r="E7" s="1"/>
      <c r="F7" t="s">
        <v>25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B4 B7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41</v>
      </c>
      <c r="L2">
        <v>37646.565860379706</v>
      </c>
      <c r="O2" t="s">
        <v>47</v>
      </c>
      <c r="U2" t="s">
        <v>56</v>
      </c>
      <c r="V2">
        <v>0</v>
      </c>
      <c r="Y2" t="s">
        <v>56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42</v>
      </c>
      <c r="L3">
        <v>1.6800323660823695</v>
      </c>
      <c r="P3" t="s">
        <v>48</v>
      </c>
      <c r="Q3" t="s">
        <v>28</v>
      </c>
      <c r="R3" t="s">
        <v>29</v>
      </c>
      <c r="U3" t="s">
        <v>57</v>
      </c>
      <c r="V3">
        <v>300</v>
      </c>
      <c r="Y3" t="s">
        <v>100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43</v>
      </c>
      <c r="L4">
        <v>4.1138906343816108</v>
      </c>
      <c r="P4" t="s">
        <v>49</v>
      </c>
      <c r="Q4">
        <v>0.02</v>
      </c>
      <c r="U4" t="s">
        <v>58</v>
      </c>
      <c r="V4">
        <v>4</v>
      </c>
      <c r="Y4" t="s">
        <v>101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44</v>
      </c>
      <c r="L5">
        <v>248.67912128515661</v>
      </c>
      <c r="P5" t="s">
        <v>50</v>
      </c>
      <c r="Q5">
        <v>5887436.804562035</v>
      </c>
      <c r="U5" t="s">
        <v>59</v>
      </c>
      <c r="V5">
        <v>0.9</v>
      </c>
      <c r="Y5" t="s">
        <v>102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45</v>
      </c>
      <c r="L6">
        <v>714.53705895880944</v>
      </c>
      <c r="P6" t="s">
        <v>51</v>
      </c>
      <c r="Q6">
        <v>853.90017992824039</v>
      </c>
      <c r="U6" t="s">
        <v>53</v>
      </c>
      <c r="V6">
        <v>3</v>
      </c>
      <c r="Y6" t="s">
        <v>103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52</v>
      </c>
      <c r="Q7">
        <v>724.70128514490443</v>
      </c>
      <c r="U7" t="s">
        <v>60</v>
      </c>
      <c r="V7">
        <v>300</v>
      </c>
      <c r="Y7" t="s">
        <v>104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53</v>
      </c>
      <c r="Q8">
        <v>14.494025702898089</v>
      </c>
      <c r="U8" t="s">
        <v>61</v>
      </c>
      <c r="V8">
        <v>45</v>
      </c>
      <c r="Y8" t="s">
        <v>105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54</v>
      </c>
      <c r="U9" t="s">
        <v>62</v>
      </c>
      <c r="V9">
        <v>8</v>
      </c>
      <c r="Z9" t="s">
        <v>106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48</v>
      </c>
      <c r="Q10" t="s">
        <v>30</v>
      </c>
      <c r="R10" t="s">
        <v>31</v>
      </c>
      <c r="U10" t="s">
        <v>63</v>
      </c>
      <c r="V10">
        <v>45</v>
      </c>
      <c r="Z10" t="s">
        <v>107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50</v>
      </c>
      <c r="Q11">
        <v>4357255.0535812248</v>
      </c>
      <c r="U11" t="s">
        <v>64</v>
      </c>
      <c r="V11">
        <v>15</v>
      </c>
      <c r="Z11" t="s">
        <v>108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51</v>
      </c>
      <c r="Q12">
        <v>631.96616757961476</v>
      </c>
      <c r="U12" t="s">
        <v>65</v>
      </c>
      <c r="V12">
        <v>2068428</v>
      </c>
      <c r="Z12" t="s">
        <v>109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52</v>
      </c>
      <c r="Q13">
        <v>303.5087857798336</v>
      </c>
      <c r="U13" t="s">
        <v>66</v>
      </c>
      <c r="V13">
        <v>3382</v>
      </c>
      <c r="Z13" t="s">
        <v>110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53</v>
      </c>
      <c r="Q14">
        <v>1.8117532128622611</v>
      </c>
      <c r="U14" t="s">
        <v>67</v>
      </c>
      <c r="V14">
        <v>1.4316</v>
      </c>
      <c r="Z14" t="s">
        <v>111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49</v>
      </c>
      <c r="Q15">
        <v>5.9693600243141349E-3</v>
      </c>
      <c r="U15" t="s">
        <v>68</v>
      </c>
      <c r="V15">
        <v>238.36901121304791</v>
      </c>
      <c r="Z15" t="s">
        <v>112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53</v>
      </c>
      <c r="P16">
        <v>16.305778915760349</v>
      </c>
      <c r="U16" t="s">
        <v>69</v>
      </c>
      <c r="V16">
        <v>1633.4171556300644</v>
      </c>
      <c r="Z16" t="s">
        <v>113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70</v>
      </c>
      <c r="V17">
        <v>1470.075440067058</v>
      </c>
      <c r="Z17" t="s">
        <v>114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71</v>
      </c>
      <c r="V18">
        <v>100089.99999999999</v>
      </c>
      <c r="Z18" t="s">
        <v>115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72</v>
      </c>
      <c r="V19">
        <v>2.7247745630981566E-2</v>
      </c>
      <c r="Z19" t="s">
        <v>116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73</v>
      </c>
      <c r="V20">
        <v>1.4588477456309816</v>
      </c>
      <c r="Z20" t="s">
        <v>117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74</v>
      </c>
      <c r="V21">
        <v>2120.2466004892035</v>
      </c>
      <c r="Z21" t="s">
        <v>118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75</v>
      </c>
      <c r="V22">
        <v>476.67414579343597</v>
      </c>
      <c r="Z22" t="s">
        <v>119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76</v>
      </c>
      <c r="V23">
        <v>7.0264506253347515E-4</v>
      </c>
      <c r="Z23" t="s">
        <v>53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77</v>
      </c>
      <c r="V24">
        <v>1.0891020251309367</v>
      </c>
      <c r="Y24" t="s">
        <v>120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78</v>
      </c>
      <c r="V25">
        <v>2.9910457695102758E-2</v>
      </c>
      <c r="Y25" t="s">
        <v>121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79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80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81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82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83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84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85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86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87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88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89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90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91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92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93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94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95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96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97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98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41</v>
      </c>
      <c r="L2">
        <v>37646.565860379706</v>
      </c>
      <c r="O2" t="s">
        <v>47</v>
      </c>
      <c r="U2" t="s">
        <v>56</v>
      </c>
      <c r="V2">
        <v>0</v>
      </c>
      <c r="Y2" t="s">
        <v>56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42</v>
      </c>
      <c r="L3">
        <v>1.6800323660823695</v>
      </c>
      <c r="P3" t="s">
        <v>48</v>
      </c>
      <c r="Q3" t="s">
        <v>28</v>
      </c>
      <c r="R3" t="s">
        <v>29</v>
      </c>
      <c r="U3" t="s">
        <v>57</v>
      </c>
      <c r="V3">
        <v>300</v>
      </c>
      <c r="Y3" t="s">
        <v>100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43</v>
      </c>
      <c r="L4">
        <v>4.1138906343816108</v>
      </c>
      <c r="P4" t="s">
        <v>49</v>
      </c>
      <c r="Q4">
        <v>0.02</v>
      </c>
      <c r="U4" t="s">
        <v>58</v>
      </c>
      <c r="V4">
        <v>4</v>
      </c>
      <c r="Y4" t="s">
        <v>101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44</v>
      </c>
      <c r="L5">
        <v>248.67912128515661</v>
      </c>
      <c r="P5" t="s">
        <v>50</v>
      </c>
      <c r="Q5">
        <v>5887436.804562035</v>
      </c>
      <c r="U5" t="s">
        <v>59</v>
      </c>
      <c r="V5">
        <v>0.9</v>
      </c>
      <c r="Y5" t="s">
        <v>102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45</v>
      </c>
      <c r="L6">
        <v>714.53705895880944</v>
      </c>
      <c r="P6" t="s">
        <v>51</v>
      </c>
      <c r="Q6">
        <v>853.90017992824039</v>
      </c>
      <c r="U6" t="s">
        <v>53</v>
      </c>
      <c r="V6">
        <v>3</v>
      </c>
      <c r="Y6" t="s">
        <v>103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52</v>
      </c>
      <c r="Q7">
        <v>724.70128514490443</v>
      </c>
      <c r="U7" t="s">
        <v>60</v>
      </c>
      <c r="V7">
        <v>300</v>
      </c>
      <c r="Y7" t="s">
        <v>104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53</v>
      </c>
      <c r="Q8">
        <v>14.494025702898089</v>
      </c>
      <c r="U8" t="s">
        <v>61</v>
      </c>
      <c r="V8">
        <v>45</v>
      </c>
      <c r="Y8" t="s">
        <v>105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54</v>
      </c>
      <c r="U9" t="s">
        <v>62</v>
      </c>
      <c r="V9">
        <v>8</v>
      </c>
      <c r="Z9" t="s">
        <v>106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48</v>
      </c>
      <c r="Q10" t="s">
        <v>30</v>
      </c>
      <c r="R10" t="s">
        <v>31</v>
      </c>
      <c r="U10" t="s">
        <v>63</v>
      </c>
      <c r="V10">
        <v>45</v>
      </c>
      <c r="Z10" t="s">
        <v>107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50</v>
      </c>
      <c r="Q11">
        <v>4357255.0535812248</v>
      </c>
      <c r="U11" t="s">
        <v>64</v>
      </c>
      <c r="V11">
        <v>15</v>
      </c>
      <c r="Z11" t="s">
        <v>108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51</v>
      </c>
      <c r="Q12">
        <v>631.96616757961476</v>
      </c>
      <c r="U12" t="s">
        <v>65</v>
      </c>
      <c r="V12">
        <v>2068428</v>
      </c>
      <c r="Z12" t="s">
        <v>109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52</v>
      </c>
      <c r="Q13">
        <v>303.5087857798336</v>
      </c>
      <c r="U13" t="s">
        <v>66</v>
      </c>
      <c r="V13">
        <v>3382</v>
      </c>
      <c r="Z13" t="s">
        <v>110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53</v>
      </c>
      <c r="Q14">
        <v>1.8117532128622611</v>
      </c>
      <c r="U14" t="s">
        <v>67</v>
      </c>
      <c r="V14">
        <v>1.4316</v>
      </c>
      <c r="Z14" t="s">
        <v>111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49</v>
      </c>
      <c r="Q15">
        <v>5.9693600243141349E-3</v>
      </c>
      <c r="U15" t="s">
        <v>68</v>
      </c>
      <c r="V15">
        <v>238.36901121304791</v>
      </c>
      <c r="Z15" t="s">
        <v>112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53</v>
      </c>
      <c r="P16">
        <v>16.305778915760349</v>
      </c>
      <c r="U16" t="s">
        <v>69</v>
      </c>
      <c r="V16">
        <v>1633.4171556300644</v>
      </c>
      <c r="Z16" t="s">
        <v>113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70</v>
      </c>
      <c r="V17">
        <v>1470.075440067058</v>
      </c>
      <c r="Z17" t="s">
        <v>114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71</v>
      </c>
      <c r="V18">
        <v>100089.99999999999</v>
      </c>
      <c r="Z18" t="s">
        <v>115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72</v>
      </c>
      <c r="V19">
        <v>2.7247745630981566E-2</v>
      </c>
      <c r="Z19" t="s">
        <v>116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73</v>
      </c>
      <c r="V20">
        <v>1.4588477456309816</v>
      </c>
      <c r="Z20" t="s">
        <v>117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74</v>
      </c>
      <c r="V21">
        <v>2120.2466004892035</v>
      </c>
      <c r="Z21" t="s">
        <v>118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75</v>
      </c>
      <c r="V22">
        <v>476.67414579343597</v>
      </c>
      <c r="Z22" t="s">
        <v>119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76</v>
      </c>
      <c r="V23">
        <v>7.0264506253347515E-4</v>
      </c>
      <c r="Z23" t="s">
        <v>53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77</v>
      </c>
      <c r="V24">
        <v>1.0891020251309367</v>
      </c>
      <c r="Y24" t="s">
        <v>120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78</v>
      </c>
      <c r="V25">
        <v>2.9910457695102758E-2</v>
      </c>
      <c r="Y25" t="s">
        <v>121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79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80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81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82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83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84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85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86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87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88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89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90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91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92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93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94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95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96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97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98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41</v>
      </c>
      <c r="L2">
        <v>37646.565860379706</v>
      </c>
      <c r="O2" t="s">
        <v>47</v>
      </c>
      <c r="U2" t="s">
        <v>56</v>
      </c>
      <c r="V2">
        <v>0</v>
      </c>
      <c r="Y2" t="s">
        <v>56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42</v>
      </c>
      <c r="L3">
        <v>1.6800323660823695</v>
      </c>
      <c r="P3" t="s">
        <v>48</v>
      </c>
      <c r="Q3" t="s">
        <v>28</v>
      </c>
      <c r="R3" t="s">
        <v>29</v>
      </c>
      <c r="U3" t="s">
        <v>57</v>
      </c>
      <c r="V3">
        <v>300</v>
      </c>
      <c r="Y3" t="s">
        <v>100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43</v>
      </c>
      <c r="L4">
        <v>4.1138906343816108</v>
      </c>
      <c r="P4" t="s">
        <v>49</v>
      </c>
      <c r="Q4">
        <v>0.02</v>
      </c>
      <c r="U4" t="s">
        <v>58</v>
      </c>
      <c r="V4">
        <v>4</v>
      </c>
      <c r="Y4" t="s">
        <v>101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44</v>
      </c>
      <c r="L5">
        <v>248.67912128515661</v>
      </c>
      <c r="P5" t="s">
        <v>50</v>
      </c>
      <c r="Q5">
        <v>5887436.804562035</v>
      </c>
      <c r="U5" t="s">
        <v>59</v>
      </c>
      <c r="V5">
        <v>0.9</v>
      </c>
      <c r="Y5" t="s">
        <v>102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45</v>
      </c>
      <c r="L6">
        <v>714.53705895880944</v>
      </c>
      <c r="P6" t="s">
        <v>51</v>
      </c>
      <c r="Q6">
        <v>853.90017992824039</v>
      </c>
      <c r="U6" t="s">
        <v>53</v>
      </c>
      <c r="V6">
        <v>3</v>
      </c>
      <c r="Y6" t="s">
        <v>103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52</v>
      </c>
      <c r="Q7">
        <v>724.70128514490443</v>
      </c>
      <c r="U7" t="s">
        <v>60</v>
      </c>
      <c r="V7">
        <v>300</v>
      </c>
      <c r="Y7" t="s">
        <v>104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53</v>
      </c>
      <c r="Q8">
        <v>14.494025702898089</v>
      </c>
      <c r="U8" t="s">
        <v>61</v>
      </c>
      <c r="V8">
        <v>45</v>
      </c>
      <c r="Y8" t="s">
        <v>105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54</v>
      </c>
      <c r="U9" t="s">
        <v>62</v>
      </c>
      <c r="V9">
        <v>8</v>
      </c>
      <c r="Z9" t="s">
        <v>106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48</v>
      </c>
      <c r="Q10" t="s">
        <v>30</v>
      </c>
      <c r="R10" t="s">
        <v>31</v>
      </c>
      <c r="U10" t="s">
        <v>63</v>
      </c>
      <c r="V10">
        <v>45</v>
      </c>
      <c r="Z10" t="s">
        <v>107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50</v>
      </c>
      <c r="Q11">
        <v>4357255.0535812248</v>
      </c>
      <c r="U11" t="s">
        <v>64</v>
      </c>
      <c r="V11">
        <v>15</v>
      </c>
      <c r="Z11" t="s">
        <v>108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51</v>
      </c>
      <c r="Q12">
        <v>631.96616757961476</v>
      </c>
      <c r="U12" t="s">
        <v>65</v>
      </c>
      <c r="V12">
        <v>2068428</v>
      </c>
      <c r="Z12" t="s">
        <v>109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52</v>
      </c>
      <c r="Q13">
        <v>303.5087857798336</v>
      </c>
      <c r="U13" t="s">
        <v>66</v>
      </c>
      <c r="V13">
        <v>3382</v>
      </c>
      <c r="Z13" t="s">
        <v>110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53</v>
      </c>
      <c r="Q14">
        <v>1.8117532128622611</v>
      </c>
      <c r="U14" t="s">
        <v>67</v>
      </c>
      <c r="V14">
        <v>1.4316</v>
      </c>
      <c r="Z14" t="s">
        <v>111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49</v>
      </c>
      <c r="Q15">
        <v>5.9693600243141349E-3</v>
      </c>
      <c r="U15" t="s">
        <v>68</v>
      </c>
      <c r="V15">
        <v>238.36901121304791</v>
      </c>
      <c r="Z15" t="s">
        <v>112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53</v>
      </c>
      <c r="P16">
        <v>16.305778915760349</v>
      </c>
      <c r="U16" t="s">
        <v>69</v>
      </c>
      <c r="V16">
        <v>1633.4171556300644</v>
      </c>
      <c r="Z16" t="s">
        <v>113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70</v>
      </c>
      <c r="V17">
        <v>1470.075440067058</v>
      </c>
      <c r="Z17" t="s">
        <v>114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71</v>
      </c>
      <c r="V18">
        <v>100089.99999999999</v>
      </c>
      <c r="Z18" t="s">
        <v>115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72</v>
      </c>
      <c r="V19">
        <v>2.7247745630981566E-2</v>
      </c>
      <c r="Z19" t="s">
        <v>116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73</v>
      </c>
      <c r="V20">
        <v>1.4588477456309816</v>
      </c>
      <c r="Z20" t="s">
        <v>117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74</v>
      </c>
      <c r="V21">
        <v>2120.2466004892035</v>
      </c>
      <c r="Z21" t="s">
        <v>118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75</v>
      </c>
      <c r="V22">
        <v>476.67414579343597</v>
      </c>
      <c r="Z22" t="s">
        <v>119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76</v>
      </c>
      <c r="V23">
        <v>7.0264506253347515E-4</v>
      </c>
      <c r="Z23" t="s">
        <v>53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77</v>
      </c>
      <c r="V24">
        <v>1.0891020251309367</v>
      </c>
      <c r="Y24" t="s">
        <v>120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78</v>
      </c>
      <c r="V25">
        <v>2.9910457695102758E-2</v>
      </c>
      <c r="Y25" t="s">
        <v>121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79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80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81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82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83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84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85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86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87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88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89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90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91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92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93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94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95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96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97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98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41</v>
      </c>
      <c r="L2">
        <v>37646.565860379706</v>
      </c>
      <c r="O2" t="s">
        <v>47</v>
      </c>
      <c r="U2" t="s">
        <v>56</v>
      </c>
      <c r="V2">
        <v>0</v>
      </c>
      <c r="Y2" t="s">
        <v>56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42</v>
      </c>
      <c r="L3">
        <v>1.6800323660823695</v>
      </c>
      <c r="P3" t="s">
        <v>48</v>
      </c>
      <c r="Q3" t="s">
        <v>28</v>
      </c>
      <c r="R3" t="s">
        <v>29</v>
      </c>
      <c r="U3" t="s">
        <v>57</v>
      </c>
      <c r="V3">
        <v>300</v>
      </c>
      <c r="Y3" t="s">
        <v>100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43</v>
      </c>
      <c r="L4">
        <v>4.1138906343816108</v>
      </c>
      <c r="P4" t="s">
        <v>49</v>
      </c>
      <c r="Q4">
        <v>0.02</v>
      </c>
      <c r="U4" t="s">
        <v>58</v>
      </c>
      <c r="V4">
        <v>4</v>
      </c>
      <c r="Y4" t="s">
        <v>101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44</v>
      </c>
      <c r="L5">
        <v>248.67912128515661</v>
      </c>
      <c r="P5" t="s">
        <v>50</v>
      </c>
      <c r="Q5">
        <v>5887436.804562035</v>
      </c>
      <c r="U5" t="s">
        <v>59</v>
      </c>
      <c r="V5">
        <v>0.9</v>
      </c>
      <c r="Y5" t="s">
        <v>102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45</v>
      </c>
      <c r="L6">
        <v>714.53705895880944</v>
      </c>
      <c r="P6" t="s">
        <v>51</v>
      </c>
      <c r="Q6">
        <v>853.90017992824039</v>
      </c>
      <c r="U6" t="s">
        <v>53</v>
      </c>
      <c r="V6">
        <v>3</v>
      </c>
      <c r="Y6" t="s">
        <v>103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52</v>
      </c>
      <c r="Q7">
        <v>724.70128514490443</v>
      </c>
      <c r="U7" t="s">
        <v>60</v>
      </c>
      <c r="V7">
        <v>300</v>
      </c>
      <c r="Y7" t="s">
        <v>104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53</v>
      </c>
      <c r="Q8">
        <v>14.494025702898089</v>
      </c>
      <c r="U8" t="s">
        <v>61</v>
      </c>
      <c r="V8">
        <v>45</v>
      </c>
      <c r="Y8" t="s">
        <v>105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54</v>
      </c>
      <c r="U9" t="s">
        <v>62</v>
      </c>
      <c r="V9">
        <v>8</v>
      </c>
      <c r="Z9" t="s">
        <v>106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48</v>
      </c>
      <c r="Q10" t="s">
        <v>30</v>
      </c>
      <c r="R10" t="s">
        <v>31</v>
      </c>
      <c r="U10" t="s">
        <v>63</v>
      </c>
      <c r="V10">
        <v>45</v>
      </c>
      <c r="Z10" t="s">
        <v>107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50</v>
      </c>
      <c r="Q11">
        <v>4357255.0535812248</v>
      </c>
      <c r="U11" t="s">
        <v>64</v>
      </c>
      <c r="V11">
        <v>15</v>
      </c>
      <c r="Z11" t="s">
        <v>108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51</v>
      </c>
      <c r="Q12">
        <v>631.96616757961476</v>
      </c>
      <c r="U12" t="s">
        <v>65</v>
      </c>
      <c r="V12">
        <v>2068428</v>
      </c>
      <c r="Z12" t="s">
        <v>109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52</v>
      </c>
      <c r="Q13">
        <v>303.5087857798336</v>
      </c>
      <c r="U13" t="s">
        <v>66</v>
      </c>
      <c r="V13">
        <v>3382</v>
      </c>
      <c r="Z13" t="s">
        <v>110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53</v>
      </c>
      <c r="Q14">
        <v>1.8117532128622611</v>
      </c>
      <c r="U14" t="s">
        <v>67</v>
      </c>
      <c r="V14">
        <v>1.4316</v>
      </c>
      <c r="Z14" t="s">
        <v>111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49</v>
      </c>
      <c r="Q15">
        <v>5.9693600243141349E-3</v>
      </c>
      <c r="U15" t="s">
        <v>68</v>
      </c>
      <c r="V15">
        <v>238.36901121304791</v>
      </c>
      <c r="Z15" t="s">
        <v>112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53</v>
      </c>
      <c r="P16">
        <v>16.305778915760349</v>
      </c>
      <c r="U16" t="s">
        <v>69</v>
      </c>
      <c r="V16">
        <v>1633.4171556300644</v>
      </c>
      <c r="Z16" t="s">
        <v>113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70</v>
      </c>
      <c r="V17">
        <v>1470.075440067058</v>
      </c>
      <c r="Z17" t="s">
        <v>114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71</v>
      </c>
      <c r="V18">
        <v>100089.99999999999</v>
      </c>
      <c r="Z18" t="s">
        <v>115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72</v>
      </c>
      <c r="V19">
        <v>2.7247745630981566E-2</v>
      </c>
      <c r="Z19" t="s">
        <v>116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73</v>
      </c>
      <c r="V20">
        <v>1.4588477456309816</v>
      </c>
      <c r="Z20" t="s">
        <v>117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74</v>
      </c>
      <c r="V21">
        <v>2120.2466004892035</v>
      </c>
      <c r="Z21" t="s">
        <v>118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75</v>
      </c>
      <c r="V22">
        <v>476.67414579343597</v>
      </c>
      <c r="Z22" t="s">
        <v>119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76</v>
      </c>
      <c r="V23">
        <v>7.0264506253347515E-4</v>
      </c>
      <c r="Z23" t="s">
        <v>53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77</v>
      </c>
      <c r="V24">
        <v>1.0891020251309367</v>
      </c>
      <c r="Y24" t="s">
        <v>120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78</v>
      </c>
      <c r="V25">
        <v>2.9910457695102758E-2</v>
      </c>
      <c r="Y25" t="s">
        <v>121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79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80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81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82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83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84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85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86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87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88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89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90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91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92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93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94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95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96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97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98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workbookViewId="0">
      <selection activeCell="E10" sqref="E10"/>
    </sheetView>
  </sheetViews>
  <sheetFormatPr defaultRowHeight="15" x14ac:dyDescent="0.25"/>
  <cols>
    <col min="1" max="1" width="16.28515625" bestFit="1" customWidth="1"/>
    <col min="2" max="2" width="5.42578125" bestFit="1" customWidth="1"/>
    <col min="4" max="4" width="10.7109375" customWidth="1"/>
    <col min="5" max="5" width="23.140625" bestFit="1" customWidth="1"/>
    <col min="6" max="6" width="11.7109375" bestFit="1" customWidth="1"/>
  </cols>
  <sheetData>
    <row r="2" spans="1:10" x14ac:dyDescent="0.25">
      <c r="A2" s="5" t="s">
        <v>146</v>
      </c>
      <c r="B2" s="5" t="s">
        <v>145</v>
      </c>
      <c r="C2" s="5" t="s">
        <v>139</v>
      </c>
    </row>
    <row r="3" spans="1:10" x14ac:dyDescent="0.25">
      <c r="A3" t="s">
        <v>125</v>
      </c>
      <c r="B3" s="2">
        <v>1</v>
      </c>
      <c r="C3" t="s">
        <v>3</v>
      </c>
    </row>
    <row r="4" spans="1:10" x14ac:dyDescent="0.25">
      <c r="A4" t="s">
        <v>128</v>
      </c>
      <c r="B4" s="2">
        <v>1</v>
      </c>
      <c r="C4" t="s">
        <v>3</v>
      </c>
    </row>
    <row r="5" spans="1:10" x14ac:dyDescent="0.25">
      <c r="A5" t="s">
        <v>127</v>
      </c>
      <c r="B5" s="2">
        <v>0.5</v>
      </c>
      <c r="C5" t="s">
        <v>3</v>
      </c>
    </row>
    <row r="6" spans="1:10" x14ac:dyDescent="0.25">
      <c r="A6" t="s">
        <v>126</v>
      </c>
      <c r="B6" s="2">
        <v>1</v>
      </c>
      <c r="C6" t="s">
        <v>3</v>
      </c>
    </row>
    <row r="7" spans="1:10" x14ac:dyDescent="0.25">
      <c r="A7" t="s">
        <v>124</v>
      </c>
      <c r="B7" s="2">
        <v>1</v>
      </c>
      <c r="C7" t="s">
        <v>3</v>
      </c>
    </row>
    <row r="8" spans="1:10" x14ac:dyDescent="0.25">
      <c r="A8" t="s">
        <v>123</v>
      </c>
      <c r="B8" s="2">
        <v>2</v>
      </c>
      <c r="C8" t="s">
        <v>3</v>
      </c>
      <c r="E8" t="s">
        <v>149</v>
      </c>
    </row>
    <row r="9" spans="1:10" x14ac:dyDescent="0.25">
      <c r="A9" t="s">
        <v>122</v>
      </c>
      <c r="B9" s="2">
        <v>4</v>
      </c>
      <c r="C9" t="s">
        <v>3</v>
      </c>
    </row>
    <row r="10" spans="1:10" x14ac:dyDescent="0.25">
      <c r="A10" t="s">
        <v>55</v>
      </c>
      <c r="B10" s="2">
        <f>11.151/2.205</f>
        <v>5.0571428571428569</v>
      </c>
      <c r="C10" t="s">
        <v>3</v>
      </c>
    </row>
    <row r="11" spans="1:10" x14ac:dyDescent="0.25">
      <c r="A11" t="s">
        <v>4</v>
      </c>
      <c r="B11" s="2">
        <v>3</v>
      </c>
      <c r="C11" t="s">
        <v>3</v>
      </c>
    </row>
    <row r="12" spans="1:10" x14ac:dyDescent="0.25">
      <c r="A12" t="s">
        <v>2</v>
      </c>
      <c r="B12" s="2">
        <f>2.56/2.205*3</f>
        <v>3.4829931972789119</v>
      </c>
      <c r="C12" t="s">
        <v>3</v>
      </c>
    </row>
    <row r="13" spans="1:10" x14ac:dyDescent="0.25">
      <c r="A13" t="s">
        <v>1</v>
      </c>
      <c r="B13" s="2">
        <v>1</v>
      </c>
      <c r="C13" t="s">
        <v>3</v>
      </c>
    </row>
    <row r="14" spans="1:10" x14ac:dyDescent="0.25">
      <c r="G14" t="str">
        <f>IF(F15="Single value","Value",IF(F15="Range of values","Start",IF(F15="Monte Carlo","Mean","ERROR")))</f>
        <v>Value</v>
      </c>
      <c r="H14" t="str">
        <f>IF(F15="Single value","",IF(F15="Range of values","Step",IF(F15="Monte Carlo","Standard deviation","ERROR")))</f>
        <v/>
      </c>
      <c r="I14" t="str">
        <f>IF(F15="Single value","",IF(F15="Range of values","End",IF(F15="Monte Carlo","","ERROR")))</f>
        <v/>
      </c>
      <c r="J14" t="s">
        <v>139</v>
      </c>
    </row>
    <row r="15" spans="1:10" x14ac:dyDescent="0.25">
      <c r="E15" s="1" t="s">
        <v>0</v>
      </c>
      <c r="F15" s="1" t="s">
        <v>9</v>
      </c>
      <c r="G15" s="3">
        <f>SUM(B:B)</f>
        <v>23.040136054421769</v>
      </c>
      <c r="H15" s="1"/>
      <c r="I15" s="1"/>
      <c r="J15" t="s">
        <v>3</v>
      </c>
    </row>
    <row r="17" spans="5:10" x14ac:dyDescent="0.25">
      <c r="G17" t="str">
        <f>IF(F18="Single value","Value",IF(F18="Range of values","Start",IF(F18="Monte Carlo","Mean","ERROR")))</f>
        <v>Value</v>
      </c>
      <c r="H17" t="str">
        <f>IF(F18="Single value","",IF(F18="Range of values","Step",IF(F18="Monte Carlo","Standard deviation","ERROR")))</f>
        <v/>
      </c>
      <c r="I17" t="str">
        <f>IF(F18="Single value","",IF(F18="Range of values","End",IF(F18="Monte Carlo","","ERROR")))</f>
        <v/>
      </c>
    </row>
    <row r="18" spans="5:10" x14ac:dyDescent="0.25">
      <c r="E18" s="1" t="s">
        <v>6</v>
      </c>
      <c r="F18" s="1" t="s">
        <v>9</v>
      </c>
      <c r="G18" s="1">
        <v>6</v>
      </c>
      <c r="H18" s="1"/>
      <c r="I18" s="1"/>
      <c r="J18" t="s">
        <v>5</v>
      </c>
    </row>
    <row r="20" spans="5:10" x14ac:dyDescent="0.25">
      <c r="G20" t="str">
        <f>IF(F21="Single value","Value",IF(F21="Range of values","Start",IF(F21="Monte Carlo","Mean","ERROR")))</f>
        <v>Value</v>
      </c>
      <c r="H20" t="str">
        <f>IF(F21="Single value","",IF(F21="Range of values","Step",IF(F21="Monte Carlo","Standard deviation","ERROR")))</f>
        <v/>
      </c>
      <c r="I20" t="str">
        <f>IF(F21="Single value","",IF(F21="Range of values","End",IF(F21="Monte Carlo","","ERROR")))</f>
        <v/>
      </c>
    </row>
    <row r="21" spans="5:10" x14ac:dyDescent="0.25">
      <c r="E21" s="1" t="s">
        <v>7</v>
      </c>
      <c r="F21" s="1" t="s">
        <v>9</v>
      </c>
      <c r="G21" s="1">
        <v>5</v>
      </c>
      <c r="H21" s="1"/>
      <c r="I21" s="1"/>
    </row>
  </sheetData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F15 F18 F21 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workbookViewId="0">
      <selection activeCell="C6" sqref="C6"/>
    </sheetView>
  </sheetViews>
  <sheetFormatPr defaultRowHeight="15" x14ac:dyDescent="0.25"/>
  <cols>
    <col min="1" max="1" width="34.28515625" bestFit="1" customWidth="1"/>
    <col min="2" max="2" width="11.7109375" bestFit="1" customWidth="1"/>
  </cols>
  <sheetData>
    <row r="2" spans="1:6" x14ac:dyDescent="0.25">
      <c r="C2" t="str">
        <f>IF(B3="Single value","Value",IF(B3="Range of values","Start",IF(B3="Monte Carlo","Mean","ERROR")))</f>
        <v>Value</v>
      </c>
      <c r="D2" t="str">
        <f>IF(B3="Single value","",IF(B3="Range of values","Step",IF(B3="Monte Carlo","Standard deviation","ERROR")))</f>
        <v/>
      </c>
      <c r="E2" t="str">
        <f>IF(B3="Single value","",IF(B3="Range of values","End",IF(B3="Monte Carlo","","ERROR")))</f>
        <v/>
      </c>
    </row>
    <row r="3" spans="1:6" x14ac:dyDescent="0.25">
      <c r="A3" s="1" t="s">
        <v>12</v>
      </c>
      <c r="B3" s="1" t="s">
        <v>9</v>
      </c>
      <c r="C3" s="1">
        <v>300</v>
      </c>
      <c r="D3" s="1"/>
      <c r="E3" s="1"/>
      <c r="F3" t="s">
        <v>13</v>
      </c>
    </row>
    <row r="5" spans="1:6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</row>
    <row r="6" spans="1:6" x14ac:dyDescent="0.25">
      <c r="A6" s="1" t="s">
        <v>14</v>
      </c>
      <c r="B6" s="1" t="s">
        <v>9</v>
      </c>
      <c r="C6" s="1">
        <v>4</v>
      </c>
      <c r="D6" s="1"/>
      <c r="E6" s="1"/>
    </row>
    <row r="8" spans="1:6" x14ac:dyDescent="0.25">
      <c r="C8" t="str">
        <f>IF(B9="Single value","Value",IF(B9="Range of values","Start",IF(B9="Monte Carlo","Mean","ERROR")))</f>
        <v>Value</v>
      </c>
      <c r="D8" t="str">
        <f>IF(B9="Single value","",IF(B9="Range of values","Step",IF(B9="Monte Carlo","Standard deviation","ERROR")))</f>
        <v/>
      </c>
      <c r="E8" t="str">
        <f>IF(B9="Single value","",IF(B9="Range of values","End",IF(B9="Monte Carlo","","ERROR")))</f>
        <v/>
      </c>
    </row>
    <row r="9" spans="1:6" x14ac:dyDescent="0.25">
      <c r="A9" s="1" t="s">
        <v>15</v>
      </c>
      <c r="B9" s="1" t="s">
        <v>9</v>
      </c>
      <c r="C9" s="1">
        <v>0.9</v>
      </c>
      <c r="D9" s="1"/>
      <c r="E9" s="1"/>
    </row>
    <row r="11" spans="1:6" x14ac:dyDescent="0.25">
      <c r="C11" t="str">
        <f>IF(B12="Single value","Value",IF(B12="Range of values","Start",IF(B12="Monte Carlo","Mean","ERROR")))</f>
        <v>Value</v>
      </c>
      <c r="D11" t="str">
        <f>IF(B12="Single value","",IF(B12="Range of values","Step",IF(B12="Monte Carlo","Standard deviation","ERROR")))</f>
        <v/>
      </c>
      <c r="E11" t="str">
        <f>IF(B12="Single value","",IF(B12="Range of values","End",IF(B12="Monte Carlo","","ERROR")))</f>
        <v/>
      </c>
    </row>
    <row r="12" spans="1:6" x14ac:dyDescent="0.25">
      <c r="A12" s="1" t="s">
        <v>16</v>
      </c>
      <c r="B12" s="1" t="s">
        <v>9</v>
      </c>
      <c r="C12" s="1">
        <v>3</v>
      </c>
      <c r="D12" s="1"/>
      <c r="E12" s="1"/>
      <c r="F12" t="s">
        <v>3</v>
      </c>
    </row>
    <row r="14" spans="1:6" x14ac:dyDescent="0.25">
      <c r="C14" t="str">
        <f>IF(B15="Single value","Value",IF(B15="Range of values","Start",IF(B15="Monte Carlo","Mean","ERROR")))</f>
        <v>Value</v>
      </c>
      <c r="D14" t="str">
        <f>IF(B15="Single value","",IF(B15="Range of values","Step",IF(B15="Monte Carlo","Standard deviation","ERROR")))</f>
        <v/>
      </c>
      <c r="E14" t="str">
        <f>IF(B15="Single value","",IF(B15="Range of values","End",IF(B15="Monte Carlo","","ERROR")))</f>
        <v/>
      </c>
    </row>
    <row r="15" spans="1:6" x14ac:dyDescent="0.25">
      <c r="A15" s="1" t="s">
        <v>17</v>
      </c>
      <c r="B15" s="1" t="s">
        <v>9</v>
      </c>
      <c r="C15" s="1">
        <v>300</v>
      </c>
      <c r="D15" s="1"/>
      <c r="E15" s="1"/>
    </row>
    <row r="17" spans="1:6" x14ac:dyDescent="0.25">
      <c r="C17" t="str">
        <f>IF(B18="Single value","Value",IF(B18="Range of values","Start",IF(B18="Monte Carlo","Mean","ERROR")))</f>
        <v>Value</v>
      </c>
      <c r="D17" t="str">
        <f>IF(B18="Single value","",IF(B18="Range of values","Step",IF(B18="Monte Carlo","Standard deviation","ERROR")))</f>
        <v/>
      </c>
      <c r="E17" t="str">
        <f>IF(B18="Single value","",IF(B18="Range of values","End",IF(B18="Monte Carlo","","ERROR")))</f>
        <v/>
      </c>
    </row>
    <row r="18" spans="1:6" x14ac:dyDescent="0.25">
      <c r="A18" s="1" t="s">
        <v>18</v>
      </c>
      <c r="B18" s="1" t="s">
        <v>9</v>
      </c>
      <c r="C18" s="1">
        <v>45</v>
      </c>
      <c r="D18" s="1"/>
      <c r="E18" s="1"/>
      <c r="F18" t="s">
        <v>5</v>
      </c>
    </row>
    <row r="20" spans="1:6" x14ac:dyDescent="0.25">
      <c r="C20" t="str">
        <f>IF(B21="Single value","Value",IF(B21="Range of values","Start",IF(B21="Monte Carlo","Mean","ERROR")))</f>
        <v>Value</v>
      </c>
      <c r="D20" t="str">
        <f>IF(B21="Single value","",IF(B21="Range of values","Step",IF(B21="Monte Carlo","Standard deviation","ERROR")))</f>
        <v/>
      </c>
      <c r="E20" t="str">
        <f>IF(B21="Single value","",IF(B21="Range of values","End",IF(B21="Monte Carlo","","ERROR")))</f>
        <v/>
      </c>
    </row>
    <row r="21" spans="1:6" x14ac:dyDescent="0.25">
      <c r="A21" s="1" t="s">
        <v>19</v>
      </c>
      <c r="B21" s="1" t="s">
        <v>9</v>
      </c>
      <c r="C21" s="1">
        <v>45</v>
      </c>
      <c r="D21" s="1"/>
      <c r="E21" s="1"/>
      <c r="F21" t="s">
        <v>20</v>
      </c>
    </row>
    <row r="23" spans="1:6" x14ac:dyDescent="0.25">
      <c r="C23" t="str">
        <f>IF(B24="Single value","Value",IF(B24="Range of values","Start",IF(B24="Monte Carlo","Mean","ERROR")))</f>
        <v>Value</v>
      </c>
      <c r="D23" t="str">
        <f>IF(B24="Single value","",IF(B24="Range of values","Step",IF(B24="Monte Carlo","Standard deviation","ERROR")))</f>
        <v/>
      </c>
      <c r="E23" t="str">
        <f>IF(B24="Single value","",IF(B24="Range of values","End",IF(B24="Monte Carlo","","ERROR")))</f>
        <v/>
      </c>
    </row>
    <row r="24" spans="1:6" x14ac:dyDescent="0.25">
      <c r="A24" s="1" t="s">
        <v>21</v>
      </c>
      <c r="B24" s="1" t="s">
        <v>9</v>
      </c>
      <c r="C24" s="1">
        <v>15</v>
      </c>
      <c r="D24" s="1"/>
      <c r="E24" s="1"/>
      <c r="F24" t="s">
        <v>20</v>
      </c>
    </row>
    <row r="26" spans="1:6" x14ac:dyDescent="0.25">
      <c r="C26" t="str">
        <f>IF(B27="Single value","Value",IF(B27="Range of values","Start",IF(B27="Monte Carlo","Mean","ERROR")))</f>
        <v>Value</v>
      </c>
      <c r="D26" t="str">
        <f>IF(B27="Single value","",IF(B27="Range of values","Step",IF(B27="Monte Carlo","Standard deviation","ERROR")))</f>
        <v/>
      </c>
      <c r="E26" t="str">
        <f>IF(B27="Single value","",IF(B27="Range of values","End",IF(B27="Monte Carlo","","ERROR")))</f>
        <v/>
      </c>
    </row>
    <row r="27" spans="1:6" x14ac:dyDescent="0.25">
      <c r="A27" s="1" t="s">
        <v>34</v>
      </c>
      <c r="B27" s="1" t="s">
        <v>9</v>
      </c>
      <c r="C27" s="1">
        <v>8</v>
      </c>
      <c r="D27" s="1"/>
      <c r="E27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B3 B6 B9 B12 B15 B18 B21 B24 B27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H30" sqref="H30"/>
    </sheetView>
  </sheetViews>
  <sheetFormatPr defaultRowHeight="15" x14ac:dyDescent="0.25"/>
  <cols>
    <col min="1" max="1" width="15.7109375" bestFit="1" customWidth="1"/>
    <col min="2" max="2" width="14.42578125" bestFit="1" customWidth="1"/>
  </cols>
  <sheetData>
    <row r="1" spans="1:7" x14ac:dyDescent="0.25">
      <c r="A1" t="s">
        <v>33</v>
      </c>
    </row>
    <row r="2" spans="1:7" x14ac:dyDescent="0.25">
      <c r="A2" t="s">
        <v>26</v>
      </c>
      <c r="B2" t="s">
        <v>28</v>
      </c>
      <c r="C2" t="s">
        <v>29</v>
      </c>
    </row>
    <row r="3" spans="1:7" x14ac:dyDescent="0.25">
      <c r="A3" t="s">
        <v>27</v>
      </c>
      <c r="B3" t="s">
        <v>30</v>
      </c>
      <c r="C3" t="s">
        <v>150</v>
      </c>
    </row>
    <row r="4" spans="1:7" x14ac:dyDescent="0.25">
      <c r="A4" t="s">
        <v>135</v>
      </c>
    </row>
    <row r="5" spans="1:7" x14ac:dyDescent="0.25">
      <c r="C5" t="str">
        <f>IF(B6="Single value","Value",IF(B6="Range of values","Start",IF(B6="Monte Carlo","Mean","ERROR")))</f>
        <v>Value</v>
      </c>
      <c r="D5" t="str">
        <f>IF(B6="Single value","",IF(B6="Range of values","Step",IF(B6="Monte Carlo","Standard deviation","ERROR")))</f>
        <v/>
      </c>
      <c r="E5" t="str">
        <f>IF(B6="Single value","",IF(B6="Range of values","End",IF(B6="Monte Carlo","","ERROR")))</f>
        <v/>
      </c>
      <c r="F5" t="s">
        <v>139</v>
      </c>
    </row>
    <row r="6" spans="1:7" x14ac:dyDescent="0.25">
      <c r="A6" s="1" t="s">
        <v>32</v>
      </c>
      <c r="B6" s="1" t="s">
        <v>9</v>
      </c>
      <c r="C6" s="1">
        <v>1593</v>
      </c>
      <c r="D6" s="1"/>
      <c r="E6" s="1"/>
      <c r="F6" t="s">
        <v>134</v>
      </c>
    </row>
    <row r="8" spans="1:7" x14ac:dyDescent="0.25">
      <c r="A8" s="1" t="s">
        <v>132</v>
      </c>
      <c r="B8" s="1" t="s">
        <v>9</v>
      </c>
      <c r="C8" s="1">
        <v>465.5</v>
      </c>
      <c r="D8" s="1"/>
      <c r="E8" s="1"/>
      <c r="F8" t="s">
        <v>134</v>
      </c>
    </row>
    <row r="10" spans="1:7" x14ac:dyDescent="0.25">
      <c r="A10" s="1" t="s">
        <v>137</v>
      </c>
      <c r="B10" s="1" t="s">
        <v>9</v>
      </c>
      <c r="C10" s="4">
        <f>93.19</f>
        <v>93.19</v>
      </c>
      <c r="D10" s="4"/>
      <c r="E10" s="1"/>
      <c r="F10" t="s">
        <v>134</v>
      </c>
    </row>
    <row r="12" spans="1:7" x14ac:dyDescent="0.25">
      <c r="A12" s="1" t="s">
        <v>138</v>
      </c>
      <c r="B12" s="1" t="s">
        <v>9</v>
      </c>
      <c r="C12" s="4">
        <v>5.625</v>
      </c>
      <c r="D12" s="1"/>
      <c r="E12" s="1"/>
      <c r="F12" t="s">
        <v>5</v>
      </c>
    </row>
    <row r="14" spans="1:7" x14ac:dyDescent="0.25">
      <c r="A14" s="1" t="s">
        <v>142</v>
      </c>
      <c r="B14" s="1" t="s">
        <v>9</v>
      </c>
      <c r="C14" s="1">
        <v>5.9089999999999998</v>
      </c>
      <c r="D14" s="1"/>
      <c r="E14" s="1"/>
      <c r="F14" t="s">
        <v>5</v>
      </c>
      <c r="G14" s="6"/>
    </row>
    <row r="16" spans="1:7" x14ac:dyDescent="0.25">
      <c r="A16" s="1" t="s">
        <v>141</v>
      </c>
      <c r="B16" s="1" t="s">
        <v>9</v>
      </c>
      <c r="C16" s="1">
        <v>0.28399999999999997</v>
      </c>
      <c r="D16" s="1"/>
      <c r="E16" s="1"/>
      <c r="F16" t="s">
        <v>5</v>
      </c>
      <c r="G16" s="6"/>
    </row>
    <row r="18" spans="1:6" x14ac:dyDescent="0.25">
      <c r="A18" t="s">
        <v>136</v>
      </c>
    </row>
    <row r="19" spans="1:6" x14ac:dyDescent="0.25">
      <c r="A19" t="s">
        <v>143</v>
      </c>
    </row>
    <row r="20" spans="1:6" x14ac:dyDescent="0.25">
      <c r="A20" s="1" t="s">
        <v>133</v>
      </c>
      <c r="B20" s="1" t="s">
        <v>9</v>
      </c>
      <c r="C20" s="8">
        <f>(C6-(2*C10))/(PI()*(C12/2)^2)</f>
        <v>56.603313253621714</v>
      </c>
      <c r="D20" s="1"/>
      <c r="E20" s="1"/>
      <c r="F20" t="s">
        <v>53</v>
      </c>
    </row>
    <row r="22" spans="1:6" x14ac:dyDescent="0.25">
      <c r="A22" t="s">
        <v>144</v>
      </c>
    </row>
    <row r="23" spans="1:6" x14ac:dyDescent="0.25">
      <c r="A23" s="1" t="s">
        <v>133</v>
      </c>
      <c r="B23" s="1" t="s">
        <v>9</v>
      </c>
      <c r="C23" s="8">
        <f>(C8-C10)/(PI()*(C12/2)^2)</f>
        <v>14.981999088208545</v>
      </c>
      <c r="D23" s="1"/>
      <c r="E23" s="1"/>
      <c r="F23" t="s">
        <v>53</v>
      </c>
    </row>
    <row r="25" spans="1:6" x14ac:dyDescent="0.25">
      <c r="A25" s="1" t="s">
        <v>147</v>
      </c>
      <c r="B25" s="1" t="s">
        <v>9</v>
      </c>
      <c r="C25" s="7">
        <f>C6*0.026157</f>
        <v>41.668101</v>
      </c>
      <c r="D25" s="4"/>
      <c r="E25" s="1"/>
      <c r="F25" t="s">
        <v>140</v>
      </c>
    </row>
    <row r="27" spans="1:6" x14ac:dyDescent="0.25">
      <c r="A27" s="1" t="s">
        <v>148</v>
      </c>
      <c r="B27" s="1" t="s">
        <v>9</v>
      </c>
      <c r="C27" s="7">
        <f>C8*0.010937</f>
        <v>5.0911735</v>
      </c>
      <c r="D27" s="4"/>
      <c r="E27" s="1"/>
      <c r="F27" t="s">
        <v>140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Validation!$A$2:$A$4</xm:f>
          </x14:formula1>
          <xm:sqref>B6 B20 B8 B10 B23 B12 B16 B14 B27 B25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  <row r="3" spans="1:1" x14ac:dyDescent="0.25">
      <c r="A3" t="s">
        <v>10</v>
      </c>
    </row>
    <row r="4" spans="1:1" x14ac:dyDescent="0.25">
      <c r="A4" t="s"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workbookViewId="0">
      <selection activeCell="I21" sqref="I21"/>
    </sheetView>
  </sheetViews>
  <sheetFormatPr defaultRowHeight="15" x14ac:dyDescent="0.25"/>
  <sheetData>
    <row r="1" spans="1:24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H1" t="s">
        <v>40</v>
      </c>
      <c r="L1" t="s">
        <v>46</v>
      </c>
      <c r="R1" t="s">
        <v>55</v>
      </c>
      <c r="V1" t="s">
        <v>99</v>
      </c>
    </row>
    <row r="2" spans="1:24" x14ac:dyDescent="0.25">
      <c r="A2">
        <v>0</v>
      </c>
      <c r="B2">
        <v>-9.8078148274049983</v>
      </c>
      <c r="C2">
        <v>0</v>
      </c>
      <c r="D2">
        <v>0</v>
      </c>
      <c r="E2">
        <v>0</v>
      </c>
      <c r="H2" t="s">
        <v>41</v>
      </c>
      <c r="I2">
        <v>41335.040728875421</v>
      </c>
      <c r="L2" t="s">
        <v>47</v>
      </c>
      <c r="R2" t="s">
        <v>56</v>
      </c>
      <c r="S2">
        <v>0</v>
      </c>
      <c r="V2" t="s">
        <v>56</v>
      </c>
      <c r="W2">
        <v>0</v>
      </c>
    </row>
    <row r="3" spans="1:24" x14ac:dyDescent="0.25">
      <c r="A3">
        <v>1.2927594742368945E-4</v>
      </c>
      <c r="B3">
        <v>-9.8077863895585295</v>
      </c>
      <c r="C3">
        <v>-1.2679127197693962E-3</v>
      </c>
      <c r="D3">
        <v>-8.1955348654339477E-8</v>
      </c>
      <c r="E3">
        <v>3.7259000597334921E-6</v>
      </c>
      <c r="H3" t="s">
        <v>42</v>
      </c>
      <c r="I3">
        <v>1.7892157763197458</v>
      </c>
      <c r="M3" t="s">
        <v>48</v>
      </c>
      <c r="N3" t="s">
        <v>28</v>
      </c>
      <c r="O3" t="s">
        <v>29</v>
      </c>
      <c r="R3" t="s">
        <v>57</v>
      </c>
      <c r="S3">
        <v>300</v>
      </c>
      <c r="V3" t="s">
        <v>100</v>
      </c>
      <c r="W3">
        <v>22.079551471379375</v>
      </c>
    </row>
    <row r="4" spans="1:24" x14ac:dyDescent="0.25">
      <c r="A4">
        <v>7.7565568454213661E-4</v>
      </c>
      <c r="B4">
        <v>-9.8076385461179001</v>
      </c>
      <c r="C4">
        <v>-7.6074198417558558E-3</v>
      </c>
      <c r="D4">
        <v>-2.9503780597736378E-6</v>
      </c>
      <c r="E4">
        <v>2.2355234394252378E-5</v>
      </c>
      <c r="H4" t="s">
        <v>43</v>
      </c>
      <c r="I4">
        <v>4.083845815355641</v>
      </c>
      <c r="M4" t="s">
        <v>49</v>
      </c>
      <c r="N4">
        <v>0.02</v>
      </c>
      <c r="R4" t="s">
        <v>58</v>
      </c>
      <c r="S4">
        <v>4</v>
      </c>
      <c r="V4" t="s">
        <v>101</v>
      </c>
      <c r="W4">
        <v>6</v>
      </c>
    </row>
    <row r="5" spans="1:24" x14ac:dyDescent="0.25">
      <c r="A5">
        <v>4.0075543701343728E-3</v>
      </c>
      <c r="B5">
        <v>-9.8067372257317942</v>
      </c>
      <c r="C5">
        <v>-3.9303335856656775E-2</v>
      </c>
      <c r="D5">
        <v>-7.8756566073520201E-5</v>
      </c>
      <c r="E5">
        <v>1.1549714661174153E-4</v>
      </c>
      <c r="H5" t="s">
        <v>44</v>
      </c>
      <c r="I5">
        <v>240.0963555995182</v>
      </c>
      <c r="M5" t="s">
        <v>50</v>
      </c>
      <c r="N5">
        <v>5887436.804562035</v>
      </c>
      <c r="R5" t="s">
        <v>59</v>
      </c>
      <c r="S5">
        <v>0.9</v>
      </c>
      <c r="V5" t="s">
        <v>102</v>
      </c>
      <c r="W5">
        <v>5</v>
      </c>
    </row>
    <row r="6" spans="1:24" x14ac:dyDescent="0.25">
      <c r="A6">
        <v>2.0167047798095548E-2</v>
      </c>
      <c r="B6">
        <v>-9.7935741152313138</v>
      </c>
      <c r="C6">
        <v>-0.19769635274856939</v>
      </c>
      <c r="D6">
        <v>-1.9939287458335133E-3</v>
      </c>
      <c r="E6">
        <v>5.8095231987589165E-4</v>
      </c>
      <c r="H6" t="s">
        <v>45</v>
      </c>
      <c r="I6">
        <v>654.8397604807011</v>
      </c>
      <c r="M6" t="s">
        <v>51</v>
      </c>
      <c r="N6">
        <v>853.90017992824039</v>
      </c>
      <c r="R6" t="s">
        <v>53</v>
      </c>
      <c r="S6">
        <v>3</v>
      </c>
      <c r="V6" t="s">
        <v>103</v>
      </c>
    </row>
    <row r="7" spans="1:24" x14ac:dyDescent="0.25">
      <c r="A7">
        <v>5.0238312951132638E-2</v>
      </c>
      <c r="B7">
        <v>-9.4797222790016278</v>
      </c>
      <c r="C7">
        <v>-0.48954553817660934</v>
      </c>
      <c r="D7">
        <v>-1.2347840951275986E-2</v>
      </c>
      <c r="E7">
        <v>1.4385828515395512E-3</v>
      </c>
      <c r="M7" t="s">
        <v>52</v>
      </c>
      <c r="N7">
        <v>724.70128514490443</v>
      </c>
      <c r="R7" t="s">
        <v>60</v>
      </c>
      <c r="S7">
        <v>300</v>
      </c>
      <c r="V7" t="s">
        <v>104</v>
      </c>
      <c r="W7">
        <v>1.8241469247509919E-2</v>
      </c>
    </row>
    <row r="8" spans="1:24" x14ac:dyDescent="0.25">
      <c r="A8">
        <v>7.426840513690898E-2</v>
      </c>
      <c r="B8">
        <v>-6.3921247836664037</v>
      </c>
      <c r="C8">
        <v>-0.69315339244610841</v>
      </c>
      <c r="D8">
        <v>-2.6695914948992427E-2</v>
      </c>
      <c r="E8">
        <v>2.036906364632959E-3</v>
      </c>
      <c r="M8" t="s">
        <v>53</v>
      </c>
      <c r="N8">
        <v>14.494025702898089</v>
      </c>
      <c r="R8" t="s">
        <v>61</v>
      </c>
      <c r="S8">
        <v>45</v>
      </c>
      <c r="V8" t="s">
        <v>105</v>
      </c>
    </row>
    <row r="9" spans="1:24" x14ac:dyDescent="0.25">
      <c r="A9">
        <v>9.8298497322685321E-2</v>
      </c>
      <c r="B9">
        <v>12.26401955711408</v>
      </c>
      <c r="C9">
        <v>-0.66928135258036481</v>
      </c>
      <c r="D9">
        <v>-4.3965620116261608E-2</v>
      </c>
      <c r="E9">
        <v>1.966755405251278E-3</v>
      </c>
      <c r="L9" t="s">
        <v>54</v>
      </c>
      <c r="R9" t="s">
        <v>62</v>
      </c>
      <c r="S9">
        <v>8</v>
      </c>
      <c r="W9" t="s">
        <v>106</v>
      </c>
      <c r="X9">
        <v>2.3E-2</v>
      </c>
    </row>
    <row r="10" spans="1:24" x14ac:dyDescent="0.25">
      <c r="A10">
        <v>0.11945025763686955</v>
      </c>
      <c r="B10">
        <v>32.417798982242275</v>
      </c>
      <c r="C10">
        <v>-0.16890785851071277</v>
      </c>
      <c r="D10">
        <v>-5.3595328237855483E-2</v>
      </c>
      <c r="E10">
        <v>4.9635389713708765E-4</v>
      </c>
      <c r="M10" t="s">
        <v>48</v>
      </c>
      <c r="N10" t="s">
        <v>30</v>
      </c>
      <c r="O10" t="s">
        <v>31</v>
      </c>
      <c r="R10" t="s">
        <v>63</v>
      </c>
      <c r="S10">
        <v>45</v>
      </c>
      <c r="W10" t="s">
        <v>107</v>
      </c>
      <c r="X10">
        <v>6.8647640279612546E-3</v>
      </c>
    </row>
    <row r="11" spans="1:24" x14ac:dyDescent="0.25">
      <c r="A11">
        <v>0.14048076831251879</v>
      </c>
      <c r="B11">
        <v>37.650456969549829</v>
      </c>
      <c r="C11">
        <v>0.58392282478150448</v>
      </c>
      <c r="D11">
        <v>-4.9415289327985369E-2</v>
      </c>
      <c r="E11">
        <v>1.715920063918413E-3</v>
      </c>
      <c r="M11" t="s">
        <v>50</v>
      </c>
      <c r="N11">
        <v>4357255.0535812248</v>
      </c>
      <c r="R11" t="s">
        <v>64</v>
      </c>
      <c r="S11">
        <v>15</v>
      </c>
      <c r="W11" t="s">
        <v>108</v>
      </c>
      <c r="X11">
        <v>1403.543030798616</v>
      </c>
    </row>
    <row r="12" spans="1:24" x14ac:dyDescent="0.25">
      <c r="A12">
        <v>0.16613513493065962</v>
      </c>
      <c r="B12">
        <v>38.442344413421317</v>
      </c>
      <c r="C12">
        <v>1.563724962930702</v>
      </c>
      <c r="D12">
        <v>-2.1906737866984799E-2</v>
      </c>
      <c r="E12">
        <v>4.5951755214521054E-3</v>
      </c>
      <c r="M12" t="s">
        <v>51</v>
      </c>
      <c r="N12">
        <v>631.96616757961476</v>
      </c>
      <c r="R12" t="s">
        <v>65</v>
      </c>
      <c r="S12">
        <v>2068428</v>
      </c>
      <c r="W12" t="s">
        <v>109</v>
      </c>
      <c r="X12">
        <v>418.91268302269799</v>
      </c>
    </row>
    <row r="13" spans="1:24" x14ac:dyDescent="0.25">
      <c r="A13">
        <v>0.20349781018318547</v>
      </c>
      <c r="B13">
        <v>38.547773489704213</v>
      </c>
      <c r="C13">
        <v>3.0025880197536026</v>
      </c>
      <c r="D13">
        <v>6.3387075150664052E-2</v>
      </c>
      <c r="E13">
        <v>8.8234392682890791E-3</v>
      </c>
      <c r="M13" t="s">
        <v>52</v>
      </c>
      <c r="N13">
        <v>303.5087857798336</v>
      </c>
      <c r="R13" t="s">
        <v>66</v>
      </c>
      <c r="S13">
        <v>3382</v>
      </c>
      <c r="W13" t="s">
        <v>110</v>
      </c>
      <c r="X13">
        <v>51.640180265284449</v>
      </c>
    </row>
    <row r="14" spans="1:24" x14ac:dyDescent="0.25">
      <c r="A14">
        <v>0.27298336445638799</v>
      </c>
      <c r="B14">
        <v>38.622057435975513</v>
      </c>
      <c r="C14">
        <v>5.6836932417271786</v>
      </c>
      <c r="D14">
        <v>0.36514272035574108</v>
      </c>
      <c r="E14">
        <v>1.6702222380001519E-2</v>
      </c>
      <c r="M14" t="s">
        <v>53</v>
      </c>
      <c r="N14">
        <v>1.8117532128622611</v>
      </c>
      <c r="R14" t="s">
        <v>67</v>
      </c>
      <c r="S14">
        <v>1.4316</v>
      </c>
      <c r="W14" t="s">
        <v>111</v>
      </c>
      <c r="X14">
        <v>0.14231669665470673</v>
      </c>
    </row>
    <row r="15" spans="1:24" x14ac:dyDescent="0.25">
      <c r="A15">
        <v>0.62041113582240059</v>
      </c>
      <c r="B15">
        <v>38.967902507814344</v>
      </c>
      <c r="C15">
        <v>19.163346271013147</v>
      </c>
      <c r="D15">
        <v>4.6779395893693732</v>
      </c>
      <c r="E15">
        <v>5.6316558252525226E-2</v>
      </c>
      <c r="M15" t="s">
        <v>49</v>
      </c>
      <c r="N15">
        <v>5.9693600243141349E-3</v>
      </c>
      <c r="R15" t="s">
        <v>68</v>
      </c>
      <c r="S15">
        <v>238.36901121304791</v>
      </c>
      <c r="W15" t="s">
        <v>112</v>
      </c>
      <c r="X15">
        <v>12.358079530822401</v>
      </c>
    </row>
    <row r="16" spans="1:24" x14ac:dyDescent="0.25">
      <c r="A16">
        <v>2.3575499926524635</v>
      </c>
      <c r="B16">
        <v>40.062527448638839</v>
      </c>
      <c r="C16">
        <v>87.96226213550537</v>
      </c>
      <c r="D16">
        <v>97.448586460257516</v>
      </c>
      <c r="E16">
        <v>0.25877129209460409</v>
      </c>
      <c r="L16" t="s">
        <v>53</v>
      </c>
      <c r="M16">
        <v>16.305778915760349</v>
      </c>
      <c r="R16" t="s">
        <v>69</v>
      </c>
      <c r="S16">
        <v>1633.4171556300644</v>
      </c>
      <c r="W16" t="s">
        <v>113</v>
      </c>
      <c r="X16">
        <v>12071.729394727032</v>
      </c>
    </row>
    <row r="17" spans="1:24" x14ac:dyDescent="0.25">
      <c r="A17">
        <v>4.1575499926524637</v>
      </c>
      <c r="B17">
        <v>39.996260019437742</v>
      </c>
      <c r="C17">
        <v>160.20080329718834</v>
      </c>
      <c r="D17">
        <v>320.81263467184783</v>
      </c>
      <c r="E17">
        <v>0.47248028959345112</v>
      </c>
      <c r="R17" t="s">
        <v>70</v>
      </c>
      <c r="S17">
        <v>1470.075440067058</v>
      </c>
      <c r="W17" t="s">
        <v>114</v>
      </c>
      <c r="X17">
        <v>16.816005383766822</v>
      </c>
    </row>
    <row r="18" spans="1:24" x14ac:dyDescent="0.25">
      <c r="A18">
        <v>5.9575499926524635</v>
      </c>
      <c r="B18">
        <v>38.668390549185453</v>
      </c>
      <c r="C18">
        <v>231.212678194148</v>
      </c>
      <c r="D18">
        <v>673.43750965512049</v>
      </c>
      <c r="E18">
        <v>0.68466405265376629</v>
      </c>
      <c r="R18" t="s">
        <v>71</v>
      </c>
      <c r="S18">
        <v>100089.99999999999</v>
      </c>
      <c r="W18" t="s">
        <v>115</v>
      </c>
      <c r="X18">
        <v>0.14231669665470673</v>
      </c>
    </row>
    <row r="19" spans="1:24" x14ac:dyDescent="0.25">
      <c r="A19">
        <v>7.7575499926524634</v>
      </c>
      <c r="B19">
        <v>36.174764831394299</v>
      </c>
      <c r="C19">
        <v>298.7069730440806</v>
      </c>
      <c r="D19">
        <v>1151.0429636341664</v>
      </c>
      <c r="E19">
        <v>0.88940567252724911</v>
      </c>
      <c r="R19" t="s">
        <v>72</v>
      </c>
      <c r="S19">
        <v>2.7247745630981566E-2</v>
      </c>
      <c r="W19" t="s">
        <v>116</v>
      </c>
      <c r="X19">
        <v>3.2496725269285611</v>
      </c>
    </row>
    <row r="20" spans="1:24" x14ac:dyDescent="0.25">
      <c r="A20">
        <v>9.5575499926524632</v>
      </c>
      <c r="B20">
        <v>26.346971005722786</v>
      </c>
      <c r="C20">
        <v>355.08159269493325</v>
      </c>
      <c r="D20">
        <v>1742.4522402176431</v>
      </c>
      <c r="E20">
        <v>1.0645777786782173</v>
      </c>
      <c r="R20" t="s">
        <v>73</v>
      </c>
      <c r="S20">
        <v>1.4588477456309816</v>
      </c>
      <c r="W20" t="s">
        <v>117</v>
      </c>
      <c r="X20">
        <v>12071.729394727032</v>
      </c>
    </row>
    <row r="21" spans="1:24" x14ac:dyDescent="0.25">
      <c r="A21">
        <v>11.20819474725222</v>
      </c>
      <c r="B21">
        <v>24.264381688394479</v>
      </c>
      <c r="C21">
        <v>396.67772517035525</v>
      </c>
      <c r="D21">
        <v>2363.3855295972985</v>
      </c>
      <c r="E21">
        <v>1.1980538599176809</v>
      </c>
      <c r="R21" t="s">
        <v>74</v>
      </c>
      <c r="S21">
        <v>1882.8004554892036</v>
      </c>
      <c r="W21" t="s">
        <v>118</v>
      </c>
      <c r="X21">
        <v>5.6055260105447946</v>
      </c>
    </row>
    <row r="22" spans="1:24" x14ac:dyDescent="0.25">
      <c r="A22">
        <v>13.008194747252221</v>
      </c>
      <c r="B22">
        <v>23.383211804039156</v>
      </c>
      <c r="C22">
        <v>439.45128032088843</v>
      </c>
      <c r="D22">
        <v>3116.1471548005325</v>
      </c>
      <c r="E22">
        <v>1.3393051834422744</v>
      </c>
      <c r="R22" t="s">
        <v>75</v>
      </c>
      <c r="S22">
        <v>423.2914693096231</v>
      </c>
      <c r="W22" t="s">
        <v>119</v>
      </c>
      <c r="X22">
        <v>1.47402546083458</v>
      </c>
    </row>
    <row r="23" spans="1:24" x14ac:dyDescent="0.25">
      <c r="A23">
        <v>14.808194747252221</v>
      </c>
      <c r="B23">
        <v>23.227186283477472</v>
      </c>
      <c r="C23">
        <v>481.31152058866246</v>
      </c>
      <c r="D23">
        <v>3944.8804774659247</v>
      </c>
      <c r="E23">
        <v>1.4818556868808459</v>
      </c>
      <c r="R23" t="s">
        <v>76</v>
      </c>
      <c r="S23">
        <v>6.2395593205055754E-4</v>
      </c>
      <c r="W23" t="s">
        <v>53</v>
      </c>
      <c r="X23">
        <v>7.079551471379375</v>
      </c>
    </row>
    <row r="24" spans="1:24" x14ac:dyDescent="0.25">
      <c r="A24">
        <v>16.60819474725222</v>
      </c>
      <c r="B24">
        <v>23.808483924829375</v>
      </c>
      <c r="C24">
        <v>523.53715801658313</v>
      </c>
      <c r="D24">
        <v>4849.0824085427921</v>
      </c>
      <c r="E24">
        <v>1.6302121964457994</v>
      </c>
      <c r="R24" t="s">
        <v>77</v>
      </c>
      <c r="S24">
        <v>0.96713362894562216</v>
      </c>
      <c r="V24" t="s">
        <v>120</v>
      </c>
      <c r="W24">
        <v>38.385330387139724</v>
      </c>
    </row>
    <row r="25" spans="1:24" x14ac:dyDescent="0.25">
      <c r="A25">
        <v>18.408194747252221</v>
      </c>
      <c r="B25">
        <v>25.147033403968564</v>
      </c>
      <c r="C25">
        <v>567.41358612206943</v>
      </c>
      <c r="D25">
        <v>5830.5700951494791</v>
      </c>
      <c r="E25">
        <v>1.7892157763197458</v>
      </c>
      <c r="R25" t="s">
        <v>78</v>
      </c>
      <c r="S25">
        <v>2.8185907238527128E-2</v>
      </c>
      <c r="V25" t="s">
        <v>121</v>
      </c>
      <c r="W25">
        <v>0.42479193877730154</v>
      </c>
    </row>
    <row r="26" spans="1:24" x14ac:dyDescent="0.25">
      <c r="A26">
        <v>18.85819474725222</v>
      </c>
      <c r="B26">
        <v>-53.96665988254567</v>
      </c>
      <c r="C26">
        <v>545.54000073996087</v>
      </c>
      <c r="D26">
        <v>6081.6792044361709</v>
      </c>
      <c r="E26">
        <v>1.7258797086542035</v>
      </c>
      <c r="R26" t="s">
        <v>79</v>
      </c>
      <c r="S26">
        <v>1.1096813873435878</v>
      </c>
    </row>
    <row r="27" spans="1:24" x14ac:dyDescent="0.25">
      <c r="A27">
        <v>19.30819474725222</v>
      </c>
      <c r="B27">
        <v>-49.765556507901501</v>
      </c>
      <c r="C27">
        <v>522.22235873924581</v>
      </c>
      <c r="D27">
        <v>6321.8556675515329</v>
      </c>
      <c r="E27">
        <v>1.6573232024702902</v>
      </c>
      <c r="R27" t="s">
        <v>80</v>
      </c>
      <c r="S27">
        <v>0.87791951721919737</v>
      </c>
    </row>
    <row r="28" spans="1:24" x14ac:dyDescent="0.25">
      <c r="A28">
        <v>20.596532391053902</v>
      </c>
      <c r="B28">
        <v>-40.370222385814849</v>
      </c>
      <c r="C28">
        <v>464.53586612503932</v>
      </c>
      <c r="D28">
        <v>6956.1955840800765</v>
      </c>
      <c r="E28">
        <v>1.4867077446650507</v>
      </c>
      <c r="R28" t="s">
        <v>81</v>
      </c>
      <c r="S28">
        <v>9.7546613024355258E-2</v>
      </c>
    </row>
    <row r="29" spans="1:24" x14ac:dyDescent="0.25">
      <c r="A29">
        <v>22.396532391053903</v>
      </c>
      <c r="B29">
        <v>-31.670829442209836</v>
      </c>
      <c r="C29">
        <v>400.28920639528792</v>
      </c>
      <c r="D29">
        <v>7732.1854226593186</v>
      </c>
      <c r="E29">
        <v>1.2946018280316141</v>
      </c>
      <c r="R29" t="s">
        <v>82</v>
      </c>
      <c r="S29">
        <v>3.2139634038507185E-4</v>
      </c>
    </row>
    <row r="30" spans="1:24" x14ac:dyDescent="0.25">
      <c r="A30">
        <v>24.196532391053903</v>
      </c>
      <c r="B30">
        <v>-25.840176207266069</v>
      </c>
      <c r="C30">
        <v>348.80532968417037</v>
      </c>
      <c r="D30">
        <v>8404.8030512212099</v>
      </c>
      <c r="E30">
        <v>1.1386057177622908</v>
      </c>
      <c r="R30" t="s">
        <v>83</v>
      </c>
      <c r="S30">
        <v>0.78037290419484207</v>
      </c>
    </row>
    <row r="31" spans="1:24" x14ac:dyDescent="0.25">
      <c r="A31">
        <v>25.996532391053904</v>
      </c>
      <c r="B31">
        <v>-20.43989194063203</v>
      </c>
      <c r="C31">
        <v>306.80804859672639</v>
      </c>
      <c r="D31">
        <v>8993.4780019236441</v>
      </c>
      <c r="E31">
        <v>1.0098214629767932</v>
      </c>
      <c r="R31" t="s">
        <v>84</v>
      </c>
      <c r="S31">
        <v>1.0768200915206134E-3</v>
      </c>
    </row>
    <row r="32" spans="1:24" x14ac:dyDescent="0.25">
      <c r="A32">
        <v>27.796532391053905</v>
      </c>
      <c r="B32">
        <v>-15.926189297538228</v>
      </c>
      <c r="C32">
        <v>274.55399989883261</v>
      </c>
      <c r="D32">
        <v>9515.4907374738177</v>
      </c>
      <c r="E32">
        <v>0.91041061954037117</v>
      </c>
      <c r="R32" t="s">
        <v>85</v>
      </c>
      <c r="S32">
        <v>2.4958237282022302E-3</v>
      </c>
    </row>
    <row r="33" spans="1:19" x14ac:dyDescent="0.25">
      <c r="A33">
        <v>29.596532391053906</v>
      </c>
      <c r="B33">
        <v>-14.39796413732126</v>
      </c>
      <c r="C33">
        <v>247.35766900692005</v>
      </c>
      <c r="D33">
        <v>9984.8052813703107</v>
      </c>
      <c r="E33">
        <v>0.82581354381445704</v>
      </c>
      <c r="R33" t="s">
        <v>86</v>
      </c>
      <c r="S33">
        <v>3.8685345157824886</v>
      </c>
    </row>
    <row r="34" spans="1:19" x14ac:dyDescent="0.25">
      <c r="A34">
        <v>31.396532391053906</v>
      </c>
      <c r="B34">
        <v>-13.289178212200339</v>
      </c>
      <c r="C34">
        <v>222.49042365285638</v>
      </c>
      <c r="D34">
        <v>10407.36862382338</v>
      </c>
      <c r="E34">
        <v>0.74740518943983425</v>
      </c>
      <c r="R34" t="s">
        <v>87</v>
      </c>
      <c r="S34">
        <v>5.6371814477054256E-2</v>
      </c>
    </row>
    <row r="35" spans="1:19" x14ac:dyDescent="0.25">
      <c r="A35">
        <v>33.196532391053907</v>
      </c>
      <c r="B35">
        <v>-12.439881570827414</v>
      </c>
      <c r="C35">
        <v>199.36623728984648</v>
      </c>
      <c r="D35">
        <v>10786.811869006835</v>
      </c>
      <c r="E35">
        <v>0.67350207822353803</v>
      </c>
      <c r="R35" t="s">
        <v>88</v>
      </c>
      <c r="S35">
        <v>2.2193627746871756</v>
      </c>
    </row>
    <row r="36" spans="1:19" x14ac:dyDescent="0.25">
      <c r="A36">
        <v>34.996532391053904</v>
      </c>
      <c r="B36">
        <v>-11.780629463725784</v>
      </c>
      <c r="C36">
        <v>177.58795678944895</v>
      </c>
      <c r="D36">
        <v>11125.893001521148</v>
      </c>
      <c r="E36">
        <v>0.60184591716829994</v>
      </c>
      <c r="R36" t="s">
        <v>89</v>
      </c>
      <c r="S36">
        <v>18.573204714036621</v>
      </c>
    </row>
    <row r="37" spans="1:19" x14ac:dyDescent="0.25">
      <c r="A37">
        <v>36.796532391053901</v>
      </c>
      <c r="B37">
        <v>-11.272734285675238</v>
      </c>
      <c r="C37">
        <v>156.85864555667331</v>
      </c>
      <c r="D37">
        <v>11426.757292641194</v>
      </c>
      <c r="E37">
        <v>0.53159424269271283</v>
      </c>
      <c r="R37" t="s">
        <v>90</v>
      </c>
      <c r="S37">
        <v>7861.8791131929793</v>
      </c>
    </row>
    <row r="38" spans="1:19" x14ac:dyDescent="0.25">
      <c r="A38">
        <v>38.596532391053898</v>
      </c>
      <c r="B38">
        <v>-10.879263742058765</v>
      </c>
      <c r="C38">
        <v>136.93625351345469</v>
      </c>
      <c r="D38">
        <v>11691.066572360802</v>
      </c>
      <c r="E38">
        <v>0.46407721885728953</v>
      </c>
      <c r="R38" t="s">
        <v>91</v>
      </c>
      <c r="S38">
        <v>218.61531515283394</v>
      </c>
    </row>
    <row r="39" spans="1:19" x14ac:dyDescent="0.25">
      <c r="A39">
        <v>40.396532391053896</v>
      </c>
      <c r="B39">
        <v>-10.572982930246756</v>
      </c>
      <c r="C39">
        <v>117.64222294453734</v>
      </c>
      <c r="D39">
        <v>11920.104163376451</v>
      </c>
      <c r="E39">
        <v>0.39868971323160857</v>
      </c>
      <c r="R39" t="s">
        <v>92</v>
      </c>
      <c r="S39">
        <v>2.8078016942275089E-2</v>
      </c>
    </row>
    <row r="40" spans="1:19" x14ac:dyDescent="0.25">
      <c r="A40">
        <v>42.196532391053893</v>
      </c>
      <c r="B40">
        <v>-10.332259656005727</v>
      </c>
      <c r="C40">
        <v>98.836665457985532</v>
      </c>
      <c r="D40">
        <v>12114.870223910048</v>
      </c>
      <c r="E40">
        <v>0.33495764379418713</v>
      </c>
      <c r="R40" t="s">
        <v>93</v>
      </c>
      <c r="S40">
        <v>1713.4257205729525</v>
      </c>
    </row>
    <row r="41" spans="1:19" x14ac:dyDescent="0.25">
      <c r="A41">
        <v>43.99653239105389</v>
      </c>
      <c r="B41">
        <v>-10.148396626730317</v>
      </c>
      <c r="C41">
        <v>80.411164049191555</v>
      </c>
      <c r="D41">
        <v>12276.143462294787</v>
      </c>
      <c r="E41">
        <v>0.27251358511396323</v>
      </c>
      <c r="R41" t="s">
        <v>94</v>
      </c>
      <c r="S41">
        <v>0.18718677961516728</v>
      </c>
    </row>
    <row r="42" spans="1:19" x14ac:dyDescent="0.25">
      <c r="A42">
        <v>45.796532391053887</v>
      </c>
      <c r="B42">
        <v>-10.010414159000307</v>
      </c>
      <c r="C42">
        <v>62.274668617517449</v>
      </c>
      <c r="D42">
        <v>12404.523659730468</v>
      </c>
      <c r="E42">
        <v>0.21104896822985761</v>
      </c>
      <c r="R42" t="s">
        <v>95</v>
      </c>
      <c r="S42">
        <v>290.14008868368666</v>
      </c>
    </row>
    <row r="43" spans="1:19" x14ac:dyDescent="0.25">
      <c r="A43">
        <v>47.596532391053884</v>
      </c>
      <c r="B43">
        <v>-9.9115147356373843</v>
      </c>
      <c r="C43">
        <v>44.350229606692402</v>
      </c>
      <c r="D43">
        <v>12500.459384088597</v>
      </c>
      <c r="E43">
        <v>0.15030301095198104</v>
      </c>
      <c r="R43" t="s">
        <v>96</v>
      </c>
      <c r="S43">
        <v>19.220245430926134</v>
      </c>
    </row>
    <row r="44" spans="1:19" x14ac:dyDescent="0.25">
      <c r="A44">
        <v>49.396532391053881</v>
      </c>
      <c r="B44">
        <v>-9.8467433814939369</v>
      </c>
      <c r="C44">
        <v>26.572735928607297</v>
      </c>
      <c r="D44">
        <v>12564.272604837215</v>
      </c>
      <c r="E44">
        <v>9.0055051681150217E-2</v>
      </c>
      <c r="R44" t="s">
        <v>97</v>
      </c>
      <c r="S44">
        <v>5.8444793347197246</v>
      </c>
    </row>
    <row r="45" spans="1:19" x14ac:dyDescent="0.25">
      <c r="A45">
        <v>51.196532391053879</v>
      </c>
      <c r="B45">
        <v>-9.8141773169664859</v>
      </c>
      <c r="C45">
        <v>8.8826545934852987</v>
      </c>
      <c r="D45">
        <v>12596.173657257206</v>
      </c>
      <c r="E45">
        <v>3.0103333003845868E-2</v>
      </c>
      <c r="R45" t="s">
        <v>98</v>
      </c>
      <c r="S45">
        <v>2.0706936588898945</v>
      </c>
    </row>
    <row r="46" spans="1:19" x14ac:dyDescent="0.25">
      <c r="A46">
        <v>52.611591232686884</v>
      </c>
      <c r="B46">
        <v>-9.8087118386637897</v>
      </c>
      <c r="C46">
        <v>-4.9999999999955413</v>
      </c>
      <c r="D46">
        <v>12598.920010995787</v>
      </c>
      <c r="E46">
        <v>1.6945009336452956E-2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workbookViewId="0">
      <selection activeCell="V2" sqref="V2:X25"/>
    </sheetView>
  </sheetViews>
  <sheetFormatPr defaultRowHeight="15" x14ac:dyDescent="0.25"/>
  <sheetData>
    <row r="1" spans="1:24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H1" t="s">
        <v>40</v>
      </c>
      <c r="L1" t="s">
        <v>46</v>
      </c>
      <c r="R1" t="s">
        <v>55</v>
      </c>
      <c r="V1" t="s">
        <v>99</v>
      </c>
    </row>
    <row r="2" spans="1:24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H2" t="s">
        <v>41</v>
      </c>
      <c r="I2">
        <v>37646.565860379706</v>
      </c>
      <c r="L2" t="s">
        <v>47</v>
      </c>
      <c r="R2" t="s">
        <v>56</v>
      </c>
      <c r="S2">
        <v>0</v>
      </c>
      <c r="V2" t="s">
        <v>56</v>
      </c>
      <c r="W2">
        <v>0</v>
      </c>
    </row>
    <row r="3" spans="1:24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H3" t="s">
        <v>42</v>
      </c>
      <c r="I3">
        <v>1.6800323660823695</v>
      </c>
      <c r="M3" t="s">
        <v>48</v>
      </c>
      <c r="N3" t="s">
        <v>28</v>
      </c>
      <c r="O3" t="s">
        <v>29</v>
      </c>
      <c r="R3" t="s">
        <v>57</v>
      </c>
      <c r="S3">
        <v>300</v>
      </c>
      <c r="V3" t="s">
        <v>100</v>
      </c>
      <c r="W3">
        <v>26.920451471379376</v>
      </c>
    </row>
    <row r="4" spans="1:24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H4" t="s">
        <v>43</v>
      </c>
      <c r="I4">
        <v>4.1138906343816108</v>
      </c>
      <c r="M4" t="s">
        <v>49</v>
      </c>
      <c r="N4">
        <v>0.02</v>
      </c>
      <c r="R4" t="s">
        <v>58</v>
      </c>
      <c r="S4">
        <v>4</v>
      </c>
      <c r="V4" t="s">
        <v>101</v>
      </c>
      <c r="W4">
        <v>6</v>
      </c>
    </row>
    <row r="5" spans="1:24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H5" t="s">
        <v>44</v>
      </c>
      <c r="I5">
        <v>248.67912128515661</v>
      </c>
      <c r="M5" t="s">
        <v>50</v>
      </c>
      <c r="N5">
        <v>5887436.804562035</v>
      </c>
      <c r="R5" t="s">
        <v>59</v>
      </c>
      <c r="S5">
        <v>0.9</v>
      </c>
      <c r="V5" t="s">
        <v>102</v>
      </c>
      <c r="W5">
        <v>5</v>
      </c>
    </row>
    <row r="6" spans="1:24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H6" t="s">
        <v>45</v>
      </c>
      <c r="I6">
        <v>714.53705895880944</v>
      </c>
      <c r="M6" t="s">
        <v>51</v>
      </c>
      <c r="N6">
        <v>853.90017992824039</v>
      </c>
      <c r="R6" t="s">
        <v>53</v>
      </c>
      <c r="S6">
        <v>3</v>
      </c>
      <c r="V6" t="s">
        <v>103</v>
      </c>
    </row>
    <row r="7" spans="1:24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M7" t="s">
        <v>52</v>
      </c>
      <c r="N7">
        <v>724.70128514490443</v>
      </c>
      <c r="R7" t="s">
        <v>60</v>
      </c>
      <c r="S7">
        <v>300</v>
      </c>
      <c r="V7" t="s">
        <v>104</v>
      </c>
      <c r="W7">
        <v>1.8241469247509919E-2</v>
      </c>
    </row>
    <row r="8" spans="1:24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M8" t="s">
        <v>53</v>
      </c>
      <c r="N8">
        <v>14.494025702898089</v>
      </c>
      <c r="R8" t="s">
        <v>61</v>
      </c>
      <c r="S8">
        <v>45</v>
      </c>
      <c r="V8" t="s">
        <v>105</v>
      </c>
    </row>
    <row r="9" spans="1:24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L9" t="s">
        <v>54</v>
      </c>
      <c r="R9" t="s">
        <v>62</v>
      </c>
      <c r="S9">
        <v>8</v>
      </c>
      <c r="W9" t="s">
        <v>106</v>
      </c>
      <c r="X9">
        <v>2.3E-2</v>
      </c>
    </row>
    <row r="10" spans="1:24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M10" t="s">
        <v>48</v>
      </c>
      <c r="N10" t="s">
        <v>30</v>
      </c>
      <c r="O10" t="s">
        <v>31</v>
      </c>
      <c r="R10" t="s">
        <v>63</v>
      </c>
      <c r="S10">
        <v>45</v>
      </c>
      <c r="W10" t="s">
        <v>107</v>
      </c>
      <c r="X10">
        <v>6.8647640279612546E-3</v>
      </c>
    </row>
    <row r="11" spans="1:24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M11" t="s">
        <v>50</v>
      </c>
      <c r="N11">
        <v>4357255.0535812248</v>
      </c>
      <c r="R11" t="s">
        <v>64</v>
      </c>
      <c r="S11">
        <v>15</v>
      </c>
      <c r="W11" t="s">
        <v>108</v>
      </c>
      <c r="X11">
        <v>1403.543030798616</v>
      </c>
    </row>
    <row r="12" spans="1:24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M12" t="s">
        <v>51</v>
      </c>
      <c r="N12">
        <v>631.96616757961476</v>
      </c>
      <c r="R12" t="s">
        <v>65</v>
      </c>
      <c r="S12">
        <v>2068428</v>
      </c>
      <c r="W12" t="s">
        <v>109</v>
      </c>
      <c r="X12">
        <v>418.91268302269799</v>
      </c>
    </row>
    <row r="13" spans="1:24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M13" t="s">
        <v>52</v>
      </c>
      <c r="N13">
        <v>303.5087857798336</v>
      </c>
      <c r="R13" t="s">
        <v>66</v>
      </c>
      <c r="S13">
        <v>3382</v>
      </c>
      <c r="W13" t="s">
        <v>110</v>
      </c>
      <c r="X13">
        <v>51.640180265284449</v>
      </c>
    </row>
    <row r="14" spans="1:24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M14" t="s">
        <v>53</v>
      </c>
      <c r="N14">
        <v>1.8117532128622611</v>
      </c>
      <c r="R14" t="s">
        <v>67</v>
      </c>
      <c r="S14">
        <v>1.4316</v>
      </c>
      <c r="W14" t="s">
        <v>111</v>
      </c>
      <c r="X14">
        <v>0.14231669665470673</v>
      </c>
    </row>
    <row r="15" spans="1:24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M15" t="s">
        <v>49</v>
      </c>
      <c r="N15">
        <v>5.9693600243141349E-3</v>
      </c>
      <c r="R15" t="s">
        <v>68</v>
      </c>
      <c r="S15">
        <v>238.36901121304791</v>
      </c>
      <c r="W15" t="s">
        <v>112</v>
      </c>
      <c r="X15">
        <v>12.358079530822401</v>
      </c>
    </row>
    <row r="16" spans="1:24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L16" t="s">
        <v>53</v>
      </c>
      <c r="M16">
        <v>16.305778915760349</v>
      </c>
      <c r="R16" t="s">
        <v>69</v>
      </c>
      <c r="S16">
        <v>1633.4171556300644</v>
      </c>
      <c r="W16" t="s">
        <v>113</v>
      </c>
      <c r="X16">
        <v>12071.729394727032</v>
      </c>
    </row>
    <row r="17" spans="1:24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R17" t="s">
        <v>70</v>
      </c>
      <c r="S17">
        <v>1470.075440067058</v>
      </c>
      <c r="W17" t="s">
        <v>114</v>
      </c>
      <c r="X17">
        <v>16.816005383766822</v>
      </c>
    </row>
    <row r="18" spans="1:24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R18" t="s">
        <v>71</v>
      </c>
      <c r="S18">
        <v>100089.99999999999</v>
      </c>
      <c r="W18" t="s">
        <v>115</v>
      </c>
      <c r="X18">
        <v>0.14231669665470673</v>
      </c>
    </row>
    <row r="19" spans="1:24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R19" t="s">
        <v>72</v>
      </c>
      <c r="S19">
        <v>2.7247745630981566E-2</v>
      </c>
      <c r="W19" t="s">
        <v>116</v>
      </c>
      <c r="X19">
        <v>3.2496725269285611</v>
      </c>
    </row>
    <row r="20" spans="1:24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R20" t="s">
        <v>73</v>
      </c>
      <c r="S20">
        <v>1.4588477456309816</v>
      </c>
      <c r="W20" t="s">
        <v>117</v>
      </c>
      <c r="X20">
        <v>12071.729394727032</v>
      </c>
    </row>
    <row r="21" spans="1:24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R21" t="s">
        <v>74</v>
      </c>
      <c r="S21">
        <v>2120.2466004892035</v>
      </c>
      <c r="W21" t="s">
        <v>118</v>
      </c>
      <c r="X21">
        <v>5.6055260105447946</v>
      </c>
    </row>
    <row r="22" spans="1:24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R22" t="s">
        <v>75</v>
      </c>
      <c r="S22">
        <v>476.67414579343597</v>
      </c>
      <c r="W22" t="s">
        <v>119</v>
      </c>
      <c r="X22">
        <v>1.47402546083458</v>
      </c>
    </row>
    <row r="23" spans="1:24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R23" t="s">
        <v>76</v>
      </c>
      <c r="S23">
        <v>7.0264506253347515E-4</v>
      </c>
      <c r="W23" t="s">
        <v>53</v>
      </c>
      <c r="X23">
        <v>7.079551471379375</v>
      </c>
    </row>
    <row r="24" spans="1:24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R24" t="s">
        <v>77</v>
      </c>
      <c r="S24">
        <v>1.0891020251309367</v>
      </c>
      <c r="V24" t="s">
        <v>120</v>
      </c>
      <c r="W24">
        <v>43.226230387139722</v>
      </c>
    </row>
    <row r="25" spans="1:24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R25" t="s">
        <v>78</v>
      </c>
      <c r="S25">
        <v>2.9910457695102758E-2</v>
      </c>
      <c r="V25" t="s">
        <v>121</v>
      </c>
      <c r="W25">
        <v>0.37721954400658303</v>
      </c>
    </row>
    <row r="26" spans="1:24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R26" t="s">
        <v>79</v>
      </c>
      <c r="S26">
        <v>1.1775770746103449</v>
      </c>
    </row>
    <row r="27" spans="1:24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R27" t="s">
        <v>80</v>
      </c>
      <c r="S27">
        <v>0.98863682896416183</v>
      </c>
    </row>
    <row r="28" spans="1:24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R28" t="s">
        <v>81</v>
      </c>
      <c r="S28">
        <v>0.10984853655157353</v>
      </c>
    </row>
    <row r="29" spans="1:24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R29" t="s">
        <v>82</v>
      </c>
      <c r="S29">
        <v>3.6192868772918509E-4</v>
      </c>
    </row>
    <row r="30" spans="1:24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R30" t="s">
        <v>83</v>
      </c>
      <c r="S30">
        <v>0.87878829241258827</v>
      </c>
    </row>
    <row r="31" spans="1:24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R31" t="s">
        <v>84</v>
      </c>
      <c r="S31">
        <v>1.2126214075042988E-3</v>
      </c>
    </row>
    <row r="32" spans="1:24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R32" t="s">
        <v>85</v>
      </c>
      <c r="S32">
        <v>2.8105802501339006E-3</v>
      </c>
    </row>
    <row r="33" spans="1:19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R33" t="s">
        <v>86</v>
      </c>
      <c r="S33">
        <v>4.3564081005237467</v>
      </c>
    </row>
    <row r="34" spans="1:19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R34" t="s">
        <v>87</v>
      </c>
      <c r="S34">
        <v>5.9820915390205516E-2</v>
      </c>
    </row>
    <row r="35" spans="1:19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R35" t="s">
        <v>88</v>
      </c>
      <c r="S35">
        <v>2.3551541492206898</v>
      </c>
    </row>
    <row r="36" spans="1:19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R36" t="s">
        <v>89</v>
      </c>
      <c r="S36">
        <v>16.49319389896149</v>
      </c>
    </row>
    <row r="37" spans="1:19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R37" t="s">
        <v>90</v>
      </c>
      <c r="S37">
        <v>7861.8791131929775</v>
      </c>
    </row>
    <row r="38" spans="1:19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R38" t="s">
        <v>91</v>
      </c>
      <c r="S38">
        <v>218.61531515283394</v>
      </c>
    </row>
    <row r="39" spans="1:19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R39" t="s">
        <v>92</v>
      </c>
      <c r="S39">
        <v>3.1619027814006384E-2</v>
      </c>
    </row>
    <row r="40" spans="1:19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R40" t="s">
        <v>93</v>
      </c>
      <c r="S40">
        <v>1929.511461846148</v>
      </c>
    </row>
    <row r="41" spans="1:19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R41" t="s">
        <v>94</v>
      </c>
      <c r="S41">
        <v>0.21079351876004254</v>
      </c>
    </row>
    <row r="42" spans="1:19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R42" t="s">
        <v>95</v>
      </c>
      <c r="S42">
        <v>326.73060753928104</v>
      </c>
    </row>
    <row r="43" spans="1:19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R43" t="s">
        <v>96</v>
      </c>
      <c r="S43">
        <v>20.396233230534438</v>
      </c>
    </row>
    <row r="44" spans="1:19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R44" t="s">
        <v>97</v>
      </c>
      <c r="S44">
        <v>5.840745071920054</v>
      </c>
    </row>
    <row r="45" spans="1:19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R45" t="s">
        <v>98</v>
      </c>
      <c r="S45">
        <v>2.197388736137067</v>
      </c>
    </row>
    <row r="46" spans="1:19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</row>
    <row r="47" spans="1:19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"/>
  <sheetViews>
    <sheetView workbookViewId="0">
      <selection activeCell="AA2" sqref="AA2:AC25"/>
    </sheetView>
  </sheetViews>
  <sheetFormatPr defaultRowHeight="15" x14ac:dyDescent="0.25"/>
  <sheetData>
    <row r="1" spans="1:29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M1" t="s">
        <v>40</v>
      </c>
      <c r="Q1" t="s">
        <v>46</v>
      </c>
      <c r="W1" t="s">
        <v>55</v>
      </c>
      <c r="AA1" t="s">
        <v>99</v>
      </c>
    </row>
    <row r="2" spans="1:29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M2" t="s">
        <v>41</v>
      </c>
      <c r="N2">
        <v>37646.565860379706</v>
      </c>
      <c r="Q2" t="s">
        <v>47</v>
      </c>
      <c r="W2" t="s">
        <v>56</v>
      </c>
      <c r="X2">
        <v>0</v>
      </c>
      <c r="AA2" t="s">
        <v>56</v>
      </c>
      <c r="AB2">
        <v>0</v>
      </c>
    </row>
    <row r="3" spans="1:29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M3" t="s">
        <v>42</v>
      </c>
      <c r="N3">
        <v>1.6800323660823695</v>
      </c>
      <c r="R3" t="s">
        <v>48</v>
      </c>
      <c r="S3" t="s">
        <v>28</v>
      </c>
      <c r="T3" t="s">
        <v>29</v>
      </c>
      <c r="W3" t="s">
        <v>57</v>
      </c>
      <c r="X3">
        <v>300</v>
      </c>
      <c r="AA3" t="s">
        <v>100</v>
      </c>
      <c r="AB3">
        <v>26.920451471379376</v>
      </c>
    </row>
    <row r="4" spans="1:29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M4" t="s">
        <v>43</v>
      </c>
      <c r="N4">
        <v>4.1138906343816108</v>
      </c>
      <c r="R4" t="s">
        <v>49</v>
      </c>
      <c r="S4">
        <v>0.02</v>
      </c>
      <c r="W4" t="s">
        <v>58</v>
      </c>
      <c r="X4">
        <v>4</v>
      </c>
      <c r="AA4" t="s">
        <v>101</v>
      </c>
      <c r="AB4">
        <v>6</v>
      </c>
    </row>
    <row r="5" spans="1:29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M5" t="s">
        <v>44</v>
      </c>
      <c r="N5">
        <v>248.67912128515661</v>
      </c>
      <c r="R5" t="s">
        <v>50</v>
      </c>
      <c r="S5">
        <v>5887436.804562035</v>
      </c>
      <c r="W5" t="s">
        <v>59</v>
      </c>
      <c r="X5">
        <v>0.9</v>
      </c>
      <c r="AA5" t="s">
        <v>102</v>
      </c>
      <c r="AB5">
        <v>5</v>
      </c>
    </row>
    <row r="6" spans="1:29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M6" t="s">
        <v>45</v>
      </c>
      <c r="N6">
        <v>714.53705895880944</v>
      </c>
      <c r="R6" t="s">
        <v>51</v>
      </c>
      <c r="S6">
        <v>853.90017992824039</v>
      </c>
      <c r="W6" t="s">
        <v>53</v>
      </c>
      <c r="X6">
        <v>3</v>
      </c>
      <c r="AA6" t="s">
        <v>103</v>
      </c>
    </row>
    <row r="7" spans="1:29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R7" t="s">
        <v>52</v>
      </c>
      <c r="S7">
        <v>724.70128514490443</v>
      </c>
      <c r="W7" t="s">
        <v>60</v>
      </c>
      <c r="X7">
        <v>300</v>
      </c>
      <c r="AA7" t="s">
        <v>104</v>
      </c>
      <c r="AB7">
        <v>1.8241469247509919E-2</v>
      </c>
    </row>
    <row r="8" spans="1:29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R8" t="s">
        <v>53</v>
      </c>
      <c r="S8">
        <v>14.494025702898089</v>
      </c>
      <c r="W8" t="s">
        <v>61</v>
      </c>
      <c r="X8">
        <v>45</v>
      </c>
      <c r="AA8" t="s">
        <v>105</v>
      </c>
    </row>
    <row r="9" spans="1:29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Q9" t="s">
        <v>54</v>
      </c>
      <c r="W9" t="s">
        <v>62</v>
      </c>
      <c r="X9">
        <v>8</v>
      </c>
      <c r="AB9" t="s">
        <v>106</v>
      </c>
      <c r="AC9">
        <v>2.3E-2</v>
      </c>
    </row>
    <row r="10" spans="1:29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R10" t="s">
        <v>48</v>
      </c>
      <c r="S10" t="s">
        <v>30</v>
      </c>
      <c r="T10" t="s">
        <v>31</v>
      </c>
      <c r="W10" t="s">
        <v>63</v>
      </c>
      <c r="X10">
        <v>45</v>
      </c>
      <c r="AB10" t="s">
        <v>107</v>
      </c>
      <c r="AC10">
        <v>6.8647640279612546E-3</v>
      </c>
    </row>
    <row r="11" spans="1:29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R11" t="s">
        <v>50</v>
      </c>
      <c r="S11">
        <v>4357255.0535812248</v>
      </c>
      <c r="W11" t="s">
        <v>64</v>
      </c>
      <c r="X11">
        <v>15</v>
      </c>
      <c r="AB11" t="s">
        <v>108</v>
      </c>
      <c r="AC11">
        <v>1403.543030798616</v>
      </c>
    </row>
    <row r="12" spans="1:29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R12" t="s">
        <v>51</v>
      </c>
      <c r="S12">
        <v>631.96616757961476</v>
      </c>
      <c r="W12" t="s">
        <v>65</v>
      </c>
      <c r="X12">
        <v>2068428</v>
      </c>
      <c r="AB12" t="s">
        <v>109</v>
      </c>
      <c r="AC12">
        <v>418.91268302269799</v>
      </c>
    </row>
    <row r="13" spans="1:29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R13" t="s">
        <v>52</v>
      </c>
      <c r="S13">
        <v>303.5087857798336</v>
      </c>
      <c r="W13" t="s">
        <v>66</v>
      </c>
      <c r="X13">
        <v>3382</v>
      </c>
      <c r="AB13" t="s">
        <v>110</v>
      </c>
      <c r="AC13">
        <v>51.640180265284449</v>
      </c>
    </row>
    <row r="14" spans="1:29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R14" t="s">
        <v>53</v>
      </c>
      <c r="S14">
        <v>1.8117532128622611</v>
      </c>
      <c r="W14" t="s">
        <v>67</v>
      </c>
      <c r="X14">
        <v>1.4316</v>
      </c>
      <c r="AB14" t="s">
        <v>111</v>
      </c>
      <c r="AC14">
        <v>0.14231669665470673</v>
      </c>
    </row>
    <row r="15" spans="1:29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R15" t="s">
        <v>49</v>
      </c>
      <c r="S15">
        <v>5.9693600243141349E-3</v>
      </c>
      <c r="W15" t="s">
        <v>68</v>
      </c>
      <c r="X15">
        <v>238.36901121304791</v>
      </c>
      <c r="AB15" t="s">
        <v>112</v>
      </c>
      <c r="AC15">
        <v>12.358079530822401</v>
      </c>
    </row>
    <row r="16" spans="1:29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Q16" t="s">
        <v>53</v>
      </c>
      <c r="R16">
        <v>16.305778915760349</v>
      </c>
      <c r="W16" t="s">
        <v>69</v>
      </c>
      <c r="X16">
        <v>1633.4171556300644</v>
      </c>
      <c r="AB16" t="s">
        <v>113</v>
      </c>
      <c r="AC16">
        <v>12071.729394727032</v>
      </c>
    </row>
    <row r="17" spans="1:29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W17" t="s">
        <v>70</v>
      </c>
      <c r="X17">
        <v>1470.075440067058</v>
      </c>
      <c r="AB17" t="s">
        <v>114</v>
      </c>
      <c r="AC17">
        <v>16.816005383766822</v>
      </c>
    </row>
    <row r="18" spans="1:29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W18" t="s">
        <v>71</v>
      </c>
      <c r="X18">
        <v>100089.99999999999</v>
      </c>
      <c r="AB18" t="s">
        <v>115</v>
      </c>
      <c r="AC18">
        <v>0.14231669665470673</v>
      </c>
    </row>
    <row r="19" spans="1:29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W19" t="s">
        <v>72</v>
      </c>
      <c r="X19">
        <v>2.7247745630981566E-2</v>
      </c>
      <c r="AB19" t="s">
        <v>116</v>
      </c>
      <c r="AC19">
        <v>3.2496725269285611</v>
      </c>
    </row>
    <row r="20" spans="1:29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W20" t="s">
        <v>73</v>
      </c>
      <c r="X20">
        <v>1.4588477456309816</v>
      </c>
      <c r="AB20" t="s">
        <v>117</v>
      </c>
      <c r="AC20">
        <v>12071.729394727032</v>
      </c>
    </row>
    <row r="21" spans="1:29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W21" t="s">
        <v>74</v>
      </c>
      <c r="X21">
        <v>2120.2466004892035</v>
      </c>
      <c r="AB21" t="s">
        <v>118</v>
      </c>
      <c r="AC21">
        <v>5.6055260105447946</v>
      </c>
    </row>
    <row r="22" spans="1:29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W22" t="s">
        <v>75</v>
      </c>
      <c r="X22">
        <v>476.67414579343597</v>
      </c>
      <c r="AB22" t="s">
        <v>119</v>
      </c>
      <c r="AC22">
        <v>1.47402546083458</v>
      </c>
    </row>
    <row r="23" spans="1:29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W23" t="s">
        <v>76</v>
      </c>
      <c r="X23">
        <v>7.0264506253347515E-4</v>
      </c>
      <c r="AB23" t="s">
        <v>53</v>
      </c>
      <c r="AC23">
        <v>7.079551471379375</v>
      </c>
    </row>
    <row r="24" spans="1:29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W24" t="s">
        <v>77</v>
      </c>
      <c r="X24">
        <v>1.0891020251309367</v>
      </c>
      <c r="AA24" t="s">
        <v>120</v>
      </c>
      <c r="AB24">
        <v>43.226230387139722</v>
      </c>
    </row>
    <row r="25" spans="1:29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W25" t="s">
        <v>78</v>
      </c>
      <c r="X25">
        <v>2.9910457695102758E-2</v>
      </c>
      <c r="AA25" t="s">
        <v>121</v>
      </c>
      <c r="AB25">
        <v>0.37721954400658303</v>
      </c>
    </row>
    <row r="26" spans="1:29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W26" t="s">
        <v>79</v>
      </c>
      <c r="X26">
        <v>1.1775770746103449</v>
      </c>
    </row>
    <row r="27" spans="1:29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W27" t="s">
        <v>80</v>
      </c>
      <c r="X27">
        <v>0.98863682896416183</v>
      </c>
    </row>
    <row r="28" spans="1:29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W28" t="s">
        <v>81</v>
      </c>
      <c r="X28">
        <v>0.10984853655157353</v>
      </c>
    </row>
    <row r="29" spans="1:29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W29" t="s">
        <v>82</v>
      </c>
      <c r="X29">
        <v>3.6192868772918509E-4</v>
      </c>
    </row>
    <row r="30" spans="1:29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W30" t="s">
        <v>83</v>
      </c>
      <c r="X30">
        <v>0.87878829241258827</v>
      </c>
    </row>
    <row r="31" spans="1:29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W31" t="s">
        <v>84</v>
      </c>
      <c r="X31">
        <v>1.2126214075042988E-3</v>
      </c>
    </row>
    <row r="32" spans="1:29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W32" t="s">
        <v>85</v>
      </c>
      <c r="X32">
        <v>2.8105802501339006E-3</v>
      </c>
    </row>
    <row r="33" spans="1:24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W33" t="s">
        <v>86</v>
      </c>
      <c r="X33">
        <v>4.3564081005237467</v>
      </c>
    </row>
    <row r="34" spans="1:24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W34" t="s">
        <v>87</v>
      </c>
      <c r="X34">
        <v>5.9820915390205516E-2</v>
      </c>
    </row>
    <row r="35" spans="1:24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W35" t="s">
        <v>88</v>
      </c>
      <c r="X35">
        <v>2.3551541492206898</v>
      </c>
    </row>
    <row r="36" spans="1:24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W36" t="s">
        <v>89</v>
      </c>
      <c r="X36">
        <v>16.49319389896149</v>
      </c>
    </row>
    <row r="37" spans="1:24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W37" t="s">
        <v>90</v>
      </c>
      <c r="X37">
        <v>7861.8791131929775</v>
      </c>
    </row>
    <row r="38" spans="1:24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W38" t="s">
        <v>91</v>
      </c>
      <c r="X38">
        <v>218.61531515283394</v>
      </c>
    </row>
    <row r="39" spans="1:24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W39" t="s">
        <v>92</v>
      </c>
      <c r="X39">
        <v>3.1619027814006384E-2</v>
      </c>
    </row>
    <row r="40" spans="1:24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W40" t="s">
        <v>93</v>
      </c>
      <c r="X40">
        <v>1929.511461846148</v>
      </c>
    </row>
    <row r="41" spans="1:24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W41" t="s">
        <v>94</v>
      </c>
      <c r="X41">
        <v>0.21079351876004254</v>
      </c>
    </row>
    <row r="42" spans="1:24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W42" t="s">
        <v>95</v>
      </c>
      <c r="X42">
        <v>326.73060753928104</v>
      </c>
    </row>
    <row r="43" spans="1:24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W43" t="s">
        <v>96</v>
      </c>
      <c r="X43">
        <v>20.396233230534438</v>
      </c>
    </row>
    <row r="44" spans="1:24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W44" t="s">
        <v>97</v>
      </c>
      <c r="X44">
        <v>5.840745071920054</v>
      </c>
    </row>
    <row r="45" spans="1:24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W45" t="s">
        <v>98</v>
      </c>
      <c r="X45">
        <v>2.197388736137067</v>
      </c>
    </row>
    <row r="46" spans="1:24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4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7"/>
  <sheetViews>
    <sheetView workbookViewId="0">
      <selection activeCell="Y2" sqref="Y2:AA25"/>
    </sheetView>
  </sheetViews>
  <sheetFormatPr defaultRowHeight="15" x14ac:dyDescent="0.25"/>
  <sheetData>
    <row r="1" spans="1:27" x14ac:dyDescent="0.25">
      <c r="A1" t="s">
        <v>35</v>
      </c>
      <c r="B1" t="s">
        <v>36</v>
      </c>
      <c r="C1" t="s">
        <v>37</v>
      </c>
      <c r="D1" t="s">
        <v>38</v>
      </c>
      <c r="E1" t="s">
        <v>39</v>
      </c>
      <c r="F1" t="s">
        <v>129</v>
      </c>
      <c r="G1" t="s">
        <v>130</v>
      </c>
      <c r="H1" t="s">
        <v>131</v>
      </c>
      <c r="K1" t="s">
        <v>40</v>
      </c>
      <c r="O1" t="s">
        <v>46</v>
      </c>
      <c r="U1" t="s">
        <v>55</v>
      </c>
      <c r="Y1" t="s">
        <v>99</v>
      </c>
    </row>
    <row r="2" spans="1:27" x14ac:dyDescent="0.25">
      <c r="A2">
        <v>0</v>
      </c>
      <c r="B2">
        <v>-9.8078148276918551</v>
      </c>
      <c r="C2">
        <v>0</v>
      </c>
      <c r="D2">
        <v>0</v>
      </c>
      <c r="E2">
        <v>0</v>
      </c>
      <c r="F2">
        <v>43.226230387139722</v>
      </c>
      <c r="G2">
        <v>0</v>
      </c>
      <c r="H2">
        <v>9.4456761627456157E-2</v>
      </c>
      <c r="K2" t="s">
        <v>41</v>
      </c>
      <c r="L2">
        <v>37646.565860379706</v>
      </c>
      <c r="O2" t="s">
        <v>47</v>
      </c>
      <c r="U2" t="s">
        <v>56</v>
      </c>
      <c r="V2">
        <v>0</v>
      </c>
      <c r="Y2" t="s">
        <v>56</v>
      </c>
      <c r="Z2">
        <v>0</v>
      </c>
    </row>
    <row r="3" spans="1:27" x14ac:dyDescent="0.25">
      <c r="A3">
        <v>1.2927594741990843E-4</v>
      </c>
      <c r="B3">
        <v>-9.8077863898712874</v>
      </c>
      <c r="C3">
        <v>-1.2679127197705925E-3</v>
      </c>
      <c r="D3">
        <v>-8.1955348651983785E-8</v>
      </c>
      <c r="E3">
        <v>3.7259000597370077E-6</v>
      </c>
      <c r="F3">
        <v>43.226102580177006</v>
      </c>
      <c r="G3">
        <v>-7.5977498955129382E-9</v>
      </c>
      <c r="H3">
        <v>9.568573089854128E-2</v>
      </c>
      <c r="K3" t="s">
        <v>42</v>
      </c>
      <c r="L3">
        <v>1.6800323660823695</v>
      </c>
      <c r="P3" t="s">
        <v>48</v>
      </c>
      <c r="Q3" t="s">
        <v>28</v>
      </c>
      <c r="R3" t="s">
        <v>29</v>
      </c>
      <c r="U3" t="s">
        <v>57</v>
      </c>
      <c r="V3">
        <v>300</v>
      </c>
      <c r="Y3" t="s">
        <v>100</v>
      </c>
      <c r="Z3">
        <v>26.920451471379376</v>
      </c>
    </row>
    <row r="4" spans="1:27" x14ac:dyDescent="0.25">
      <c r="A4">
        <v>7.7565568451945055E-4</v>
      </c>
      <c r="B4">
        <v>-9.8076385472259027</v>
      </c>
      <c r="C4">
        <v>-7.607419841971043E-3</v>
      </c>
      <c r="D4">
        <v>-2.9503780597296328E-6</v>
      </c>
      <c r="E4">
        <v>2.2355234394884733E-5</v>
      </c>
      <c r="F4">
        <v>43.225463545363411</v>
      </c>
      <c r="G4">
        <v>-2.735149352088081E-7</v>
      </c>
      <c r="H4">
        <v>0.10207461728593563</v>
      </c>
      <c r="K4" t="s">
        <v>43</v>
      </c>
      <c r="L4">
        <v>4.1138906343816108</v>
      </c>
      <c r="P4" t="s">
        <v>49</v>
      </c>
      <c r="Q4">
        <v>0.02</v>
      </c>
      <c r="U4" t="s">
        <v>58</v>
      </c>
      <c r="V4">
        <v>4</v>
      </c>
      <c r="Y4" t="s">
        <v>101</v>
      </c>
      <c r="Z4">
        <v>6</v>
      </c>
    </row>
    <row r="5" spans="1:27" x14ac:dyDescent="0.25">
      <c r="A5">
        <v>4.007554370017161E-3</v>
      </c>
      <c r="B5">
        <v>-9.8067372474620278</v>
      </c>
      <c r="C5">
        <v>-3.9303335885377759E-2</v>
      </c>
      <c r="D5">
        <v>-7.875656610006826E-5</v>
      </c>
      <c r="E5">
        <v>1.1549714669614129E-4</v>
      </c>
      <c r="F5">
        <v>43.222268371295449</v>
      </c>
      <c r="G5">
        <v>-7.3007101192795948E-6</v>
      </c>
      <c r="H5">
        <v>0.14101626511528828</v>
      </c>
      <c r="K5" t="s">
        <v>44</v>
      </c>
      <c r="L5">
        <v>248.67912128515661</v>
      </c>
      <c r="P5" t="s">
        <v>50</v>
      </c>
      <c r="Q5">
        <v>5887436.804562035</v>
      </c>
      <c r="U5" t="s">
        <v>59</v>
      </c>
      <c r="V5">
        <v>0.9</v>
      </c>
      <c r="Y5" t="s">
        <v>102</v>
      </c>
      <c r="Z5">
        <v>5</v>
      </c>
    </row>
    <row r="6" spans="1:27" x14ac:dyDescent="0.25">
      <c r="A6">
        <v>2.0167047797505708E-2</v>
      </c>
      <c r="B6">
        <v>-9.7935746565476283</v>
      </c>
      <c r="C6">
        <v>-0.19769635638679831</v>
      </c>
      <c r="D6">
        <v>-1.9939287641258766E-3</v>
      </c>
      <c r="E6">
        <v>5.8095233056722434E-4</v>
      </c>
      <c r="F6">
        <v>43.206292500955627</v>
      </c>
      <c r="G6">
        <v>-1.8471564862741196E-4</v>
      </c>
      <c r="H6">
        <v>0.70949347798321794</v>
      </c>
      <c r="K6" t="s">
        <v>45</v>
      </c>
      <c r="L6">
        <v>714.53705895880944</v>
      </c>
      <c r="P6" t="s">
        <v>51</v>
      </c>
      <c r="Q6">
        <v>853.90017992824039</v>
      </c>
      <c r="U6" t="s">
        <v>53</v>
      </c>
      <c r="V6">
        <v>3</v>
      </c>
      <c r="Y6" t="s">
        <v>103</v>
      </c>
    </row>
    <row r="7" spans="1:27" x14ac:dyDescent="0.25">
      <c r="A7">
        <v>5.0238315352134195E-2</v>
      </c>
      <c r="B7">
        <v>-9.4797255518906631</v>
      </c>
      <c r="C7">
        <v>-0.48954561714891409</v>
      </c>
      <c r="D7">
        <v>-1.234784283309822E-2</v>
      </c>
      <c r="E7">
        <v>1.4385830836082343E-3</v>
      </c>
      <c r="F7">
        <v>43.176562938357485</v>
      </c>
      <c r="G7">
        <v>-1.1326432054268882E-3</v>
      </c>
      <c r="H7">
        <v>14.258982852518654</v>
      </c>
      <c r="P7" t="s">
        <v>52</v>
      </c>
      <c r="Q7">
        <v>724.70128514490443</v>
      </c>
      <c r="U7" t="s">
        <v>60</v>
      </c>
      <c r="V7">
        <v>300</v>
      </c>
      <c r="Y7" t="s">
        <v>104</v>
      </c>
      <c r="Z7">
        <v>1.8241469247509919E-2</v>
      </c>
    </row>
    <row r="8" spans="1:27" x14ac:dyDescent="0.25">
      <c r="A8">
        <v>7.4268408775453931E-2</v>
      </c>
      <c r="B8">
        <v>-6.3921307128798635</v>
      </c>
      <c r="C8">
        <v>-0.6931535956122199</v>
      </c>
      <c r="D8">
        <v>-2.6695920833107581E-2</v>
      </c>
      <c r="E8">
        <v>2.036906961658461E-3</v>
      </c>
      <c r="F8">
        <v>43.152805902995745</v>
      </c>
      <c r="G8">
        <v>-2.2707344542293386E-3</v>
      </c>
      <c r="H8">
        <v>147.48837921445147</v>
      </c>
      <c r="P8" t="s">
        <v>53</v>
      </c>
      <c r="Q8">
        <v>14.494025702898089</v>
      </c>
      <c r="U8" t="s">
        <v>61</v>
      </c>
      <c r="V8">
        <v>45</v>
      </c>
      <c r="Y8" t="s">
        <v>105</v>
      </c>
    </row>
    <row r="9" spans="1:27" x14ac:dyDescent="0.25">
      <c r="A9">
        <v>9.8298502198773674E-2</v>
      </c>
      <c r="B9">
        <v>12.26401630875421</v>
      </c>
      <c r="C9">
        <v>-0.66928167830224972</v>
      </c>
      <c r="D9">
        <v>-4.396563343155873E-2</v>
      </c>
      <c r="E9">
        <v>1.9667563624198555E-3</v>
      </c>
      <c r="F9">
        <v>43.129048867633998</v>
      </c>
      <c r="G9">
        <v>-2.1170249744632951E-3</v>
      </c>
      <c r="H9">
        <v>952.02921106023564</v>
      </c>
      <c r="O9" t="s">
        <v>54</v>
      </c>
      <c r="U9" t="s">
        <v>62</v>
      </c>
      <c r="V9">
        <v>8</v>
      </c>
      <c r="Z9" t="s">
        <v>106</v>
      </c>
      <c r="AA9">
        <v>2.3E-2</v>
      </c>
    </row>
    <row r="10" spans="1:27" x14ac:dyDescent="0.25">
      <c r="A10">
        <v>0.1194502639794824</v>
      </c>
      <c r="B10">
        <v>32.417796398134932</v>
      </c>
      <c r="C10">
        <v>-0.16890819827009707</v>
      </c>
      <c r="D10">
        <v>-5.3595349334220561E-2</v>
      </c>
      <c r="E10">
        <v>4.9635489555643908E-4</v>
      </c>
      <c r="F10">
        <v>43.108137456940113</v>
      </c>
      <c r="G10">
        <v>-1.348372756259181E-4</v>
      </c>
      <c r="H10">
        <v>1820.3615167972057</v>
      </c>
      <c r="P10" t="s">
        <v>48</v>
      </c>
      <c r="Q10" t="s">
        <v>30</v>
      </c>
      <c r="R10" t="s">
        <v>31</v>
      </c>
      <c r="U10" t="s">
        <v>63</v>
      </c>
      <c r="V10">
        <v>45</v>
      </c>
      <c r="Z10" t="s">
        <v>107</v>
      </c>
      <c r="AA10">
        <v>6.8647640279612546E-3</v>
      </c>
    </row>
    <row r="11" spans="1:27" x14ac:dyDescent="0.25">
      <c r="A11">
        <v>0.14048078128952429</v>
      </c>
      <c r="B11">
        <v>37.650456523627838</v>
      </c>
      <c r="C11">
        <v>0.5839226658624167</v>
      </c>
      <c r="D11">
        <v>-4.9415314466687746E-2</v>
      </c>
      <c r="E11">
        <v>1.7159195969170839E-3</v>
      </c>
      <c r="F11">
        <v>43.087345912995239</v>
      </c>
      <c r="G11">
        <v>1.6114580445673041E-3</v>
      </c>
      <c r="H11">
        <v>2044.9467188802689</v>
      </c>
      <c r="P11" t="s">
        <v>50</v>
      </c>
      <c r="Q11">
        <v>4357255.0535812248</v>
      </c>
      <c r="U11" t="s">
        <v>64</v>
      </c>
      <c r="V11">
        <v>15</v>
      </c>
      <c r="Z11" t="s">
        <v>108</v>
      </c>
      <c r="AA11">
        <v>1403.543030798616</v>
      </c>
    </row>
    <row r="12" spans="1:27" x14ac:dyDescent="0.25">
      <c r="A12">
        <v>0.16613514591999126</v>
      </c>
      <c r="B12">
        <v>38.442372005979323</v>
      </c>
      <c r="C12">
        <v>1.5637250127928188</v>
      </c>
      <c r="D12">
        <v>-2.1906768075944431E-2</v>
      </c>
      <c r="E12">
        <v>4.5951756679757823E-3</v>
      </c>
      <c r="F12">
        <v>43.06198306329788</v>
      </c>
      <c r="G12">
        <v>1.1556543416532139E-2</v>
      </c>
      <c r="H12">
        <v>2077.8543826288469</v>
      </c>
      <c r="P12" t="s">
        <v>51</v>
      </c>
      <c r="Q12">
        <v>631.96616757961476</v>
      </c>
      <c r="U12" t="s">
        <v>65</v>
      </c>
      <c r="V12">
        <v>2068428</v>
      </c>
      <c r="Z12" t="s">
        <v>109</v>
      </c>
      <c r="AA12">
        <v>418.91268302269799</v>
      </c>
    </row>
    <row r="13" spans="1:27" x14ac:dyDescent="0.25">
      <c r="A13">
        <v>0.20349784426979389</v>
      </c>
      <c r="B13">
        <v>38.54789207290915</v>
      </c>
      <c r="C13">
        <v>3.0025915098062597</v>
      </c>
      <c r="D13">
        <v>6.3387153207959984E-2</v>
      </c>
      <c r="E13">
        <v>8.8234495242052371E-3</v>
      </c>
      <c r="F13">
        <v>43.025044923679793</v>
      </c>
      <c r="G13">
        <v>4.2608489405486678E-2</v>
      </c>
      <c r="H13">
        <v>2080.6430873407808</v>
      </c>
      <c r="P13" t="s">
        <v>52</v>
      </c>
      <c r="Q13">
        <v>303.5087857798336</v>
      </c>
      <c r="U13" t="s">
        <v>66</v>
      </c>
      <c r="V13">
        <v>3382</v>
      </c>
      <c r="Z13" t="s">
        <v>110</v>
      </c>
      <c r="AA13">
        <v>51.640180265284449</v>
      </c>
    </row>
    <row r="14" spans="1:27" x14ac:dyDescent="0.25">
      <c r="A14">
        <v>0.27298350861501691</v>
      </c>
      <c r="B14">
        <v>38.622517903527985</v>
      </c>
      <c r="C14">
        <v>5.6837197065581648</v>
      </c>
      <c r="D14">
        <v>0.36514417958060363</v>
      </c>
      <c r="E14">
        <v>1.6702300150394114E-2</v>
      </c>
      <c r="F14">
        <v>42.956348836823061</v>
      </c>
      <c r="G14">
        <v>0.15896038982647984</v>
      </c>
      <c r="H14">
        <v>2080.6430944994531</v>
      </c>
      <c r="P14" t="s">
        <v>53</v>
      </c>
      <c r="Q14">
        <v>1.8117532128622611</v>
      </c>
      <c r="U14" t="s">
        <v>67</v>
      </c>
      <c r="V14">
        <v>1.4316</v>
      </c>
      <c r="Z14" t="s">
        <v>111</v>
      </c>
      <c r="AA14">
        <v>0.14231669665470673</v>
      </c>
    </row>
    <row r="15" spans="1:27" x14ac:dyDescent="0.25">
      <c r="A15">
        <v>0.6204118303411319</v>
      </c>
      <c r="B15">
        <v>38.97335180598121</v>
      </c>
      <c r="C15">
        <v>19.164266319567588</v>
      </c>
      <c r="D15">
        <v>4.6780621278834058</v>
      </c>
      <c r="E15">
        <v>5.6319262136235379E-2</v>
      </c>
      <c r="F15">
        <v>42.612868402539412</v>
      </c>
      <c r="G15">
        <v>1.8446460503749984</v>
      </c>
      <c r="H15">
        <v>2080.6431967934359</v>
      </c>
      <c r="P15" t="s">
        <v>49</v>
      </c>
      <c r="Q15">
        <v>5.9693600243141349E-3</v>
      </c>
      <c r="U15" t="s">
        <v>68</v>
      </c>
      <c r="V15">
        <v>238.36901121304791</v>
      </c>
      <c r="Z15" t="s">
        <v>112</v>
      </c>
      <c r="AA15">
        <v>12.358079530822401</v>
      </c>
    </row>
    <row r="16" spans="1:27" x14ac:dyDescent="0.25">
      <c r="A16">
        <v>2.3575534389717068</v>
      </c>
      <c r="B16">
        <v>40.17336827554324</v>
      </c>
      <c r="C16">
        <v>88.044837859137061</v>
      </c>
      <c r="D16">
        <v>97.494861070151003</v>
      </c>
      <c r="E16">
        <v>0.25901435251207</v>
      </c>
      <c r="F16">
        <v>40.895466231121176</v>
      </c>
      <c r="G16">
        <v>36.552238555802646</v>
      </c>
      <c r="H16">
        <v>2080.6453879859746</v>
      </c>
      <c r="O16" t="s">
        <v>53</v>
      </c>
      <c r="P16">
        <v>16.305778915760349</v>
      </c>
      <c r="U16" t="s">
        <v>69</v>
      </c>
      <c r="V16">
        <v>1633.4171556300644</v>
      </c>
      <c r="Z16" t="s">
        <v>113</v>
      </c>
      <c r="AA16">
        <v>12071.729394727032</v>
      </c>
    </row>
    <row r="17" spans="1:27" x14ac:dyDescent="0.25">
      <c r="A17">
        <v>4.157553438971707</v>
      </c>
      <c r="B17">
        <v>40.357267123283606</v>
      </c>
      <c r="C17">
        <v>160.68795288210657</v>
      </c>
      <c r="D17">
        <v>321.30410417289772</v>
      </c>
      <c r="E17">
        <v>0.47391968624150538</v>
      </c>
      <c r="F17">
        <v>39.115919938985691</v>
      </c>
      <c r="G17">
        <v>118.31178739476383</v>
      </c>
      <c r="H17">
        <v>2080.6505917468344</v>
      </c>
      <c r="U17" t="s">
        <v>70</v>
      </c>
      <c r="V17">
        <v>1470.075440067058</v>
      </c>
      <c r="Z17" t="s">
        <v>114</v>
      </c>
      <c r="AA17">
        <v>16.816005383766822</v>
      </c>
    </row>
    <row r="18" spans="1:27" x14ac:dyDescent="0.25">
      <c r="A18">
        <v>5.9575534389717069</v>
      </c>
      <c r="B18">
        <v>39.394310324111231</v>
      </c>
      <c r="C18">
        <v>232.6586987250713</v>
      </c>
      <c r="D18">
        <v>675.57334171799312</v>
      </c>
      <c r="E18">
        <v>0.68896284347322823</v>
      </c>
      <c r="F18">
        <v>37.336373646850198</v>
      </c>
      <c r="G18">
        <v>243.54808649159023</v>
      </c>
      <c r="H18">
        <v>2080.6586017881759</v>
      </c>
      <c r="U18" t="s">
        <v>71</v>
      </c>
      <c r="V18">
        <v>100089.99999999999</v>
      </c>
      <c r="Z18" t="s">
        <v>115</v>
      </c>
      <c r="AA18">
        <v>0.14231669665470673</v>
      </c>
    </row>
    <row r="19" spans="1:27" x14ac:dyDescent="0.25">
      <c r="A19">
        <v>7.7575534389717067</v>
      </c>
      <c r="B19">
        <v>37.326375996810008</v>
      </c>
      <c r="C19">
        <v>301.84121996768727</v>
      </c>
      <c r="D19">
        <v>1157.1896585746777</v>
      </c>
      <c r="E19">
        <v>0.89880192727196473</v>
      </c>
      <c r="F19">
        <v>35.556827354714706</v>
      </c>
      <c r="G19">
        <v>404.64907298094721</v>
      </c>
      <c r="H19">
        <v>2080.6690564264391</v>
      </c>
      <c r="U19" t="s">
        <v>72</v>
      </c>
      <c r="V19">
        <v>2.7247745630981566E-2</v>
      </c>
      <c r="Z19" t="s">
        <v>116</v>
      </c>
      <c r="AA19">
        <v>3.2496725269285611</v>
      </c>
    </row>
    <row r="20" spans="1:27" x14ac:dyDescent="0.25">
      <c r="A20">
        <v>9.5575534389717074</v>
      </c>
      <c r="B20">
        <v>28.604826314080057</v>
      </c>
      <c r="C20">
        <v>360.3952208526029</v>
      </c>
      <c r="D20">
        <v>1755.9558750652266</v>
      </c>
      <c r="E20">
        <v>1.0806800230051394</v>
      </c>
      <c r="F20">
        <v>33.777281062579213</v>
      </c>
      <c r="G20">
        <v>783.13299475139229</v>
      </c>
      <c r="H20">
        <v>2080.6813801322382</v>
      </c>
      <c r="U20" t="s">
        <v>73</v>
      </c>
      <c r="V20">
        <v>1.4588477456309816</v>
      </c>
      <c r="Z20" t="s">
        <v>117</v>
      </c>
      <c r="AA20">
        <v>12071.729394727032</v>
      </c>
    </row>
    <row r="21" spans="1:27" x14ac:dyDescent="0.25">
      <c r="A21">
        <v>11.357553438971708</v>
      </c>
      <c r="B21">
        <v>26.651747217733295</v>
      </c>
      <c r="C21">
        <v>409.89849489343754</v>
      </c>
      <c r="D21">
        <v>2449.7341374336929</v>
      </c>
      <c r="E21">
        <v>1.2392590431784405</v>
      </c>
      <c r="F21">
        <v>31.997734770443721</v>
      </c>
      <c r="G21">
        <v>914.00144939725681</v>
      </c>
      <c r="H21">
        <v>2080.694766137251</v>
      </c>
      <c r="U21" t="s">
        <v>74</v>
      </c>
      <c r="V21">
        <v>2120.2466004892035</v>
      </c>
      <c r="Z21" t="s">
        <v>118</v>
      </c>
      <c r="AA21">
        <v>5.6055260105447946</v>
      </c>
    </row>
    <row r="22" spans="1:27" x14ac:dyDescent="0.25">
      <c r="A22">
        <v>13.157553438971709</v>
      </c>
      <c r="B22">
        <v>25.875692146013577</v>
      </c>
      <c r="C22">
        <v>457.08952718224265</v>
      </c>
      <c r="D22">
        <v>3230.2392022367949</v>
      </c>
      <c r="E22">
        <v>1.3949930248658184</v>
      </c>
      <c r="F22">
        <v>30.218188478308228</v>
      </c>
      <c r="G22">
        <v>1002.3517675175486</v>
      </c>
      <c r="H22">
        <v>2080.7087387646707</v>
      </c>
      <c r="U22" t="s">
        <v>75</v>
      </c>
      <c r="V22">
        <v>476.67414579343597</v>
      </c>
      <c r="Z22" t="s">
        <v>119</v>
      </c>
      <c r="AA22">
        <v>1.47402546083458</v>
      </c>
    </row>
    <row r="23" spans="1:27" x14ac:dyDescent="0.25">
      <c r="A23">
        <v>14.95755343897171</v>
      </c>
      <c r="B23">
        <v>25.793078556338784</v>
      </c>
      <c r="C23">
        <v>503.48847776136256</v>
      </c>
      <c r="D23">
        <v>4094.761521866456</v>
      </c>
      <c r="E23">
        <v>1.5530182933330374</v>
      </c>
      <c r="F23">
        <v>28.438642186172736</v>
      </c>
      <c r="G23">
        <v>1068.2197402693992</v>
      </c>
      <c r="H23">
        <v>2080.7229520593173</v>
      </c>
      <c r="U23" t="s">
        <v>76</v>
      </c>
      <c r="V23">
        <v>7.0264506253347515E-4</v>
      </c>
      <c r="Z23" t="s">
        <v>53</v>
      </c>
      <c r="AA23">
        <v>7.079551471379375</v>
      </c>
    </row>
    <row r="24" spans="1:27" x14ac:dyDescent="0.25">
      <c r="A24">
        <v>15.685811146218198</v>
      </c>
      <c r="B24">
        <v>25.925114497837413</v>
      </c>
      <c r="C24">
        <v>522.31444796396886</v>
      </c>
      <c r="D24">
        <v>4468.2790779476782</v>
      </c>
      <c r="E24">
        <v>1.6186177671329043</v>
      </c>
      <c r="F24">
        <v>27.71865979581186</v>
      </c>
      <c r="G24">
        <v>1090.1992221300952</v>
      </c>
      <c r="H24">
        <v>2080.7287036600346</v>
      </c>
      <c r="U24" t="s">
        <v>77</v>
      </c>
      <c r="V24">
        <v>1.0891020251309367</v>
      </c>
      <c r="Y24" t="s">
        <v>120</v>
      </c>
      <c r="Z24">
        <v>43.226230387139722</v>
      </c>
    </row>
    <row r="25" spans="1:27" x14ac:dyDescent="0.25">
      <c r="A25">
        <v>16.020685095732933</v>
      </c>
      <c r="B25">
        <v>26.079138372344403</v>
      </c>
      <c r="C25">
        <v>531.02817819502764</v>
      </c>
      <c r="D25">
        <v>4644.6462812945692</v>
      </c>
      <c r="E25">
        <v>1.6492735974856638</v>
      </c>
      <c r="F25">
        <v>27.387591076260904</v>
      </c>
      <c r="G25">
        <v>1097.814295058326</v>
      </c>
      <c r="H25">
        <v>2080.7313408794384</v>
      </c>
      <c r="U25" t="s">
        <v>78</v>
      </c>
      <c r="V25">
        <v>2.9910457695102758E-2</v>
      </c>
      <c r="Y25" t="s">
        <v>121</v>
      </c>
      <c r="Z25">
        <v>0.37721954400658303</v>
      </c>
    </row>
    <row r="26" spans="1:27" x14ac:dyDescent="0.25">
      <c r="A26">
        <v>16.35555904524767</v>
      </c>
      <c r="B26">
        <v>24.463666015774074</v>
      </c>
      <c r="C26">
        <v>539.7085138566905</v>
      </c>
      <c r="D26">
        <v>4823.9382821310528</v>
      </c>
      <c r="E26">
        <v>1.6800323660823695</v>
      </c>
      <c r="F26">
        <v>27.056522356709952</v>
      </c>
      <c r="G26">
        <v>1106.2238491332589</v>
      </c>
      <c r="H26">
        <v>2033.5500599354602</v>
      </c>
      <c r="U26" t="s">
        <v>79</v>
      </c>
      <c r="V26">
        <v>1.1775770746103449</v>
      </c>
    </row>
    <row r="27" spans="1:27" x14ac:dyDescent="0.25">
      <c r="A27">
        <v>16.737008619559692</v>
      </c>
      <c r="B27">
        <v>-47.936303612420765</v>
      </c>
      <c r="C27">
        <v>523.4136131816681</v>
      </c>
      <c r="D27">
        <v>5027.1660055786533</v>
      </c>
      <c r="E27">
        <v>1.6335156771179784</v>
      </c>
      <c r="F27">
        <v>26.920451471379373</v>
      </c>
      <c r="G27">
        <v>1026.3773061812492</v>
      </c>
      <c r="H27">
        <v>0</v>
      </c>
      <c r="U27" t="s">
        <v>80</v>
      </c>
      <c r="V27">
        <v>0.98863682896416183</v>
      </c>
    </row>
    <row r="28" spans="1:27" x14ac:dyDescent="0.25">
      <c r="A28">
        <v>17.081731681746653</v>
      </c>
      <c r="B28">
        <v>-45.301937857729421</v>
      </c>
      <c r="C28">
        <v>507.34072678594288</v>
      </c>
      <c r="D28">
        <v>5204.8020111109381</v>
      </c>
      <c r="E28">
        <v>1.58694421257909</v>
      </c>
      <c r="F28">
        <v>26.920451471379373</v>
      </c>
      <c r="G28">
        <v>955.45899072421719</v>
      </c>
      <c r="H28">
        <v>0</v>
      </c>
      <c r="U28" t="s">
        <v>81</v>
      </c>
      <c r="V28">
        <v>0.10984853655157353</v>
      </c>
    </row>
    <row r="29" spans="1:27" x14ac:dyDescent="0.25">
      <c r="A29">
        <v>18.34796867233559</v>
      </c>
      <c r="B29">
        <v>-37.534614131334031</v>
      </c>
      <c r="C29">
        <v>455.14780419040062</v>
      </c>
      <c r="D29">
        <v>5813.1346343209671</v>
      </c>
      <c r="E29">
        <v>1.4348850936598747</v>
      </c>
      <c r="F29">
        <v>26.920451471379373</v>
      </c>
      <c r="G29">
        <v>746.3591292852966</v>
      </c>
      <c r="H29">
        <v>0</v>
      </c>
      <c r="U29" t="s">
        <v>82</v>
      </c>
      <c r="V29">
        <v>3.6192868772918509E-4</v>
      </c>
    </row>
    <row r="30" spans="1:27" x14ac:dyDescent="0.25">
      <c r="A30">
        <v>20.14796867233559</v>
      </c>
      <c r="B30">
        <v>-29.957091104146329</v>
      </c>
      <c r="C30">
        <v>394.89786968282033</v>
      </c>
      <c r="D30">
        <v>6576.1301663380764</v>
      </c>
      <c r="E30">
        <v>1.2574597887474728</v>
      </c>
      <c r="F30">
        <v>26.920451471379373</v>
      </c>
      <c r="G30">
        <v>542.36878835863024</v>
      </c>
      <c r="H30">
        <v>0</v>
      </c>
      <c r="U30" t="s">
        <v>83</v>
      </c>
      <c r="V30">
        <v>0.87878829241258827</v>
      </c>
    </row>
    <row r="31" spans="1:27" x14ac:dyDescent="0.25">
      <c r="A31">
        <v>21.947968672335591</v>
      </c>
      <c r="B31">
        <v>-24.664040022107212</v>
      </c>
      <c r="C31">
        <v>345.93816411057611</v>
      </c>
      <c r="D31">
        <v>7241.4744053864215</v>
      </c>
      <c r="E31">
        <v>1.1113955784743004</v>
      </c>
      <c r="F31">
        <v>26.920451471379373</v>
      </c>
      <c r="G31">
        <v>399.87746356906416</v>
      </c>
      <c r="H31">
        <v>0</v>
      </c>
      <c r="U31" t="s">
        <v>84</v>
      </c>
      <c r="V31">
        <v>1.2126214075042988E-3</v>
      </c>
    </row>
    <row r="32" spans="1:27" x14ac:dyDescent="0.25">
      <c r="A32">
        <v>23.747968672335592</v>
      </c>
      <c r="B32">
        <v>-19.309675327903236</v>
      </c>
      <c r="C32">
        <v>306.05476511547403</v>
      </c>
      <c r="D32">
        <v>7826.7808325180195</v>
      </c>
      <c r="E32">
        <v>0.99111366324375727</v>
      </c>
      <c r="F32">
        <v>26.920451471379373</v>
      </c>
      <c r="G32">
        <v>255.73554865867899</v>
      </c>
      <c r="H32">
        <v>0</v>
      </c>
      <c r="U32" t="s">
        <v>85</v>
      </c>
      <c r="V32">
        <v>2.8105802501339006E-3</v>
      </c>
    </row>
    <row r="33" spans="1:22" x14ac:dyDescent="0.25">
      <c r="A33">
        <v>25.547968672335593</v>
      </c>
      <c r="B33">
        <v>-15.562892306290991</v>
      </c>
      <c r="C33">
        <v>275.21283477458411</v>
      </c>
      <c r="D33">
        <v>8348.8792164644292</v>
      </c>
      <c r="E33">
        <v>0.89767922485008989</v>
      </c>
      <c r="F33">
        <v>26.920451471379373</v>
      </c>
      <c r="G33">
        <v>154.87045815157833</v>
      </c>
      <c r="H33">
        <v>0</v>
      </c>
      <c r="U33" t="s">
        <v>86</v>
      </c>
      <c r="V33">
        <v>4.3564081005237467</v>
      </c>
    </row>
    <row r="34" spans="1:22" x14ac:dyDescent="0.25">
      <c r="A34">
        <v>27.347968672335593</v>
      </c>
      <c r="B34">
        <v>-14.183452189910344</v>
      </c>
      <c r="C34">
        <v>248.51294439454048</v>
      </c>
      <c r="D34">
        <v>8819.8597033214282</v>
      </c>
      <c r="E34">
        <v>0.81594820901111431</v>
      </c>
      <c r="F34">
        <v>26.920451471379373</v>
      </c>
      <c r="G34">
        <v>117.73530744087927</v>
      </c>
      <c r="H34">
        <v>0</v>
      </c>
      <c r="U34" t="s">
        <v>87</v>
      </c>
      <c r="V34">
        <v>5.9820915390205516E-2</v>
      </c>
    </row>
    <row r="35" spans="1:22" x14ac:dyDescent="0.25">
      <c r="A35">
        <v>29.147968672335594</v>
      </c>
      <c r="B35">
        <v>-13.141441763409773</v>
      </c>
      <c r="C35">
        <v>223.96344093303463</v>
      </c>
      <c r="D35">
        <v>9244.8061796525799</v>
      </c>
      <c r="E35">
        <v>0.73978395358931703</v>
      </c>
      <c r="F35">
        <v>26.920451471379373</v>
      </c>
      <c r="G35">
        <v>89.683916321599327</v>
      </c>
      <c r="H35">
        <v>0</v>
      </c>
      <c r="U35" t="s">
        <v>88</v>
      </c>
      <c r="V35">
        <v>2.3551541492206898</v>
      </c>
    </row>
    <row r="36" spans="1:22" x14ac:dyDescent="0.25">
      <c r="A36">
        <v>30.947968672335595</v>
      </c>
      <c r="B36">
        <v>-12.342996656910652</v>
      </c>
      <c r="C36">
        <v>201.05476392241161</v>
      </c>
      <c r="D36">
        <v>9627.1074063784799</v>
      </c>
      <c r="E36">
        <v>0.6677612188320764</v>
      </c>
      <c r="F36">
        <v>26.920451471379373</v>
      </c>
      <c r="G36">
        <v>68.189413579529372</v>
      </c>
      <c r="H36">
        <v>0</v>
      </c>
      <c r="U36" t="s">
        <v>89</v>
      </c>
      <c r="V36">
        <v>16.49319389896149</v>
      </c>
    </row>
    <row r="37" spans="1:22" x14ac:dyDescent="0.25">
      <c r="A37">
        <v>32.747968672335595</v>
      </c>
      <c r="B37">
        <v>-11.725757670206779</v>
      </c>
      <c r="C37">
        <v>179.4178711591955</v>
      </c>
      <c r="D37">
        <v>9969.3656611945316</v>
      </c>
      <c r="E37">
        <v>0.59885920330801223</v>
      </c>
      <c r="F37">
        <v>26.920451471379373</v>
      </c>
      <c r="G37">
        <v>51.573061391724359</v>
      </c>
      <c r="H37">
        <v>0</v>
      </c>
      <c r="U37" t="s">
        <v>90</v>
      </c>
      <c r="V37">
        <v>7861.8791131929775</v>
      </c>
    </row>
    <row r="38" spans="1:22" x14ac:dyDescent="0.25">
      <c r="A38">
        <v>34.547968672335593</v>
      </c>
      <c r="B38">
        <v>-11.250800281374456</v>
      </c>
      <c r="C38">
        <v>158.75543187792886</v>
      </c>
      <c r="D38">
        <v>10273.593014146229</v>
      </c>
      <c r="E38">
        <v>0.53225377707021859</v>
      </c>
      <c r="F38">
        <v>26.920451471379373</v>
      </c>
      <c r="G38">
        <v>38.786994054690766</v>
      </c>
      <c r="H38">
        <v>0</v>
      </c>
      <c r="U38" t="s">
        <v>91</v>
      </c>
      <c r="V38">
        <v>218.61531515283394</v>
      </c>
    </row>
    <row r="39" spans="1:22" x14ac:dyDescent="0.25">
      <c r="A39">
        <v>36.34796867233559</v>
      </c>
      <c r="B39">
        <v>-10.875802424364883</v>
      </c>
      <c r="C39">
        <v>138.85421933715477</v>
      </c>
      <c r="D39">
        <v>10541.340534806186</v>
      </c>
      <c r="E39">
        <v>0.46737247638562252</v>
      </c>
      <c r="F39">
        <v>26.920451471379373</v>
      </c>
      <c r="G39">
        <v>28.691882443193293</v>
      </c>
      <c r="H39">
        <v>0</v>
      </c>
      <c r="U39" t="s">
        <v>92</v>
      </c>
      <c r="V39">
        <v>3.1619027814006384E-2</v>
      </c>
    </row>
    <row r="40" spans="1:22" x14ac:dyDescent="0.25">
      <c r="A40">
        <v>38.147968672335587</v>
      </c>
      <c r="B40">
        <v>-10.578385070953768</v>
      </c>
      <c r="C40">
        <v>119.55649744473595</v>
      </c>
      <c r="D40">
        <v>10773.829876146652</v>
      </c>
      <c r="E40">
        <v>0.40380945947621782</v>
      </c>
      <c r="F40">
        <v>26.920451471379373</v>
      </c>
      <c r="G40">
        <v>20.685273013943302</v>
      </c>
      <c r="H40">
        <v>0</v>
      </c>
      <c r="U40" t="s">
        <v>93</v>
      </c>
      <c r="V40">
        <v>1929.511461846148</v>
      </c>
    </row>
    <row r="41" spans="1:22" x14ac:dyDescent="0.25">
      <c r="A41">
        <v>39.947968672335584</v>
      </c>
      <c r="B41">
        <v>-10.342404411816471</v>
      </c>
      <c r="C41">
        <v>100.7358018596137</v>
      </c>
      <c r="D41">
        <v>10972.029192431304</v>
      </c>
      <c r="E41">
        <v>0.34125066376904584</v>
      </c>
      <c r="F41">
        <v>26.920451471379373</v>
      </c>
      <c r="G41">
        <v>14.332567131453557</v>
      </c>
      <c r="H41">
        <v>0</v>
      </c>
      <c r="U41" t="s">
        <v>94</v>
      </c>
      <c r="V41">
        <v>0.21079351876004254</v>
      </c>
    </row>
    <row r="42" spans="1:22" x14ac:dyDescent="0.25">
      <c r="A42">
        <v>41.747968672335581</v>
      </c>
      <c r="B42">
        <v>-10.157378763968001</v>
      </c>
      <c r="C42">
        <v>82.292574665295319</v>
      </c>
      <c r="D42">
        <v>11136.704685733199</v>
      </c>
      <c r="E42">
        <v>0.27888968920508489</v>
      </c>
      <c r="F42">
        <v>26.920451471379373</v>
      </c>
      <c r="G42">
        <v>9.351593157588308</v>
      </c>
      <c r="H42">
        <v>0</v>
      </c>
      <c r="U42" t="s">
        <v>95</v>
      </c>
      <c r="V42">
        <v>326.73060753928104</v>
      </c>
    </row>
    <row r="43" spans="1:22" x14ac:dyDescent="0.25">
      <c r="A43">
        <v>43.547968672335578</v>
      </c>
      <c r="B43">
        <v>-10.018582959463028</v>
      </c>
      <c r="C43">
        <v>64.140499161305158</v>
      </c>
      <c r="D43">
        <v>11268.456992326748</v>
      </c>
      <c r="E43">
        <v>0.2173722714268076</v>
      </c>
      <c r="F43">
        <v>26.920451471379373</v>
      </c>
      <c r="G43">
        <v>5.6151474379811406</v>
      </c>
      <c r="H43">
        <v>0</v>
      </c>
      <c r="U43" t="s">
        <v>96</v>
      </c>
      <c r="V43">
        <v>20.396233230534438</v>
      </c>
    </row>
    <row r="44" spans="1:22" x14ac:dyDescent="0.25">
      <c r="A44">
        <v>45.347968672335575</v>
      </c>
      <c r="B44">
        <v>-9.9178778554885749</v>
      </c>
      <c r="C44">
        <v>46.203138668019875</v>
      </c>
      <c r="D44">
        <v>11367.73913303024</v>
      </c>
      <c r="E44">
        <v>0.15658252322074509</v>
      </c>
      <c r="F44">
        <v>26.920451471379373</v>
      </c>
      <c r="G44">
        <v>2.9041205735166433</v>
      </c>
      <c r="H44">
        <v>0</v>
      </c>
      <c r="U44" t="s">
        <v>97</v>
      </c>
      <c r="V44">
        <v>5.840745071920054</v>
      </c>
    </row>
    <row r="45" spans="1:22" x14ac:dyDescent="0.25">
      <c r="A45">
        <v>47.147968672335573</v>
      </c>
      <c r="B45">
        <v>-9.8511216225633991</v>
      </c>
      <c r="C45">
        <v>28.415965575959376</v>
      </c>
      <c r="D45">
        <v>11434.878312180615</v>
      </c>
      <c r="E45">
        <v>9.6301760397877356E-2</v>
      </c>
      <c r="F45">
        <v>26.920451471379373</v>
      </c>
      <c r="G45">
        <v>1.1070126446423598</v>
      </c>
      <c r="H45">
        <v>0</v>
      </c>
      <c r="U45" t="s">
        <v>98</v>
      </c>
      <c r="V45">
        <v>2.197388736137067</v>
      </c>
    </row>
    <row r="46" spans="1:22" x14ac:dyDescent="0.25">
      <c r="A46">
        <v>48.94796867233557</v>
      </c>
      <c r="B46">
        <v>-9.8159518248368407</v>
      </c>
      <c r="C46">
        <v>10.720263133227103</v>
      </c>
      <c r="D46">
        <v>11470.091428108446</v>
      </c>
      <c r="E46">
        <v>3.6330991776385532E-2</v>
      </c>
      <c r="F46">
        <v>26.920451471379373</v>
      </c>
      <c r="G46">
        <v>0.16022581168631994</v>
      </c>
      <c r="H46">
        <v>0</v>
      </c>
    </row>
    <row r="47" spans="1:22" x14ac:dyDescent="0.25">
      <c r="A47">
        <v>50.550236495498318</v>
      </c>
      <c r="B47">
        <v>-9.8087385517735708</v>
      </c>
      <c r="C47">
        <v>-4.9999999999999627</v>
      </c>
      <c r="D47">
        <v>11474.672907054202</v>
      </c>
      <c r="E47">
        <v>1.6945009336467937E-2</v>
      </c>
      <c r="F47">
        <v>26.920451471379373</v>
      </c>
      <c r="G47">
        <v>-3.3958755763272695E-2</v>
      </c>
      <c r="H4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Simulation Conditions (Weather)</vt:lpstr>
      <vt:lpstr>Rocket Parameters (Mass)</vt:lpstr>
      <vt:lpstr>Engine Parameters</vt:lpstr>
      <vt:lpstr>Propellant Parameters (Tanks)</vt:lpstr>
      <vt:lpstr>Validation</vt:lpstr>
      <vt:lpstr>Results 27-Aug-2017 14-21-21</vt:lpstr>
      <vt:lpstr>Results 27-Aug-2017 14-26-37</vt:lpstr>
      <vt:lpstr>Results 27-Aug-2017 14-31-00</vt:lpstr>
      <vt:lpstr>Results 27-Aug-2017 14-32-33</vt:lpstr>
      <vt:lpstr>Results 27-Aug-2017 14-33-36</vt:lpstr>
      <vt:lpstr>Results 27-Aug-2017 14-34-48</vt:lpstr>
      <vt:lpstr>Results 27-Aug-2017 14-35-18</vt:lpstr>
      <vt:lpstr>Results 27-Aug-2017 14-35-43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Corey</dc:creator>
  <cp:lastModifiedBy>Brendan Luke</cp:lastModifiedBy>
  <dcterms:created xsi:type="dcterms:W3CDTF">2017-08-26T18:54:19Z</dcterms:created>
  <dcterms:modified xsi:type="dcterms:W3CDTF">2017-09-16T16:55:24Z</dcterms:modified>
</cp:coreProperties>
</file>