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Arduino\libraries\ATM90E36\"/>
    </mc:Choice>
  </mc:AlternateContent>
  <xr:revisionPtr revIDLastSave="0" documentId="13_ncr:1_{1FB8ACA8-D068-4EC4-9FE8-905EAE187709}" xr6:coauthVersionLast="44" xr6:coauthVersionMax="44" xr10:uidLastSave="{00000000-0000-0000-0000-000000000000}"/>
  <bookViews>
    <workbookView minimized="1" xWindow="1785" yWindow="1920" windowWidth="21600" windowHeight="11385" firstSheet="1" activeTab="3" xr2:uid="{00000000-000D-0000-FFFF-FFFF00000000}"/>
  </bookViews>
  <sheets>
    <sheet name="Energy Pulses (PL_constant)" sheetId="4" r:id="rId1"/>
    <sheet name="CT Selection &amp; Load Resistance" sheetId="5" r:id="rId2"/>
    <sheet name="Voltage &amp; Current Gain" sheetId="7" r:id="rId3"/>
    <sheet name="Start" sheetId="1" r:id="rId4"/>
    <sheet name="Energy Calibration" sheetId="10" r:id="rId5"/>
    <sheet name="Harmonic Calibration" sheetId="8" r:id="rId6"/>
    <sheet name="Measurement Calibration" sheetId="9" r:id="rId7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7" l="1"/>
  <c r="D28" i="5"/>
  <c r="C21" i="4"/>
  <c r="E36" i="8" l="1"/>
  <c r="D36" i="8" s="1"/>
  <c r="F36" i="8" s="1"/>
  <c r="E37" i="8"/>
  <c r="D37" i="8" s="1"/>
  <c r="F37" i="8" s="1"/>
  <c r="E38" i="8"/>
  <c r="D38" i="8" s="1"/>
  <c r="F38" i="8" s="1"/>
  <c r="E39" i="8"/>
  <c r="E40" i="8"/>
  <c r="D40" i="8" s="1"/>
  <c r="F40" i="8" s="1"/>
  <c r="E41" i="8"/>
  <c r="E42" i="8"/>
  <c r="D42" i="8" s="1"/>
  <c r="F42" i="8" s="1"/>
  <c r="E48" i="8"/>
  <c r="E49" i="8"/>
  <c r="D49" i="8" s="1"/>
  <c r="F49" i="8" s="1"/>
  <c r="E50" i="8"/>
  <c r="E51" i="8"/>
  <c r="D51" i="8" s="1"/>
  <c r="F51" i="8" s="1"/>
  <c r="E52" i="8"/>
  <c r="E53" i="8"/>
  <c r="D53" i="8" s="1"/>
  <c r="F53" i="8" s="1"/>
  <c r="E54" i="8"/>
  <c r="D54" i="8" l="1"/>
  <c r="F54" i="8" s="1"/>
  <c r="D52" i="8"/>
  <c r="F52" i="8" s="1"/>
  <c r="D50" i="8"/>
  <c r="F50" i="8" s="1"/>
  <c r="D48" i="8"/>
  <c r="F48" i="8" s="1"/>
  <c r="D41" i="8"/>
  <c r="F41" i="8" s="1"/>
  <c r="D39" i="8"/>
  <c r="F39" i="8" s="1"/>
  <c r="G37" i="8"/>
  <c r="G38" i="8" s="1"/>
  <c r="G39" i="8" s="1"/>
  <c r="G40" i="8" s="1"/>
  <c r="G41" i="8" s="1"/>
  <c r="G42" i="8" s="1"/>
  <c r="G48" i="8" s="1"/>
  <c r="G49" i="8" s="1"/>
  <c r="G50" i="8" s="1"/>
  <c r="G51" i="8" s="1"/>
  <c r="G52" i="8" s="1"/>
  <c r="G53" i="8" s="1"/>
  <c r="G54" i="8" s="1"/>
  <c r="H36" i="8" s="1"/>
  <c r="C23" i="5"/>
  <c r="I36" i="8" l="1"/>
  <c r="E17" i="8" s="1"/>
  <c r="C19" i="4"/>
  <c r="C22" i="4" s="1"/>
  <c r="C25" i="4" s="1"/>
  <c r="D40" i="9" l="1"/>
  <c r="F40" i="9" s="1"/>
  <c r="D50" i="9"/>
  <c r="D54" i="9"/>
  <c r="D55" i="9"/>
  <c r="D59" i="9"/>
  <c r="D64" i="9"/>
  <c r="F64" i="9" s="1"/>
  <c r="A10" i="9"/>
  <c r="A9" i="9"/>
  <c r="A6" i="9"/>
  <c r="A5" i="9"/>
  <c r="E65" i="9"/>
  <c r="D65" i="9" s="1"/>
  <c r="F65" i="9" s="1"/>
  <c r="E64" i="9"/>
  <c r="E52" i="9"/>
  <c r="D52" i="9" s="1"/>
  <c r="E51" i="9"/>
  <c r="D51" i="9" s="1"/>
  <c r="F51" i="9" s="1"/>
  <c r="F50" i="9"/>
  <c r="E50" i="9"/>
  <c r="E49" i="9"/>
  <c r="D49" i="9" s="1"/>
  <c r="F49" i="9" s="1"/>
  <c r="E31" i="9"/>
  <c r="E61" i="10"/>
  <c r="E60" i="10"/>
  <c r="E59" i="10"/>
  <c r="D59" i="10" s="1"/>
  <c r="F59" i="10" s="1"/>
  <c r="E58" i="10"/>
  <c r="D58" i="10" s="1"/>
  <c r="F58" i="10" s="1"/>
  <c r="E57" i="10"/>
  <c r="D57" i="10" s="1"/>
  <c r="F57" i="10" s="1"/>
  <c r="E56" i="10"/>
  <c r="D56" i="10" s="1"/>
  <c r="F56" i="10" s="1"/>
  <c r="E55" i="10"/>
  <c r="D55" i="10"/>
  <c r="F55" i="10" s="1"/>
  <c r="E54" i="10"/>
  <c r="D54" i="10" s="1"/>
  <c r="F54" i="10" s="1"/>
  <c r="E53" i="10"/>
  <c r="D53" i="10" s="1"/>
  <c r="F53" i="10" s="1"/>
  <c r="E52" i="10"/>
  <c r="D52" i="10" s="1"/>
  <c r="F52" i="10" s="1"/>
  <c r="E51" i="10"/>
  <c r="D51" i="10" s="1"/>
  <c r="F51" i="10" s="1"/>
  <c r="E50" i="10"/>
  <c r="D50" i="10" s="1"/>
  <c r="F50" i="10" s="1"/>
  <c r="E49" i="10"/>
  <c r="D49" i="10" s="1"/>
  <c r="F49" i="10" s="1"/>
  <c r="E48" i="10"/>
  <c r="D48" i="10" s="1"/>
  <c r="F48" i="10" s="1"/>
  <c r="E47" i="10"/>
  <c r="D47" i="10" s="1"/>
  <c r="F47" i="10" s="1"/>
  <c r="E46" i="10"/>
  <c r="D46" i="10" s="1"/>
  <c r="F46" i="10" s="1"/>
  <c r="E45" i="10"/>
  <c r="D45" i="10" s="1"/>
  <c r="F45" i="10" s="1"/>
  <c r="E44" i="10"/>
  <c r="D44" i="10" s="1"/>
  <c r="F44" i="10" s="1"/>
  <c r="E43" i="10"/>
  <c r="D43" i="10" s="1"/>
  <c r="F43" i="10" s="1"/>
  <c r="E42" i="10"/>
  <c r="D42" i="10" s="1"/>
  <c r="F42" i="10" s="1"/>
  <c r="E41" i="10"/>
  <c r="D41" i="10" s="1"/>
  <c r="F41" i="10" s="1"/>
  <c r="E40" i="10"/>
  <c r="D40" i="10" s="1"/>
  <c r="F40" i="10" s="1"/>
  <c r="E39" i="10"/>
  <c r="D39" i="10"/>
  <c r="F39" i="10" s="1"/>
  <c r="E38" i="10"/>
  <c r="D38" i="10" s="1"/>
  <c r="F38" i="10" s="1"/>
  <c r="E37" i="10"/>
  <c r="D37" i="10" s="1"/>
  <c r="F37" i="10" s="1"/>
  <c r="E36" i="10"/>
  <c r="E27" i="10"/>
  <c r="E25" i="10"/>
  <c r="E23" i="10"/>
  <c r="E21" i="10"/>
  <c r="E19" i="10"/>
  <c r="E17" i="10"/>
  <c r="E15" i="10"/>
  <c r="E13" i="10"/>
  <c r="E11" i="10"/>
  <c r="E9" i="10"/>
  <c r="E7" i="10"/>
  <c r="E5" i="10"/>
  <c r="E63" i="9"/>
  <c r="E62" i="9"/>
  <c r="E61" i="9"/>
  <c r="D61" i="9" s="1"/>
  <c r="E60" i="9"/>
  <c r="D60" i="9" s="1"/>
  <c r="E59" i="9"/>
  <c r="E58" i="9"/>
  <c r="D58" i="9" s="1"/>
  <c r="E57" i="9"/>
  <c r="D57" i="9" s="1"/>
  <c r="E56" i="9"/>
  <c r="E55" i="9"/>
  <c r="E54" i="9"/>
  <c r="E53" i="9"/>
  <c r="D53" i="9" s="1"/>
  <c r="E48" i="9"/>
  <c r="D48" i="9" s="1"/>
  <c r="F48" i="9" s="1"/>
  <c r="E47" i="9"/>
  <c r="D47" i="9" s="1"/>
  <c r="E46" i="9"/>
  <c r="D46" i="9" s="1"/>
  <c r="E45" i="9"/>
  <c r="D45" i="9" s="1"/>
  <c r="E44" i="9"/>
  <c r="E43" i="9"/>
  <c r="E42" i="9"/>
  <c r="D42" i="9" s="1"/>
  <c r="E41" i="9"/>
  <c r="D41" i="9" s="1"/>
  <c r="E40" i="9"/>
  <c r="E39" i="9"/>
  <c r="E38" i="9"/>
  <c r="E29" i="9"/>
  <c r="E27" i="9"/>
  <c r="E25" i="9"/>
  <c r="E23" i="9"/>
  <c r="E21" i="9"/>
  <c r="E19" i="9"/>
  <c r="E17" i="9"/>
  <c r="E15" i="9"/>
  <c r="E13" i="9"/>
  <c r="E11" i="9"/>
  <c r="E9" i="9"/>
  <c r="E7" i="9"/>
  <c r="E5" i="9"/>
  <c r="E60" i="8"/>
  <c r="E61" i="8"/>
  <c r="E5" i="8"/>
  <c r="E7" i="8"/>
  <c r="E9" i="8"/>
  <c r="E15" i="8"/>
  <c r="E13" i="8"/>
  <c r="E11" i="8"/>
  <c r="D23" i="7"/>
  <c r="D18" i="7"/>
  <c r="D62" i="9" l="1"/>
  <c r="F62" i="9" s="1"/>
  <c r="F55" i="9"/>
  <c r="F54" i="9"/>
  <c r="D63" i="9"/>
  <c r="F63" i="9" s="1"/>
  <c r="D44" i="9"/>
  <c r="F44" i="9" s="1"/>
  <c r="F41" i="9"/>
  <c r="D36" i="10"/>
  <c r="F36" i="10" s="1"/>
  <c r="I36" i="10" s="1"/>
  <c r="G37" i="10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H36" i="10" s="1"/>
  <c r="E29" i="10" s="1"/>
  <c r="F47" i="9"/>
  <c r="F60" i="9"/>
  <c r="F46" i="9"/>
  <c r="D43" i="9"/>
  <c r="F43" i="9" s="1"/>
  <c r="F57" i="9"/>
  <c r="D56" i="9"/>
  <c r="F56" i="9" s="1"/>
  <c r="F42" i="9"/>
  <c r="G39" i="9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H38" i="9" s="1"/>
  <c r="D39" i="9"/>
  <c r="F39" i="9" s="1"/>
  <c r="F52" i="9"/>
  <c r="D38" i="9"/>
  <c r="F38" i="9" s="1"/>
  <c r="F45" i="9"/>
  <c r="F61" i="9"/>
  <c r="F53" i="9"/>
  <c r="F58" i="9"/>
  <c r="F59" i="9"/>
  <c r="I38" i="9" l="1"/>
  <c r="E33" i="9" s="1"/>
  <c r="C19" i="7"/>
  <c r="C24" i="7"/>
  <c r="D24" i="7" s="1"/>
  <c r="D15" i="5"/>
  <c r="C15" i="5"/>
  <c r="C17" i="5"/>
  <c r="C25" i="5" s="1"/>
  <c r="D17" i="5"/>
  <c r="D25" i="5" s="1"/>
  <c r="C18" i="5" l="1"/>
  <c r="C27" i="7"/>
  <c r="D27" i="7" s="1"/>
  <c r="D19" i="7"/>
  <c r="D18" i="5"/>
  <c r="D19" i="5" s="1"/>
  <c r="C24" i="5"/>
  <c r="C19" i="5"/>
  <c r="C10" i="4"/>
  <c r="C11" i="4" s="1"/>
  <c r="D49" i="1"/>
  <c r="F49" i="1" s="1"/>
  <c r="D48" i="1"/>
  <c r="F48" i="1" s="1"/>
  <c r="D47" i="1"/>
  <c r="F47" i="1" s="1"/>
  <c r="D46" i="1"/>
  <c r="E46" i="1" s="1"/>
  <c r="D45" i="1"/>
  <c r="F45" i="1" s="1"/>
  <c r="D44" i="1"/>
  <c r="F44" i="1" s="1"/>
  <c r="D39" i="1"/>
  <c r="E39" i="1" s="1"/>
  <c r="D38" i="1"/>
  <c r="E38" i="1" s="1"/>
  <c r="D37" i="1"/>
  <c r="E37" i="1" s="1"/>
  <c r="E19" i="1"/>
  <c r="E23" i="1"/>
  <c r="E21" i="1"/>
  <c r="E17" i="1"/>
  <c r="E15" i="1"/>
  <c r="E13" i="1"/>
  <c r="E11" i="1"/>
  <c r="D36" i="1"/>
  <c r="F36" i="1" s="1"/>
  <c r="D35" i="1"/>
  <c r="E35" i="1" s="1"/>
  <c r="D32" i="1"/>
  <c r="E32" i="1" s="1"/>
  <c r="D34" i="1"/>
  <c r="E34" i="1" s="1"/>
  <c r="D33" i="1"/>
  <c r="E33" i="1" s="1"/>
  <c r="D43" i="1"/>
  <c r="F43" i="1" s="1"/>
  <c r="D42" i="1"/>
  <c r="F42" i="1" s="1"/>
  <c r="F46" i="1" l="1"/>
  <c r="C12" i="4"/>
  <c r="C13" i="4"/>
  <c r="E36" i="1"/>
  <c r="F38" i="1"/>
  <c r="E48" i="1"/>
  <c r="F37" i="1"/>
  <c r="E47" i="1"/>
  <c r="F35" i="1"/>
  <c r="E45" i="1"/>
  <c r="F34" i="1"/>
  <c r="E44" i="1"/>
  <c r="F33" i="1"/>
  <c r="E43" i="1"/>
  <c r="F32" i="1"/>
  <c r="E42" i="1"/>
  <c r="F39" i="1"/>
  <c r="E49" i="1"/>
  <c r="E9" i="1" l="1"/>
  <c r="E5" i="1" l="1"/>
  <c r="D40" i="1"/>
  <c r="D30" i="1"/>
  <c r="E7" i="1"/>
  <c r="D31" i="1"/>
  <c r="D41" i="1"/>
  <c r="F41" i="1" l="1"/>
  <c r="E41" i="1"/>
  <c r="F31" i="1"/>
  <c r="E31" i="1"/>
  <c r="E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H30" i="1" s="1"/>
  <c r="F30" i="1"/>
  <c r="F40" i="1"/>
  <c r="E40" i="1"/>
  <c r="I30" i="1" l="1"/>
  <c r="E25" i="1" s="1"/>
</calcChain>
</file>

<file path=xl/sharedStrings.xml><?xml version="1.0" encoding="utf-8"?>
<sst xmlns="http://schemas.openxmlformats.org/spreadsheetml/2006/main" count="595" uniqueCount="338">
  <si>
    <t>PLconstH</t>
  </si>
  <si>
    <t>PLconstL</t>
  </si>
  <si>
    <t>MMode0</t>
  </si>
  <si>
    <t>MMode1</t>
  </si>
  <si>
    <t>PStartTh</t>
  </si>
  <si>
    <t>QStartTh</t>
  </si>
  <si>
    <t>SStartTh</t>
  </si>
  <si>
    <t>PPhaseTh</t>
  </si>
  <si>
    <t>QPhaseTh</t>
  </si>
  <si>
    <t>SPhaseTh</t>
  </si>
  <si>
    <t>CSZero</t>
  </si>
  <si>
    <t>ConfigStart</t>
  </si>
  <si>
    <t>Name</t>
  </si>
  <si>
    <t>30H</t>
  </si>
  <si>
    <t>Address</t>
  </si>
  <si>
    <t>-</t>
  </si>
  <si>
    <t>Power up</t>
  </si>
  <si>
    <t>Calibration</t>
  </si>
  <si>
    <t>Operation</t>
  </si>
  <si>
    <t>Description</t>
  </si>
  <si>
    <t>Configuration Reg.</t>
  </si>
  <si>
    <t>Meter Constant =</t>
  </si>
  <si>
    <t>PL_constant (DEC) =</t>
  </si>
  <si>
    <t>PLconstH =</t>
  </si>
  <si>
    <t>PLconstL =</t>
  </si>
  <si>
    <t>PL_constant (HEX) =</t>
  </si>
  <si>
    <t>High Word Energy Pulses</t>
  </si>
  <si>
    <t>Low Word Energy Pulses</t>
  </si>
  <si>
    <t>31H</t>
  </si>
  <si>
    <t>32H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</si>
  <si>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</si>
  <si>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</si>
  <si>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</si>
  <si>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</si>
  <si>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</si>
  <si>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</si>
  <si>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</si>
  <si>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</si>
  <si>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</si>
  <si>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</si>
  <si>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</si>
  <si>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</si>
  <si>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</si>
  <si>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</si>
  <si>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</si>
  <si>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b0</t>
  </si>
  <si>
    <t>Metering Method</t>
  </si>
  <si>
    <t>33H</t>
  </si>
  <si>
    <t>DNP</t>
  </si>
  <si>
    <t>34H</t>
  </si>
  <si>
    <t>I1I3Swap</t>
  </si>
  <si>
    <t>Freq60Hz</t>
  </si>
  <si>
    <t>HPFOff</t>
  </si>
  <si>
    <t>didtEn</t>
  </si>
  <si>
    <t>001LSB</t>
  </si>
  <si>
    <t>3P3W</t>
  </si>
  <si>
    <t>CF2varh</t>
  </si>
  <si>
    <t>ABSEnQ</t>
  </si>
  <si>
    <t>ABSEnP</t>
  </si>
  <si>
    <t>EnPA</t>
  </si>
  <si>
    <t>EnPB</t>
  </si>
  <si>
    <t>EnPC</t>
  </si>
  <si>
    <t>PGA Configuration</t>
  </si>
  <si>
    <t>CS2ESV</t>
  </si>
  <si>
    <t>Usage/Value</t>
  </si>
  <si>
    <t>DPGA_GAIN</t>
  </si>
  <si>
    <t>PGA_GAIN (V3)</t>
  </si>
  <si>
    <t>PGA_GAIN (V2)</t>
  </si>
  <si>
    <t>PGA_GAIN (V1)</t>
  </si>
  <si>
    <t>PGA_GAIN (I3)</t>
  </si>
  <si>
    <t>PGA_GAIN (I2)</t>
  </si>
  <si>
    <t>PGA_GAIN (I1)</t>
  </si>
  <si>
    <t>0x6886</t>
  </si>
  <si>
    <t>0x5678</t>
  </si>
  <si>
    <t>0x8765</t>
  </si>
  <si>
    <t>Startup Power Threshold</t>
  </si>
  <si>
    <t xml:space="preserve">Apparent Startup Power </t>
  </si>
  <si>
    <t>Reactive Startup Power</t>
  </si>
  <si>
    <t xml:space="preserve">Active Startup Power </t>
  </si>
  <si>
    <t>Checksum Zero</t>
  </si>
  <si>
    <t>35H</t>
  </si>
  <si>
    <t>36H</t>
  </si>
  <si>
    <t>37H</t>
  </si>
  <si>
    <t>38H</t>
  </si>
  <si>
    <t>39H</t>
  </si>
  <si>
    <t>3AH</t>
  </si>
  <si>
    <t>3BH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</si>
  <si>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</si>
  <si>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</si>
  <si>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</si>
  <si>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</si>
  <si>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</si>
  <si>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</si>
  <si>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</si>
  <si>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</si>
  <si>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</si>
  <si>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H3A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</si>
  <si>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</si>
  <si>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</si>
  <si>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</si>
  <si>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</si>
  <si>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</si>
  <si>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</si>
  <si>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</si>
  <si>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</si>
  <si>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</si>
  <si>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L3A</t>
  </si>
  <si>
    <t>High Byte</t>
  </si>
  <si>
    <t>Low Byte</t>
  </si>
  <si>
    <t>HEX</t>
  </si>
  <si>
    <t>DEC</t>
  </si>
  <si>
    <t>BIN</t>
  </si>
  <si>
    <t>Checksum Computation</t>
  </si>
  <si>
    <t>MOD</t>
  </si>
  <si>
    <t>XOR</t>
  </si>
  <si>
    <t>PGA_GAIN</t>
  </si>
  <si>
    <t>Min</t>
  </si>
  <si>
    <t>Max</t>
  </si>
  <si>
    <t>CT Ratio</t>
  </si>
  <si>
    <t>A</t>
  </si>
  <si>
    <t>Rated Primary Current</t>
  </si>
  <si>
    <t>Rated Secondary Current</t>
  </si>
  <si>
    <t>Primary Current</t>
  </si>
  <si>
    <t>Secondary Current</t>
  </si>
  <si>
    <t>Selected PGA_GAIN</t>
  </si>
  <si>
    <t>Output Parameters</t>
  </si>
  <si>
    <t>PGA Gain Configuration</t>
  </si>
  <si>
    <t>Unit</t>
  </si>
  <si>
    <t>R1 &amp; R2</t>
  </si>
  <si>
    <t>Ohm</t>
  </si>
  <si>
    <t>ADC Voltage</t>
  </si>
  <si>
    <t>mVrms</t>
  </si>
  <si>
    <t>W</t>
  </si>
  <si>
    <t>R1 &amp; R2 Rated Power @MAX CT Current</t>
  </si>
  <si>
    <t>Vrms</t>
  </si>
  <si>
    <t>Input Channels Configuration</t>
  </si>
  <si>
    <t>Selected Load Resistance</t>
  </si>
  <si>
    <t>Value</t>
  </si>
  <si>
    <t>Parameter</t>
  </si>
  <si>
    <t>Rated Resistance Power</t>
  </si>
  <si>
    <t>Sampling Channel</t>
  </si>
  <si>
    <t>R1</t>
  </si>
  <si>
    <t>R2</t>
  </si>
  <si>
    <t>kOhm</t>
  </si>
  <si>
    <t>Reference Voltage</t>
  </si>
  <si>
    <t>Actual Measured Voltage</t>
  </si>
  <si>
    <t>Existing Gain</t>
  </si>
  <si>
    <t>Voltage Gain (To Set)</t>
  </si>
  <si>
    <t>Reference Current</t>
  </si>
  <si>
    <t>Actual Measured Current</t>
  </si>
  <si>
    <t>Current Gain (To Set)</t>
  </si>
  <si>
    <t>Arms</t>
  </si>
  <si>
    <t>Voltage Threshold</t>
  </si>
  <si>
    <t>%</t>
  </si>
  <si>
    <t>SagTh Register</t>
  </si>
  <si>
    <t>CalStart</t>
  </si>
  <si>
    <t>POffsetA</t>
  </si>
  <si>
    <t>QOffsetA</t>
  </si>
  <si>
    <t>POffsetB</t>
  </si>
  <si>
    <t>QOffsetB</t>
  </si>
  <si>
    <t>POffsetC</t>
  </si>
  <si>
    <t>QOffsetC</t>
  </si>
  <si>
    <t>GainA</t>
  </si>
  <si>
    <t>PhiA</t>
  </si>
  <si>
    <t>GainB</t>
  </si>
  <si>
    <t>PhiB</t>
  </si>
  <si>
    <t>GainC</t>
  </si>
  <si>
    <t>PhiC</t>
  </si>
  <si>
    <t>CS1</t>
  </si>
  <si>
    <t>Calibration Start</t>
  </si>
  <si>
    <t>Phase A Offset (P)</t>
  </si>
  <si>
    <t>Phase A Offset (Q)</t>
  </si>
  <si>
    <t>Phase B Offset (P)</t>
  </si>
  <si>
    <t>Phase B Offset (Q)</t>
  </si>
  <si>
    <t>Phase C Offset (P)</t>
  </si>
  <si>
    <t>Phase C Offset (Q)</t>
  </si>
  <si>
    <t>Phase A Energy Gain</t>
  </si>
  <si>
    <t>Phase B Energy Gain</t>
  </si>
  <si>
    <t>Phase C Energy Gain</t>
  </si>
  <si>
    <t>Phase A Angle</t>
  </si>
  <si>
    <t>Phase C Angle</t>
  </si>
  <si>
    <t>Checksum 1</t>
  </si>
  <si>
    <t>40H</t>
  </si>
  <si>
    <t>41H</t>
  </si>
  <si>
    <t>42H</t>
  </si>
  <si>
    <t>43H</t>
  </si>
  <si>
    <t>44H</t>
  </si>
  <si>
    <t>45H</t>
  </si>
  <si>
    <t>46H</t>
  </si>
  <si>
    <t>47H</t>
  </si>
  <si>
    <t>48H</t>
  </si>
  <si>
    <t>49H</t>
  </si>
  <si>
    <t>4AH</t>
  </si>
  <si>
    <t>4BH</t>
  </si>
  <si>
    <t>4CH</t>
  </si>
  <si>
    <t>4DH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</si>
  <si>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</si>
  <si>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</si>
  <si>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</si>
  <si>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</si>
  <si>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</si>
  <si>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</si>
  <si>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</si>
  <si>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</si>
  <si>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</si>
  <si>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H4A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</si>
  <si>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</si>
  <si>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</si>
  <si>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</si>
  <si>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</si>
  <si>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</si>
  <si>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</si>
  <si>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</si>
  <si>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</si>
  <si>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</si>
  <si>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L4A</t>
  </si>
  <si>
    <t>H4B</t>
  </si>
  <si>
    <t>H4C</t>
  </si>
  <si>
    <t>L4B</t>
  </si>
  <si>
    <t>L4C</t>
  </si>
  <si>
    <t>HarmStart</t>
  </si>
  <si>
    <t>POffsetAF</t>
  </si>
  <si>
    <t>POffsetBF</t>
  </si>
  <si>
    <t>POffsetCF</t>
  </si>
  <si>
    <t>PGainAF</t>
  </si>
  <si>
    <t>PGainBF</t>
  </si>
  <si>
    <t>PGainCF</t>
  </si>
  <si>
    <t>Checksum 2</t>
  </si>
  <si>
    <t>CS2</t>
  </si>
  <si>
    <t>Phase A F Power Offset</t>
  </si>
  <si>
    <t>Phase A F Power Gain</t>
  </si>
  <si>
    <t>Phase B F Power Offset</t>
  </si>
  <si>
    <t>Phase C F Power Offset</t>
  </si>
  <si>
    <t>Phase B F Power Gain</t>
  </si>
  <si>
    <t>Phase C F Power Gain</t>
  </si>
  <si>
    <t>50H</t>
  </si>
  <si>
    <t>51H</t>
  </si>
  <si>
    <t>52H</t>
  </si>
  <si>
    <t>53H</t>
  </si>
  <si>
    <t>54H</t>
  </si>
  <si>
    <t>55H</t>
  </si>
  <si>
    <t>56H</t>
  </si>
  <si>
    <t>57H</t>
  </si>
  <si>
    <t>60H</t>
  </si>
  <si>
    <t>61H</t>
  </si>
  <si>
    <t>62H</t>
  </si>
  <si>
    <t>63H</t>
  </si>
  <si>
    <t>64H</t>
  </si>
  <si>
    <t>65H</t>
  </si>
  <si>
    <t>66H</t>
  </si>
  <si>
    <t>67H</t>
  </si>
  <si>
    <t>68H</t>
  </si>
  <si>
    <t>69H</t>
  </si>
  <si>
    <t>6AH</t>
  </si>
  <si>
    <t>6BH</t>
  </si>
  <si>
    <t>6CH</t>
  </si>
  <si>
    <t>6DH</t>
  </si>
  <si>
    <t>6EH</t>
  </si>
  <si>
    <t>6FH</t>
  </si>
  <si>
    <t>Checksum 3</t>
  </si>
  <si>
    <t>CS3</t>
  </si>
  <si>
    <t>AdjStart</t>
  </si>
  <si>
    <t>Measurement Startup</t>
  </si>
  <si>
    <t>UgainA</t>
  </si>
  <si>
    <t>IgainA</t>
  </si>
  <si>
    <t>UoffsetA</t>
  </si>
  <si>
    <t>UgainB</t>
  </si>
  <si>
    <t>IgainB</t>
  </si>
  <si>
    <t>UoffsetB</t>
  </si>
  <si>
    <t>UgainC</t>
  </si>
  <si>
    <t>UoffsetC</t>
  </si>
  <si>
    <t>IgainC</t>
  </si>
  <si>
    <t>IoffsetA</t>
  </si>
  <si>
    <t>IoffsetB</t>
  </si>
  <si>
    <t>IoffsetC</t>
  </si>
  <si>
    <t>IgainN</t>
  </si>
  <si>
    <t>IoffsetN</t>
  </si>
  <si>
    <t>Phase A Voltage RMS Gain</t>
  </si>
  <si>
    <t>Phase C Voltage RMS Gain</t>
  </si>
  <si>
    <t>Phase A Current RMS Gain</t>
  </si>
  <si>
    <t>Phase A Voltage RMS Offset</t>
  </si>
  <si>
    <t>Phase A Current RMS Offset</t>
  </si>
  <si>
    <t>N Line Current RMS Gain</t>
  </si>
  <si>
    <t>N Line Current RMS Offset</t>
  </si>
  <si>
    <t>Phase B Current RMS Gain</t>
  </si>
  <si>
    <t>Phase B Voltage RMS Offset</t>
  </si>
  <si>
    <t>Phase B Current RMS Offset</t>
  </si>
  <si>
    <t>Phase C Current RMS Gain</t>
  </si>
  <si>
    <t>Phase C Voltage RMS Offset</t>
  </si>
  <si>
    <t>Phase C Current RMS Offset</t>
  </si>
  <si>
    <t>H51</t>
  </si>
  <si>
    <t>H52</t>
  </si>
  <si>
    <t>H53</t>
  </si>
  <si>
    <t>H54</t>
  </si>
  <si>
    <t>H55</t>
  </si>
  <si>
    <t>H56</t>
  </si>
  <si>
    <t>H57</t>
  </si>
  <si>
    <t>L51</t>
  </si>
  <si>
    <t>L52</t>
  </si>
  <si>
    <t>L53</t>
  </si>
  <si>
    <t>L54</t>
  </si>
  <si>
    <t>L55</t>
  </si>
  <si>
    <t>L56</t>
  </si>
  <si>
    <t>L57</t>
  </si>
  <si>
    <t>H61</t>
  </si>
  <si>
    <t>H62</t>
  </si>
  <si>
    <t>H63</t>
  </si>
  <si>
    <t>H64</t>
  </si>
  <si>
    <t>H65</t>
  </si>
  <si>
    <t>H66</t>
  </si>
  <si>
    <t>H67</t>
  </si>
  <si>
    <t>H68</t>
  </si>
  <si>
    <t>H69</t>
  </si>
  <si>
    <t>H6A</t>
  </si>
  <si>
    <t>H6B</t>
  </si>
  <si>
    <t>H6C</t>
  </si>
  <si>
    <t>H6D</t>
  </si>
  <si>
    <t>H6E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</si>
  <si>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</si>
  <si>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</si>
  <si>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</si>
  <si>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</si>
  <si>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</si>
  <si>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</si>
  <si>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</si>
  <si>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</si>
  <si>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</si>
  <si>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L6A</t>
  </si>
  <si>
    <t>L6B</t>
  </si>
  <si>
    <t>L6C</t>
  </si>
  <si>
    <t>L6D</t>
  </si>
  <si>
    <t>L6E</t>
  </si>
  <si>
    <t>CE40</t>
  </si>
  <si>
    <t>0BB8</t>
  </si>
  <si>
    <t>C1F3</t>
  </si>
  <si>
    <t>PGA_GAIN (I4)</t>
  </si>
  <si>
    <t>LOW WORD</t>
  </si>
  <si>
    <t>HIGH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</si>
</sst>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"/>
      <name val="Times New Roman"/>
      <family val="1"/>
    </font>
    <font>
      <sz val="12"/>
      <color rgb="FF24272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quotePrefix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6</xdr:row>
      <xdr:rowOff>76200</xdr:rowOff>
    </xdr:from>
    <xdr:to>
      <xdr:col>12</xdr:col>
      <xdr:colOff>18339</xdr:colOff>
      <xdr:row>16</xdr:row>
      <xdr:rowOff>37855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85FE193-1329-4B4E-BF1B-D0E802828E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1276350"/>
          <a:ext cx="5685714" cy="19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600074</xdr:colOff>
      <xdr:row>2</xdr:row>
      <xdr:rowOff>104775</xdr:rowOff>
    </xdr:from>
    <xdr:to>
      <xdr:col>13</xdr:col>
      <xdr:colOff>171450</xdr:colOff>
      <xdr:row>20</xdr:row>
      <xdr:rowOff>50058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53BC088-097C-4440-ABD5-C52E3ABCF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299" y="504825"/>
          <a:ext cx="4495801" cy="35457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195944</xdr:colOff>
      <xdr:row>10</xdr:row>
      <xdr:rowOff>35379</xdr:rowOff>
    </xdr:from>
    <xdr:to>
      <xdr:col>10</xdr:col>
      <xdr:colOff>267734</xdr:colOff>
      <xdr:row>20</xdr:row>
      <xdr:rowOff>28575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642A8F1-A025-4134-BCF3-209161E94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3544" y="1940379"/>
          <a:ext cx="2510190" cy="19934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104776</xdr:colOff>
      <xdr:row>1</xdr:row>
      <xdr:rowOff>38101</xdr:rowOff>
    </xdr:from>
    <xdr:to>
      <xdr:col>8</xdr:col>
      <xdr:colOff>180975</xdr:colOff>
      <xdr:row>7</xdr:row>
      <xdr:rowOff>87519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E45BF08-C879-4E92-8082-7EDE84D4D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6" y="228601"/>
          <a:ext cx="5305424" cy="1249568"/>
        </a:xfrm>
        <a:prstGeom prst="rect">
          <a:avLst/>
        </a:prstGeom>
      </xdr:spPr>
    </xdr:pic>
    <xdr:clientData/>
  </xdr:twoCellAnchor>
  <xdr:twoCellAnchor editAs="oneCell">
    <xdr:from>
      <xdr:col>5</xdr:col>
      <xdr:colOff>74544</xdr:colOff>
      <xdr:row>25</xdr:row>
      <xdr:rowOff>57979</xdr:rowOff>
    </xdr:from>
    <xdr:to>
      <xdr:col>7</xdr:col>
      <xdr:colOff>571500</xdr:colOff>
      <xdr:row>27</xdr:row>
      <xdr:rowOff>119577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14CF1768-7CB1-43D7-83F7-76EBC139D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86979" y="5027544"/>
          <a:ext cx="1722782" cy="4591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9:D27"/>
  <sheetViews>
    <sheetView topLeftCell="A7" workbookViewId="0">
      <selection activeCell="C21" sqref="C21"/>
    </sheetView>
  </sheetViews>
  <sheetFormatPr defaultRowHeight="15.75" x14ac:dyDescent="0.25"/>
  <cols>
    <col min="1" max="1" width="9.140625" style="2"/>
    <col min="2" max="2" width="20.42578125" style="2" bestFit="1" customWidth="1"/>
    <col min="3" max="3" width="11.28515625" style="2" bestFit="1" customWidth="1"/>
    <col min="4" max="5" width="9.85546875" style="2" bestFit="1" customWidth="1"/>
    <col min="6" max="7" width="10.140625" style="2" bestFit="1" customWidth="1"/>
    <col min="8" max="8" width="9" style="2" customWidth="1"/>
    <col min="9" max="16384" width="9.140625" style="2"/>
  </cols>
  <sheetData>
    <row r="9" spans="2:3" x14ac:dyDescent="0.25">
      <c r="B9" s="2" t="s">
        <v>21</v>
      </c>
      <c r="C9" s="4">
        <v>3200</v>
      </c>
    </row>
    <row r="10" spans="2:3" x14ac:dyDescent="0.25">
      <c r="B10" s="2" t="s">
        <v>22</v>
      </c>
      <c r="C10" s="2">
        <f>INT(450000000000/C9)</f>
        <v>140625000</v>
      </c>
    </row>
    <row r="11" spans="2:3" x14ac:dyDescent="0.25">
      <c r="B11" s="2" t="s">
        <v>25</v>
      </c>
      <c r="C11" s="2" t="str">
        <f>DEC2HEX(C10,8)</f>
        <v>0861C468</v>
      </c>
    </row>
    <row r="12" spans="2:3" x14ac:dyDescent="0.25">
      <c r="B12" s="2" t="s">
        <v>23</v>
      </c>
      <c r="C12" s="2" t="str">
        <f>LEFT(C11,4)</f>
        <v>0861</v>
      </c>
    </row>
    <row r="13" spans="2:3" x14ac:dyDescent="0.25">
      <c r="B13" s="2" t="s">
        <v>24</v>
      </c>
      <c r="C13" s="2" t="str">
        <f>RIGHT(C11,4)</f>
        <v>C468</v>
      </c>
    </row>
    <row r="19" spans="2:4" x14ac:dyDescent="0.25">
      <c r="C19" s="2" t="str">
        <f>0&amp;0&amp;"B9"</f>
        <v>00B9</v>
      </c>
    </row>
    <row r="20" spans="2:4" x14ac:dyDescent="0.25">
      <c r="C20" s="2" t="s">
        <v>334</v>
      </c>
    </row>
    <row r="21" spans="2:4" x14ac:dyDescent="0.25">
      <c r="C21" s="2" t="str">
        <f>C19&amp;C20</f>
        <v>00B9C1F3</v>
      </c>
    </row>
    <row r="22" spans="2:4" x14ac:dyDescent="0.25">
      <c r="C22" s="2">
        <f>HEX2DEC(C21)</f>
        <v>12173811</v>
      </c>
    </row>
    <row r="23" spans="2:4" x14ac:dyDescent="0.25">
      <c r="B23" s="3"/>
      <c r="C23" s="3"/>
    </row>
    <row r="24" spans="2:4" x14ac:dyDescent="0.25">
      <c r="B24" s="3"/>
      <c r="C24" s="3"/>
    </row>
    <row r="25" spans="2:4" x14ac:dyDescent="0.25">
      <c r="B25" s="3"/>
      <c r="C25" s="3">
        <f>450000000000/C22</f>
        <v>36964.595556806329</v>
      </c>
      <c r="D25" s="2">
        <v>36964.595556806329</v>
      </c>
    </row>
    <row r="26" spans="2:4" x14ac:dyDescent="0.25">
      <c r="B26" s="3"/>
      <c r="C26" s="3"/>
    </row>
    <row r="27" spans="2:4" x14ac:dyDescent="0.25">
      <c r="B27" s="3"/>
      <c r="C27" s="3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76F2C-166A-417D-B285-B098583EC68C}">
  <sheetPr codeName="Sheet2"/>
  <dimension ref="B2:M28"/>
  <sheetViews>
    <sheetView topLeftCell="B1" zoomScaleNormal="100" workbookViewId="0">
      <selection activeCell="C16" sqref="C16"/>
    </sheetView>
  </sheetViews>
  <sheetFormatPr defaultRowHeight="15.75" x14ac:dyDescent="0.25"/>
  <cols>
    <col min="1" max="1" width="9.140625" style="4"/>
    <col min="2" max="2" width="40.42578125" style="4" bestFit="1" customWidth="1"/>
    <col min="3" max="3" width="20.85546875" style="4" bestFit="1" customWidth="1"/>
    <col min="4" max="4" width="23.5703125" style="4" bestFit="1" customWidth="1"/>
    <col min="5" max="5" width="7.28515625" style="4" bestFit="1" customWidth="1"/>
    <col min="6" max="9" width="9.140625" style="4"/>
    <col min="10" max="10" width="9.85546875" style="4" bestFit="1" customWidth="1"/>
    <col min="11" max="16384" width="9.140625" style="4"/>
  </cols>
  <sheetData>
    <row r="2" spans="2:13" x14ac:dyDescent="0.25">
      <c r="B2" s="26" t="s">
        <v>126</v>
      </c>
      <c r="C2" s="27"/>
      <c r="D2" s="27"/>
      <c r="E2" s="28"/>
    </row>
    <row r="3" spans="2:13" x14ac:dyDescent="0.25">
      <c r="B3" s="5" t="s">
        <v>115</v>
      </c>
      <c r="C3" s="5" t="s">
        <v>116</v>
      </c>
      <c r="D3" s="5" t="s">
        <v>117</v>
      </c>
      <c r="E3" s="5" t="s">
        <v>127</v>
      </c>
      <c r="G3" s="25"/>
      <c r="H3" s="25"/>
      <c r="I3" s="25"/>
      <c r="J3" s="25"/>
      <c r="K3" s="25"/>
      <c r="L3" s="25"/>
      <c r="M3" s="25"/>
    </row>
    <row r="4" spans="2:13" x14ac:dyDescent="0.25">
      <c r="B4" s="5">
        <v>1</v>
      </c>
      <c r="C4" s="5">
        <v>0.12</v>
      </c>
      <c r="D4" s="5">
        <v>720</v>
      </c>
      <c r="E4" s="5" t="s">
        <v>131</v>
      </c>
      <c r="G4" s="25"/>
      <c r="H4" s="25"/>
      <c r="I4" s="25"/>
      <c r="J4" s="25"/>
      <c r="K4" s="25"/>
      <c r="L4" s="25"/>
      <c r="M4" s="25"/>
    </row>
    <row r="5" spans="2:13" x14ac:dyDescent="0.25">
      <c r="B5" s="5">
        <v>2</v>
      </c>
      <c r="C5" s="5">
        <v>7.0000000000000007E-2</v>
      </c>
      <c r="D5" s="5">
        <v>360</v>
      </c>
      <c r="E5" s="5" t="s">
        <v>131</v>
      </c>
      <c r="G5" s="25"/>
      <c r="H5" s="25"/>
      <c r="I5" s="25"/>
      <c r="J5" s="25"/>
      <c r="K5" s="25"/>
      <c r="L5" s="25"/>
      <c r="M5" s="25"/>
    </row>
    <row r="6" spans="2:13" x14ac:dyDescent="0.25">
      <c r="B6" s="5">
        <v>4</v>
      </c>
      <c r="C6" s="5">
        <v>0.04</v>
      </c>
      <c r="D6" s="5">
        <v>180</v>
      </c>
      <c r="E6" s="5" t="s">
        <v>131</v>
      </c>
      <c r="G6" s="25"/>
      <c r="H6" s="25"/>
      <c r="I6" s="25"/>
      <c r="J6" s="25"/>
      <c r="K6" s="25"/>
      <c r="L6" s="25"/>
      <c r="M6" s="25"/>
    </row>
    <row r="7" spans="2:13" x14ac:dyDescent="0.25">
      <c r="G7" s="25"/>
      <c r="H7" s="25"/>
      <c r="I7" s="25"/>
      <c r="J7" s="25"/>
      <c r="K7" s="25"/>
      <c r="L7" s="25"/>
      <c r="M7" s="25"/>
    </row>
    <row r="8" spans="2:13" x14ac:dyDescent="0.25">
      <c r="B8" s="32" t="s">
        <v>118</v>
      </c>
      <c r="C8" s="5" t="s">
        <v>120</v>
      </c>
      <c r="D8" s="5" t="s">
        <v>121</v>
      </c>
      <c r="E8" s="5" t="s">
        <v>127</v>
      </c>
      <c r="G8" s="25"/>
      <c r="H8" s="25"/>
      <c r="I8" s="25"/>
      <c r="J8" s="25"/>
      <c r="K8" s="25"/>
      <c r="L8" s="25"/>
      <c r="M8" s="25"/>
    </row>
    <row r="9" spans="2:13" x14ac:dyDescent="0.25">
      <c r="B9" s="33"/>
      <c r="C9" s="9">
        <v>200</v>
      </c>
      <c r="D9" s="9">
        <v>5</v>
      </c>
      <c r="E9" s="5" t="s">
        <v>119</v>
      </c>
      <c r="G9" s="25"/>
      <c r="H9" s="25"/>
      <c r="I9" s="25"/>
      <c r="J9" s="25"/>
      <c r="K9" s="25"/>
      <c r="L9" s="25"/>
      <c r="M9" s="25"/>
    </row>
    <row r="10" spans="2:13" x14ac:dyDescent="0.25">
      <c r="G10" s="25"/>
      <c r="H10" s="25"/>
      <c r="I10" s="25"/>
      <c r="J10" s="25"/>
      <c r="K10" s="25"/>
      <c r="L10" s="25"/>
      <c r="M10" s="25"/>
    </row>
    <row r="11" spans="2:13" x14ac:dyDescent="0.25">
      <c r="B11" s="5" t="s">
        <v>124</v>
      </c>
      <c r="C11" s="29">
        <v>1</v>
      </c>
      <c r="D11" s="30"/>
      <c r="E11" s="31"/>
      <c r="G11" s="25"/>
      <c r="H11" s="25"/>
      <c r="I11" s="25"/>
      <c r="J11" s="25"/>
      <c r="K11" s="25"/>
      <c r="L11" s="25"/>
      <c r="M11" s="25"/>
    </row>
    <row r="12" spans="2:13" x14ac:dyDescent="0.25">
      <c r="G12" s="25"/>
      <c r="H12" s="25"/>
      <c r="I12" s="25"/>
      <c r="J12" s="25"/>
      <c r="K12" s="25"/>
      <c r="L12" s="25"/>
      <c r="M12" s="25"/>
    </row>
    <row r="13" spans="2:13" x14ac:dyDescent="0.25">
      <c r="B13" s="26" t="s">
        <v>135</v>
      </c>
      <c r="C13" s="27"/>
      <c r="D13" s="27"/>
      <c r="E13" s="28"/>
      <c r="G13" s="25"/>
      <c r="H13" s="25"/>
      <c r="I13" s="25"/>
      <c r="J13" s="25"/>
      <c r="K13" s="25"/>
      <c r="L13" s="25"/>
      <c r="M13" s="25"/>
    </row>
    <row r="14" spans="2:13" x14ac:dyDescent="0.25">
      <c r="B14" s="5"/>
      <c r="C14" s="5" t="s">
        <v>116</v>
      </c>
      <c r="D14" s="5" t="s">
        <v>117</v>
      </c>
      <c r="E14" s="5" t="s">
        <v>127</v>
      </c>
      <c r="G14" s="25"/>
      <c r="H14" s="25"/>
      <c r="I14" s="25"/>
      <c r="J14" s="25"/>
      <c r="K14" s="25"/>
      <c r="L14" s="25"/>
      <c r="M14" s="25"/>
    </row>
    <row r="15" spans="2:13" x14ac:dyDescent="0.25">
      <c r="B15" s="5" t="s">
        <v>130</v>
      </c>
      <c r="C15" s="5">
        <f>IF(C11=1,C4,(IF(C11=2,C5,(IF(C11=4,C6,"ERRO")))))</f>
        <v>0.12</v>
      </c>
      <c r="D15" s="5">
        <f>IF(C11=1,D4,(IF(C11=2,D5,(IF(C11=4,D6,"ERRO")))))</f>
        <v>720</v>
      </c>
      <c r="E15" s="5" t="s">
        <v>131</v>
      </c>
      <c r="G15" s="25"/>
      <c r="H15" s="25"/>
      <c r="I15" s="25"/>
      <c r="J15" s="25"/>
      <c r="K15" s="25"/>
      <c r="L15" s="25"/>
      <c r="M15" s="25"/>
    </row>
    <row r="16" spans="2:13" x14ac:dyDescent="0.25">
      <c r="B16" s="5" t="s">
        <v>122</v>
      </c>
      <c r="C16" s="9">
        <v>2</v>
      </c>
      <c r="D16" s="9">
        <v>120</v>
      </c>
      <c r="E16" s="5" t="s">
        <v>119</v>
      </c>
      <c r="G16" s="25"/>
      <c r="H16" s="25"/>
      <c r="I16" s="25"/>
      <c r="J16" s="25"/>
      <c r="K16" s="25"/>
      <c r="L16" s="25"/>
      <c r="M16" s="25"/>
    </row>
    <row r="17" spans="2:13" x14ac:dyDescent="0.25">
      <c r="B17" s="5" t="s">
        <v>123</v>
      </c>
      <c r="C17" s="10">
        <f>C16/C9*D9</f>
        <v>0.05</v>
      </c>
      <c r="D17" s="10">
        <f>D16/C9*D9</f>
        <v>3</v>
      </c>
      <c r="E17" s="5" t="s">
        <v>119</v>
      </c>
      <c r="G17" s="25"/>
      <c r="H17" s="25"/>
      <c r="I17" s="25"/>
      <c r="J17" s="25"/>
      <c r="K17" s="25"/>
      <c r="L17" s="25"/>
      <c r="M17" s="25"/>
    </row>
    <row r="18" spans="2:13" x14ac:dyDescent="0.25">
      <c r="B18" s="5" t="s">
        <v>128</v>
      </c>
      <c r="C18" s="5">
        <f>C15*10^-3/(C17)</f>
        <v>2.3999999999999998E-3</v>
      </c>
      <c r="D18" s="5">
        <f>D15*10^-3/(D17)</f>
        <v>0.24</v>
      </c>
      <c r="E18" s="5" t="s">
        <v>129</v>
      </c>
      <c r="G18" s="25"/>
      <c r="H18" s="25"/>
      <c r="I18" s="25"/>
      <c r="J18" s="25"/>
      <c r="K18" s="25"/>
      <c r="L18" s="25"/>
      <c r="M18" s="25"/>
    </row>
    <row r="19" spans="2:13" x14ac:dyDescent="0.25">
      <c r="B19" s="5" t="s">
        <v>133</v>
      </c>
      <c r="C19" s="5">
        <f>C18*D17^2</f>
        <v>2.1599999999999998E-2</v>
      </c>
      <c r="D19" s="5">
        <f>D18*D17^2</f>
        <v>2.16</v>
      </c>
      <c r="E19" s="5" t="s">
        <v>132</v>
      </c>
      <c r="G19" s="25"/>
      <c r="H19" s="25"/>
      <c r="I19" s="25"/>
      <c r="J19" s="25"/>
      <c r="K19" s="25"/>
      <c r="L19" s="25"/>
      <c r="M19" s="25"/>
    </row>
    <row r="21" spans="2:13" x14ac:dyDescent="0.25">
      <c r="B21" s="34" t="s">
        <v>125</v>
      </c>
      <c r="C21" s="34"/>
      <c r="D21" s="34"/>
      <c r="E21" s="34"/>
    </row>
    <row r="22" spans="2:13" x14ac:dyDescent="0.25">
      <c r="B22" s="5" t="s">
        <v>138</v>
      </c>
      <c r="C22" s="23" t="s">
        <v>137</v>
      </c>
      <c r="D22" s="24"/>
      <c r="E22" s="5" t="s">
        <v>127</v>
      </c>
    </row>
    <row r="23" spans="2:13" x14ac:dyDescent="0.25">
      <c r="B23" s="5" t="s">
        <v>136</v>
      </c>
      <c r="C23" s="22">
        <f>0.1/2</f>
        <v>0.05</v>
      </c>
      <c r="D23" s="22"/>
      <c r="E23" s="5" t="s">
        <v>129</v>
      </c>
    </row>
    <row r="24" spans="2:13" x14ac:dyDescent="0.25">
      <c r="B24" s="5" t="s">
        <v>139</v>
      </c>
      <c r="C24" s="23">
        <f>C23*D17^2</f>
        <v>0.45</v>
      </c>
      <c r="D24" s="24"/>
      <c r="E24" s="5" t="s">
        <v>132</v>
      </c>
    </row>
    <row r="25" spans="2:13" x14ac:dyDescent="0.25">
      <c r="B25" s="5" t="s">
        <v>140</v>
      </c>
      <c r="C25" s="5">
        <f>C17*C23*10^3</f>
        <v>2.5000000000000004</v>
      </c>
      <c r="D25" s="5">
        <f>C23*D17*10^3</f>
        <v>150.00000000000003</v>
      </c>
      <c r="E25" s="5" t="s">
        <v>131</v>
      </c>
    </row>
    <row r="28" spans="2:13" x14ac:dyDescent="0.25">
      <c r="D28" s="4">
        <f>1.5*5*3+2*3</f>
        <v>28.5</v>
      </c>
    </row>
  </sheetData>
  <dataConsolidate/>
  <mergeCells count="9">
    <mergeCell ref="C23:D23"/>
    <mergeCell ref="C24:D24"/>
    <mergeCell ref="G3:M19"/>
    <mergeCell ref="B2:E2"/>
    <mergeCell ref="B13:E13"/>
    <mergeCell ref="C11:E11"/>
    <mergeCell ref="B8:B9"/>
    <mergeCell ref="C22:D22"/>
    <mergeCell ref="B21:E21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08D5F-1814-42D9-8E0E-7D1E2A4DC135}">
  <sheetPr codeName="Sheet3"/>
  <dimension ref="B2:J28"/>
  <sheetViews>
    <sheetView zoomScale="115" zoomScaleNormal="115" workbookViewId="0">
      <selection activeCell="C23" sqref="C23"/>
    </sheetView>
  </sheetViews>
  <sheetFormatPr defaultRowHeight="15.75" x14ac:dyDescent="0.25"/>
  <cols>
    <col min="1" max="1" width="9.140625" style="4"/>
    <col min="2" max="2" width="23.5703125" style="4" bestFit="1" customWidth="1"/>
    <col min="3" max="16384" width="9.140625" style="4"/>
  </cols>
  <sheetData>
    <row r="2" spans="2:10" x14ac:dyDescent="0.25">
      <c r="B2" s="25"/>
      <c r="C2" s="25"/>
      <c r="D2" s="25"/>
      <c r="E2" s="25"/>
      <c r="F2" s="25"/>
      <c r="G2" s="25"/>
      <c r="H2" s="25"/>
      <c r="I2" s="25"/>
      <c r="J2" s="25"/>
    </row>
    <row r="3" spans="2:10" x14ac:dyDescent="0.25">
      <c r="B3" s="25"/>
      <c r="C3" s="25"/>
      <c r="D3" s="25"/>
      <c r="E3" s="25"/>
      <c r="F3" s="25"/>
      <c r="G3" s="25"/>
      <c r="H3" s="25"/>
      <c r="I3" s="25"/>
      <c r="J3" s="25"/>
    </row>
    <row r="4" spans="2:10" x14ac:dyDescent="0.25">
      <c r="B4" s="25"/>
      <c r="C4" s="25"/>
      <c r="D4" s="25"/>
      <c r="E4" s="25"/>
      <c r="F4" s="25"/>
      <c r="G4" s="25"/>
      <c r="H4" s="25"/>
      <c r="I4" s="25"/>
      <c r="J4" s="25"/>
    </row>
    <row r="5" spans="2:10" x14ac:dyDescent="0.25">
      <c r="B5" s="25"/>
      <c r="C5" s="25"/>
      <c r="D5" s="25"/>
      <c r="E5" s="25"/>
      <c r="F5" s="25"/>
      <c r="G5" s="25"/>
      <c r="H5" s="25"/>
      <c r="I5" s="25"/>
      <c r="J5" s="25"/>
    </row>
    <row r="6" spans="2:10" x14ac:dyDescent="0.25">
      <c r="B6" s="25"/>
      <c r="C6" s="25"/>
      <c r="D6" s="25"/>
      <c r="E6" s="25"/>
      <c r="F6" s="25"/>
      <c r="G6" s="25"/>
      <c r="H6" s="25"/>
      <c r="I6" s="25"/>
      <c r="J6" s="25"/>
    </row>
    <row r="7" spans="2:10" x14ac:dyDescent="0.25">
      <c r="B7" s="25"/>
      <c r="C7" s="25"/>
      <c r="D7" s="25"/>
      <c r="E7" s="25"/>
      <c r="F7" s="25"/>
      <c r="G7" s="25"/>
      <c r="H7" s="25"/>
      <c r="I7" s="25"/>
      <c r="J7" s="25"/>
    </row>
    <row r="8" spans="2:10" x14ac:dyDescent="0.25">
      <c r="B8" s="25"/>
      <c r="C8" s="25"/>
      <c r="D8" s="25"/>
      <c r="E8" s="25"/>
      <c r="F8" s="25"/>
      <c r="G8" s="25"/>
      <c r="H8" s="25"/>
      <c r="I8" s="25"/>
      <c r="J8" s="25"/>
    </row>
    <row r="11" spans="2:10" x14ac:dyDescent="0.25">
      <c r="G11" s="25"/>
      <c r="H11" s="25"/>
      <c r="I11" s="25"/>
      <c r="J11" s="25"/>
    </row>
    <row r="12" spans="2:10" x14ac:dyDescent="0.25">
      <c r="G12" s="25"/>
      <c r="H12" s="25"/>
      <c r="I12" s="25"/>
      <c r="J12" s="25"/>
    </row>
    <row r="13" spans="2:10" x14ac:dyDescent="0.25">
      <c r="B13" s="5" t="s">
        <v>141</v>
      </c>
      <c r="C13" s="9">
        <f>7*240</f>
        <v>1680</v>
      </c>
      <c r="D13" s="5" t="s">
        <v>143</v>
      </c>
      <c r="G13" s="25"/>
      <c r="H13" s="25"/>
      <c r="I13" s="25"/>
      <c r="J13" s="25"/>
    </row>
    <row r="14" spans="2:10" x14ac:dyDescent="0.25">
      <c r="B14" s="5" t="s">
        <v>142</v>
      </c>
      <c r="C14" s="9">
        <v>1</v>
      </c>
      <c r="D14" s="5" t="s">
        <v>143</v>
      </c>
      <c r="G14" s="25"/>
      <c r="H14" s="25"/>
      <c r="I14" s="25"/>
      <c r="J14" s="25"/>
    </row>
    <row r="15" spans="2:10" x14ac:dyDescent="0.25">
      <c r="G15" s="25"/>
      <c r="H15" s="25"/>
      <c r="I15" s="25"/>
      <c r="J15" s="25"/>
    </row>
    <row r="16" spans="2:10" x14ac:dyDescent="0.25">
      <c r="B16" s="5" t="s">
        <v>144</v>
      </c>
      <c r="C16" s="9">
        <v>220</v>
      </c>
      <c r="D16" s="5" t="s">
        <v>134</v>
      </c>
      <c r="G16" s="25"/>
      <c r="H16" s="25"/>
      <c r="I16" s="25"/>
      <c r="J16" s="25"/>
    </row>
    <row r="17" spans="2:10" x14ac:dyDescent="0.25">
      <c r="B17" s="5" t="s">
        <v>145</v>
      </c>
      <c r="C17" s="9">
        <v>220</v>
      </c>
      <c r="D17" s="5" t="s">
        <v>134</v>
      </c>
      <c r="G17" s="25"/>
      <c r="H17" s="25"/>
      <c r="I17" s="25"/>
      <c r="J17" s="25"/>
    </row>
    <row r="18" spans="2:10" x14ac:dyDescent="0.25">
      <c r="B18" s="5" t="s">
        <v>146</v>
      </c>
      <c r="C18" s="5">
        <v>52800</v>
      </c>
      <c r="D18" s="5" t="str">
        <f>DEC2HEX(C18,4)</f>
        <v>CE40</v>
      </c>
      <c r="G18" s="25"/>
      <c r="H18" s="25"/>
      <c r="I18" s="25"/>
      <c r="J18" s="25"/>
    </row>
    <row r="19" spans="2:10" x14ac:dyDescent="0.25">
      <c r="B19" s="7" t="s">
        <v>147</v>
      </c>
      <c r="C19" s="7">
        <f>C18*C16/C17</f>
        <v>52800</v>
      </c>
      <c r="D19" s="7" t="str">
        <f>DEC2HEX(C19,4)</f>
        <v>CE40</v>
      </c>
      <c r="G19" s="25"/>
      <c r="H19" s="25"/>
      <c r="I19" s="25"/>
      <c r="J19" s="25"/>
    </row>
    <row r="21" spans="2:10" x14ac:dyDescent="0.25">
      <c r="B21" s="5" t="s">
        <v>148</v>
      </c>
      <c r="C21" s="9">
        <v>5</v>
      </c>
      <c r="D21" s="5" t="s">
        <v>151</v>
      </c>
    </row>
    <row r="22" spans="2:10" x14ac:dyDescent="0.25">
      <c r="B22" s="5" t="s">
        <v>149</v>
      </c>
      <c r="C22" s="9">
        <v>5</v>
      </c>
      <c r="D22" s="5" t="s">
        <v>151</v>
      </c>
    </row>
    <row r="23" spans="2:10" x14ac:dyDescent="0.25">
      <c r="B23" s="5" t="s">
        <v>146</v>
      </c>
      <c r="C23" s="5">
        <v>3000</v>
      </c>
      <c r="D23" s="5" t="str">
        <f>DEC2HEX(C23,4)</f>
        <v>0BB8</v>
      </c>
      <c r="F23" s="11"/>
      <c r="G23" s="11"/>
      <c r="H23" s="11"/>
    </row>
    <row r="24" spans="2:10" x14ac:dyDescent="0.25">
      <c r="B24" s="7" t="s">
        <v>150</v>
      </c>
      <c r="C24" s="7">
        <f>C23*C21/C22</f>
        <v>3000</v>
      </c>
      <c r="D24" s="7" t="str">
        <f>DEC2HEX(C24,4)</f>
        <v>0BB8</v>
      </c>
      <c r="F24" s="11"/>
      <c r="G24" s="11"/>
      <c r="H24" s="11"/>
    </row>
    <row r="25" spans="2:10" x14ac:dyDescent="0.25">
      <c r="F25" s="12"/>
      <c r="G25" s="12"/>
      <c r="H25" s="12"/>
    </row>
    <row r="26" spans="2:10" x14ac:dyDescent="0.25">
      <c r="B26" s="5" t="s">
        <v>152</v>
      </c>
      <c r="C26" s="5">
        <v>90</v>
      </c>
      <c r="D26" s="5" t="s">
        <v>153</v>
      </c>
      <c r="F26" s="35"/>
      <c r="G26" s="36"/>
      <c r="H26" s="37"/>
    </row>
    <row r="27" spans="2:10" x14ac:dyDescent="0.25">
      <c r="B27" s="7" t="s">
        <v>154</v>
      </c>
      <c r="C27" s="7">
        <f>INT(C26*SQRT(2)/(2*C19/32768))</f>
        <v>39</v>
      </c>
      <c r="D27" s="7" t="str">
        <f>DEC2HEX(C27,4)</f>
        <v>0027</v>
      </c>
      <c r="F27" s="38"/>
      <c r="G27" s="39"/>
      <c r="H27" s="40"/>
    </row>
    <row r="28" spans="2:10" x14ac:dyDescent="0.25">
      <c r="F28" s="41"/>
      <c r="G28" s="42"/>
      <c r="H28" s="43"/>
    </row>
  </sheetData>
  <mergeCells count="3">
    <mergeCell ref="B2:J8"/>
    <mergeCell ref="G11:J19"/>
    <mergeCell ref="F26:H28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2:W52"/>
  <sheetViews>
    <sheetView tabSelected="1" zoomScale="85" zoomScaleNormal="85" workbookViewId="0">
      <selection activeCell="E11" sqref="E11:G12"/>
    </sheetView>
  </sheetViews>
  <sheetFormatPr defaultRowHeight="15.75" x14ac:dyDescent="0.25"/>
  <cols>
    <col min="1" max="1" width="9.140625" style="4"/>
    <col min="2" max="2" width="15.140625" style="4" bestFit="1" customWidth="1"/>
    <col min="3" max="3" width="25.85546875" style="4" bestFit="1" customWidth="1"/>
    <col min="4" max="4" width="14.140625" style="4" bestFit="1" customWidth="1"/>
    <col min="5" max="5" width="10.7109375" style="4" bestFit="1" customWidth="1"/>
    <col min="6" max="6" width="10.42578125" style="4" bestFit="1" customWidth="1"/>
    <col min="7" max="7" width="14.5703125" style="4" bestFit="1" customWidth="1"/>
    <col min="8" max="8" width="14.28515625" style="4" customWidth="1"/>
    <col min="9" max="9" width="14.28515625" style="4" bestFit="1" customWidth="1"/>
    <col min="10" max="11" width="10.5703125" style="4" bestFit="1" customWidth="1"/>
    <col min="12" max="12" width="8.85546875" style="4" bestFit="1" customWidth="1"/>
    <col min="13" max="13" width="12" style="4" customWidth="1"/>
    <col min="14" max="14" width="8.85546875" style="4" bestFit="1" customWidth="1"/>
    <col min="15" max="15" width="8.42578125" style="4" customWidth="1"/>
    <col min="16" max="18" width="10.5703125" style="4" bestFit="1" customWidth="1"/>
    <col min="19" max="19" width="9.7109375" style="4" bestFit="1" customWidth="1"/>
    <col min="20" max="20" width="11" style="4" customWidth="1"/>
    <col min="21" max="21" width="8.42578125" style="4" customWidth="1"/>
    <col min="22" max="22" width="9.5703125" style="4" customWidth="1"/>
    <col min="23" max="23" width="6.85546875" style="4" bestFit="1" customWidth="1"/>
    <col min="24" max="16384" width="9.140625" style="4"/>
  </cols>
  <sheetData>
    <row r="2" spans="2:23" x14ac:dyDescent="0.25">
      <c r="B2" s="16" t="s">
        <v>12</v>
      </c>
      <c r="C2" s="16" t="s">
        <v>19</v>
      </c>
      <c r="D2" s="16" t="s">
        <v>14</v>
      </c>
      <c r="E2" s="34" t="s">
        <v>64</v>
      </c>
      <c r="F2" s="34"/>
      <c r="G2" s="34"/>
      <c r="H2" s="16" t="s">
        <v>30</v>
      </c>
      <c r="I2" s="16" t="s">
        <v>31</v>
      </c>
      <c r="J2" s="16" t="s">
        <v>32</v>
      </c>
      <c r="K2" s="16" t="s">
        <v>33</v>
      </c>
      <c r="L2" s="16" t="s">
        <v>34</v>
      </c>
      <c r="M2" s="16" t="s">
        <v>35</v>
      </c>
      <c r="N2" s="16" t="s">
        <v>36</v>
      </c>
      <c r="O2" s="16" t="s">
        <v>37</v>
      </c>
      <c r="P2" s="16" t="s">
        <v>38</v>
      </c>
      <c r="Q2" s="16" t="s">
        <v>39</v>
      </c>
      <c r="R2" s="16" t="s">
        <v>40</v>
      </c>
      <c r="S2" s="16" t="s">
        <v>41</v>
      </c>
      <c r="T2" s="16" t="s">
        <v>42</v>
      </c>
      <c r="U2" s="16" t="s">
        <v>43</v>
      </c>
      <c r="V2" s="16" t="s">
        <v>44</v>
      </c>
      <c r="W2" s="16" t="s">
        <v>45</v>
      </c>
    </row>
    <row r="3" spans="2:23" x14ac:dyDescent="0.25">
      <c r="B3" s="25" t="s">
        <v>11</v>
      </c>
      <c r="C3" s="25" t="s">
        <v>20</v>
      </c>
      <c r="D3" s="25" t="s">
        <v>13</v>
      </c>
      <c r="E3" s="15" t="s">
        <v>16</v>
      </c>
      <c r="F3" s="15" t="s">
        <v>17</v>
      </c>
      <c r="G3" s="15" t="s">
        <v>18</v>
      </c>
      <c r="H3" s="25" t="s">
        <v>48</v>
      </c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spans="2:23" x14ac:dyDescent="0.25">
      <c r="B4" s="25"/>
      <c r="C4" s="25"/>
      <c r="D4" s="25"/>
      <c r="E4" s="15" t="s">
        <v>72</v>
      </c>
      <c r="F4" s="15" t="s">
        <v>73</v>
      </c>
      <c r="G4" s="15" t="s">
        <v>74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spans="2:23" x14ac:dyDescent="0.25">
      <c r="B5" s="25" t="s">
        <v>0</v>
      </c>
      <c r="C5" s="25" t="s">
        <v>26</v>
      </c>
      <c r="D5" s="25" t="s">
        <v>28</v>
      </c>
      <c r="E5" s="25" t="str">
        <f>"0x"&amp;'Energy Pulses (PL_constant)'!C12</f>
        <v>0x0861</v>
      </c>
      <c r="F5" s="25"/>
      <c r="G5" s="25"/>
      <c r="H5" s="25" t="s">
        <v>48</v>
      </c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</row>
    <row r="6" spans="2:23" x14ac:dyDescent="0.25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</row>
    <row r="7" spans="2:23" x14ac:dyDescent="0.25">
      <c r="B7" s="25" t="s">
        <v>1</v>
      </c>
      <c r="C7" s="25" t="s">
        <v>27</v>
      </c>
      <c r="D7" s="25" t="s">
        <v>29</v>
      </c>
      <c r="E7" s="25" t="str">
        <f>"0x"&amp;'Energy Pulses (PL_constant)'!C13</f>
        <v>0xC468</v>
      </c>
      <c r="F7" s="25"/>
      <c r="G7" s="25"/>
      <c r="H7" s="25" t="s">
        <v>48</v>
      </c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8" spans="2:23" x14ac:dyDescent="0.25"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 spans="2:23" x14ac:dyDescent="0.25">
      <c r="B9" s="25" t="s">
        <v>2</v>
      </c>
      <c r="C9" s="25" t="s">
        <v>46</v>
      </c>
      <c r="D9" s="25" t="s">
        <v>47</v>
      </c>
      <c r="E9" s="25" t="str">
        <f>"0x"&amp;BIN2HEX(CONCATENATE(H10,I10,J10,K10,L10,M10,N10,O10))&amp;BIN2HEX(CONCATENATE(P10,Q10,R10,S10,T10,U10,V10,W10),2)</f>
        <v>0x1087</v>
      </c>
      <c r="F9" s="25"/>
      <c r="G9" s="25"/>
      <c r="H9" s="15" t="s">
        <v>15</v>
      </c>
      <c r="I9" s="15" t="s">
        <v>15</v>
      </c>
      <c r="J9" s="15" t="s">
        <v>50</v>
      </c>
      <c r="K9" s="15" t="s">
        <v>51</v>
      </c>
      <c r="L9" s="15" t="s">
        <v>52</v>
      </c>
      <c r="M9" s="15" t="s">
        <v>53</v>
      </c>
      <c r="N9" s="15" t="s">
        <v>54</v>
      </c>
      <c r="O9" s="15" t="s">
        <v>55</v>
      </c>
      <c r="P9" s="15" t="s">
        <v>56</v>
      </c>
      <c r="Q9" s="15" t="s">
        <v>63</v>
      </c>
      <c r="R9" s="15" t="s">
        <v>15</v>
      </c>
      <c r="S9" s="15" t="s">
        <v>57</v>
      </c>
      <c r="T9" s="15" t="s">
        <v>58</v>
      </c>
      <c r="U9" s="15" t="s">
        <v>59</v>
      </c>
      <c r="V9" s="15" t="s">
        <v>60</v>
      </c>
      <c r="W9" s="15" t="s">
        <v>61</v>
      </c>
    </row>
    <row r="10" spans="2:23" x14ac:dyDescent="0.25">
      <c r="B10" s="25"/>
      <c r="C10" s="25"/>
      <c r="D10" s="25"/>
      <c r="E10" s="25"/>
      <c r="F10" s="25"/>
      <c r="G10" s="25"/>
      <c r="H10" s="15">
        <v>0</v>
      </c>
      <c r="I10" s="15">
        <v>0</v>
      </c>
      <c r="J10" s="15">
        <v>0</v>
      </c>
      <c r="K10" s="15">
        <v>1</v>
      </c>
      <c r="L10" s="15">
        <v>0</v>
      </c>
      <c r="M10" s="15">
        <v>0</v>
      </c>
      <c r="N10" s="15">
        <v>0</v>
      </c>
      <c r="O10" s="15">
        <v>0</v>
      </c>
      <c r="P10" s="15">
        <v>1</v>
      </c>
      <c r="Q10" s="15">
        <v>0</v>
      </c>
      <c r="R10" s="15">
        <v>0</v>
      </c>
      <c r="S10" s="15">
        <v>0</v>
      </c>
      <c r="T10" s="15">
        <v>0</v>
      </c>
      <c r="U10" s="15">
        <v>1</v>
      </c>
      <c r="V10" s="15">
        <v>1</v>
      </c>
      <c r="W10" s="15">
        <v>1</v>
      </c>
    </row>
    <row r="11" spans="2:23" x14ac:dyDescent="0.25">
      <c r="B11" s="25" t="s">
        <v>3</v>
      </c>
      <c r="C11" s="25" t="s">
        <v>62</v>
      </c>
      <c r="D11" s="25" t="s">
        <v>49</v>
      </c>
      <c r="E11" s="25" t="str">
        <f>"0x"&amp;BIN2HEX(CONCATENATE(H12,I12,J12,K12,L12,M12,N12,O12),2)&amp;BIN2HEX(CONCATENATE(P12,Q12,R12,S12,T12,U12,V12,W12),2)</f>
        <v>0x1555</v>
      </c>
      <c r="F11" s="25"/>
      <c r="G11" s="25"/>
      <c r="H11" s="25" t="s">
        <v>65</v>
      </c>
      <c r="I11" s="25"/>
      <c r="J11" s="25" t="s">
        <v>66</v>
      </c>
      <c r="K11" s="25"/>
      <c r="L11" s="25" t="s">
        <v>67</v>
      </c>
      <c r="M11" s="25"/>
      <c r="N11" s="25" t="s">
        <v>68</v>
      </c>
      <c r="O11" s="25"/>
      <c r="P11" s="25" t="s">
        <v>335</v>
      </c>
      <c r="Q11" s="25"/>
      <c r="R11" s="25" t="s">
        <v>69</v>
      </c>
      <c r="S11" s="25"/>
      <c r="T11" s="25" t="s">
        <v>70</v>
      </c>
      <c r="U11" s="25"/>
      <c r="V11" s="25" t="s">
        <v>71</v>
      </c>
      <c r="W11" s="25"/>
    </row>
    <row r="12" spans="2:23" x14ac:dyDescent="0.25">
      <c r="B12" s="25"/>
      <c r="C12" s="25"/>
      <c r="D12" s="25"/>
      <c r="E12" s="25"/>
      <c r="F12" s="25"/>
      <c r="G12" s="25"/>
      <c r="H12" s="15">
        <v>0</v>
      </c>
      <c r="I12" s="15">
        <v>0</v>
      </c>
      <c r="J12" s="15">
        <v>0</v>
      </c>
      <c r="K12" s="15">
        <v>1</v>
      </c>
      <c r="L12" s="15">
        <v>0</v>
      </c>
      <c r="M12" s="15">
        <v>1</v>
      </c>
      <c r="N12" s="15">
        <v>0</v>
      </c>
      <c r="O12" s="15">
        <v>1</v>
      </c>
      <c r="P12" s="15">
        <v>0</v>
      </c>
      <c r="Q12" s="15">
        <v>1</v>
      </c>
      <c r="R12" s="15">
        <v>0</v>
      </c>
      <c r="S12" s="15">
        <v>1</v>
      </c>
      <c r="T12" s="15">
        <v>0</v>
      </c>
      <c r="U12" s="15">
        <v>1</v>
      </c>
      <c r="V12" s="15">
        <v>0</v>
      </c>
      <c r="W12" s="15">
        <v>1</v>
      </c>
    </row>
    <row r="13" spans="2:23" x14ac:dyDescent="0.25">
      <c r="B13" s="25" t="s">
        <v>4</v>
      </c>
      <c r="C13" s="25" t="s">
        <v>78</v>
      </c>
      <c r="D13" s="25" t="s">
        <v>80</v>
      </c>
      <c r="E13" s="25" t="str">
        <f>"0x"&amp;BIN2HEX(CONCATENATE(H14,I14,J14,K14,L14,M14,N14,O14),2)&amp;BIN2HEX(CONCATENATE(P14,Q14,R14,S14,T14,U14,V14,W14),2)</f>
        <v>0x0001</v>
      </c>
      <c r="F13" s="25"/>
      <c r="G13" s="25"/>
      <c r="H13" s="25" t="s">
        <v>48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2:23" x14ac:dyDescent="0.25">
      <c r="B14" s="25"/>
      <c r="C14" s="25"/>
      <c r="D14" s="25"/>
      <c r="E14" s="25"/>
      <c r="F14" s="25"/>
      <c r="G14" s="25"/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1</v>
      </c>
    </row>
    <row r="15" spans="2:23" x14ac:dyDescent="0.25">
      <c r="B15" s="25" t="s">
        <v>5</v>
      </c>
      <c r="C15" s="25" t="s">
        <v>77</v>
      </c>
      <c r="D15" s="25" t="s">
        <v>81</v>
      </c>
      <c r="E15" s="25" t="str">
        <f>"0x"&amp;BIN2HEX(CONCATENATE(H16,I16,J16,K16,L16,M16,N16,O16),2)&amp;BIN2HEX(CONCATENATE(P16,Q16,R16,S16,T16,U16,V16,W16),2)</f>
        <v>0x0001</v>
      </c>
      <c r="F15" s="25"/>
      <c r="G15" s="25"/>
      <c r="H15" s="25" t="s">
        <v>48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2:23" x14ac:dyDescent="0.25">
      <c r="B16" s="25"/>
      <c r="C16" s="25"/>
      <c r="D16" s="25"/>
      <c r="E16" s="25"/>
      <c r="F16" s="25"/>
      <c r="G16" s="25"/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1</v>
      </c>
    </row>
    <row r="17" spans="2:23" x14ac:dyDescent="0.25">
      <c r="B17" s="25" t="s">
        <v>6</v>
      </c>
      <c r="C17" s="25" t="s">
        <v>76</v>
      </c>
      <c r="D17" s="25" t="s">
        <v>82</v>
      </c>
      <c r="E17" s="25" t="str">
        <f>"0x"&amp;BIN2HEX(CONCATENATE(H18,I18,J18,K18,L18,M18,N18,O18),2)&amp;BIN2HEX(CONCATENATE(P18,Q18,R18,S18,T18,U18,V18,W18),2)</f>
        <v>0x0001</v>
      </c>
      <c r="F17" s="25"/>
      <c r="G17" s="25"/>
      <c r="H17" s="25" t="s">
        <v>48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2:23" x14ac:dyDescent="0.25">
      <c r="B18" s="25"/>
      <c r="C18" s="25"/>
      <c r="D18" s="25"/>
      <c r="E18" s="25"/>
      <c r="F18" s="25"/>
      <c r="G18" s="25"/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1</v>
      </c>
    </row>
    <row r="19" spans="2:23" x14ac:dyDescent="0.25">
      <c r="B19" s="25" t="s">
        <v>7</v>
      </c>
      <c r="C19" s="25" t="s">
        <v>75</v>
      </c>
      <c r="D19" s="25" t="s">
        <v>83</v>
      </c>
      <c r="E19" s="25" t="str">
        <f>"0x"&amp;BIN2HEX(CONCATENATE(H20,I20,J20,K20,L20,M20,N20,O20),2)&amp;BIN2HEX(CONCATENATE(P20,Q20,R20,S20,T20,U20,V20,W20),2)</f>
        <v>0x0001</v>
      </c>
      <c r="F19" s="25"/>
      <c r="G19" s="25"/>
      <c r="H19" s="25" t="s">
        <v>48</v>
      </c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 spans="2:23" x14ac:dyDescent="0.25">
      <c r="B20" s="25"/>
      <c r="C20" s="25"/>
      <c r="D20" s="25"/>
      <c r="E20" s="25"/>
      <c r="F20" s="25"/>
      <c r="G20" s="25"/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1</v>
      </c>
    </row>
    <row r="21" spans="2:23" x14ac:dyDescent="0.25">
      <c r="B21" s="25" t="s">
        <v>8</v>
      </c>
      <c r="C21" s="25" t="s">
        <v>75</v>
      </c>
      <c r="D21" s="25" t="s">
        <v>84</v>
      </c>
      <c r="E21" s="25" t="str">
        <f>"0x"&amp;BIN2HEX(CONCATENATE(H22,I22,J22,K22,L22,M22,N22,O22),2)&amp;BIN2HEX(CONCATENATE(P22,Q22,R22,S22,T22,U22,V22,W22),2)</f>
        <v>0x0001</v>
      </c>
      <c r="F21" s="25"/>
      <c r="G21" s="25"/>
      <c r="H21" s="25" t="s">
        <v>48</v>
      </c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spans="2:23" x14ac:dyDescent="0.25">
      <c r="B22" s="25"/>
      <c r="C22" s="25"/>
      <c r="D22" s="25"/>
      <c r="E22" s="25"/>
      <c r="F22" s="25"/>
      <c r="G22" s="25"/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1</v>
      </c>
    </row>
    <row r="23" spans="2:23" x14ac:dyDescent="0.25">
      <c r="B23" s="25" t="s">
        <v>9</v>
      </c>
      <c r="C23" s="25" t="s">
        <v>75</v>
      </c>
      <c r="D23" s="25" t="s">
        <v>85</v>
      </c>
      <c r="E23" s="25" t="str">
        <f>"0x"&amp;BIN2HEX(CONCATENATE(H24,I24,J24,K24,L24,M24,N24,O24),2)&amp;BIN2HEX(CONCATENATE(P24,Q24,R24,S24,T24,U24,V24,W24),2)</f>
        <v>0x0001</v>
      </c>
      <c r="F23" s="25"/>
      <c r="G23" s="25"/>
      <c r="H23" s="25" t="s">
        <v>48</v>
      </c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spans="2:23" x14ac:dyDescent="0.25">
      <c r="B24" s="25"/>
      <c r="C24" s="25"/>
      <c r="D24" s="25"/>
      <c r="E24" s="25"/>
      <c r="F24" s="25"/>
      <c r="G24" s="25"/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1</v>
      </c>
    </row>
    <row r="25" spans="2:23" x14ac:dyDescent="0.25">
      <c r="B25" s="25" t="s">
        <v>10</v>
      </c>
      <c r="C25" s="25" t="s">
        <v>79</v>
      </c>
      <c r="D25" s="25" t="s">
        <v>86</v>
      </c>
      <c r="E25" s="25" t="str">
        <f>"0x"&amp;H30&amp;RIGHT(I30,2)</f>
        <v>0x129C</v>
      </c>
      <c r="F25" s="25"/>
      <c r="G25" s="25"/>
      <c r="H25" s="35" t="s">
        <v>48</v>
      </c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7"/>
    </row>
    <row r="26" spans="2:23" x14ac:dyDescent="0.25">
      <c r="B26" s="25"/>
      <c r="C26" s="25"/>
      <c r="D26" s="25"/>
      <c r="E26" s="25"/>
      <c r="F26" s="25"/>
      <c r="G26" s="25"/>
      <c r="H26" s="41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3"/>
    </row>
    <row r="28" spans="2:23" x14ac:dyDescent="0.25">
      <c r="G28" s="44" t="s">
        <v>337</v>
      </c>
      <c r="H28" s="44"/>
      <c r="I28" s="4" t="s">
        <v>336</v>
      </c>
    </row>
    <row r="29" spans="2:23" x14ac:dyDescent="0.25">
      <c r="B29" s="34" t="s">
        <v>112</v>
      </c>
      <c r="C29" s="34"/>
      <c r="D29" s="18" t="s">
        <v>109</v>
      </c>
      <c r="E29" s="18" t="s">
        <v>111</v>
      </c>
      <c r="F29" s="18" t="s">
        <v>110</v>
      </c>
      <c r="G29" s="34" t="s">
        <v>114</v>
      </c>
      <c r="H29" s="34"/>
      <c r="I29" s="18" t="s">
        <v>113</v>
      </c>
    </row>
    <row r="30" spans="2:23" x14ac:dyDescent="0.25">
      <c r="B30" s="17" t="s">
        <v>87</v>
      </c>
      <c r="C30" s="17" t="s">
        <v>107</v>
      </c>
      <c r="D30" s="8" t="str">
        <f>LEFT('Energy Pulses (PL_constant)'!C12,2)</f>
        <v>08</v>
      </c>
      <c r="E30" s="17" t="str">
        <f>HEX2BIN(D30,8)</f>
        <v>00001000</v>
      </c>
      <c r="F30" s="17">
        <f t="shared" ref="F30:F40" si="0">HEX2DEC(D30)</f>
        <v>8</v>
      </c>
      <c r="G30" s="17"/>
      <c r="H30" s="25" t="str">
        <f>BIN2HEX(G49,2)</f>
        <v>12</v>
      </c>
      <c r="I30" s="25" t="str">
        <f>DEC2HEX(MOD(SUM(F30:F49),2^8),2)</f>
        <v>9C</v>
      </c>
    </row>
    <row r="31" spans="2:23" x14ac:dyDescent="0.25">
      <c r="B31" s="17" t="s">
        <v>88</v>
      </c>
      <c r="C31" s="17" t="s">
        <v>107</v>
      </c>
      <c r="D31" s="17" t="str">
        <f>LEFT('Energy Pulses (PL_constant)'!C13,2)</f>
        <v>C4</v>
      </c>
      <c r="E31" s="17" t="str">
        <f t="shared" ref="E31:E39" si="1">HEX2BIN(D31,8)</f>
        <v>11000100</v>
      </c>
      <c r="F31" s="17">
        <f t="shared" si="0"/>
        <v>196</v>
      </c>
      <c r="G31" s="20" t="str">
        <f>RIGHT(DEC2BIN(_xlfn.BITXOR(BIN2DEC(E30),BIN2DEC(E31))),7)</f>
        <v>1001100</v>
      </c>
      <c r="H31" s="25"/>
      <c r="I31" s="25"/>
    </row>
    <row r="32" spans="2:23" x14ac:dyDescent="0.25">
      <c r="B32" s="17" t="s">
        <v>89</v>
      </c>
      <c r="C32" s="17" t="s">
        <v>107</v>
      </c>
      <c r="D32" s="17" t="str">
        <f>BIN2HEX(CONCATENATE(H10,I10,J10,K10,L10,M10,N10,O10),2)</f>
        <v>10</v>
      </c>
      <c r="E32" s="17" t="str">
        <f t="shared" si="1"/>
        <v>00010000</v>
      </c>
      <c r="F32" s="17">
        <f t="shared" si="0"/>
        <v>16</v>
      </c>
      <c r="G32" s="17" t="str">
        <f t="shared" ref="G32:G49" si="2">RIGHT(DEC2BIN(_xlfn.BITXOR(BIN2DEC(E32),BIN2DEC(G31))),7)</f>
        <v>1011100</v>
      </c>
      <c r="H32" s="25"/>
      <c r="I32" s="25"/>
    </row>
    <row r="33" spans="2:9" x14ac:dyDescent="0.25">
      <c r="B33" s="17" t="s">
        <v>90</v>
      </c>
      <c r="C33" s="17" t="s">
        <v>107</v>
      </c>
      <c r="D33" s="17" t="str">
        <f>BIN2HEX(CONCATENATE(H12,I12,J12,K12,L12,M12,N12,O12),2)</f>
        <v>15</v>
      </c>
      <c r="E33" s="17" t="str">
        <f t="shared" si="1"/>
        <v>00010101</v>
      </c>
      <c r="F33" s="17">
        <f t="shared" si="0"/>
        <v>21</v>
      </c>
      <c r="G33" s="17" t="str">
        <f t="shared" si="2"/>
        <v>1001001</v>
      </c>
      <c r="H33" s="25"/>
      <c r="I33" s="25"/>
    </row>
    <row r="34" spans="2:9" x14ac:dyDescent="0.25">
      <c r="B34" s="17" t="s">
        <v>91</v>
      </c>
      <c r="C34" s="17" t="s">
        <v>107</v>
      </c>
      <c r="D34" s="17" t="str">
        <f>BIN2HEX(CONCATENATE(H14,I14,J14,K14,L14,M14,N14,O14),2)</f>
        <v>00</v>
      </c>
      <c r="E34" s="17" t="str">
        <f t="shared" si="1"/>
        <v>00000000</v>
      </c>
      <c r="F34" s="17">
        <f t="shared" si="0"/>
        <v>0</v>
      </c>
      <c r="G34" s="17" t="str">
        <f t="shared" si="2"/>
        <v>1001001</v>
      </c>
      <c r="H34" s="25"/>
      <c r="I34" s="25"/>
    </row>
    <row r="35" spans="2:9" x14ac:dyDescent="0.25">
      <c r="B35" s="17" t="s">
        <v>92</v>
      </c>
      <c r="C35" s="17" t="s">
        <v>107</v>
      </c>
      <c r="D35" s="17" t="str">
        <f>BIN2HEX(CONCATENATE(H16,I16,J16,K16,L16,M16,N16,O16),2)</f>
        <v>00</v>
      </c>
      <c r="E35" s="17" t="str">
        <f t="shared" si="1"/>
        <v>00000000</v>
      </c>
      <c r="F35" s="17">
        <f t="shared" si="0"/>
        <v>0</v>
      </c>
      <c r="G35" s="17" t="str">
        <f t="shared" si="2"/>
        <v>1001001</v>
      </c>
      <c r="H35" s="25"/>
      <c r="I35" s="25"/>
    </row>
    <row r="36" spans="2:9" x14ac:dyDescent="0.25">
      <c r="B36" s="17" t="s">
        <v>93</v>
      </c>
      <c r="C36" s="17" t="s">
        <v>107</v>
      </c>
      <c r="D36" s="17" t="str">
        <f>BIN2HEX(CONCATENATE(H18,I18,J18,K18,L18,M18,N18,O18),2)</f>
        <v>00</v>
      </c>
      <c r="E36" s="17" t="str">
        <f t="shared" si="1"/>
        <v>00000000</v>
      </c>
      <c r="F36" s="17">
        <f t="shared" si="0"/>
        <v>0</v>
      </c>
      <c r="G36" s="17" t="str">
        <f t="shared" si="2"/>
        <v>1001001</v>
      </c>
      <c r="H36" s="25"/>
      <c r="I36" s="25"/>
    </row>
    <row r="37" spans="2:9" x14ac:dyDescent="0.25">
      <c r="B37" s="17" t="s">
        <v>94</v>
      </c>
      <c r="C37" s="17" t="s">
        <v>107</v>
      </c>
      <c r="D37" s="17" t="str">
        <f>BIN2HEX(CONCATENATE(H20,I20,J20,K20,L20,M20,N20,O20),2)</f>
        <v>00</v>
      </c>
      <c r="E37" s="17" t="str">
        <f t="shared" si="1"/>
        <v>00000000</v>
      </c>
      <c r="F37" s="17">
        <f t="shared" si="0"/>
        <v>0</v>
      </c>
      <c r="G37" s="17" t="str">
        <f t="shared" si="2"/>
        <v>1001001</v>
      </c>
      <c r="H37" s="25"/>
      <c r="I37" s="25"/>
    </row>
    <row r="38" spans="2:9" x14ac:dyDescent="0.25">
      <c r="B38" s="17" t="s">
        <v>95</v>
      </c>
      <c r="C38" s="17" t="s">
        <v>107</v>
      </c>
      <c r="D38" s="17" t="str">
        <f>BIN2HEX(CONCATENATE(H22,I22,J22,K22,L22,M22,N22,O22),2)</f>
        <v>00</v>
      </c>
      <c r="E38" s="17" t="str">
        <f t="shared" si="1"/>
        <v>00000000</v>
      </c>
      <c r="F38" s="17">
        <f t="shared" si="0"/>
        <v>0</v>
      </c>
      <c r="G38" s="17" t="str">
        <f t="shared" si="2"/>
        <v>1001001</v>
      </c>
      <c r="H38" s="25"/>
      <c r="I38" s="25"/>
    </row>
    <row r="39" spans="2:9" x14ac:dyDescent="0.25">
      <c r="B39" s="17" t="s">
        <v>96</v>
      </c>
      <c r="C39" s="17" t="s">
        <v>107</v>
      </c>
      <c r="D39" s="17" t="str">
        <f>BIN2HEX(CONCATENATE(H24,I24,J24,K24,L24,M24,N24,O24),2)</f>
        <v>00</v>
      </c>
      <c r="E39" s="17" t="str">
        <f t="shared" si="1"/>
        <v>00000000</v>
      </c>
      <c r="F39" s="17">
        <f t="shared" si="0"/>
        <v>0</v>
      </c>
      <c r="G39" s="17" t="str">
        <f t="shared" si="2"/>
        <v>1001001</v>
      </c>
      <c r="H39" s="25"/>
      <c r="I39" s="25"/>
    </row>
    <row r="40" spans="2:9" x14ac:dyDescent="0.25">
      <c r="B40" s="17" t="s">
        <v>97</v>
      </c>
      <c r="C40" s="17" t="s">
        <v>108</v>
      </c>
      <c r="D40" s="17" t="str">
        <f>RIGHT('Energy Pulses (PL_constant)'!C12,2)</f>
        <v>61</v>
      </c>
      <c r="E40" s="17" t="str">
        <f>HEX2BIN(D40,8)</f>
        <v>01100001</v>
      </c>
      <c r="F40" s="17">
        <f t="shared" si="0"/>
        <v>97</v>
      </c>
      <c r="G40" s="17" t="str">
        <f t="shared" si="2"/>
        <v>101000</v>
      </c>
      <c r="H40" s="25"/>
      <c r="I40" s="25"/>
    </row>
    <row r="41" spans="2:9" x14ac:dyDescent="0.25">
      <c r="B41" s="17" t="s">
        <v>98</v>
      </c>
      <c r="C41" s="17" t="s">
        <v>108</v>
      </c>
      <c r="D41" s="17" t="str">
        <f>RIGHT('Energy Pulses (PL_constant)'!C13,2)</f>
        <v>68</v>
      </c>
      <c r="E41" s="17" t="str">
        <f t="shared" ref="E41:E49" si="3">HEX2BIN(D41,8)</f>
        <v>01101000</v>
      </c>
      <c r="F41" s="17">
        <f t="shared" ref="F41:F49" si="4">HEX2DEC(D41)</f>
        <v>104</v>
      </c>
      <c r="G41" s="17" t="str">
        <f t="shared" si="2"/>
        <v>1000000</v>
      </c>
      <c r="H41" s="25"/>
      <c r="I41" s="25"/>
    </row>
    <row r="42" spans="2:9" x14ac:dyDescent="0.25">
      <c r="B42" s="17" t="s">
        <v>99</v>
      </c>
      <c r="C42" s="17" t="s">
        <v>108</v>
      </c>
      <c r="D42" s="17" t="str">
        <f>BIN2HEX(CONCATENATE(P10,Q10,R10,S10,T10,U10,V10,W10),2)</f>
        <v>87</v>
      </c>
      <c r="E42" s="17" t="str">
        <f t="shared" si="3"/>
        <v>10000111</v>
      </c>
      <c r="F42" s="17">
        <f t="shared" si="4"/>
        <v>135</v>
      </c>
      <c r="G42" s="17" t="str">
        <f t="shared" si="2"/>
        <v>1000111</v>
      </c>
      <c r="H42" s="25"/>
      <c r="I42" s="25"/>
    </row>
    <row r="43" spans="2:9" x14ac:dyDescent="0.25">
      <c r="B43" s="17" t="s">
        <v>100</v>
      </c>
      <c r="C43" s="17" t="s">
        <v>108</v>
      </c>
      <c r="D43" s="17" t="str">
        <f>BIN2HEX(CONCATENATE(P12,Q12,R12,S12,T12,U12,V12,W12),2)</f>
        <v>55</v>
      </c>
      <c r="E43" s="17" t="str">
        <f t="shared" si="3"/>
        <v>01010101</v>
      </c>
      <c r="F43" s="17">
        <f t="shared" si="4"/>
        <v>85</v>
      </c>
      <c r="G43" s="17" t="str">
        <f t="shared" si="2"/>
        <v>10010</v>
      </c>
      <c r="H43" s="25"/>
      <c r="I43" s="25"/>
    </row>
    <row r="44" spans="2:9" x14ac:dyDescent="0.25">
      <c r="B44" s="17" t="s">
        <v>101</v>
      </c>
      <c r="C44" s="17" t="s">
        <v>108</v>
      </c>
      <c r="D44" s="17" t="str">
        <f>BIN2HEX(CONCATENATE(P14,Q14,R14,S14,T14,U14,V14,W14),2)</f>
        <v>01</v>
      </c>
      <c r="E44" s="17" t="str">
        <f t="shared" si="3"/>
        <v>00000001</v>
      </c>
      <c r="F44" s="17">
        <f t="shared" si="4"/>
        <v>1</v>
      </c>
      <c r="G44" s="17" t="str">
        <f t="shared" si="2"/>
        <v>10011</v>
      </c>
      <c r="H44" s="25"/>
      <c r="I44" s="25"/>
    </row>
    <row r="45" spans="2:9" x14ac:dyDescent="0.25">
      <c r="B45" s="17" t="s">
        <v>102</v>
      </c>
      <c r="C45" s="17" t="s">
        <v>108</v>
      </c>
      <c r="D45" s="17" t="str">
        <f>BIN2HEX(CONCATENATE(P16,Q16,R16,S16,T16,U16,V16,W16),2)</f>
        <v>01</v>
      </c>
      <c r="E45" s="17" t="str">
        <f t="shared" si="3"/>
        <v>00000001</v>
      </c>
      <c r="F45" s="17">
        <f t="shared" si="4"/>
        <v>1</v>
      </c>
      <c r="G45" s="17" t="str">
        <f t="shared" si="2"/>
        <v>10010</v>
      </c>
      <c r="H45" s="25"/>
      <c r="I45" s="25"/>
    </row>
    <row r="46" spans="2:9" x14ac:dyDescent="0.25">
      <c r="B46" s="17" t="s">
        <v>103</v>
      </c>
      <c r="C46" s="17" t="s">
        <v>108</v>
      </c>
      <c r="D46" s="17" t="str">
        <f>BIN2HEX(CONCATENATE(P18,Q18,R18,S18,T18,U18,V18,W18),2)</f>
        <v>01</v>
      </c>
      <c r="E46" s="17" t="str">
        <f t="shared" si="3"/>
        <v>00000001</v>
      </c>
      <c r="F46" s="17">
        <f t="shared" si="4"/>
        <v>1</v>
      </c>
      <c r="G46" s="17" t="str">
        <f t="shared" si="2"/>
        <v>10011</v>
      </c>
      <c r="H46" s="25"/>
      <c r="I46" s="25"/>
    </row>
    <row r="47" spans="2:9" x14ac:dyDescent="0.25">
      <c r="B47" s="17" t="s">
        <v>104</v>
      </c>
      <c r="C47" s="17" t="s">
        <v>108</v>
      </c>
      <c r="D47" s="17" t="str">
        <f>BIN2HEX(CONCATENATE(P20,Q20,R20,S20,T20,U20,V20,W20),2)</f>
        <v>01</v>
      </c>
      <c r="E47" s="17" t="str">
        <f t="shared" si="3"/>
        <v>00000001</v>
      </c>
      <c r="F47" s="17">
        <f t="shared" si="4"/>
        <v>1</v>
      </c>
      <c r="G47" s="17" t="str">
        <f t="shared" si="2"/>
        <v>10010</v>
      </c>
      <c r="H47" s="25"/>
      <c r="I47" s="25"/>
    </row>
    <row r="48" spans="2:9" x14ac:dyDescent="0.25">
      <c r="B48" s="17" t="s">
        <v>105</v>
      </c>
      <c r="C48" s="17" t="s">
        <v>108</v>
      </c>
      <c r="D48" s="17" t="str">
        <f>BIN2HEX(CONCATENATE(P22,Q22,R22,S22,T22,U22,V22,W22),2)</f>
        <v>01</v>
      </c>
      <c r="E48" s="17" t="str">
        <f t="shared" si="3"/>
        <v>00000001</v>
      </c>
      <c r="F48" s="17">
        <f t="shared" si="4"/>
        <v>1</v>
      </c>
      <c r="G48" s="17" t="str">
        <f t="shared" si="2"/>
        <v>10011</v>
      </c>
      <c r="H48" s="25"/>
      <c r="I48" s="25"/>
    </row>
    <row r="49" spans="2:9" x14ac:dyDescent="0.25">
      <c r="B49" s="17" t="s">
        <v>106</v>
      </c>
      <c r="C49" s="17" t="s">
        <v>108</v>
      </c>
      <c r="D49" s="17" t="str">
        <f>BIN2HEX(CONCATENATE(P24,Q24,R24,S24,T24,U24,V24,W24),2)</f>
        <v>01</v>
      </c>
      <c r="E49" s="17" t="str">
        <f t="shared" si="3"/>
        <v>00000001</v>
      </c>
      <c r="F49" s="17">
        <f t="shared" si="4"/>
        <v>1</v>
      </c>
      <c r="G49" s="17" t="str">
        <f t="shared" si="2"/>
        <v>10010</v>
      </c>
      <c r="H49" s="25"/>
      <c r="I49" s="25"/>
    </row>
    <row r="50" spans="2:9" x14ac:dyDescent="0.25">
      <c r="G50" s="14"/>
    </row>
    <row r="52" spans="2:9" x14ac:dyDescent="0.25">
      <c r="B52" s="1"/>
      <c r="C52" s="1"/>
      <c r="I52" s="14"/>
    </row>
  </sheetData>
  <mergeCells count="71">
    <mergeCell ref="B21:B22"/>
    <mergeCell ref="C21:C22"/>
    <mergeCell ref="D21:D22"/>
    <mergeCell ref="E21:G22"/>
    <mergeCell ref="B23:B24"/>
    <mergeCell ref="C23:C24"/>
    <mergeCell ref="D23:D24"/>
    <mergeCell ref="E23:G24"/>
    <mergeCell ref="H3:W4"/>
    <mergeCell ref="H15:W15"/>
    <mergeCell ref="H13:W13"/>
    <mergeCell ref="B29:C29"/>
    <mergeCell ref="B7:B8"/>
    <mergeCell ref="B5:B6"/>
    <mergeCell ref="H5:W6"/>
    <mergeCell ref="H7:W8"/>
    <mergeCell ref="C9:C10"/>
    <mergeCell ref="D9:D10"/>
    <mergeCell ref="E9:G10"/>
    <mergeCell ref="C7:C8"/>
    <mergeCell ref="D7:D8"/>
    <mergeCell ref="E7:G8"/>
    <mergeCell ref="C11:C12"/>
    <mergeCell ref="D11:D12"/>
    <mergeCell ref="E2:G2"/>
    <mergeCell ref="D3:D4"/>
    <mergeCell ref="C3:C4"/>
    <mergeCell ref="B3:B4"/>
    <mergeCell ref="C5:C6"/>
    <mergeCell ref="D5:D6"/>
    <mergeCell ref="E5:G6"/>
    <mergeCell ref="B9:B10"/>
    <mergeCell ref="B11:B12"/>
    <mergeCell ref="B15:B16"/>
    <mergeCell ref="C15:C16"/>
    <mergeCell ref="D15:D16"/>
    <mergeCell ref="B13:B14"/>
    <mergeCell ref="C13:C14"/>
    <mergeCell ref="D13:D14"/>
    <mergeCell ref="H25:W26"/>
    <mergeCell ref="I30:I49"/>
    <mergeCell ref="B17:B18"/>
    <mergeCell ref="C17:C18"/>
    <mergeCell ref="D17:D18"/>
    <mergeCell ref="E17:G18"/>
    <mergeCell ref="B19:B20"/>
    <mergeCell ref="C19:C20"/>
    <mergeCell ref="D19:D20"/>
    <mergeCell ref="E19:G20"/>
    <mergeCell ref="H23:W23"/>
    <mergeCell ref="H21:W21"/>
    <mergeCell ref="B25:B26"/>
    <mergeCell ref="C25:C26"/>
    <mergeCell ref="D25:D26"/>
    <mergeCell ref="E25:G26"/>
    <mergeCell ref="G29:H29"/>
    <mergeCell ref="G28:H28"/>
    <mergeCell ref="H30:H49"/>
    <mergeCell ref="H11:I11"/>
    <mergeCell ref="E13:G14"/>
    <mergeCell ref="H19:W19"/>
    <mergeCell ref="H17:W17"/>
    <mergeCell ref="E11:G12"/>
    <mergeCell ref="E15:G16"/>
    <mergeCell ref="T11:U11"/>
    <mergeCell ref="V11:W11"/>
    <mergeCell ref="J11:K11"/>
    <mergeCell ref="L11:M11"/>
    <mergeCell ref="N11:O11"/>
    <mergeCell ref="P11:Q11"/>
    <mergeCell ref="R11:S11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E1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16F52-F51A-4FDC-B381-1E64152C8F8A}">
  <sheetPr codeName="Sheet5"/>
  <dimension ref="B2:W63"/>
  <sheetViews>
    <sheetView zoomScale="90" zoomScaleNormal="90" workbookViewId="0">
      <selection activeCell="C27" sqref="C27:C28"/>
    </sheetView>
  </sheetViews>
  <sheetFormatPr defaultRowHeight="15.75" x14ac:dyDescent="0.25"/>
  <cols>
    <col min="1" max="1" width="9.140625" style="4"/>
    <col min="2" max="2" width="15.140625" style="4" bestFit="1" customWidth="1"/>
    <col min="3" max="3" width="25.85546875" style="4" bestFit="1" customWidth="1"/>
    <col min="4" max="4" width="14.140625" style="4" bestFit="1" customWidth="1"/>
    <col min="5" max="5" width="10.7109375" style="4" bestFit="1" customWidth="1"/>
    <col min="6" max="6" width="10.42578125" style="4" bestFit="1" customWidth="1"/>
    <col min="7" max="7" width="14" style="4" bestFit="1" customWidth="1"/>
    <col min="8" max="8" width="11.140625" style="4" customWidth="1"/>
    <col min="9" max="9" width="12.85546875" style="4" customWidth="1"/>
    <col min="10" max="10" width="10.140625" style="4" bestFit="1" customWidth="1"/>
    <col min="11" max="11" width="13.7109375" style="4" bestFit="1" customWidth="1"/>
    <col min="12" max="12" width="8.85546875" style="4" bestFit="1" customWidth="1"/>
    <col min="13" max="13" width="7.42578125" style="4" customWidth="1"/>
    <col min="14" max="14" width="8.85546875" style="4" bestFit="1" customWidth="1"/>
    <col min="15" max="15" width="8.42578125" style="4" customWidth="1"/>
    <col min="16" max="16" width="9.5703125" style="4" bestFit="1" customWidth="1"/>
    <col min="17" max="17" width="9" style="4" bestFit="1" customWidth="1"/>
    <col min="18" max="18" width="9" style="4" customWidth="1"/>
    <col min="19" max="19" width="9.7109375" style="4" bestFit="1" customWidth="1"/>
    <col min="20" max="20" width="11" style="4" customWidth="1"/>
    <col min="21" max="21" width="8.42578125" style="4" customWidth="1"/>
    <col min="22" max="22" width="9.5703125" style="4" customWidth="1"/>
    <col min="23" max="23" width="6.85546875" style="4" bestFit="1" customWidth="1"/>
    <col min="24" max="16384" width="9.140625" style="4"/>
  </cols>
  <sheetData>
    <row r="2" spans="2:23" x14ac:dyDescent="0.25">
      <c r="B2" s="7" t="s">
        <v>12</v>
      </c>
      <c r="C2" s="7" t="s">
        <v>19</v>
      </c>
      <c r="D2" s="7" t="s">
        <v>14</v>
      </c>
      <c r="E2" s="34" t="s">
        <v>64</v>
      </c>
      <c r="F2" s="34"/>
      <c r="G2" s="34"/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2:23" x14ac:dyDescent="0.25">
      <c r="B3" s="25" t="s">
        <v>155</v>
      </c>
      <c r="C3" s="25" t="s">
        <v>169</v>
      </c>
      <c r="D3" s="25" t="s">
        <v>182</v>
      </c>
      <c r="E3" s="5" t="s">
        <v>16</v>
      </c>
      <c r="F3" s="5" t="s">
        <v>17</v>
      </c>
      <c r="G3" s="5" t="s">
        <v>18</v>
      </c>
      <c r="H3" s="25" t="s">
        <v>48</v>
      </c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spans="2:23" x14ac:dyDescent="0.25">
      <c r="B4" s="25"/>
      <c r="C4" s="25"/>
      <c r="D4" s="25"/>
      <c r="E4" s="5" t="s">
        <v>72</v>
      </c>
      <c r="F4" s="5" t="s">
        <v>73</v>
      </c>
      <c r="G4" s="5" t="s">
        <v>74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spans="2:23" x14ac:dyDescent="0.25">
      <c r="B5" s="25" t="s">
        <v>156</v>
      </c>
      <c r="C5" s="25" t="s">
        <v>170</v>
      </c>
      <c r="D5" s="25" t="s">
        <v>183</v>
      </c>
      <c r="E5" s="25" t="str">
        <f>"0x"&amp;BIN2HEX(CONCATENATE(H6,I6,J6,K6,L6,M6,N6,O6),2)&amp;BIN2HEX(CONCATENATE(P6,Q6,R6,S6,T6,U6,V6,W6),2)</f>
        <v>0x0000</v>
      </c>
      <c r="F5" s="25"/>
      <c r="G5" s="25"/>
      <c r="H5" s="23" t="s">
        <v>48</v>
      </c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24"/>
    </row>
    <row r="6" spans="2:23" x14ac:dyDescent="0.25">
      <c r="B6" s="25"/>
      <c r="C6" s="25"/>
      <c r="D6" s="25"/>
      <c r="E6" s="25"/>
      <c r="F6" s="25"/>
      <c r="G6" s="25"/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</row>
    <row r="7" spans="2:23" x14ac:dyDescent="0.25">
      <c r="B7" s="25" t="s">
        <v>157</v>
      </c>
      <c r="C7" s="25" t="s">
        <v>171</v>
      </c>
      <c r="D7" s="25" t="s">
        <v>184</v>
      </c>
      <c r="E7" s="25" t="str">
        <f>"0x"&amp;BIN2HEX(CONCATENATE(H8,I8,J8,K8,L8,M8,N8,O8),2)&amp;BIN2HEX(CONCATENATE(P8,Q8,R8,S8,T8,U8,V8,W8),2)</f>
        <v>0x0000</v>
      </c>
      <c r="F7" s="25"/>
      <c r="G7" s="25"/>
      <c r="H7" s="23" t="s">
        <v>48</v>
      </c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24"/>
    </row>
    <row r="8" spans="2:23" x14ac:dyDescent="0.25">
      <c r="B8" s="25"/>
      <c r="C8" s="25"/>
      <c r="D8" s="25"/>
      <c r="E8" s="25"/>
      <c r="F8" s="25"/>
      <c r="G8" s="25"/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</row>
    <row r="9" spans="2:23" x14ac:dyDescent="0.25">
      <c r="B9" s="25" t="s">
        <v>158</v>
      </c>
      <c r="C9" s="25" t="s">
        <v>172</v>
      </c>
      <c r="D9" s="25" t="s">
        <v>185</v>
      </c>
      <c r="E9" s="25" t="str">
        <f>"0x"&amp;BIN2HEX(CONCATENATE(H10,I10,J10,K10,L10,M10,N10,O10),2)&amp;BIN2HEX(CONCATENATE(P10,Q10,R10,S10,T10,U10,V10,W10),2)</f>
        <v>0x0000</v>
      </c>
      <c r="F9" s="25"/>
      <c r="G9" s="25"/>
      <c r="H9" s="23" t="s">
        <v>48</v>
      </c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24"/>
    </row>
    <row r="10" spans="2:23" x14ac:dyDescent="0.25">
      <c r="B10" s="25"/>
      <c r="C10" s="25"/>
      <c r="D10" s="25"/>
      <c r="E10" s="25"/>
      <c r="F10" s="25"/>
      <c r="G10" s="25"/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</row>
    <row r="11" spans="2:23" x14ac:dyDescent="0.25">
      <c r="B11" s="25" t="s">
        <v>159</v>
      </c>
      <c r="C11" s="25" t="s">
        <v>173</v>
      </c>
      <c r="D11" s="25" t="s">
        <v>186</v>
      </c>
      <c r="E11" s="25" t="str">
        <f>"0x"&amp;BIN2HEX(CONCATENATE(H12,I12,J12,K12,L12,M12,N12,O12),2)&amp;BIN2HEX(CONCATENATE(P12,Q12,R12,S12,T12,U12,V12,W12),2)</f>
        <v>0x0000</v>
      </c>
      <c r="F11" s="25"/>
      <c r="G11" s="25"/>
      <c r="H11" s="23" t="s">
        <v>48</v>
      </c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24"/>
    </row>
    <row r="12" spans="2:23" x14ac:dyDescent="0.25">
      <c r="B12" s="25"/>
      <c r="C12" s="25"/>
      <c r="D12" s="25"/>
      <c r="E12" s="25"/>
      <c r="F12" s="25"/>
      <c r="G12" s="25"/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</row>
    <row r="13" spans="2:23" x14ac:dyDescent="0.25">
      <c r="B13" s="25" t="s">
        <v>160</v>
      </c>
      <c r="C13" s="25" t="s">
        <v>174</v>
      </c>
      <c r="D13" s="25" t="s">
        <v>187</v>
      </c>
      <c r="E13" s="25" t="str">
        <f>"0x"&amp;BIN2HEX(CONCATENATE(H14,I14,J14,K14,L14,M14,N14,O14),2)&amp;BIN2HEX(CONCATENATE(P14,Q14,R14,S14,T14,U14,V14,W14),2)</f>
        <v>0x0000</v>
      </c>
      <c r="F13" s="25"/>
      <c r="G13" s="25"/>
      <c r="H13" s="23" t="s">
        <v>48</v>
      </c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24"/>
    </row>
    <row r="14" spans="2:23" x14ac:dyDescent="0.25">
      <c r="B14" s="25"/>
      <c r="C14" s="25"/>
      <c r="D14" s="25"/>
      <c r="E14" s="25"/>
      <c r="F14" s="25"/>
      <c r="G14" s="25"/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</row>
    <row r="15" spans="2:23" x14ac:dyDescent="0.25">
      <c r="B15" s="25" t="s">
        <v>161</v>
      </c>
      <c r="C15" s="25" t="s">
        <v>175</v>
      </c>
      <c r="D15" s="25" t="s">
        <v>188</v>
      </c>
      <c r="E15" s="25" t="str">
        <f>"0x"&amp;BIN2HEX(CONCATENATE(H16,I16,J16,K16,L16,M16,N16,O16),2)&amp;BIN2HEX(CONCATENATE(P16,Q16,R16,S16,T16,U16,V16,W16),2)</f>
        <v>0x0000</v>
      </c>
      <c r="F15" s="25"/>
      <c r="G15" s="25"/>
      <c r="H15" s="23" t="s">
        <v>48</v>
      </c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24"/>
    </row>
    <row r="16" spans="2:23" x14ac:dyDescent="0.25">
      <c r="B16" s="25"/>
      <c r="C16" s="25"/>
      <c r="D16" s="25"/>
      <c r="E16" s="25"/>
      <c r="F16" s="25"/>
      <c r="G16" s="25"/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</row>
    <row r="17" spans="2:23" x14ac:dyDescent="0.25">
      <c r="B17" s="25" t="s">
        <v>162</v>
      </c>
      <c r="C17" s="25" t="s">
        <v>176</v>
      </c>
      <c r="D17" s="25" t="s">
        <v>189</v>
      </c>
      <c r="E17" s="25" t="str">
        <f>"0x"&amp;BIN2HEX(CONCATENATE(H18,I18,J18,K18,L18,M18,N18,O18),2)&amp;BIN2HEX(CONCATENATE(P18,Q18,R18,S18,T18,U18,V18,W18),2)</f>
        <v>0x0000</v>
      </c>
      <c r="F17" s="25"/>
      <c r="G17" s="25"/>
      <c r="H17" s="23" t="s">
        <v>48</v>
      </c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24"/>
    </row>
    <row r="18" spans="2:23" x14ac:dyDescent="0.25">
      <c r="B18" s="25"/>
      <c r="C18" s="25"/>
      <c r="D18" s="25"/>
      <c r="E18" s="25"/>
      <c r="F18" s="25"/>
      <c r="G18" s="25"/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</row>
    <row r="19" spans="2:23" x14ac:dyDescent="0.25">
      <c r="B19" s="25" t="s">
        <v>163</v>
      </c>
      <c r="C19" s="25" t="s">
        <v>179</v>
      </c>
      <c r="D19" s="25" t="s">
        <v>190</v>
      </c>
      <c r="E19" s="25" t="str">
        <f>"0x"&amp;BIN2HEX(CONCATENATE(H20,I20,J20,K20,L20,M20,N20,O20),2)&amp;BIN2HEX(CONCATENATE(P20,Q20,R20,S20,T20,U20,V20,W20),2)</f>
        <v>0x0000</v>
      </c>
      <c r="F19" s="25"/>
      <c r="G19" s="25"/>
      <c r="H19" s="23" t="s">
        <v>48</v>
      </c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24"/>
    </row>
    <row r="20" spans="2:23" x14ac:dyDescent="0.25">
      <c r="B20" s="25"/>
      <c r="C20" s="25"/>
      <c r="D20" s="25"/>
      <c r="E20" s="25"/>
      <c r="F20" s="25"/>
      <c r="G20" s="25"/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</row>
    <row r="21" spans="2:23" x14ac:dyDescent="0.25">
      <c r="B21" s="25" t="s">
        <v>164</v>
      </c>
      <c r="C21" s="25" t="s">
        <v>177</v>
      </c>
      <c r="D21" s="25" t="s">
        <v>191</v>
      </c>
      <c r="E21" s="25" t="str">
        <f>"0x"&amp;BIN2HEX(CONCATENATE(H22,I22,J22,K22,L22,M22,N22,O22),2)&amp;BIN2HEX(CONCATENATE(P22,Q22,R22,S22,T22,U22,V22,W22),2)</f>
        <v>0x0000</v>
      </c>
      <c r="F21" s="25"/>
      <c r="G21" s="25"/>
      <c r="H21" s="23" t="s">
        <v>48</v>
      </c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24"/>
    </row>
    <row r="22" spans="2:23" x14ac:dyDescent="0.25">
      <c r="B22" s="25"/>
      <c r="C22" s="25"/>
      <c r="D22" s="25"/>
      <c r="E22" s="25"/>
      <c r="F22" s="25"/>
      <c r="G22" s="25"/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</row>
    <row r="23" spans="2:23" x14ac:dyDescent="0.25">
      <c r="B23" s="25" t="s">
        <v>165</v>
      </c>
      <c r="C23" s="25" t="s">
        <v>179</v>
      </c>
      <c r="D23" s="25" t="s">
        <v>192</v>
      </c>
      <c r="E23" s="25" t="str">
        <f>"0x"&amp;BIN2HEX(CONCATENATE(H24,I24,J24,K24,L24,M24,N24,O24),2)&amp;BIN2HEX(CONCATENATE(P24,Q24,R24,S24,T24,U24,V24,W24),2)</f>
        <v>0x0000</v>
      </c>
      <c r="F23" s="25"/>
      <c r="G23" s="25"/>
      <c r="H23" s="23" t="s">
        <v>48</v>
      </c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24"/>
    </row>
    <row r="24" spans="2:23" x14ac:dyDescent="0.25">
      <c r="B24" s="25"/>
      <c r="C24" s="25"/>
      <c r="D24" s="25"/>
      <c r="E24" s="25"/>
      <c r="F24" s="25"/>
      <c r="G24" s="25"/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</row>
    <row r="25" spans="2:23" x14ac:dyDescent="0.25">
      <c r="B25" s="25" t="s">
        <v>166</v>
      </c>
      <c r="C25" s="25" t="s">
        <v>178</v>
      </c>
      <c r="D25" s="25" t="s">
        <v>193</v>
      </c>
      <c r="E25" s="25" t="str">
        <f>"0x"&amp;BIN2HEX(CONCATENATE(H26,I26,J26,K26,L26,M26,N26,O26),2)&amp;BIN2HEX(CONCATENATE(P26,Q26,R26,S26,T26,U26,V26,W26),2)</f>
        <v>0x0000</v>
      </c>
      <c r="F25" s="25"/>
      <c r="G25" s="25"/>
      <c r="H25" s="23" t="s">
        <v>48</v>
      </c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24"/>
    </row>
    <row r="26" spans="2:23" x14ac:dyDescent="0.25">
      <c r="B26" s="25"/>
      <c r="C26" s="25"/>
      <c r="D26" s="25"/>
      <c r="E26" s="25"/>
      <c r="F26" s="25"/>
      <c r="G26" s="25"/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</row>
    <row r="27" spans="2:23" x14ac:dyDescent="0.25">
      <c r="B27" s="25" t="s">
        <v>167</v>
      </c>
      <c r="C27" s="32" t="s">
        <v>180</v>
      </c>
      <c r="D27" s="25" t="s">
        <v>194</v>
      </c>
      <c r="E27" s="25" t="str">
        <f>"0x"&amp;BIN2HEX(CONCATENATE(H28,I28,J28,K28,L28,M28,N28,O28),2)&amp;BIN2HEX(CONCATENATE(P28,Q28,R28,S28,T28,U28,V28,W28),2)</f>
        <v>0x0000</v>
      </c>
      <c r="F27" s="25"/>
      <c r="G27" s="25"/>
      <c r="H27" s="23" t="s">
        <v>48</v>
      </c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24"/>
    </row>
    <row r="28" spans="2:23" x14ac:dyDescent="0.25">
      <c r="B28" s="25"/>
      <c r="C28" s="33"/>
      <c r="D28" s="25"/>
      <c r="E28" s="25"/>
      <c r="F28" s="25"/>
      <c r="G28" s="25"/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</row>
    <row r="29" spans="2:23" x14ac:dyDescent="0.25">
      <c r="B29" s="25" t="s">
        <v>168</v>
      </c>
      <c r="C29" s="25" t="s">
        <v>181</v>
      </c>
      <c r="D29" s="25" t="s">
        <v>195</v>
      </c>
      <c r="E29" s="25" t="str">
        <f>"0x"&amp;H36&amp;RIGHT(I36,2)</f>
        <v>0x0000</v>
      </c>
      <c r="F29" s="25"/>
      <c r="G29" s="25"/>
      <c r="H29" s="23" t="s">
        <v>48</v>
      </c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24"/>
    </row>
    <row r="30" spans="2:23" x14ac:dyDescent="0.25">
      <c r="B30" s="25"/>
      <c r="C30" s="25"/>
      <c r="D30" s="25"/>
      <c r="E30" s="25"/>
      <c r="F30" s="25"/>
      <c r="G30" s="25"/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</row>
    <row r="34" spans="2:11" x14ac:dyDescent="0.25">
      <c r="G34" s="44" t="s">
        <v>337</v>
      </c>
      <c r="H34" s="44"/>
      <c r="I34" s="4" t="s">
        <v>336</v>
      </c>
      <c r="K34" s="19"/>
    </row>
    <row r="35" spans="2:11" x14ac:dyDescent="0.25">
      <c r="B35" s="34" t="s">
        <v>112</v>
      </c>
      <c r="C35" s="34"/>
      <c r="D35" s="18" t="s">
        <v>109</v>
      </c>
      <c r="E35" s="18" t="s">
        <v>111</v>
      </c>
      <c r="F35" s="18" t="s">
        <v>110</v>
      </c>
      <c r="G35" s="34" t="s">
        <v>114</v>
      </c>
      <c r="H35" s="34"/>
      <c r="I35" s="18" t="s">
        <v>113</v>
      </c>
      <c r="K35" s="21"/>
    </row>
    <row r="36" spans="2:11" x14ac:dyDescent="0.25">
      <c r="B36" s="17" t="s">
        <v>196</v>
      </c>
      <c r="C36" s="17" t="s">
        <v>107</v>
      </c>
      <c r="D36" s="8" t="str">
        <f>HEX2BIN(E36,2)</f>
        <v>00</v>
      </c>
      <c r="E36" s="17" t="str">
        <f>H6&amp;I6&amp;J6&amp;K6&amp;L6&amp;M6&amp;N6&amp;O6</f>
        <v>00000000</v>
      </c>
      <c r="F36" s="17">
        <f t="shared" ref="F36:F47" si="0">HEX2DEC(D36)</f>
        <v>0</v>
      </c>
      <c r="G36" s="17"/>
      <c r="H36" s="25" t="str">
        <f>BIN2HEX(G59,2)</f>
        <v>00</v>
      </c>
      <c r="I36" s="25" t="str">
        <f>DEC2HEX(MOD(SUM(F36:F55),2^8),2)</f>
        <v>00</v>
      </c>
      <c r="K36" s="12"/>
    </row>
    <row r="37" spans="2:11" x14ac:dyDescent="0.25">
      <c r="B37" s="17" t="s">
        <v>197</v>
      </c>
      <c r="C37" s="17" t="s">
        <v>107</v>
      </c>
      <c r="D37" s="8" t="str">
        <f t="shared" ref="D37:D59" si="1">HEX2BIN(E37,2)</f>
        <v>00</v>
      </c>
      <c r="E37" s="17" t="str">
        <f>H8&amp;I8&amp;J8&amp;K8&amp;L8&amp;M8&amp;N8&amp;O8</f>
        <v>00000000</v>
      </c>
      <c r="F37" s="17">
        <f t="shared" si="0"/>
        <v>0</v>
      </c>
      <c r="G37" s="20" t="str">
        <f>RIGHT(DEC2BIN(_xlfn.BITXOR(BIN2DEC(E36),BIN2DEC(E37))),7)</f>
        <v>0</v>
      </c>
      <c r="H37" s="25"/>
      <c r="I37" s="25"/>
      <c r="K37" s="12"/>
    </row>
    <row r="38" spans="2:11" x14ac:dyDescent="0.25">
      <c r="B38" s="17" t="s">
        <v>198</v>
      </c>
      <c r="C38" s="17" t="s">
        <v>107</v>
      </c>
      <c r="D38" s="8" t="str">
        <f t="shared" si="1"/>
        <v>00</v>
      </c>
      <c r="E38" s="17" t="str">
        <f>H10&amp;I10&amp;J10&amp;K10&amp;L10&amp;M10&amp;N10&amp;O10</f>
        <v>00000000</v>
      </c>
      <c r="F38" s="17">
        <f t="shared" si="0"/>
        <v>0</v>
      </c>
      <c r="G38" s="17" t="str">
        <f>RIGHT(DEC2BIN(_xlfn.BITXOR(BIN2DEC(E38),BIN2DEC(G37))),7)</f>
        <v>0</v>
      </c>
      <c r="H38" s="25"/>
      <c r="I38" s="25"/>
      <c r="K38" s="12"/>
    </row>
    <row r="39" spans="2:11" x14ac:dyDescent="0.25">
      <c r="B39" s="17" t="s">
        <v>199</v>
      </c>
      <c r="C39" s="17" t="s">
        <v>107</v>
      </c>
      <c r="D39" s="8" t="str">
        <f t="shared" si="1"/>
        <v>00</v>
      </c>
      <c r="E39" s="17" t="str">
        <f>H12&amp;I12&amp;J12&amp;K12&amp;L12&amp;M12&amp;N12&amp;O12</f>
        <v>00000000</v>
      </c>
      <c r="F39" s="17">
        <f t="shared" si="0"/>
        <v>0</v>
      </c>
      <c r="G39" s="17" t="str">
        <f t="shared" ref="G39:G59" si="2">RIGHT(DEC2BIN(_xlfn.BITXOR(BIN2DEC(E39),BIN2DEC(G38))),7)</f>
        <v>0</v>
      </c>
      <c r="H39" s="25"/>
      <c r="I39" s="25"/>
      <c r="K39" s="12"/>
    </row>
    <row r="40" spans="2:11" x14ac:dyDescent="0.25">
      <c r="B40" s="17" t="s">
        <v>200</v>
      </c>
      <c r="C40" s="17" t="s">
        <v>107</v>
      </c>
      <c r="D40" s="8" t="str">
        <f t="shared" si="1"/>
        <v>00</v>
      </c>
      <c r="E40" s="17" t="str">
        <f>H14&amp;I14&amp;J14&amp;K14&amp;L14&amp;M14&amp;N14&amp;O14</f>
        <v>00000000</v>
      </c>
      <c r="F40" s="17">
        <f t="shared" si="0"/>
        <v>0</v>
      </c>
      <c r="G40" s="17" t="str">
        <f t="shared" si="2"/>
        <v>0</v>
      </c>
      <c r="H40" s="25"/>
      <c r="I40" s="25"/>
      <c r="K40" s="12"/>
    </row>
    <row r="41" spans="2:11" x14ac:dyDescent="0.25">
      <c r="B41" s="17" t="s">
        <v>201</v>
      </c>
      <c r="C41" s="17" t="s">
        <v>107</v>
      </c>
      <c r="D41" s="8" t="str">
        <f t="shared" si="1"/>
        <v>00</v>
      </c>
      <c r="E41" s="17" t="str">
        <f>H16&amp;I16&amp;J16&amp;K16&amp;L16&amp;M16&amp;N16&amp;O16</f>
        <v>00000000</v>
      </c>
      <c r="F41" s="17">
        <f t="shared" si="0"/>
        <v>0</v>
      </c>
      <c r="G41" s="17" t="str">
        <f t="shared" si="2"/>
        <v>0</v>
      </c>
      <c r="H41" s="25"/>
      <c r="I41" s="25"/>
      <c r="K41" s="12"/>
    </row>
    <row r="42" spans="2:11" x14ac:dyDescent="0.25">
      <c r="B42" s="17" t="s">
        <v>202</v>
      </c>
      <c r="C42" s="17" t="s">
        <v>107</v>
      </c>
      <c r="D42" s="8" t="str">
        <f t="shared" si="1"/>
        <v>00</v>
      </c>
      <c r="E42" s="17" t="str">
        <f>H18&amp;I18&amp;J18&amp;K18&amp;L18&amp;M18&amp;N18&amp;O18</f>
        <v>00000000</v>
      </c>
      <c r="F42" s="17">
        <f t="shared" si="0"/>
        <v>0</v>
      </c>
      <c r="G42" s="17" t="str">
        <f t="shared" si="2"/>
        <v>0</v>
      </c>
      <c r="H42" s="25"/>
      <c r="I42" s="25"/>
      <c r="K42" s="12"/>
    </row>
    <row r="43" spans="2:11" x14ac:dyDescent="0.25">
      <c r="B43" s="17" t="s">
        <v>203</v>
      </c>
      <c r="C43" s="17" t="s">
        <v>107</v>
      </c>
      <c r="D43" s="8" t="str">
        <f t="shared" si="1"/>
        <v>00</v>
      </c>
      <c r="E43" s="17" t="str">
        <f>H20&amp;I20&amp;J20&amp;K20&amp;L20&amp;M20&amp;N20&amp;O20</f>
        <v>00000000</v>
      </c>
      <c r="F43" s="17">
        <f t="shared" si="0"/>
        <v>0</v>
      </c>
      <c r="G43" s="17" t="str">
        <f t="shared" si="2"/>
        <v>0</v>
      </c>
      <c r="H43" s="25"/>
      <c r="I43" s="25"/>
      <c r="K43" s="12"/>
    </row>
    <row r="44" spans="2:11" x14ac:dyDescent="0.25">
      <c r="B44" s="17" t="s">
        <v>204</v>
      </c>
      <c r="C44" s="17" t="s">
        <v>107</v>
      </c>
      <c r="D44" s="8" t="str">
        <f t="shared" si="1"/>
        <v>00</v>
      </c>
      <c r="E44" s="17" t="str">
        <f>H22&amp;I22&amp;J22&amp;K22&amp;L22&amp;M22&amp;N22&amp;O22</f>
        <v>00000000</v>
      </c>
      <c r="F44" s="17">
        <f t="shared" si="0"/>
        <v>0</v>
      </c>
      <c r="G44" s="17" t="str">
        <f t="shared" si="2"/>
        <v>0</v>
      </c>
      <c r="H44" s="25"/>
      <c r="I44" s="25"/>
      <c r="K44" s="12"/>
    </row>
    <row r="45" spans="2:11" x14ac:dyDescent="0.25">
      <c r="B45" s="17" t="s">
        <v>205</v>
      </c>
      <c r="C45" s="17" t="s">
        <v>107</v>
      </c>
      <c r="D45" s="8" t="str">
        <f t="shared" si="1"/>
        <v>00</v>
      </c>
      <c r="E45" s="17" t="str">
        <f>H24&amp;I24&amp;J24&amp;K24&amp;L24&amp;M24&amp;N24&amp;O24</f>
        <v>00000000</v>
      </c>
      <c r="F45" s="17">
        <f t="shared" si="0"/>
        <v>0</v>
      </c>
      <c r="G45" s="17" t="str">
        <f t="shared" si="2"/>
        <v>0</v>
      </c>
      <c r="H45" s="25"/>
      <c r="I45" s="25"/>
      <c r="K45" s="12"/>
    </row>
    <row r="46" spans="2:11" x14ac:dyDescent="0.25">
      <c r="B46" s="17" t="s">
        <v>216</v>
      </c>
      <c r="C46" s="17" t="s">
        <v>107</v>
      </c>
      <c r="D46" s="8" t="str">
        <f t="shared" si="1"/>
        <v>00</v>
      </c>
      <c r="E46" s="17" t="str">
        <f>H26&amp;I26&amp;J26&amp;K26&amp;L26&amp;M26&amp;N26&amp;O26</f>
        <v>00000000</v>
      </c>
      <c r="F46" s="17">
        <f t="shared" si="0"/>
        <v>0</v>
      </c>
      <c r="G46" s="17" t="str">
        <f t="shared" si="2"/>
        <v>0</v>
      </c>
      <c r="H46" s="25"/>
      <c r="I46" s="25"/>
      <c r="K46" s="12"/>
    </row>
    <row r="47" spans="2:11" x14ac:dyDescent="0.25">
      <c r="B47" s="17" t="s">
        <v>217</v>
      </c>
      <c r="C47" s="17" t="s">
        <v>107</v>
      </c>
      <c r="D47" s="8" t="str">
        <f t="shared" si="1"/>
        <v>00</v>
      </c>
      <c r="E47" s="17" t="str">
        <f>H28&amp;I28&amp;J28&amp;K28&amp;L28&amp;M28&amp;N28&amp;O28</f>
        <v>00000000</v>
      </c>
      <c r="F47" s="17">
        <f t="shared" si="0"/>
        <v>0</v>
      </c>
      <c r="G47" s="17" t="str">
        <f t="shared" si="2"/>
        <v>0</v>
      </c>
      <c r="H47" s="25"/>
      <c r="I47" s="25"/>
      <c r="K47" s="12"/>
    </row>
    <row r="48" spans="2:11" x14ac:dyDescent="0.25">
      <c r="B48" s="17" t="s">
        <v>206</v>
      </c>
      <c r="C48" s="17" t="s">
        <v>108</v>
      </c>
      <c r="D48" s="8" t="str">
        <f t="shared" si="1"/>
        <v>00</v>
      </c>
      <c r="E48" s="17" t="str">
        <f>P6&amp;Q6&amp;R6&amp;S6&amp;T6&amp;U6&amp;V6&amp;W6</f>
        <v>00000000</v>
      </c>
      <c r="F48" s="17">
        <f t="shared" ref="F48:F59" si="3">HEX2DEC(D48)</f>
        <v>0</v>
      </c>
      <c r="G48" s="17" t="str">
        <f t="shared" si="2"/>
        <v>0</v>
      </c>
      <c r="H48" s="25"/>
      <c r="I48" s="25"/>
      <c r="K48" s="12"/>
    </row>
    <row r="49" spans="2:11" x14ac:dyDescent="0.25">
      <c r="B49" s="17" t="s">
        <v>207</v>
      </c>
      <c r="C49" s="17" t="s">
        <v>108</v>
      </c>
      <c r="D49" s="8" t="str">
        <f t="shared" si="1"/>
        <v>00</v>
      </c>
      <c r="E49" s="17" t="str">
        <f>P8&amp;Q8&amp;R8&amp;S8&amp;T8&amp;U8&amp;V8&amp;W8</f>
        <v>00000000</v>
      </c>
      <c r="F49" s="17">
        <f t="shared" si="3"/>
        <v>0</v>
      </c>
      <c r="G49" s="17" t="str">
        <f t="shared" si="2"/>
        <v>0</v>
      </c>
      <c r="H49" s="25"/>
      <c r="I49" s="25"/>
      <c r="K49" s="12"/>
    </row>
    <row r="50" spans="2:11" x14ac:dyDescent="0.25">
      <c r="B50" s="17" t="s">
        <v>208</v>
      </c>
      <c r="C50" s="17" t="s">
        <v>108</v>
      </c>
      <c r="D50" s="8" t="str">
        <f t="shared" si="1"/>
        <v>00</v>
      </c>
      <c r="E50" s="17" t="str">
        <f>P10&amp;Q10&amp;R10&amp;S10&amp;T10&amp;U10&amp;V10&amp;W10</f>
        <v>00000000</v>
      </c>
      <c r="F50" s="17">
        <f t="shared" si="3"/>
        <v>0</v>
      </c>
      <c r="G50" s="17" t="str">
        <f t="shared" si="2"/>
        <v>0</v>
      </c>
      <c r="H50" s="25"/>
      <c r="I50" s="25"/>
      <c r="K50" s="12"/>
    </row>
    <row r="51" spans="2:11" x14ac:dyDescent="0.25">
      <c r="B51" s="17" t="s">
        <v>209</v>
      </c>
      <c r="C51" s="17" t="s">
        <v>108</v>
      </c>
      <c r="D51" s="8" t="str">
        <f t="shared" si="1"/>
        <v>00</v>
      </c>
      <c r="E51" s="17" t="str">
        <f>P12&amp;Q12&amp;R12&amp;S12&amp;T12&amp;U12&amp;V12&amp;W12</f>
        <v>00000000</v>
      </c>
      <c r="F51" s="17">
        <f t="shared" si="3"/>
        <v>0</v>
      </c>
      <c r="G51" s="17" t="str">
        <f t="shared" si="2"/>
        <v>0</v>
      </c>
      <c r="H51" s="25"/>
      <c r="I51" s="25"/>
      <c r="K51" s="12"/>
    </row>
    <row r="52" spans="2:11" x14ac:dyDescent="0.25">
      <c r="B52" s="17" t="s">
        <v>210</v>
      </c>
      <c r="C52" s="17" t="s">
        <v>108</v>
      </c>
      <c r="D52" s="8" t="str">
        <f t="shared" si="1"/>
        <v>00</v>
      </c>
      <c r="E52" s="17" t="str">
        <f>P14&amp;Q14&amp;R14&amp;S14&amp;T14&amp;U14&amp;V14&amp;W14</f>
        <v>00000000</v>
      </c>
      <c r="F52" s="17">
        <f t="shared" si="3"/>
        <v>0</v>
      </c>
      <c r="G52" s="17" t="str">
        <f t="shared" si="2"/>
        <v>0</v>
      </c>
      <c r="H52" s="25"/>
      <c r="I52" s="25"/>
      <c r="K52" s="12"/>
    </row>
    <row r="53" spans="2:11" x14ac:dyDescent="0.25">
      <c r="B53" s="17" t="s">
        <v>211</v>
      </c>
      <c r="C53" s="17" t="s">
        <v>108</v>
      </c>
      <c r="D53" s="8" t="str">
        <f t="shared" si="1"/>
        <v>00</v>
      </c>
      <c r="E53" s="17" t="str">
        <f>P16&amp;Q16&amp;R16&amp;S16&amp;T16&amp;U16&amp;V16&amp;W16</f>
        <v>00000000</v>
      </c>
      <c r="F53" s="17">
        <f t="shared" si="3"/>
        <v>0</v>
      </c>
      <c r="G53" s="17" t="str">
        <f t="shared" si="2"/>
        <v>0</v>
      </c>
      <c r="H53" s="25"/>
      <c r="I53" s="25"/>
      <c r="K53" s="12"/>
    </row>
    <row r="54" spans="2:11" x14ac:dyDescent="0.25">
      <c r="B54" s="17" t="s">
        <v>212</v>
      </c>
      <c r="C54" s="17" t="s">
        <v>108</v>
      </c>
      <c r="D54" s="8" t="str">
        <f t="shared" si="1"/>
        <v>00</v>
      </c>
      <c r="E54" s="17" t="str">
        <f>P18&amp;Q18&amp;R18&amp;S18&amp;T18&amp;U18&amp;V18&amp;W18</f>
        <v>00000000</v>
      </c>
      <c r="F54" s="17">
        <f t="shared" si="3"/>
        <v>0</v>
      </c>
      <c r="G54" s="17" t="str">
        <f t="shared" si="2"/>
        <v>0</v>
      </c>
      <c r="H54" s="25"/>
      <c r="I54" s="25"/>
      <c r="K54" s="12"/>
    </row>
    <row r="55" spans="2:11" x14ac:dyDescent="0.25">
      <c r="B55" s="17" t="s">
        <v>213</v>
      </c>
      <c r="C55" s="17" t="s">
        <v>108</v>
      </c>
      <c r="D55" s="8" t="str">
        <f t="shared" si="1"/>
        <v>00</v>
      </c>
      <c r="E55" s="17" t="str">
        <f>P20&amp;Q20&amp;R20&amp;S20&amp;T20&amp;U20&amp;V20&amp;W20</f>
        <v>00000000</v>
      </c>
      <c r="F55" s="17">
        <f t="shared" si="3"/>
        <v>0</v>
      </c>
      <c r="G55" s="17" t="str">
        <f t="shared" si="2"/>
        <v>0</v>
      </c>
      <c r="H55" s="25"/>
      <c r="I55" s="25"/>
      <c r="K55" s="12"/>
    </row>
    <row r="56" spans="2:11" x14ac:dyDescent="0.25">
      <c r="B56" s="17" t="s">
        <v>214</v>
      </c>
      <c r="C56" s="17" t="s">
        <v>108</v>
      </c>
      <c r="D56" s="8" t="str">
        <f t="shared" si="1"/>
        <v>00</v>
      </c>
      <c r="E56" s="17" t="str">
        <f>P22&amp;Q22&amp;R22&amp;S22&amp;T22&amp;U22&amp;V22&amp;W22</f>
        <v>00000000</v>
      </c>
      <c r="F56" s="17">
        <f t="shared" si="3"/>
        <v>0</v>
      </c>
      <c r="G56" s="17" t="str">
        <f t="shared" si="2"/>
        <v>0</v>
      </c>
      <c r="H56" s="25"/>
      <c r="I56" s="25"/>
      <c r="K56" s="12"/>
    </row>
    <row r="57" spans="2:11" x14ac:dyDescent="0.25">
      <c r="B57" s="17" t="s">
        <v>215</v>
      </c>
      <c r="C57" s="17" t="s">
        <v>108</v>
      </c>
      <c r="D57" s="8" t="str">
        <f t="shared" si="1"/>
        <v>00</v>
      </c>
      <c r="E57" s="17" t="str">
        <f>P24&amp;Q24&amp;R24&amp;S24&amp;T24&amp;U24&amp;V24&amp;W24</f>
        <v>00000000</v>
      </c>
      <c r="F57" s="17">
        <f t="shared" si="3"/>
        <v>0</v>
      </c>
      <c r="G57" s="17" t="str">
        <f t="shared" si="2"/>
        <v>0</v>
      </c>
      <c r="H57" s="25"/>
      <c r="I57" s="25"/>
      <c r="K57" s="12"/>
    </row>
    <row r="58" spans="2:11" x14ac:dyDescent="0.25">
      <c r="B58" s="17" t="s">
        <v>218</v>
      </c>
      <c r="C58" s="17" t="s">
        <v>108</v>
      </c>
      <c r="D58" s="8" t="str">
        <f t="shared" si="1"/>
        <v>00</v>
      </c>
      <c r="E58" s="17" t="str">
        <f>P26&amp;Q26&amp;R26&amp;S26&amp;T26&amp;U26&amp;V26&amp;W26</f>
        <v>00000000</v>
      </c>
      <c r="F58" s="17">
        <f t="shared" si="3"/>
        <v>0</v>
      </c>
      <c r="G58" s="17" t="str">
        <f t="shared" si="2"/>
        <v>0</v>
      </c>
      <c r="H58" s="25"/>
      <c r="I58" s="25"/>
      <c r="K58" s="12"/>
    </row>
    <row r="59" spans="2:11" x14ac:dyDescent="0.25">
      <c r="B59" s="17" t="s">
        <v>219</v>
      </c>
      <c r="C59" s="17" t="s">
        <v>108</v>
      </c>
      <c r="D59" s="8" t="str">
        <f t="shared" si="1"/>
        <v>00</v>
      </c>
      <c r="E59" s="17" t="str">
        <f>P28&amp;Q28&amp;R28&amp;S28&amp;T28&amp;U28&amp;V28&amp;W28</f>
        <v>00000000</v>
      </c>
      <c r="F59" s="17">
        <f t="shared" si="3"/>
        <v>0</v>
      </c>
      <c r="G59" s="17" t="str">
        <f t="shared" si="2"/>
        <v>0</v>
      </c>
      <c r="H59" s="25"/>
      <c r="I59" s="25"/>
      <c r="K59" s="12"/>
    </row>
    <row r="60" spans="2:11" x14ac:dyDescent="0.25">
      <c r="D60" s="11"/>
      <c r="E60" s="11" t="str">
        <f t="shared" ref="E60" si="4">P27&amp;Q27&amp;R27&amp;S27&amp;T27&amp;U27&amp;V27&amp;W27</f>
        <v/>
      </c>
      <c r="F60" s="11"/>
    </row>
    <row r="61" spans="2:11" x14ac:dyDescent="0.25">
      <c r="D61" s="11"/>
      <c r="E61" s="11" t="str">
        <f t="shared" ref="E61" si="5">P29&amp;Q29&amp;R29&amp;S29&amp;T29&amp;U29&amp;V29&amp;W29</f>
        <v/>
      </c>
      <c r="F61" s="11"/>
    </row>
    <row r="62" spans="2:11" x14ac:dyDescent="0.25">
      <c r="D62" s="11"/>
      <c r="F62" s="11"/>
    </row>
    <row r="63" spans="2:11" x14ac:dyDescent="0.25">
      <c r="D63" s="11"/>
      <c r="E63" s="11"/>
      <c r="F63" s="11"/>
    </row>
  </sheetData>
  <mergeCells count="75">
    <mergeCell ref="B5:B6"/>
    <mergeCell ref="C5:C6"/>
    <mergeCell ref="D5:D6"/>
    <mergeCell ref="E5:G6"/>
    <mergeCell ref="H5:W5"/>
    <mergeCell ref="E2:G2"/>
    <mergeCell ref="B3:B4"/>
    <mergeCell ref="C3:C4"/>
    <mergeCell ref="D3:D4"/>
    <mergeCell ref="H3:W4"/>
    <mergeCell ref="B9:B10"/>
    <mergeCell ref="C9:C10"/>
    <mergeCell ref="D9:D10"/>
    <mergeCell ref="E9:G10"/>
    <mergeCell ref="H9:W9"/>
    <mergeCell ref="B7:B8"/>
    <mergeCell ref="C7:C8"/>
    <mergeCell ref="D7:D8"/>
    <mergeCell ref="E7:G8"/>
    <mergeCell ref="H7:W7"/>
    <mergeCell ref="B13:B14"/>
    <mergeCell ref="C13:C14"/>
    <mergeCell ref="D13:D14"/>
    <mergeCell ref="E13:G14"/>
    <mergeCell ref="H13:W13"/>
    <mergeCell ref="B11:B12"/>
    <mergeCell ref="C11:C12"/>
    <mergeCell ref="D11:D12"/>
    <mergeCell ref="E11:G12"/>
    <mergeCell ref="H11:W11"/>
    <mergeCell ref="B17:B18"/>
    <mergeCell ref="C17:C18"/>
    <mergeCell ref="D17:D18"/>
    <mergeCell ref="E17:G18"/>
    <mergeCell ref="H17:W17"/>
    <mergeCell ref="B15:B16"/>
    <mergeCell ref="C15:C16"/>
    <mergeCell ref="D15:D16"/>
    <mergeCell ref="E15:G16"/>
    <mergeCell ref="H15:W15"/>
    <mergeCell ref="B21:B22"/>
    <mergeCell ref="C21:C22"/>
    <mergeCell ref="D21:D22"/>
    <mergeCell ref="E21:G22"/>
    <mergeCell ref="H21:W21"/>
    <mergeCell ref="B19:B20"/>
    <mergeCell ref="C19:C20"/>
    <mergeCell ref="D19:D20"/>
    <mergeCell ref="E19:G20"/>
    <mergeCell ref="H19:W19"/>
    <mergeCell ref="B25:B26"/>
    <mergeCell ref="C25:C26"/>
    <mergeCell ref="D25:D26"/>
    <mergeCell ref="E25:G26"/>
    <mergeCell ref="H25:W25"/>
    <mergeCell ref="B23:B24"/>
    <mergeCell ref="C23:C24"/>
    <mergeCell ref="D23:D24"/>
    <mergeCell ref="E23:G24"/>
    <mergeCell ref="H23:W23"/>
    <mergeCell ref="H36:H59"/>
    <mergeCell ref="I36:I59"/>
    <mergeCell ref="B35:C35"/>
    <mergeCell ref="B27:B28"/>
    <mergeCell ref="C27:C28"/>
    <mergeCell ref="D27:D28"/>
    <mergeCell ref="E27:G28"/>
    <mergeCell ref="H27:W27"/>
    <mergeCell ref="B29:B30"/>
    <mergeCell ref="C29:C30"/>
    <mergeCell ref="D29:D30"/>
    <mergeCell ref="E29:G30"/>
    <mergeCell ref="H29:W29"/>
    <mergeCell ref="G34:H34"/>
    <mergeCell ref="G35:H3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98C2-ADED-4971-BA3C-66021DC5B799}">
  <sheetPr codeName="Sheet6"/>
  <dimension ref="B2:W63"/>
  <sheetViews>
    <sheetView zoomScaleNormal="100" workbookViewId="0">
      <selection activeCell="L43" sqref="L43:M43"/>
    </sheetView>
  </sheetViews>
  <sheetFormatPr defaultRowHeight="15.75" x14ac:dyDescent="0.25"/>
  <cols>
    <col min="1" max="1" width="9.140625" style="4"/>
    <col min="2" max="2" width="15.140625" style="4" bestFit="1" customWidth="1"/>
    <col min="3" max="3" width="25.85546875" style="4" bestFit="1" customWidth="1"/>
    <col min="4" max="4" width="14.140625" style="4" bestFit="1" customWidth="1"/>
    <col min="5" max="5" width="10.7109375" style="4" bestFit="1" customWidth="1"/>
    <col min="6" max="6" width="10.42578125" style="4" bestFit="1" customWidth="1"/>
    <col min="7" max="7" width="9.7109375" style="4" bestFit="1" customWidth="1"/>
    <col min="8" max="8" width="11.140625" style="4" customWidth="1"/>
    <col min="9" max="9" width="12.85546875" style="4" customWidth="1"/>
    <col min="10" max="10" width="10.140625" style="4" bestFit="1" customWidth="1"/>
    <col min="11" max="11" width="10.5703125" style="4" bestFit="1" customWidth="1"/>
    <col min="12" max="12" width="8.85546875" style="4" bestFit="1" customWidth="1"/>
    <col min="13" max="13" width="7.42578125" style="4" customWidth="1"/>
    <col min="14" max="14" width="8.85546875" style="4" bestFit="1" customWidth="1"/>
    <col min="15" max="15" width="8.42578125" style="4" customWidth="1"/>
    <col min="16" max="16" width="9.5703125" style="4" bestFit="1" customWidth="1"/>
    <col min="17" max="17" width="9" style="4" bestFit="1" customWidth="1"/>
    <col min="18" max="18" width="9" style="4" customWidth="1"/>
    <col min="19" max="19" width="9.7109375" style="4" bestFit="1" customWidth="1"/>
    <col min="20" max="20" width="11" style="4" customWidth="1"/>
    <col min="21" max="21" width="8.42578125" style="4" customWidth="1"/>
    <col min="22" max="22" width="9.5703125" style="4" customWidth="1"/>
    <col min="23" max="23" width="6.85546875" style="4" bestFit="1" customWidth="1"/>
    <col min="24" max="16384" width="9.140625" style="4"/>
  </cols>
  <sheetData>
    <row r="2" spans="2:23" x14ac:dyDescent="0.25">
      <c r="B2" s="18" t="s">
        <v>12</v>
      </c>
      <c r="C2" s="18" t="s">
        <v>19</v>
      </c>
      <c r="D2" s="18" t="s">
        <v>14</v>
      </c>
      <c r="E2" s="34" t="s">
        <v>64</v>
      </c>
      <c r="F2" s="34"/>
      <c r="G2" s="34"/>
      <c r="H2" s="18" t="s">
        <v>30</v>
      </c>
      <c r="I2" s="18" t="s">
        <v>31</v>
      </c>
      <c r="J2" s="18" t="s">
        <v>32</v>
      </c>
      <c r="K2" s="18" t="s">
        <v>33</v>
      </c>
      <c r="L2" s="18" t="s">
        <v>34</v>
      </c>
      <c r="M2" s="18" t="s">
        <v>35</v>
      </c>
      <c r="N2" s="18" t="s">
        <v>36</v>
      </c>
      <c r="O2" s="18" t="s">
        <v>37</v>
      </c>
      <c r="P2" s="18" t="s">
        <v>38</v>
      </c>
      <c r="Q2" s="18" t="s">
        <v>39</v>
      </c>
      <c r="R2" s="18" t="s">
        <v>40</v>
      </c>
      <c r="S2" s="18" t="s">
        <v>41</v>
      </c>
      <c r="T2" s="18" t="s">
        <v>42</v>
      </c>
      <c r="U2" s="18" t="s">
        <v>43</v>
      </c>
      <c r="V2" s="18" t="s">
        <v>44</v>
      </c>
      <c r="W2" s="18" t="s">
        <v>45</v>
      </c>
    </row>
    <row r="3" spans="2:23" x14ac:dyDescent="0.25">
      <c r="B3" s="25" t="s">
        <v>220</v>
      </c>
      <c r="C3" s="25" t="s">
        <v>169</v>
      </c>
      <c r="D3" s="25" t="s">
        <v>235</v>
      </c>
      <c r="E3" s="17" t="s">
        <v>16</v>
      </c>
      <c r="F3" s="17" t="s">
        <v>17</v>
      </c>
      <c r="G3" s="17" t="s">
        <v>18</v>
      </c>
      <c r="H3" s="25" t="s">
        <v>48</v>
      </c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spans="2:23" x14ac:dyDescent="0.25">
      <c r="B4" s="25"/>
      <c r="C4" s="25"/>
      <c r="D4" s="25"/>
      <c r="E4" s="17" t="s">
        <v>72</v>
      </c>
      <c r="F4" s="17" t="s">
        <v>73</v>
      </c>
      <c r="G4" s="17" t="s">
        <v>74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spans="2:23" x14ac:dyDescent="0.25">
      <c r="B5" s="25" t="s">
        <v>221</v>
      </c>
      <c r="C5" s="25" t="s">
        <v>229</v>
      </c>
      <c r="D5" s="25" t="s">
        <v>236</v>
      </c>
      <c r="E5" s="25" t="str">
        <f>"0x"&amp;BIN2HEX(CONCATENATE(H6,I6,J6,K6,L6,M6,N6,O6),2)&amp;BIN2HEX(CONCATENATE(P6,Q6,R6,S6,T6,U6,V6,W6),2)</f>
        <v>0x0000</v>
      </c>
      <c r="F5" s="25"/>
      <c r="G5" s="25"/>
      <c r="H5" s="25" t="s">
        <v>48</v>
      </c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</row>
    <row r="6" spans="2:23" x14ac:dyDescent="0.25">
      <c r="B6" s="25"/>
      <c r="C6" s="25"/>
      <c r="D6" s="25"/>
      <c r="E6" s="25"/>
      <c r="F6" s="25"/>
      <c r="G6" s="25"/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</row>
    <row r="7" spans="2:23" x14ac:dyDescent="0.25">
      <c r="B7" s="25" t="s">
        <v>222</v>
      </c>
      <c r="C7" s="25" t="s">
        <v>231</v>
      </c>
      <c r="D7" s="25" t="s">
        <v>237</v>
      </c>
      <c r="E7" s="25" t="str">
        <f>"0x"&amp;BIN2HEX(CONCATENATE(H8,I8,J8,K8,L8,M8,N8,O8),2)&amp;BIN2HEX(CONCATENATE(P8,Q8,R8,S8,T8,U8,V8,W8),2)</f>
        <v>0x0000</v>
      </c>
      <c r="F7" s="25"/>
      <c r="G7" s="25"/>
      <c r="H7" s="25" t="s">
        <v>48</v>
      </c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8" spans="2:23" x14ac:dyDescent="0.25">
      <c r="B8" s="25"/>
      <c r="C8" s="25"/>
      <c r="D8" s="25"/>
      <c r="E8" s="25"/>
      <c r="F8" s="25"/>
      <c r="G8" s="25"/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</row>
    <row r="9" spans="2:23" x14ac:dyDescent="0.25">
      <c r="B9" s="25" t="s">
        <v>223</v>
      </c>
      <c r="C9" s="25" t="s">
        <v>232</v>
      </c>
      <c r="D9" s="25" t="s">
        <v>238</v>
      </c>
      <c r="E9" s="25" t="str">
        <f>"0x"&amp;BIN2HEX(CONCATENATE(H10,I10,J10,K10,L10,M10,N10,O10),2)&amp;BIN2HEX(CONCATENATE(P10,Q10,R10,S10,T10,U10,V10,W10),2)</f>
        <v>0x0000</v>
      </c>
      <c r="F9" s="25"/>
      <c r="G9" s="25"/>
      <c r="H9" s="25" t="s">
        <v>48</v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spans="2:23" x14ac:dyDescent="0.25">
      <c r="B10" s="25"/>
      <c r="C10" s="25"/>
      <c r="D10" s="25"/>
      <c r="E10" s="25"/>
      <c r="F10" s="25"/>
      <c r="G10" s="25"/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</row>
    <row r="11" spans="2:23" x14ac:dyDescent="0.25">
      <c r="B11" s="25" t="s">
        <v>224</v>
      </c>
      <c r="C11" s="25" t="s">
        <v>230</v>
      </c>
      <c r="D11" s="25" t="s">
        <v>239</v>
      </c>
      <c r="E11" s="25" t="str">
        <f>"0x"&amp;BIN2HEX(CONCATENATE(H12,I12,J12,K12,L12,M12,N12,O12),2)&amp;BIN2HEX(CONCATENATE(P12,Q12,R12,S12,T12,U12,V12,W12),2)</f>
        <v>0x0000</v>
      </c>
      <c r="F11" s="25"/>
      <c r="G11" s="25"/>
      <c r="H11" s="25" t="s">
        <v>48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2:23" x14ac:dyDescent="0.25">
      <c r="B12" s="25"/>
      <c r="C12" s="25"/>
      <c r="D12" s="25"/>
      <c r="E12" s="25"/>
      <c r="F12" s="25"/>
      <c r="G12" s="25"/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</row>
    <row r="13" spans="2:23" x14ac:dyDescent="0.25">
      <c r="B13" s="25" t="s">
        <v>225</v>
      </c>
      <c r="C13" s="25" t="s">
        <v>233</v>
      </c>
      <c r="D13" s="25" t="s">
        <v>240</v>
      </c>
      <c r="E13" s="25" t="str">
        <f>"0x"&amp;BIN2HEX(CONCATENATE(H14,I14,J14,K14,L14,M14,N14,O14),2)&amp;BIN2HEX(CONCATENATE(P14,Q14,R14,S14,T14,U14,V14,W14),2)</f>
        <v>0x0000</v>
      </c>
      <c r="F13" s="25"/>
      <c r="G13" s="25"/>
      <c r="H13" s="25" t="s">
        <v>48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2:23" x14ac:dyDescent="0.25">
      <c r="B14" s="25"/>
      <c r="C14" s="25"/>
      <c r="D14" s="25"/>
      <c r="E14" s="25"/>
      <c r="F14" s="25"/>
      <c r="G14" s="25"/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</row>
    <row r="15" spans="2:23" x14ac:dyDescent="0.25">
      <c r="B15" s="25" t="s">
        <v>226</v>
      </c>
      <c r="C15" s="25" t="s">
        <v>234</v>
      </c>
      <c r="D15" s="25" t="s">
        <v>241</v>
      </c>
      <c r="E15" s="25" t="str">
        <f>"0x"&amp;BIN2HEX(CONCATENATE(H16,I16,J16,K16,L16,M16,N16,O16),2)&amp;BIN2HEX(CONCATENATE(P16,Q16,R16,S16,T16,U16,V16,W16),2)</f>
        <v>0x0000</v>
      </c>
      <c r="F15" s="25"/>
      <c r="G15" s="25"/>
      <c r="H15" s="25" t="s">
        <v>48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2:23" x14ac:dyDescent="0.25">
      <c r="B16" s="25"/>
      <c r="C16" s="25"/>
      <c r="D16" s="25"/>
      <c r="E16" s="25"/>
      <c r="F16" s="25"/>
      <c r="G16" s="25"/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</row>
    <row r="17" spans="2:23" x14ac:dyDescent="0.25">
      <c r="B17" s="25" t="s">
        <v>228</v>
      </c>
      <c r="C17" s="25" t="s">
        <v>227</v>
      </c>
      <c r="D17" s="25" t="s">
        <v>242</v>
      </c>
      <c r="E17" s="25" t="str">
        <f>"0x"&amp;H36&amp;RIGHT(I36,2)</f>
        <v>0x0000</v>
      </c>
      <c r="F17" s="25"/>
      <c r="G17" s="25"/>
      <c r="H17" s="25" t="s">
        <v>48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2:23" x14ac:dyDescent="0.25">
      <c r="B18" s="25"/>
      <c r="C18" s="25"/>
      <c r="D18" s="25"/>
      <c r="E18" s="25"/>
      <c r="F18" s="25"/>
      <c r="G18" s="25"/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</row>
    <row r="19" spans="2:23" ht="15.75" customHeight="1" x14ac:dyDescent="0.25"/>
    <row r="20" spans="2:23" ht="15.75" customHeight="1" x14ac:dyDescent="0.25"/>
    <row r="21" spans="2:23" ht="15.75" customHeight="1" x14ac:dyDescent="0.25"/>
    <row r="22" spans="2:23" ht="15.75" customHeight="1" x14ac:dyDescent="0.25"/>
    <row r="23" spans="2:23" ht="15.75" customHeight="1" x14ac:dyDescent="0.25"/>
    <row r="24" spans="2:23" ht="15.75" customHeight="1" x14ac:dyDescent="0.25"/>
    <row r="25" spans="2:23" ht="15.75" customHeight="1" x14ac:dyDescent="0.25"/>
    <row r="26" spans="2:23" ht="15.75" customHeight="1" x14ac:dyDescent="0.25"/>
    <row r="27" spans="2:23" ht="15.75" customHeight="1" x14ac:dyDescent="0.25"/>
    <row r="28" spans="2:23" ht="15.75" customHeight="1" x14ac:dyDescent="0.25"/>
    <row r="29" spans="2:23" ht="15.75" customHeight="1" x14ac:dyDescent="0.25"/>
    <row r="30" spans="2:23" ht="15.75" customHeight="1" x14ac:dyDescent="0.25"/>
    <row r="34" spans="2:9" x14ac:dyDescent="0.25">
      <c r="G34" s="44" t="s">
        <v>337</v>
      </c>
      <c r="H34" s="44"/>
      <c r="I34" s="4" t="s">
        <v>336</v>
      </c>
    </row>
    <row r="35" spans="2:9" x14ac:dyDescent="0.25">
      <c r="B35" s="34" t="s">
        <v>112</v>
      </c>
      <c r="C35" s="34"/>
      <c r="D35" s="18" t="s">
        <v>109</v>
      </c>
      <c r="E35" s="18" t="s">
        <v>111</v>
      </c>
      <c r="F35" s="18" t="s">
        <v>110</v>
      </c>
      <c r="G35" s="34" t="s">
        <v>114</v>
      </c>
      <c r="H35" s="34"/>
      <c r="I35" s="18" t="s">
        <v>113</v>
      </c>
    </row>
    <row r="36" spans="2:9" x14ac:dyDescent="0.25">
      <c r="B36" s="17" t="s">
        <v>290</v>
      </c>
      <c r="C36" s="17" t="s">
        <v>107</v>
      </c>
      <c r="D36" s="8" t="str">
        <f>HEX2BIN(E36,2)</f>
        <v>00</v>
      </c>
      <c r="E36" s="17" t="str">
        <f>H6&amp;I6&amp;J6&amp;K6&amp;L6&amp;M6&amp;N6&amp;O6</f>
        <v>00000000</v>
      </c>
      <c r="F36" s="17">
        <f t="shared" ref="F36:F42" si="0">HEX2DEC(D36)</f>
        <v>0</v>
      </c>
      <c r="G36" s="17"/>
      <c r="H36" s="32" t="str">
        <f>BIN2HEX(G54,2)</f>
        <v>00</v>
      </c>
      <c r="I36" s="32" t="str">
        <f>DEC2HEX(MOD(SUM(F36:F42)+SUM(F48:F54),2^8),2)</f>
        <v>00</v>
      </c>
    </row>
    <row r="37" spans="2:9" x14ac:dyDescent="0.25">
      <c r="B37" s="17" t="s">
        <v>291</v>
      </c>
      <c r="C37" s="17" t="s">
        <v>107</v>
      </c>
      <c r="D37" s="8" t="str">
        <f t="shared" ref="D37:D54" si="1">HEX2BIN(E37,2)</f>
        <v>00</v>
      </c>
      <c r="E37" s="17" t="str">
        <f>H8&amp;I8&amp;J8&amp;K8&amp;L8&amp;M8&amp;N8&amp;O8</f>
        <v>00000000</v>
      </c>
      <c r="F37" s="17">
        <f t="shared" si="0"/>
        <v>0</v>
      </c>
      <c r="G37" s="20" t="str">
        <f>RIGHT(DEC2BIN(_xlfn.BITXOR(BIN2DEC(E36),BIN2DEC(E37))),7)</f>
        <v>0</v>
      </c>
      <c r="H37" s="46"/>
      <c r="I37" s="46"/>
    </row>
    <row r="38" spans="2:9" x14ac:dyDescent="0.25">
      <c r="B38" s="17" t="s">
        <v>292</v>
      </c>
      <c r="C38" s="17" t="s">
        <v>107</v>
      </c>
      <c r="D38" s="8" t="str">
        <f t="shared" si="1"/>
        <v>00</v>
      </c>
      <c r="E38" s="17" t="str">
        <f>H10&amp;I10&amp;J10&amp;K10&amp;L10&amp;M10&amp;N10&amp;O10</f>
        <v>00000000</v>
      </c>
      <c r="F38" s="17">
        <f t="shared" si="0"/>
        <v>0</v>
      </c>
      <c r="G38" s="17" t="str">
        <f>RIGHT(DEC2BIN(_xlfn.BITXOR(BIN2DEC(E38),BIN2DEC(G37))),7)</f>
        <v>0</v>
      </c>
      <c r="H38" s="46"/>
      <c r="I38" s="46"/>
    </row>
    <row r="39" spans="2:9" x14ac:dyDescent="0.25">
      <c r="B39" s="17" t="s">
        <v>293</v>
      </c>
      <c r="C39" s="17" t="s">
        <v>107</v>
      </c>
      <c r="D39" s="8" t="str">
        <f t="shared" si="1"/>
        <v>00</v>
      </c>
      <c r="E39" s="17" t="str">
        <f>H12&amp;I12&amp;J12&amp;K12&amp;L12&amp;M12&amp;N12&amp;O12</f>
        <v>00000000</v>
      </c>
      <c r="F39" s="17">
        <f t="shared" si="0"/>
        <v>0</v>
      </c>
      <c r="G39" s="17" t="str">
        <f>RIGHT(DEC2BIN(_xlfn.BITXOR(BIN2DEC(E39),BIN2DEC(G38))),7)</f>
        <v>0</v>
      </c>
      <c r="H39" s="46"/>
      <c r="I39" s="46"/>
    </row>
    <row r="40" spans="2:9" x14ac:dyDescent="0.25">
      <c r="B40" s="17" t="s">
        <v>294</v>
      </c>
      <c r="C40" s="17" t="s">
        <v>107</v>
      </c>
      <c r="D40" s="8" t="str">
        <f t="shared" si="1"/>
        <v>00</v>
      </c>
      <c r="E40" s="17" t="str">
        <f>H14&amp;I14&amp;J14&amp;K14&amp;L14&amp;M14&amp;N14&amp;O14</f>
        <v>00000000</v>
      </c>
      <c r="F40" s="17">
        <f t="shared" si="0"/>
        <v>0</v>
      </c>
      <c r="G40" s="17" t="str">
        <f>RIGHT(DEC2BIN(_xlfn.BITXOR(BIN2DEC(E40),BIN2DEC(G39))),7)</f>
        <v>0</v>
      </c>
      <c r="H40" s="46"/>
      <c r="I40" s="46"/>
    </row>
    <row r="41" spans="2:9" x14ac:dyDescent="0.25">
      <c r="B41" s="17" t="s">
        <v>295</v>
      </c>
      <c r="C41" s="17" t="s">
        <v>107</v>
      </c>
      <c r="D41" s="8" t="str">
        <f t="shared" si="1"/>
        <v>00</v>
      </c>
      <c r="E41" s="17" t="str">
        <f>H16&amp;I16&amp;J16&amp;K16&amp;L16&amp;M16&amp;N16&amp;O16</f>
        <v>00000000</v>
      </c>
      <c r="F41" s="17">
        <f t="shared" si="0"/>
        <v>0</v>
      </c>
      <c r="G41" s="17" t="str">
        <f>RIGHT(DEC2BIN(_xlfn.BITXOR(BIN2DEC(E41),BIN2DEC(G40))),7)</f>
        <v>0</v>
      </c>
      <c r="H41" s="46"/>
      <c r="I41" s="46"/>
    </row>
    <row r="42" spans="2:9" x14ac:dyDescent="0.25">
      <c r="B42" s="17" t="s">
        <v>296</v>
      </c>
      <c r="C42" s="17" t="s">
        <v>107</v>
      </c>
      <c r="D42" s="8" t="str">
        <f t="shared" si="1"/>
        <v>00</v>
      </c>
      <c r="E42" s="17" t="str">
        <f>H18&amp;I18&amp;J18&amp;K18&amp;L18&amp;M18&amp;N18&amp;O18</f>
        <v>00000000</v>
      </c>
      <c r="F42" s="17">
        <f t="shared" si="0"/>
        <v>0</v>
      </c>
      <c r="G42" s="17" t="str">
        <f>RIGHT(DEC2BIN(_xlfn.BITXOR(BIN2DEC(E42),BIN2DEC(G41))),7)</f>
        <v>0</v>
      </c>
      <c r="H42" s="46"/>
      <c r="I42" s="46"/>
    </row>
    <row r="43" spans="2:9" x14ac:dyDescent="0.25">
      <c r="B43" s="17"/>
      <c r="C43" s="17"/>
      <c r="D43" s="8"/>
      <c r="E43" s="17"/>
      <c r="F43" s="17"/>
      <c r="G43" s="17"/>
      <c r="H43" s="46"/>
      <c r="I43" s="46"/>
    </row>
    <row r="44" spans="2:9" x14ac:dyDescent="0.25">
      <c r="B44" s="17"/>
      <c r="C44" s="17"/>
      <c r="D44" s="8"/>
      <c r="E44" s="17"/>
      <c r="F44" s="17"/>
      <c r="G44" s="17"/>
      <c r="H44" s="46"/>
      <c r="I44" s="46"/>
    </row>
    <row r="45" spans="2:9" x14ac:dyDescent="0.25">
      <c r="B45" s="17"/>
      <c r="C45" s="17"/>
      <c r="D45" s="8"/>
      <c r="E45" s="17"/>
      <c r="F45" s="17"/>
      <c r="G45" s="17"/>
      <c r="H45" s="46"/>
      <c r="I45" s="46"/>
    </row>
    <row r="46" spans="2:9" x14ac:dyDescent="0.25">
      <c r="B46" s="17"/>
      <c r="C46" s="17"/>
      <c r="D46" s="8"/>
      <c r="E46" s="17"/>
      <c r="F46" s="17"/>
      <c r="G46" s="17"/>
      <c r="H46" s="46"/>
      <c r="I46" s="46"/>
    </row>
    <row r="47" spans="2:9" x14ac:dyDescent="0.25">
      <c r="B47" s="17"/>
      <c r="C47" s="17"/>
      <c r="D47" s="8"/>
      <c r="E47" s="17"/>
      <c r="F47" s="17"/>
      <c r="G47" s="17"/>
      <c r="H47" s="46"/>
      <c r="I47" s="46"/>
    </row>
    <row r="48" spans="2:9" x14ac:dyDescent="0.25">
      <c r="B48" s="17" t="s">
        <v>297</v>
      </c>
      <c r="C48" s="17" t="s">
        <v>108</v>
      </c>
      <c r="D48" s="8" t="str">
        <f t="shared" si="1"/>
        <v>00</v>
      </c>
      <c r="E48" s="17" t="str">
        <f>P6&amp;Q6&amp;R6&amp;S6&amp;T6&amp;U6&amp;V6&amp;W6</f>
        <v>00000000</v>
      </c>
      <c r="F48" s="17">
        <f t="shared" ref="F48:F54" si="2">HEX2DEC(D48)</f>
        <v>0</v>
      </c>
      <c r="G48" s="17" t="str">
        <f>RIGHT(DEC2BIN(_xlfn.BITXOR(BIN2DEC(E48),BIN2DEC(G42))),7)</f>
        <v>0</v>
      </c>
      <c r="H48" s="46"/>
      <c r="I48" s="46"/>
    </row>
    <row r="49" spans="2:9" x14ac:dyDescent="0.25">
      <c r="B49" s="17" t="s">
        <v>298</v>
      </c>
      <c r="C49" s="17" t="s">
        <v>108</v>
      </c>
      <c r="D49" s="8" t="str">
        <f t="shared" si="1"/>
        <v>00</v>
      </c>
      <c r="E49" s="17" t="str">
        <f>P8&amp;Q8&amp;R8&amp;S8&amp;T8&amp;U8&amp;V8&amp;W8</f>
        <v>00000000</v>
      </c>
      <c r="F49" s="17">
        <f t="shared" si="2"/>
        <v>0</v>
      </c>
      <c r="G49" s="17" t="str">
        <f t="shared" ref="G49:G54" si="3">RIGHT(DEC2BIN(_xlfn.BITXOR(BIN2DEC(E49),BIN2DEC(G48))),7)</f>
        <v>0</v>
      </c>
      <c r="H49" s="46"/>
      <c r="I49" s="46"/>
    </row>
    <row r="50" spans="2:9" x14ac:dyDescent="0.25">
      <c r="B50" s="17" t="s">
        <v>299</v>
      </c>
      <c r="C50" s="17" t="s">
        <v>108</v>
      </c>
      <c r="D50" s="8" t="str">
        <f t="shared" si="1"/>
        <v>00</v>
      </c>
      <c r="E50" s="17" t="str">
        <f>P10&amp;Q10&amp;R10&amp;S10&amp;T10&amp;U10&amp;V10&amp;W10</f>
        <v>00000000</v>
      </c>
      <c r="F50" s="17">
        <f t="shared" si="2"/>
        <v>0</v>
      </c>
      <c r="G50" s="17" t="str">
        <f t="shared" si="3"/>
        <v>0</v>
      </c>
      <c r="H50" s="46"/>
      <c r="I50" s="46"/>
    </row>
    <row r="51" spans="2:9" x14ac:dyDescent="0.25">
      <c r="B51" s="17" t="s">
        <v>300</v>
      </c>
      <c r="C51" s="17" t="s">
        <v>108</v>
      </c>
      <c r="D51" s="8" t="str">
        <f t="shared" si="1"/>
        <v>00</v>
      </c>
      <c r="E51" s="17" t="str">
        <f>P12&amp;Q12&amp;R12&amp;S12&amp;T12&amp;U12&amp;V12&amp;W12</f>
        <v>00000000</v>
      </c>
      <c r="F51" s="17">
        <f t="shared" si="2"/>
        <v>0</v>
      </c>
      <c r="G51" s="17" t="str">
        <f t="shared" si="3"/>
        <v>0</v>
      </c>
      <c r="H51" s="46"/>
      <c r="I51" s="46"/>
    </row>
    <row r="52" spans="2:9" x14ac:dyDescent="0.25">
      <c r="B52" s="17" t="s">
        <v>301</v>
      </c>
      <c r="C52" s="17" t="s">
        <v>108</v>
      </c>
      <c r="D52" s="8" t="str">
        <f t="shared" si="1"/>
        <v>00</v>
      </c>
      <c r="E52" s="17" t="str">
        <f>P14&amp;Q14&amp;R14&amp;S14&amp;T14&amp;U14&amp;V14&amp;W14</f>
        <v>00000000</v>
      </c>
      <c r="F52" s="17">
        <f t="shared" si="2"/>
        <v>0</v>
      </c>
      <c r="G52" s="17" t="str">
        <f t="shared" si="3"/>
        <v>0</v>
      </c>
      <c r="H52" s="46"/>
      <c r="I52" s="46"/>
    </row>
    <row r="53" spans="2:9" x14ac:dyDescent="0.25">
      <c r="B53" s="17" t="s">
        <v>302</v>
      </c>
      <c r="C53" s="17" t="s">
        <v>108</v>
      </c>
      <c r="D53" s="8" t="str">
        <f t="shared" si="1"/>
        <v>00</v>
      </c>
      <c r="E53" s="17" t="str">
        <f>P16&amp;Q16&amp;R16&amp;S16&amp;T16&amp;U16&amp;V16&amp;W16</f>
        <v>00000000</v>
      </c>
      <c r="F53" s="17">
        <f t="shared" si="2"/>
        <v>0</v>
      </c>
      <c r="G53" s="17" t="str">
        <f t="shared" si="3"/>
        <v>0</v>
      </c>
      <c r="H53" s="46"/>
      <c r="I53" s="46"/>
    </row>
    <row r="54" spans="2:9" x14ac:dyDescent="0.25">
      <c r="B54" s="17" t="s">
        <v>303</v>
      </c>
      <c r="C54" s="17" t="s">
        <v>108</v>
      </c>
      <c r="D54" s="8" t="str">
        <f t="shared" si="1"/>
        <v>00</v>
      </c>
      <c r="E54" s="17" t="str">
        <f>P18&amp;Q18&amp;R18&amp;S18&amp;T18&amp;U18&amp;V18&amp;W18</f>
        <v>00000000</v>
      </c>
      <c r="F54" s="17">
        <f t="shared" si="2"/>
        <v>0</v>
      </c>
      <c r="G54" s="17" t="str">
        <f t="shared" si="3"/>
        <v>0</v>
      </c>
      <c r="H54" s="33"/>
      <c r="I54" s="33"/>
    </row>
    <row r="55" spans="2:9" x14ac:dyDescent="0.25">
      <c r="B55" s="19"/>
      <c r="C55" s="19"/>
      <c r="D55" s="13"/>
      <c r="E55" s="19"/>
      <c r="F55" s="19"/>
      <c r="G55" s="19"/>
      <c r="H55" s="19"/>
      <c r="I55" s="19"/>
    </row>
    <row r="56" spans="2:9" x14ac:dyDescent="0.25">
      <c r="B56" s="19"/>
      <c r="C56" s="19"/>
      <c r="D56" s="13"/>
      <c r="E56" s="19"/>
      <c r="F56" s="19"/>
      <c r="G56" s="19"/>
      <c r="H56" s="19"/>
    </row>
    <row r="57" spans="2:9" x14ac:dyDescent="0.25">
      <c r="B57" s="19"/>
      <c r="C57" s="19"/>
      <c r="D57" s="13"/>
      <c r="E57" s="19"/>
      <c r="F57" s="19"/>
      <c r="G57" s="19"/>
      <c r="H57" s="19"/>
    </row>
    <row r="58" spans="2:9" x14ac:dyDescent="0.25">
      <c r="B58" s="19"/>
      <c r="C58" s="19"/>
      <c r="D58" s="13"/>
      <c r="E58" s="19"/>
      <c r="F58" s="19"/>
      <c r="G58" s="19"/>
      <c r="H58" s="19"/>
    </row>
    <row r="59" spans="2:9" x14ac:dyDescent="0.25">
      <c r="B59" s="19"/>
      <c r="C59" s="19"/>
      <c r="D59" s="13"/>
      <c r="E59" s="19"/>
      <c r="F59" s="19"/>
      <c r="G59" s="19"/>
      <c r="H59" s="19"/>
    </row>
    <row r="60" spans="2:9" x14ac:dyDescent="0.25">
      <c r="D60" s="19"/>
      <c r="E60" s="19" t="str">
        <f t="shared" ref="E60" si="4">P27&amp;Q27&amp;R27&amp;S27&amp;T27&amp;U27&amp;V27&amp;W27</f>
        <v/>
      </c>
      <c r="F60" s="19"/>
    </row>
    <row r="61" spans="2:9" x14ac:dyDescent="0.25">
      <c r="D61" s="19"/>
      <c r="E61" s="19" t="str">
        <f t="shared" ref="E61" si="5">P29&amp;Q29&amp;R29&amp;S29&amp;T29&amp;U29&amp;V29&amp;W29</f>
        <v/>
      </c>
      <c r="F61" s="19"/>
    </row>
    <row r="62" spans="2:9" x14ac:dyDescent="0.25">
      <c r="D62" s="19"/>
      <c r="F62" s="19"/>
    </row>
    <row r="63" spans="2:9" x14ac:dyDescent="0.25">
      <c r="D63" s="19"/>
      <c r="E63" s="19"/>
      <c r="F63" s="19"/>
    </row>
  </sheetData>
  <mergeCells count="45">
    <mergeCell ref="E2:G2"/>
    <mergeCell ref="B3:B4"/>
    <mergeCell ref="C3:C4"/>
    <mergeCell ref="D3:D4"/>
    <mergeCell ref="H3:W4"/>
    <mergeCell ref="B5:B6"/>
    <mergeCell ref="C5:C6"/>
    <mergeCell ref="D5:D6"/>
    <mergeCell ref="B15:B16"/>
    <mergeCell ref="C15:C16"/>
    <mergeCell ref="D15:D16"/>
    <mergeCell ref="B11:B12"/>
    <mergeCell ref="C11:C12"/>
    <mergeCell ref="D11:D12"/>
    <mergeCell ref="B7:B8"/>
    <mergeCell ref="C7:C8"/>
    <mergeCell ref="D7:D8"/>
    <mergeCell ref="B9:B10"/>
    <mergeCell ref="C9:C10"/>
    <mergeCell ref="D9:D10"/>
    <mergeCell ref="B13:B14"/>
    <mergeCell ref="C13:C14"/>
    <mergeCell ref="D13:D14"/>
    <mergeCell ref="E13:G14"/>
    <mergeCell ref="H13:W13"/>
    <mergeCell ref="B35:C35"/>
    <mergeCell ref="B17:B18"/>
    <mergeCell ref="C17:C18"/>
    <mergeCell ref="D17:D18"/>
    <mergeCell ref="E17:G18"/>
    <mergeCell ref="E5:G6"/>
    <mergeCell ref="E15:G16"/>
    <mergeCell ref="H15:W15"/>
    <mergeCell ref="E11:G12"/>
    <mergeCell ref="E7:G8"/>
    <mergeCell ref="E9:G10"/>
    <mergeCell ref="I36:I54"/>
    <mergeCell ref="H36:H54"/>
    <mergeCell ref="H5:W5"/>
    <mergeCell ref="H7:W7"/>
    <mergeCell ref="H9:W9"/>
    <mergeCell ref="H11:W11"/>
    <mergeCell ref="H17:W17"/>
    <mergeCell ref="G34:H34"/>
    <mergeCell ref="G35:H3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CB54F-D210-48A2-B420-290E1787E6E3}">
  <sheetPr codeName="Sheet7"/>
  <dimension ref="A2:W70"/>
  <sheetViews>
    <sheetView topLeftCell="A7" zoomScaleNormal="100" workbookViewId="0">
      <selection activeCell="E5" sqref="E5:G6"/>
    </sheetView>
  </sheetViews>
  <sheetFormatPr defaultRowHeight="15.75" x14ac:dyDescent="0.25"/>
  <cols>
    <col min="1" max="1" width="24.140625" style="4" customWidth="1"/>
    <col min="2" max="2" width="15.140625" style="4" bestFit="1" customWidth="1"/>
    <col min="3" max="3" width="27.28515625" style="4" bestFit="1" customWidth="1"/>
    <col min="4" max="4" width="14.140625" style="4" bestFit="1" customWidth="1"/>
    <col min="5" max="5" width="10.7109375" style="4" bestFit="1" customWidth="1"/>
    <col min="6" max="6" width="10.42578125" style="4" bestFit="1" customWidth="1"/>
    <col min="7" max="7" width="9.7109375" style="4" bestFit="1" customWidth="1"/>
    <col min="8" max="8" width="11.140625" style="4" customWidth="1"/>
    <col min="9" max="9" width="12.85546875" style="4" customWidth="1"/>
    <col min="10" max="10" width="10.140625" style="4" bestFit="1" customWidth="1"/>
    <col min="11" max="11" width="10.5703125" style="4" bestFit="1" customWidth="1"/>
    <col min="12" max="12" width="8.85546875" style="4" bestFit="1" customWidth="1"/>
    <col min="13" max="13" width="7.42578125" style="4" customWidth="1"/>
    <col min="14" max="14" width="8.85546875" style="4" bestFit="1" customWidth="1"/>
    <col min="15" max="15" width="8.42578125" style="4" customWidth="1"/>
    <col min="16" max="16" width="9.5703125" style="4" bestFit="1" customWidth="1"/>
    <col min="17" max="17" width="9" style="4" bestFit="1" customWidth="1"/>
    <col min="18" max="18" width="9" style="4" customWidth="1"/>
    <col min="19" max="19" width="9.7109375" style="4" bestFit="1" customWidth="1"/>
    <col min="20" max="20" width="11" style="4" customWidth="1"/>
    <col min="21" max="21" width="8.42578125" style="4" customWidth="1"/>
    <col min="22" max="22" width="9.5703125" style="4" customWidth="1"/>
    <col min="23" max="23" width="6.85546875" style="4" bestFit="1" customWidth="1"/>
    <col min="24" max="16384" width="9.140625" style="4"/>
  </cols>
  <sheetData>
    <row r="2" spans="1:23" x14ac:dyDescent="0.25">
      <c r="B2" s="7" t="s">
        <v>12</v>
      </c>
      <c r="C2" s="7" t="s">
        <v>19</v>
      </c>
      <c r="D2" s="7" t="s">
        <v>14</v>
      </c>
      <c r="E2" s="34" t="s">
        <v>64</v>
      </c>
      <c r="F2" s="34"/>
      <c r="G2" s="34"/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3" x14ac:dyDescent="0.25">
      <c r="B3" s="25" t="s">
        <v>261</v>
      </c>
      <c r="C3" s="25" t="s">
        <v>262</v>
      </c>
      <c r="D3" s="25" t="s">
        <v>243</v>
      </c>
      <c r="E3" s="5" t="s">
        <v>16</v>
      </c>
      <c r="F3" s="5" t="s">
        <v>17</v>
      </c>
      <c r="G3" s="5" t="s">
        <v>18</v>
      </c>
      <c r="H3" s="25" t="s">
        <v>48</v>
      </c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spans="1:23" x14ac:dyDescent="0.25">
      <c r="A4" s="4" t="s">
        <v>332</v>
      </c>
      <c r="B4" s="25"/>
      <c r="C4" s="25"/>
      <c r="D4" s="25"/>
      <c r="E4" s="5" t="s">
        <v>72</v>
      </c>
      <c r="F4" s="5" t="s">
        <v>73</v>
      </c>
      <c r="G4" s="5" t="s">
        <v>74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spans="1:23" x14ac:dyDescent="0.25">
      <c r="A5" s="4" t="str">
        <f>HEX2BIN("CE",8)</f>
        <v>11001110</v>
      </c>
      <c r="B5" s="25" t="s">
        <v>263</v>
      </c>
      <c r="C5" s="25" t="s">
        <v>277</v>
      </c>
      <c r="D5" s="25" t="s">
        <v>244</v>
      </c>
      <c r="E5" s="25" t="str">
        <f>"0x"&amp;BIN2HEX(CONCATENATE(H6,I6,J6,K6,L6,M6,N6,O6),2)&amp;BIN2HEX(CONCATENATE(P6,Q6,R6,S6,T6,U6,V6,W6),2)</f>
        <v>0x0000</v>
      </c>
      <c r="F5" s="25"/>
      <c r="G5" s="25"/>
      <c r="H5" s="23" t="s">
        <v>48</v>
      </c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24"/>
    </row>
    <row r="6" spans="1:23" x14ac:dyDescent="0.25">
      <c r="A6" s="4" t="str">
        <f>HEX2BIN("40",8)</f>
        <v>01000000</v>
      </c>
      <c r="B6" s="25"/>
      <c r="C6" s="25"/>
      <c r="D6" s="25"/>
      <c r="E6" s="25"/>
      <c r="F6" s="25"/>
      <c r="G6" s="25"/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</row>
    <row r="7" spans="1:23" x14ac:dyDescent="0.25">
      <c r="B7" s="25" t="s">
        <v>264</v>
      </c>
      <c r="C7" s="25" t="s">
        <v>279</v>
      </c>
      <c r="D7" s="25" t="s">
        <v>245</v>
      </c>
      <c r="E7" s="25" t="str">
        <f>"0x"&amp;BIN2HEX(CONCATENATE(H8,I8,J8,K8,L8,M8,N8,O8),2)&amp;BIN2HEX(CONCATENATE(P8,Q8,R8,S8,T8,U8,V8,W8),2)</f>
        <v>0x0000</v>
      </c>
      <c r="F7" s="25"/>
      <c r="G7" s="25"/>
      <c r="H7" s="23" t="s">
        <v>48</v>
      </c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24"/>
    </row>
    <row r="8" spans="1:23" x14ac:dyDescent="0.25">
      <c r="A8" s="4" t="s">
        <v>333</v>
      </c>
      <c r="B8" s="25"/>
      <c r="C8" s="25"/>
      <c r="D8" s="25"/>
      <c r="E8" s="25"/>
      <c r="F8" s="25"/>
      <c r="G8" s="25"/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</row>
    <row r="9" spans="1:23" x14ac:dyDescent="0.25">
      <c r="A9" s="4" t="str">
        <f>HEX2BIN("0B",8)</f>
        <v>00001011</v>
      </c>
      <c r="B9" s="25" t="s">
        <v>265</v>
      </c>
      <c r="C9" s="25" t="s">
        <v>280</v>
      </c>
      <c r="D9" s="25" t="s">
        <v>246</v>
      </c>
      <c r="E9" s="25" t="str">
        <f>"0x"&amp;BIN2HEX(CONCATENATE(H10,I10,J10,K10,L10,M10,N10,O10),2)&amp;BIN2HEX(CONCATENATE(P10,Q10,R10,S10,T10,U10,V10,W10),2)</f>
        <v>0x0000</v>
      </c>
      <c r="F9" s="25"/>
      <c r="G9" s="25"/>
      <c r="H9" s="23" t="s">
        <v>48</v>
      </c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24"/>
    </row>
    <row r="10" spans="1:23" x14ac:dyDescent="0.25">
      <c r="A10" s="4" t="str">
        <f>HEX2BIN("B8",8)</f>
        <v>10111000</v>
      </c>
      <c r="B10" s="25"/>
      <c r="C10" s="25"/>
      <c r="D10" s="25"/>
      <c r="E10" s="25"/>
      <c r="F10" s="25"/>
      <c r="G10" s="25"/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</row>
    <row r="11" spans="1:23" x14ac:dyDescent="0.25">
      <c r="B11" s="25" t="s">
        <v>272</v>
      </c>
      <c r="C11" s="25" t="s">
        <v>281</v>
      </c>
      <c r="D11" s="25" t="s">
        <v>247</v>
      </c>
      <c r="E11" s="25" t="str">
        <f>"0x"&amp;BIN2HEX(CONCATENATE(H12,I12,J12,K12,L12,M12,N12,O12),2)&amp;BIN2HEX(CONCATENATE(P12,Q12,R12,S12,T12,U12,V12,W12),2)</f>
        <v>0x0000</v>
      </c>
      <c r="F11" s="25"/>
      <c r="G11" s="25"/>
      <c r="H11" s="23" t="s">
        <v>48</v>
      </c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24"/>
    </row>
    <row r="12" spans="1:23" x14ac:dyDescent="0.25">
      <c r="B12" s="25"/>
      <c r="C12" s="25"/>
      <c r="D12" s="25"/>
      <c r="E12" s="25"/>
      <c r="F12" s="25"/>
      <c r="G12" s="25"/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</row>
    <row r="13" spans="1:23" x14ac:dyDescent="0.25">
      <c r="B13" s="25" t="s">
        <v>266</v>
      </c>
      <c r="C13" s="25" t="s">
        <v>277</v>
      </c>
      <c r="D13" s="25" t="s">
        <v>248</v>
      </c>
      <c r="E13" s="25" t="str">
        <f>"0x"&amp;BIN2HEX(CONCATENATE(H14,I14,J14,K14,L14,M14,N14,O14),2)&amp;BIN2HEX(CONCATENATE(P14,Q14,R14,S14,T14,U14,V14,W14),2)</f>
        <v>0x0000</v>
      </c>
      <c r="F13" s="25"/>
      <c r="G13" s="25"/>
      <c r="H13" s="23" t="s">
        <v>48</v>
      </c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24"/>
    </row>
    <row r="14" spans="1:23" x14ac:dyDescent="0.25">
      <c r="B14" s="25"/>
      <c r="C14" s="25"/>
      <c r="D14" s="25"/>
      <c r="E14" s="25"/>
      <c r="F14" s="25"/>
      <c r="G14" s="25"/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</row>
    <row r="15" spans="1:23" x14ac:dyDescent="0.25">
      <c r="B15" s="25" t="s">
        <v>267</v>
      </c>
      <c r="C15" s="25" t="s">
        <v>284</v>
      </c>
      <c r="D15" s="25" t="s">
        <v>249</v>
      </c>
      <c r="E15" s="25" t="str">
        <f>"0x"&amp;BIN2HEX(CONCATENATE(H16,I16,J16,K16,L16,M16,N16,O16),2)&amp;BIN2HEX(CONCATENATE(P16,Q16,R16,S16,T16,U16,V16,W16),2)</f>
        <v>0x0000</v>
      </c>
      <c r="F15" s="25"/>
      <c r="G15" s="25"/>
      <c r="H15" s="23" t="s">
        <v>48</v>
      </c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24"/>
    </row>
    <row r="16" spans="1:23" x14ac:dyDescent="0.25">
      <c r="B16" s="25"/>
      <c r="C16" s="25"/>
      <c r="D16" s="25"/>
      <c r="E16" s="25"/>
      <c r="F16" s="25"/>
      <c r="G16" s="25"/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</row>
    <row r="17" spans="2:23" x14ac:dyDescent="0.25">
      <c r="B17" s="25" t="s">
        <v>268</v>
      </c>
      <c r="C17" s="25" t="s">
        <v>285</v>
      </c>
      <c r="D17" s="25" t="s">
        <v>250</v>
      </c>
      <c r="E17" s="25" t="str">
        <f>"0x"&amp;BIN2HEX(CONCATENATE(H18,I18,J18,K18,L18,M18,N18,O18),2)&amp;BIN2HEX(CONCATENATE(P18,Q18,R18,S18,T18,U18,V18,W18),2)</f>
        <v>0x0000</v>
      </c>
      <c r="F17" s="25"/>
      <c r="G17" s="25"/>
      <c r="H17" s="23" t="s">
        <v>48</v>
      </c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24"/>
    </row>
    <row r="18" spans="2:23" x14ac:dyDescent="0.25">
      <c r="B18" s="25"/>
      <c r="C18" s="25"/>
      <c r="D18" s="25"/>
      <c r="E18" s="25"/>
      <c r="F18" s="25"/>
      <c r="G18" s="25"/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</row>
    <row r="19" spans="2:23" x14ac:dyDescent="0.25">
      <c r="B19" s="25" t="s">
        <v>273</v>
      </c>
      <c r="C19" s="25" t="s">
        <v>286</v>
      </c>
      <c r="D19" s="25" t="s">
        <v>251</v>
      </c>
      <c r="E19" s="25" t="str">
        <f>"0x"&amp;BIN2HEX(CONCATENATE(H20,I20,J20,K20,L20,M20,N20,O20),2)&amp;BIN2HEX(CONCATENATE(P20,Q20,R20,S20,T20,U20,V20,W20),2)</f>
        <v>0x0000</v>
      </c>
      <c r="F19" s="25"/>
      <c r="G19" s="25"/>
      <c r="H19" s="23" t="s">
        <v>48</v>
      </c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24"/>
    </row>
    <row r="20" spans="2:23" x14ac:dyDescent="0.25">
      <c r="B20" s="25"/>
      <c r="C20" s="25"/>
      <c r="D20" s="25"/>
      <c r="E20" s="25"/>
      <c r="F20" s="25"/>
      <c r="G20" s="25"/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</row>
    <row r="21" spans="2:23" x14ac:dyDescent="0.25">
      <c r="B21" s="25" t="s">
        <v>269</v>
      </c>
      <c r="C21" s="25" t="s">
        <v>278</v>
      </c>
      <c r="D21" s="25" t="s">
        <v>252</v>
      </c>
      <c r="E21" s="25" t="str">
        <f>"0x"&amp;BIN2HEX(CONCATENATE(H22,I22,J22,K22,L22,M22,N22,O22),2)&amp;BIN2HEX(CONCATENATE(P22,Q22,R22,S22,T22,U22,V22,W22),2)</f>
        <v>0x0000</v>
      </c>
      <c r="F21" s="25"/>
      <c r="G21" s="25"/>
      <c r="H21" s="23" t="s">
        <v>48</v>
      </c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24"/>
    </row>
    <row r="22" spans="2:23" x14ac:dyDescent="0.25">
      <c r="B22" s="25"/>
      <c r="C22" s="25"/>
      <c r="D22" s="25"/>
      <c r="E22" s="25"/>
      <c r="F22" s="25"/>
      <c r="G22" s="25"/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</row>
    <row r="23" spans="2:23" x14ac:dyDescent="0.25">
      <c r="B23" s="25" t="s">
        <v>271</v>
      </c>
      <c r="C23" s="25" t="s">
        <v>287</v>
      </c>
      <c r="D23" s="25" t="s">
        <v>253</v>
      </c>
      <c r="E23" s="25" t="str">
        <f>"0x"&amp;BIN2HEX(CONCATENATE(H24,I24,J24,K24,L24,M24,N24,O24),2)&amp;BIN2HEX(CONCATENATE(P24,Q24,R24,S24,T24,U24,V24,W24),2)</f>
        <v>0x0000</v>
      </c>
      <c r="F23" s="25"/>
      <c r="G23" s="25"/>
      <c r="H23" s="23" t="s">
        <v>48</v>
      </c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24"/>
    </row>
    <row r="24" spans="2:23" x14ac:dyDescent="0.25">
      <c r="B24" s="25"/>
      <c r="C24" s="25"/>
      <c r="D24" s="25"/>
      <c r="E24" s="25"/>
      <c r="F24" s="25"/>
      <c r="G24" s="25"/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</row>
    <row r="25" spans="2:23" x14ac:dyDescent="0.25">
      <c r="B25" s="25" t="s">
        <v>270</v>
      </c>
      <c r="C25" s="25" t="s">
        <v>288</v>
      </c>
      <c r="D25" s="25" t="s">
        <v>254</v>
      </c>
      <c r="E25" s="25" t="str">
        <f>"0x"&amp;BIN2HEX(CONCATENATE(H26,I26,J26,K26,L26,M26,N26,O26),2)&amp;BIN2HEX(CONCATENATE(P26,Q26,R26,S26,T26,U26,V26,W26),2)</f>
        <v>0x0000</v>
      </c>
      <c r="F25" s="25"/>
      <c r="G25" s="25"/>
      <c r="H25" s="23" t="s">
        <v>48</v>
      </c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24"/>
    </row>
    <row r="26" spans="2:23" x14ac:dyDescent="0.25">
      <c r="B26" s="25"/>
      <c r="C26" s="25"/>
      <c r="D26" s="25"/>
      <c r="E26" s="25"/>
      <c r="F26" s="25"/>
      <c r="G26" s="25"/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</row>
    <row r="27" spans="2:23" x14ac:dyDescent="0.25">
      <c r="B27" s="25" t="s">
        <v>274</v>
      </c>
      <c r="C27" s="25" t="s">
        <v>289</v>
      </c>
      <c r="D27" s="25" t="s">
        <v>255</v>
      </c>
      <c r="E27" s="25" t="str">
        <f>"0x"&amp;BIN2HEX(CONCATENATE(H28,I28,J28,K28,L28,M28,N28,O28),2)&amp;BIN2HEX(CONCATENATE(P28,Q28,R28,S28,T28,U28,V28,W28),2)</f>
        <v>0x0000</v>
      </c>
      <c r="F27" s="25"/>
      <c r="G27" s="25"/>
      <c r="H27" s="23" t="s">
        <v>48</v>
      </c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24"/>
    </row>
    <row r="28" spans="2:23" x14ac:dyDescent="0.25">
      <c r="B28" s="25"/>
      <c r="C28" s="25"/>
      <c r="D28" s="25"/>
      <c r="E28" s="25"/>
      <c r="F28" s="25"/>
      <c r="G28" s="25"/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</row>
    <row r="29" spans="2:23" x14ac:dyDescent="0.25">
      <c r="B29" s="25" t="s">
        <v>275</v>
      </c>
      <c r="C29" s="25" t="s">
        <v>282</v>
      </c>
      <c r="D29" s="25" t="s">
        <v>256</v>
      </c>
      <c r="E29" s="25" t="str">
        <f>"0x"&amp;BIN2HEX(CONCATENATE(H30,I30,J30,K30,L30,M30,N30,O30),2)&amp;BIN2HEX(CONCATENATE(P30,Q30,R30,S30,T30,U30,V30,W30),2)</f>
        <v>0x0000</v>
      </c>
      <c r="F29" s="25"/>
      <c r="G29" s="25"/>
      <c r="H29" s="23" t="s">
        <v>48</v>
      </c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24"/>
    </row>
    <row r="30" spans="2:23" x14ac:dyDescent="0.25">
      <c r="B30" s="25"/>
      <c r="C30" s="25"/>
      <c r="D30" s="25"/>
      <c r="E30" s="25"/>
      <c r="F30" s="25"/>
      <c r="G30" s="25"/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</row>
    <row r="31" spans="2:23" x14ac:dyDescent="0.25">
      <c r="B31" s="25" t="s">
        <v>276</v>
      </c>
      <c r="C31" s="25" t="s">
        <v>283</v>
      </c>
      <c r="D31" s="25" t="s">
        <v>257</v>
      </c>
      <c r="E31" s="25" t="str">
        <f>"0x"&amp;BIN2HEX(CONCATENATE(H32,I32,J32,K32,L32,M32,N32,O32),2)&amp;BIN2HEX(CONCATENATE(P32,Q32,R32,S32,T32,U32,V32,W32),2)</f>
        <v>0x0000</v>
      </c>
      <c r="F31" s="25"/>
      <c r="G31" s="25"/>
      <c r="H31" s="23" t="s">
        <v>48</v>
      </c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24"/>
    </row>
    <row r="32" spans="2:23" x14ac:dyDescent="0.25">
      <c r="B32" s="25"/>
      <c r="C32" s="25"/>
      <c r="D32" s="25"/>
      <c r="E32" s="25"/>
      <c r="F32" s="25"/>
      <c r="G32" s="25"/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</row>
    <row r="33" spans="2:23" x14ac:dyDescent="0.25">
      <c r="B33" s="25" t="s">
        <v>260</v>
      </c>
      <c r="C33" s="25" t="s">
        <v>259</v>
      </c>
      <c r="D33" s="25" t="s">
        <v>258</v>
      </c>
      <c r="E33" s="25" t="str">
        <f>"0x"&amp;H38&amp;RIGHT(I38,2)</f>
        <v>0x0000</v>
      </c>
      <c r="F33" s="25"/>
      <c r="G33" s="25"/>
      <c r="H33" s="23" t="s">
        <v>48</v>
      </c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24"/>
    </row>
    <row r="34" spans="2:23" x14ac:dyDescent="0.25">
      <c r="B34" s="25"/>
      <c r="C34" s="25"/>
      <c r="D34" s="25"/>
      <c r="E34" s="25"/>
      <c r="F34" s="25"/>
      <c r="G34" s="25"/>
      <c r="H34" s="6">
        <v>0</v>
      </c>
      <c r="I34" s="6">
        <v>1</v>
      </c>
      <c r="J34" s="6">
        <v>1</v>
      </c>
      <c r="K34" s="6">
        <v>1</v>
      </c>
      <c r="L34" s="6">
        <v>0</v>
      </c>
      <c r="M34" s="6">
        <v>0</v>
      </c>
      <c r="N34" s="6">
        <v>1</v>
      </c>
      <c r="O34" s="6">
        <v>1</v>
      </c>
      <c r="P34" s="6">
        <v>0</v>
      </c>
      <c r="Q34" s="6">
        <v>1</v>
      </c>
      <c r="R34" s="6">
        <v>1</v>
      </c>
      <c r="S34" s="6">
        <v>1</v>
      </c>
      <c r="T34" s="6">
        <v>0</v>
      </c>
      <c r="U34" s="6">
        <v>0</v>
      </c>
      <c r="V34" s="6">
        <v>1</v>
      </c>
      <c r="W34" s="6">
        <v>1</v>
      </c>
    </row>
    <row r="36" spans="2:23" x14ac:dyDescent="0.25">
      <c r="G36" s="44" t="s">
        <v>337</v>
      </c>
      <c r="H36" s="44"/>
      <c r="I36" s="4" t="s">
        <v>336</v>
      </c>
    </row>
    <row r="37" spans="2:23" x14ac:dyDescent="0.25">
      <c r="B37" s="34" t="s">
        <v>112</v>
      </c>
      <c r="C37" s="34"/>
      <c r="D37" s="18" t="s">
        <v>109</v>
      </c>
      <c r="E37" s="18" t="s">
        <v>111</v>
      </c>
      <c r="F37" s="18" t="s">
        <v>110</v>
      </c>
      <c r="G37" s="34" t="s">
        <v>114</v>
      </c>
      <c r="H37" s="34"/>
      <c r="I37" s="18" t="s">
        <v>113</v>
      </c>
    </row>
    <row r="38" spans="2:23" x14ac:dyDescent="0.25">
      <c r="B38" s="17" t="s">
        <v>304</v>
      </c>
      <c r="C38" s="17" t="s">
        <v>107</v>
      </c>
      <c r="D38" s="8" t="str">
        <f>BIN2HEX(E38,2)</f>
        <v>00</v>
      </c>
      <c r="E38" s="17" t="str">
        <f>H6&amp;I6&amp;J6&amp;K6&amp;L6&amp;M6&amp;N6&amp;O6</f>
        <v>00000000</v>
      </c>
      <c r="F38" s="17">
        <f t="shared" ref="F38:F51" si="0">HEX2DEC(D38)</f>
        <v>0</v>
      </c>
      <c r="G38" s="17"/>
      <c r="H38" s="25" t="str">
        <f>BIN2HEX(G65,2)</f>
        <v>00</v>
      </c>
      <c r="I38" s="25" t="str">
        <f>DEC2HEX(MOD(SUM(F38:F65),2^8),2)</f>
        <v>00</v>
      </c>
    </row>
    <row r="39" spans="2:23" x14ac:dyDescent="0.25">
      <c r="B39" s="17" t="s">
        <v>305</v>
      </c>
      <c r="C39" s="17" t="s">
        <v>107</v>
      </c>
      <c r="D39" s="8" t="str">
        <f t="shared" ref="D39:D64" si="1">BIN2HEX(E39,2)</f>
        <v>00</v>
      </c>
      <c r="E39" s="17" t="str">
        <f>H8&amp;I8&amp;J8&amp;K8&amp;L8&amp;M8&amp;N8&amp;O8</f>
        <v>00000000</v>
      </c>
      <c r="F39" s="17">
        <f t="shared" si="0"/>
        <v>0</v>
      </c>
      <c r="G39" s="20" t="str">
        <f>RIGHT(DEC2BIN(_xlfn.BITXOR(BIN2DEC(E38),BIN2DEC(E39))),7)</f>
        <v>0</v>
      </c>
      <c r="H39" s="25"/>
      <c r="I39" s="25"/>
    </row>
    <row r="40" spans="2:23" x14ac:dyDescent="0.25">
      <c r="B40" s="17" t="s">
        <v>306</v>
      </c>
      <c r="C40" s="17" t="s">
        <v>107</v>
      </c>
      <c r="D40" s="8" t="str">
        <f t="shared" si="1"/>
        <v>00</v>
      </c>
      <c r="E40" s="17" t="str">
        <f>H10&amp;I10&amp;J10&amp;K10&amp;L10&amp;M10&amp;N10&amp;O10</f>
        <v>00000000</v>
      </c>
      <c r="F40" s="17">
        <f t="shared" si="0"/>
        <v>0</v>
      </c>
      <c r="G40" s="17" t="str">
        <f>RIGHT(DEC2BIN(_xlfn.BITXOR(BIN2DEC(E40),BIN2DEC(G39))),7)</f>
        <v>0</v>
      </c>
      <c r="H40" s="25"/>
      <c r="I40" s="25"/>
    </row>
    <row r="41" spans="2:23" x14ac:dyDescent="0.25">
      <c r="B41" s="17" t="s">
        <v>307</v>
      </c>
      <c r="C41" s="17" t="s">
        <v>107</v>
      </c>
      <c r="D41" s="8" t="str">
        <f t="shared" si="1"/>
        <v>00</v>
      </c>
      <c r="E41" s="17" t="str">
        <f>H12&amp;I12&amp;J12&amp;K12&amp;L12&amp;M12&amp;N12&amp;O12</f>
        <v>00000000</v>
      </c>
      <c r="F41" s="17">
        <f t="shared" si="0"/>
        <v>0</v>
      </c>
      <c r="G41" s="17" t="str">
        <f t="shared" ref="G41:G65" si="2">RIGHT(DEC2BIN(_xlfn.BITXOR(BIN2DEC(E41),BIN2DEC(G40))),7)</f>
        <v>0</v>
      </c>
      <c r="H41" s="25"/>
      <c r="I41" s="25"/>
    </row>
    <row r="42" spans="2:23" x14ac:dyDescent="0.25">
      <c r="B42" s="17" t="s">
        <v>308</v>
      </c>
      <c r="C42" s="17" t="s">
        <v>107</v>
      </c>
      <c r="D42" s="8" t="str">
        <f t="shared" si="1"/>
        <v>00</v>
      </c>
      <c r="E42" s="17" t="str">
        <f>H14&amp;I14&amp;J14&amp;K14&amp;L14&amp;M14&amp;N14&amp;O14</f>
        <v>00000000</v>
      </c>
      <c r="F42" s="17">
        <f t="shared" si="0"/>
        <v>0</v>
      </c>
      <c r="G42" s="17" t="str">
        <f t="shared" si="2"/>
        <v>0</v>
      </c>
      <c r="H42" s="25"/>
      <c r="I42" s="25"/>
    </row>
    <row r="43" spans="2:23" x14ac:dyDescent="0.25">
      <c r="B43" s="17" t="s">
        <v>309</v>
      </c>
      <c r="C43" s="17" t="s">
        <v>107</v>
      </c>
      <c r="D43" s="8" t="str">
        <f t="shared" si="1"/>
        <v>00</v>
      </c>
      <c r="E43" s="17" t="str">
        <f>H16&amp;I16&amp;J16&amp;K16&amp;L16&amp;M16&amp;N16&amp;O16</f>
        <v>00000000</v>
      </c>
      <c r="F43" s="17">
        <f t="shared" si="0"/>
        <v>0</v>
      </c>
      <c r="G43" s="17" t="str">
        <f t="shared" si="2"/>
        <v>0</v>
      </c>
      <c r="H43" s="25"/>
      <c r="I43" s="25"/>
    </row>
    <row r="44" spans="2:23" x14ac:dyDescent="0.25">
      <c r="B44" s="17" t="s">
        <v>310</v>
      </c>
      <c r="C44" s="17" t="s">
        <v>107</v>
      </c>
      <c r="D44" s="8" t="str">
        <f t="shared" si="1"/>
        <v>00</v>
      </c>
      <c r="E44" s="17" t="str">
        <f>H18&amp;I18&amp;J18&amp;K18&amp;L18&amp;M18&amp;N18&amp;O18</f>
        <v>00000000</v>
      </c>
      <c r="F44" s="17">
        <f t="shared" si="0"/>
        <v>0</v>
      </c>
      <c r="G44" s="17" t="str">
        <f t="shared" si="2"/>
        <v>0</v>
      </c>
      <c r="H44" s="25"/>
      <c r="I44" s="25"/>
    </row>
    <row r="45" spans="2:23" x14ac:dyDescent="0.25">
      <c r="B45" s="17" t="s">
        <v>311</v>
      </c>
      <c r="C45" s="17" t="s">
        <v>107</v>
      </c>
      <c r="D45" s="8" t="str">
        <f t="shared" si="1"/>
        <v>00</v>
      </c>
      <c r="E45" s="17" t="str">
        <f>H20&amp;I20&amp;J20&amp;K20&amp;L20&amp;M20&amp;N20&amp;O20</f>
        <v>00000000</v>
      </c>
      <c r="F45" s="17">
        <f t="shared" si="0"/>
        <v>0</v>
      </c>
      <c r="G45" s="17" t="str">
        <f t="shared" si="2"/>
        <v>0</v>
      </c>
      <c r="H45" s="25"/>
      <c r="I45" s="25"/>
    </row>
    <row r="46" spans="2:23" x14ac:dyDescent="0.25">
      <c r="B46" s="17" t="s">
        <v>312</v>
      </c>
      <c r="C46" s="17" t="s">
        <v>107</v>
      </c>
      <c r="D46" s="8" t="str">
        <f t="shared" si="1"/>
        <v>00</v>
      </c>
      <c r="E46" s="17" t="str">
        <f>H22&amp;I22&amp;J22&amp;K22&amp;L22&amp;M22&amp;N22&amp;O22</f>
        <v>00000000</v>
      </c>
      <c r="F46" s="17">
        <f t="shared" si="0"/>
        <v>0</v>
      </c>
      <c r="G46" s="17" t="str">
        <f t="shared" si="2"/>
        <v>0</v>
      </c>
      <c r="H46" s="25"/>
      <c r="I46" s="25"/>
    </row>
    <row r="47" spans="2:23" x14ac:dyDescent="0.25">
      <c r="B47" s="17" t="s">
        <v>313</v>
      </c>
      <c r="C47" s="17" t="s">
        <v>107</v>
      </c>
      <c r="D47" s="8" t="str">
        <f t="shared" si="1"/>
        <v>00</v>
      </c>
      <c r="E47" s="17" t="str">
        <f>H24&amp;I24&amp;J24&amp;K24&amp;L24&amp;M24&amp;N24&amp;O24</f>
        <v>00000000</v>
      </c>
      <c r="F47" s="17">
        <f t="shared" si="0"/>
        <v>0</v>
      </c>
      <c r="G47" s="17" t="str">
        <f t="shared" si="2"/>
        <v>0</v>
      </c>
      <c r="H47" s="25"/>
      <c r="I47" s="25"/>
    </row>
    <row r="48" spans="2:23" x14ac:dyDescent="0.25">
      <c r="B48" s="17" t="s">
        <v>314</v>
      </c>
      <c r="C48" s="17" t="s">
        <v>107</v>
      </c>
      <c r="D48" s="8" t="str">
        <f t="shared" si="1"/>
        <v>00</v>
      </c>
      <c r="E48" s="17" t="str">
        <f>H26&amp;I26&amp;J26&amp;K26&amp;L26&amp;M26&amp;N26&amp;O26</f>
        <v>00000000</v>
      </c>
      <c r="F48" s="17">
        <f t="shared" si="0"/>
        <v>0</v>
      </c>
      <c r="G48" s="17" t="str">
        <f t="shared" si="2"/>
        <v>0</v>
      </c>
      <c r="H48" s="25"/>
      <c r="I48" s="25"/>
    </row>
    <row r="49" spans="2:9" x14ac:dyDescent="0.25">
      <c r="B49" s="17" t="s">
        <v>315</v>
      </c>
      <c r="C49" s="17" t="s">
        <v>107</v>
      </c>
      <c r="D49" s="8" t="str">
        <f t="shared" si="1"/>
        <v>00</v>
      </c>
      <c r="E49" s="17" t="str">
        <f>H28&amp;I28&amp;J28&amp;K28&amp;L28&amp;M28&amp;N28&amp;O28</f>
        <v>00000000</v>
      </c>
      <c r="F49" s="17">
        <f t="shared" si="0"/>
        <v>0</v>
      </c>
      <c r="G49" s="17" t="str">
        <f t="shared" si="2"/>
        <v>0</v>
      </c>
      <c r="H49" s="25"/>
      <c r="I49" s="25"/>
    </row>
    <row r="50" spans="2:9" x14ac:dyDescent="0.25">
      <c r="B50" s="17" t="s">
        <v>316</v>
      </c>
      <c r="C50" s="17" t="s">
        <v>107</v>
      </c>
      <c r="D50" s="8" t="str">
        <f t="shared" si="1"/>
        <v>00</v>
      </c>
      <c r="E50" s="17" t="str">
        <f>H30&amp;I30&amp;J30&amp;K30&amp;L30&amp;M30&amp;N30&amp;O30</f>
        <v>00000000</v>
      </c>
      <c r="F50" s="17">
        <f t="shared" si="0"/>
        <v>0</v>
      </c>
      <c r="G50" s="17" t="str">
        <f t="shared" si="2"/>
        <v>0</v>
      </c>
      <c r="H50" s="25"/>
      <c r="I50" s="25"/>
    </row>
    <row r="51" spans="2:9" x14ac:dyDescent="0.25">
      <c r="B51" s="17" t="s">
        <v>317</v>
      </c>
      <c r="C51" s="17" t="s">
        <v>107</v>
      </c>
      <c r="D51" s="8" t="str">
        <f t="shared" si="1"/>
        <v>00</v>
      </c>
      <c r="E51" s="17" t="str">
        <f>H32&amp;I32&amp;J32&amp;K32&amp;L32&amp;M32&amp;N32&amp;O32</f>
        <v>00000000</v>
      </c>
      <c r="F51" s="17">
        <f t="shared" si="0"/>
        <v>0</v>
      </c>
      <c r="G51" s="17" t="str">
        <f t="shared" si="2"/>
        <v>0</v>
      </c>
      <c r="H51" s="25"/>
      <c r="I51" s="25"/>
    </row>
    <row r="52" spans="2:9" x14ac:dyDescent="0.25">
      <c r="B52" s="17" t="s">
        <v>318</v>
      </c>
      <c r="C52" s="17" t="s">
        <v>108</v>
      </c>
      <c r="D52" s="8" t="str">
        <f t="shared" si="1"/>
        <v>00</v>
      </c>
      <c r="E52" s="17" t="str">
        <f>P6&amp;Q6&amp;R6&amp;S6&amp;T6&amp;U6&amp;V6&amp;W6</f>
        <v>00000000</v>
      </c>
      <c r="F52" s="17">
        <f t="shared" ref="F52:F63" si="3">HEX2DEC(D52)</f>
        <v>0</v>
      </c>
      <c r="G52" s="17" t="str">
        <f t="shared" si="2"/>
        <v>0</v>
      </c>
      <c r="H52" s="25"/>
      <c r="I52" s="25"/>
    </row>
    <row r="53" spans="2:9" x14ac:dyDescent="0.25">
      <c r="B53" s="17" t="s">
        <v>319</v>
      </c>
      <c r="C53" s="17" t="s">
        <v>108</v>
      </c>
      <c r="D53" s="8" t="str">
        <f t="shared" si="1"/>
        <v>00</v>
      </c>
      <c r="E53" s="17" t="str">
        <f>P8&amp;Q8&amp;R8&amp;S8&amp;T8&amp;U8&amp;V8&amp;W8</f>
        <v>00000000</v>
      </c>
      <c r="F53" s="17">
        <f t="shared" si="3"/>
        <v>0</v>
      </c>
      <c r="G53" s="17" t="str">
        <f t="shared" si="2"/>
        <v>0</v>
      </c>
      <c r="H53" s="25"/>
      <c r="I53" s="25"/>
    </row>
    <row r="54" spans="2:9" x14ac:dyDescent="0.25">
      <c r="B54" s="17" t="s">
        <v>320</v>
      </c>
      <c r="C54" s="17" t="s">
        <v>108</v>
      </c>
      <c r="D54" s="8" t="str">
        <f t="shared" si="1"/>
        <v>00</v>
      </c>
      <c r="E54" s="17" t="str">
        <f>P10&amp;Q10&amp;R10&amp;S10&amp;T10&amp;U10&amp;V10&amp;W10</f>
        <v>00000000</v>
      </c>
      <c r="F54" s="17">
        <f t="shared" si="3"/>
        <v>0</v>
      </c>
      <c r="G54" s="17" t="str">
        <f t="shared" si="2"/>
        <v>0</v>
      </c>
      <c r="H54" s="25"/>
      <c r="I54" s="25"/>
    </row>
    <row r="55" spans="2:9" x14ac:dyDescent="0.25">
      <c r="B55" s="17" t="s">
        <v>321</v>
      </c>
      <c r="C55" s="17" t="s">
        <v>108</v>
      </c>
      <c r="D55" s="8" t="str">
        <f t="shared" si="1"/>
        <v>00</v>
      </c>
      <c r="E55" s="17" t="str">
        <f>P12&amp;Q12&amp;R12&amp;S12&amp;T12&amp;U12&amp;V12&amp;W12</f>
        <v>00000000</v>
      </c>
      <c r="F55" s="17">
        <f t="shared" si="3"/>
        <v>0</v>
      </c>
      <c r="G55" s="17" t="str">
        <f t="shared" si="2"/>
        <v>0</v>
      </c>
      <c r="H55" s="25"/>
      <c r="I55" s="25"/>
    </row>
    <row r="56" spans="2:9" x14ac:dyDescent="0.25">
      <c r="B56" s="17" t="s">
        <v>322</v>
      </c>
      <c r="C56" s="17" t="s">
        <v>108</v>
      </c>
      <c r="D56" s="8" t="str">
        <f t="shared" si="1"/>
        <v>00</v>
      </c>
      <c r="E56" s="17" t="str">
        <f>P14&amp;Q14&amp;R14&amp;S14&amp;T14&amp;U14&amp;V14&amp;W14</f>
        <v>00000000</v>
      </c>
      <c r="F56" s="17">
        <f t="shared" si="3"/>
        <v>0</v>
      </c>
      <c r="G56" s="17" t="str">
        <f t="shared" si="2"/>
        <v>0</v>
      </c>
      <c r="H56" s="25"/>
      <c r="I56" s="25"/>
    </row>
    <row r="57" spans="2:9" x14ac:dyDescent="0.25">
      <c r="B57" s="17" t="s">
        <v>323</v>
      </c>
      <c r="C57" s="17" t="s">
        <v>108</v>
      </c>
      <c r="D57" s="8" t="str">
        <f t="shared" si="1"/>
        <v>00</v>
      </c>
      <c r="E57" s="17" t="str">
        <f>P16&amp;Q16&amp;R16&amp;S16&amp;T16&amp;U16&amp;V16&amp;W16</f>
        <v>00000000</v>
      </c>
      <c r="F57" s="17">
        <f t="shared" si="3"/>
        <v>0</v>
      </c>
      <c r="G57" s="17" t="str">
        <f t="shared" si="2"/>
        <v>0</v>
      </c>
      <c r="H57" s="25"/>
      <c r="I57" s="25"/>
    </row>
    <row r="58" spans="2:9" x14ac:dyDescent="0.25">
      <c r="B58" s="17" t="s">
        <v>324</v>
      </c>
      <c r="C58" s="17" t="s">
        <v>108</v>
      </c>
      <c r="D58" s="8" t="str">
        <f t="shared" si="1"/>
        <v>00</v>
      </c>
      <c r="E58" s="17" t="str">
        <f>P18&amp;Q18&amp;R18&amp;S18&amp;T18&amp;U18&amp;V18&amp;W18</f>
        <v>00000000</v>
      </c>
      <c r="F58" s="17">
        <f t="shared" si="3"/>
        <v>0</v>
      </c>
      <c r="G58" s="17" t="str">
        <f t="shared" si="2"/>
        <v>0</v>
      </c>
      <c r="H58" s="25"/>
      <c r="I58" s="25"/>
    </row>
    <row r="59" spans="2:9" x14ac:dyDescent="0.25">
      <c r="B59" s="17" t="s">
        <v>325</v>
      </c>
      <c r="C59" s="17" t="s">
        <v>108</v>
      </c>
      <c r="D59" s="8" t="str">
        <f t="shared" si="1"/>
        <v>00</v>
      </c>
      <c r="E59" s="17" t="str">
        <f>P20&amp;Q20&amp;R20&amp;S20&amp;T20&amp;U20&amp;V20&amp;W20</f>
        <v>00000000</v>
      </c>
      <c r="F59" s="17">
        <f t="shared" si="3"/>
        <v>0</v>
      </c>
      <c r="G59" s="17" t="str">
        <f t="shared" si="2"/>
        <v>0</v>
      </c>
      <c r="H59" s="25"/>
      <c r="I59" s="25"/>
    </row>
    <row r="60" spans="2:9" x14ac:dyDescent="0.25">
      <c r="B60" s="17" t="s">
        <v>326</v>
      </c>
      <c r="C60" s="17" t="s">
        <v>108</v>
      </c>
      <c r="D60" s="8" t="str">
        <f t="shared" si="1"/>
        <v>00</v>
      </c>
      <c r="E60" s="17" t="str">
        <f>P22&amp;Q22&amp;R22&amp;S22&amp;T22&amp;U22&amp;V22&amp;W22</f>
        <v>00000000</v>
      </c>
      <c r="F60" s="17">
        <f t="shared" si="3"/>
        <v>0</v>
      </c>
      <c r="G60" s="17" t="str">
        <f t="shared" si="2"/>
        <v>0</v>
      </c>
      <c r="H60" s="25"/>
      <c r="I60" s="25"/>
    </row>
    <row r="61" spans="2:9" x14ac:dyDescent="0.25">
      <c r="B61" s="17" t="s">
        <v>327</v>
      </c>
      <c r="C61" s="17" t="s">
        <v>108</v>
      </c>
      <c r="D61" s="8" t="str">
        <f t="shared" si="1"/>
        <v>00</v>
      </c>
      <c r="E61" s="17" t="str">
        <f>P24&amp;Q24&amp;R24&amp;S24&amp;T24&amp;U24&amp;V24&amp;W24</f>
        <v>00000000</v>
      </c>
      <c r="F61" s="17">
        <f t="shared" si="3"/>
        <v>0</v>
      </c>
      <c r="G61" s="17" t="str">
        <f t="shared" si="2"/>
        <v>0</v>
      </c>
      <c r="H61" s="25"/>
      <c r="I61" s="25"/>
    </row>
    <row r="62" spans="2:9" x14ac:dyDescent="0.25">
      <c r="B62" s="17" t="s">
        <v>328</v>
      </c>
      <c r="C62" s="17" t="s">
        <v>108</v>
      </c>
      <c r="D62" s="8" t="str">
        <f t="shared" si="1"/>
        <v>00</v>
      </c>
      <c r="E62" s="17" t="str">
        <f>P26&amp;Q26&amp;R26&amp;S26&amp;T26&amp;U26&amp;V26&amp;W26</f>
        <v>00000000</v>
      </c>
      <c r="F62" s="17">
        <f t="shared" si="3"/>
        <v>0</v>
      </c>
      <c r="G62" s="17" t="str">
        <f t="shared" si="2"/>
        <v>0</v>
      </c>
      <c r="H62" s="25"/>
      <c r="I62" s="25"/>
    </row>
    <row r="63" spans="2:9" x14ac:dyDescent="0.25">
      <c r="B63" s="17" t="s">
        <v>329</v>
      </c>
      <c r="C63" s="17" t="s">
        <v>108</v>
      </c>
      <c r="D63" s="8" t="str">
        <f t="shared" si="1"/>
        <v>00</v>
      </c>
      <c r="E63" s="17" t="str">
        <f>P28&amp;Q28&amp;R28&amp;S28&amp;T28&amp;U28&amp;V28&amp;W28</f>
        <v>00000000</v>
      </c>
      <c r="F63" s="17">
        <f t="shared" si="3"/>
        <v>0</v>
      </c>
      <c r="G63" s="17" t="str">
        <f t="shared" si="2"/>
        <v>0</v>
      </c>
      <c r="H63" s="25"/>
      <c r="I63" s="25"/>
    </row>
    <row r="64" spans="2:9" x14ac:dyDescent="0.25">
      <c r="B64" s="17" t="s">
        <v>330</v>
      </c>
      <c r="C64" s="17" t="s">
        <v>108</v>
      </c>
      <c r="D64" s="8" t="str">
        <f t="shared" si="1"/>
        <v>00</v>
      </c>
      <c r="E64" s="17" t="str">
        <f>P30&amp;Q30&amp;R30&amp;S30&amp;T30&amp;U30&amp;V30&amp;W30</f>
        <v>00000000</v>
      </c>
      <c r="F64" s="17">
        <f t="shared" ref="F64:F65" si="4">HEX2DEC(D64)</f>
        <v>0</v>
      </c>
      <c r="G64" s="17" t="str">
        <f t="shared" si="2"/>
        <v>0</v>
      </c>
      <c r="H64" s="25"/>
      <c r="I64" s="25"/>
    </row>
    <row r="65" spans="2:9" x14ac:dyDescent="0.25">
      <c r="B65" s="17" t="s">
        <v>331</v>
      </c>
      <c r="C65" s="17" t="s">
        <v>108</v>
      </c>
      <c r="D65" s="8" t="str">
        <f>BIN2HEX(E65,2)</f>
        <v>00</v>
      </c>
      <c r="E65" s="17" t="str">
        <f>P32&amp;Q32&amp;R32&amp;S32&amp;T32&amp;U32&amp;V32&amp;W32</f>
        <v>00000000</v>
      </c>
      <c r="F65" s="17">
        <f t="shared" si="4"/>
        <v>0</v>
      </c>
      <c r="G65" s="17" t="str">
        <f t="shared" si="2"/>
        <v>0</v>
      </c>
      <c r="H65" s="25"/>
      <c r="I65" s="25"/>
    </row>
    <row r="66" spans="2:9" x14ac:dyDescent="0.25">
      <c r="E66" s="11"/>
    </row>
    <row r="67" spans="2:9" x14ac:dyDescent="0.25">
      <c r="E67" s="11"/>
    </row>
    <row r="68" spans="2:9" x14ac:dyDescent="0.25">
      <c r="E68" s="11"/>
    </row>
    <row r="69" spans="2:9" x14ac:dyDescent="0.25">
      <c r="E69" s="11"/>
    </row>
    <row r="70" spans="2:9" x14ac:dyDescent="0.25">
      <c r="E70" s="11"/>
    </row>
  </sheetData>
  <mergeCells count="85">
    <mergeCell ref="B5:B6"/>
    <mergeCell ref="C5:C6"/>
    <mergeCell ref="D5:D6"/>
    <mergeCell ref="E5:G6"/>
    <mergeCell ref="H5:W5"/>
    <mergeCell ref="E2:G2"/>
    <mergeCell ref="B3:B4"/>
    <mergeCell ref="C3:C4"/>
    <mergeCell ref="D3:D4"/>
    <mergeCell ref="H3:W4"/>
    <mergeCell ref="B9:B10"/>
    <mergeCell ref="C9:C10"/>
    <mergeCell ref="D9:D10"/>
    <mergeCell ref="E9:G10"/>
    <mergeCell ref="H9:W9"/>
    <mergeCell ref="B7:B8"/>
    <mergeCell ref="C7:C8"/>
    <mergeCell ref="D7:D8"/>
    <mergeCell ref="E7:G8"/>
    <mergeCell ref="H7:W7"/>
    <mergeCell ref="B13:B14"/>
    <mergeCell ref="C11:C12"/>
    <mergeCell ref="D11:D12"/>
    <mergeCell ref="E11:G12"/>
    <mergeCell ref="H11:W11"/>
    <mergeCell ref="C13:C14"/>
    <mergeCell ref="D13:D14"/>
    <mergeCell ref="E13:G14"/>
    <mergeCell ref="H13:W13"/>
    <mergeCell ref="B11:B12"/>
    <mergeCell ref="B17:B18"/>
    <mergeCell ref="C15:C16"/>
    <mergeCell ref="D15:D16"/>
    <mergeCell ref="E15:G16"/>
    <mergeCell ref="H15:W15"/>
    <mergeCell ref="C17:C18"/>
    <mergeCell ref="D17:D18"/>
    <mergeCell ref="E17:G18"/>
    <mergeCell ref="H17:W17"/>
    <mergeCell ref="B15:B16"/>
    <mergeCell ref="B21:B22"/>
    <mergeCell ref="C19:C20"/>
    <mergeCell ref="D19:D20"/>
    <mergeCell ref="E19:G20"/>
    <mergeCell ref="H19:W19"/>
    <mergeCell ref="C21:C22"/>
    <mergeCell ref="D21:D22"/>
    <mergeCell ref="E21:G22"/>
    <mergeCell ref="H21:W21"/>
    <mergeCell ref="B19:B20"/>
    <mergeCell ref="H27:W27"/>
    <mergeCell ref="B23:B24"/>
    <mergeCell ref="B27:B28"/>
    <mergeCell ref="C25:C26"/>
    <mergeCell ref="D25:D26"/>
    <mergeCell ref="E25:G26"/>
    <mergeCell ref="B25:B26"/>
    <mergeCell ref="D27:D28"/>
    <mergeCell ref="E27:G28"/>
    <mergeCell ref="C23:C24"/>
    <mergeCell ref="D23:D24"/>
    <mergeCell ref="E23:G24"/>
    <mergeCell ref="H23:W23"/>
    <mergeCell ref="H25:W25"/>
    <mergeCell ref="E29:G30"/>
    <mergeCell ref="H29:W29"/>
    <mergeCell ref="E33:G34"/>
    <mergeCell ref="H31:W31"/>
    <mergeCell ref="H33:W33"/>
    <mergeCell ref="G36:H36"/>
    <mergeCell ref="G37:H37"/>
    <mergeCell ref="I38:I65"/>
    <mergeCell ref="B29:B30"/>
    <mergeCell ref="C27:C28"/>
    <mergeCell ref="H38:H65"/>
    <mergeCell ref="B37:C37"/>
    <mergeCell ref="B31:B32"/>
    <mergeCell ref="C31:C32"/>
    <mergeCell ref="D31:D32"/>
    <mergeCell ref="E31:G32"/>
    <mergeCell ref="B33:B34"/>
    <mergeCell ref="C33:C34"/>
    <mergeCell ref="D33:D34"/>
    <mergeCell ref="C29:C30"/>
    <mergeCell ref="D29:D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Energy Pulses (PL_constant)</vt:lpstr>
      <vt:lpstr>CT Selection &amp; Load Resistance</vt:lpstr>
      <vt:lpstr>Voltage &amp; Current Gain</vt:lpstr>
      <vt:lpstr>Start</vt:lpstr>
      <vt:lpstr>Energy Calibration</vt:lpstr>
      <vt:lpstr>Harmonic Calibration</vt:lpstr>
      <vt:lpstr>Measurement 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Gass Vegner</dc:creator>
  <cp:lastModifiedBy>John</cp:lastModifiedBy>
  <dcterms:created xsi:type="dcterms:W3CDTF">2017-10-27T18:28:51Z</dcterms:created>
  <dcterms:modified xsi:type="dcterms:W3CDTF">2020-07-29T16:39:11Z</dcterms:modified>
</cp:coreProperties>
</file>