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Transformer Monitor Project\Data Sheets\"/>
    </mc:Choice>
  </mc:AlternateContent>
  <xr:revisionPtr revIDLastSave="0" documentId="13_ncr:1_{10F65087-2225-4D79-9A55-87F6CBEC75CF}" xr6:coauthVersionLast="47" xr6:coauthVersionMax="47" xr10:uidLastSave="{00000000-0000-0000-0000-000000000000}"/>
  <bookViews>
    <workbookView xWindow="28680" yWindow="-120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6" i="1" l="1"/>
  <c r="B75" i="1"/>
  <c r="B76" i="1" s="1"/>
  <c r="B25" i="1"/>
  <c r="H53" i="1"/>
  <c r="E53" i="1"/>
  <c r="U6" i="1"/>
  <c r="Q5" i="1"/>
  <c r="U5" i="1" s="1"/>
  <c r="Q6" i="1" l="1"/>
  <c r="K60" i="1"/>
  <c r="B1" i="1" l="1"/>
  <c r="K61" i="1" s="1"/>
  <c r="L61" i="1" s="1"/>
  <c r="B66" i="1" l="1"/>
  <c r="B67" i="1" s="1"/>
  <c r="B52" i="1"/>
  <c r="B53" i="1" s="1"/>
  <c r="I53" i="1"/>
  <c r="G54" i="1" s="1"/>
  <c r="B2" i="1"/>
  <c r="F5" i="1"/>
  <c r="F6" i="1"/>
  <c r="F7" i="1"/>
  <c r="F11" i="1"/>
  <c r="F8" i="1"/>
  <c r="F9" i="1"/>
  <c r="F10" i="1"/>
  <c r="F12" i="1"/>
  <c r="B54" i="1" l="1"/>
  <c r="D54" i="1" s="1"/>
  <c r="B31" i="1"/>
  <c r="B32" i="1" s="1"/>
  <c r="B34" i="1" s="1"/>
  <c r="M14" i="1"/>
  <c r="H77" i="1"/>
  <c r="B88" i="1"/>
  <c r="B94" i="1" s="1"/>
  <c r="B95" i="1" s="1"/>
  <c r="B14" i="1"/>
  <c r="C15" i="1" s="1"/>
  <c r="C16" i="1" s="1"/>
  <c r="B55" i="1" l="1"/>
  <c r="B33" i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<sst xmlns="http://schemas.openxmlformats.org/spreadsheetml/2006/main" count="116" uniqueCount="99">
  <si>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</si>
  <si>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</si>
  <si>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</si>
  <si>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</si>
  <si>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</si>
  <si>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</si>
  <si>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</si>
  <si>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</si>
  <si>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</si>
  <si>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</si>
  <si>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</si>
  <si>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</si>
  <si>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</si>
  <si>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</si>
  <si>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</si>
  <si>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</si>
  <si>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</si>
  <si>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</si>
  <si>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</si>
  <si>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</si>
  <si>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</si>
  <si>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</si>
  <si>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</si>
  <si>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</si>
  <si>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</si>
  <si>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</si>
  <si>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</si>
  <si>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</si>
  <si>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</si>
  <si>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</si>
  <si>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</si>
  <si>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</si>
  <si>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</si>
  <si>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</si>
  <si>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</si>
  <si>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</si>
  <si>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</si>
  <si>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</si>
  <si>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</si>
  <si>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</si>
  <si>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</si>
  <si>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</si>
  <si>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</si>
  <si>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</si>
  <si>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</si>
  <si>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</si>
  <si>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</si>
  <si>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</si>
  <si>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</si>
  <si>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</si>
  <si>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</si>
  <si>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</si>
  <si>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</si>
  <si>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</si>
  <si>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</si>
  <si>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</si>
  <si>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</si>
  <si>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</si>
  <si>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</si>
  <si>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</si>
  <si>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</si>
  <si>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</si>
  <si>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</si>
  <si>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</si>
  <si>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</si>
  <si>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</si>
  <si>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</si>
  <si>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</si>
  <si>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</si>
  <si>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</si>
  <si>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</si>
  <si>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</si>
  <si>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</si>
  <si>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</si>
  <si>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</si>
  <si>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</si>
  <si>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</si>
  <si>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</si>
  <si>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</si>
  <si>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</si>
  <si>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</si>
  <si>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</si>
  <si>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</si>
  <si>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</si>
  <si>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</si>
  <si>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</si>
  <si>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</si>
  <si>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</si>
  <si>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</si>
  <si>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</si>
  <si>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</si>
  <si>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</si>
  <si>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</si>
  <si>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</si>
  <si>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</si>
  <si>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</si>
  <si>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</si>
  <si>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Actual Current</t>
  </si>
  <si>
    <t>Readout value of the Irms register (49H)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</si>
</sst>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55" zoomScale="120" zoomScaleNormal="120" workbookViewId="0">
      <selection activeCell="B70" sqref="B70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13.28515625" bestFit="1" customWidth="1"/>
  </cols>
  <sheetData>
    <row r="1" spans="1:22" ht="18">
      <c r="A1" t="s">
        <v>0</v>
      </c>
      <c r="B1" s="6">
        <f>(1+1/K2)^-1/(1000+(1+1/K2)^-1)</f>
        <v>4.9975012493753122E-4</v>
      </c>
      <c r="C1" t="s">
        <v>43</v>
      </c>
      <c r="D1" t="s">
        <v>41</v>
      </c>
      <c r="J1" s="2" t="s">
        <v>45</v>
      </c>
      <c r="K1">
        <v>510</v>
      </c>
      <c r="L1" t="s">
        <v>48</v>
      </c>
    </row>
    <row r="2" spans="1:22" ht="18">
      <c r="A2" s="1" t="s">
        <v>1</v>
      </c>
      <c r="B2" s="6">
        <f>1/2000*(30*K1/(30+K1))</f>
        <v>1.4166666666666666E-2</v>
      </c>
      <c r="C2" t="s">
        <v>44</v>
      </c>
      <c r="D2" t="s">
        <v>42</v>
      </c>
      <c r="J2" s="2" t="s">
        <v>47</v>
      </c>
      <c r="K2">
        <v>1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24" t="s">
        <v>38</v>
      </c>
      <c r="C5" s="24"/>
      <c r="D5" s="24"/>
      <c r="E5" s="24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4" t="s">
        <v>32</v>
      </c>
      <c r="C6" s="24"/>
      <c r="D6" s="24"/>
      <c r="E6" s="24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4" t="s">
        <v>33</v>
      </c>
      <c r="C7" s="24"/>
      <c r="D7" s="24"/>
      <c r="E7" s="24"/>
      <c r="F7" s="10" t="str">
        <f t="shared" si="0"/>
        <v>1</v>
      </c>
      <c r="H7" s="4"/>
      <c r="I7" s="4"/>
      <c r="J7" s="4"/>
    </row>
    <row r="8" spans="1:22">
      <c r="A8" t="s">
        <v>26</v>
      </c>
      <c r="B8" s="24" t="s">
        <v>34</v>
      </c>
      <c r="C8" s="24"/>
      <c r="D8" s="24"/>
      <c r="E8" s="24"/>
      <c r="F8" s="10" t="str">
        <f t="shared" si="0"/>
        <v>00</v>
      </c>
      <c r="H8" s="4"/>
      <c r="I8" s="4"/>
      <c r="J8" s="4"/>
    </row>
    <row r="9" spans="1:22">
      <c r="A9" t="s">
        <v>27</v>
      </c>
      <c r="B9" s="23" t="s">
        <v>35</v>
      </c>
      <c r="C9" s="23"/>
      <c r="D9" s="23"/>
      <c r="E9" s="23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23" t="s">
        <v>36</v>
      </c>
      <c r="C10" s="23"/>
      <c r="D10" s="23"/>
      <c r="E10" s="23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23" t="s">
        <v>31</v>
      </c>
      <c r="C11" s="23"/>
      <c r="D11" s="23"/>
      <c r="E11" s="23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23" t="s">
        <v>37</v>
      </c>
      <c r="C12" s="23"/>
      <c r="D12" s="23"/>
      <c r="E12" s="23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0.10950833333333333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120</v>
      </c>
      <c r="C22" t="s">
        <v>3</v>
      </c>
      <c r="D22" t="s">
        <v>9</v>
      </c>
    </row>
    <row r="23" spans="1:10" ht="18">
      <c r="A23" s="2" t="s">
        <v>5</v>
      </c>
      <c r="B23" s="12">
        <v>12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59.970014992503749</v>
      </c>
      <c r="C25" t="s">
        <v>90</v>
      </c>
      <c r="D25" t="s">
        <v>11</v>
      </c>
    </row>
    <row r="26" spans="1:10" ht="18">
      <c r="A26" s="2" t="s">
        <v>14</v>
      </c>
      <c r="B26" s="14">
        <v>13.4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468129</v>
      </c>
    </row>
    <row r="32" spans="1:10">
      <c r="A32" s="5" t="s">
        <v>20</v>
      </c>
      <c r="B32" s="11" t="str">
        <f>DEC2HEX(B31,8)</f>
        <v>000724A1</v>
      </c>
    </row>
    <row r="33" spans="1:2">
      <c r="A33" s="9" t="s">
        <v>21</v>
      </c>
      <c r="B33" s="15" t="str">
        <f>"0x"&amp;LEFT(B32,4)</f>
        <v>0x0007</v>
      </c>
    </row>
    <row r="34" spans="1:2">
      <c r="A34" s="9" t="s">
        <v>22</v>
      </c>
      <c r="B34" s="15" t="str">
        <f>"0x"&amp;RIGHT(B32,4)</f>
        <v>0x24A1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111.44</v>
      </c>
      <c r="C60" s="18" t="s">
        <v>3</v>
      </c>
      <c r="D60" s="18" t="s">
        <v>67</v>
      </c>
      <c r="E60" s="20"/>
      <c r="F60" s="18"/>
      <c r="G60" s="18"/>
      <c r="K60">
        <f>B60/B62</f>
        <v>4.2212121212121213E-3</v>
      </c>
    </row>
    <row r="61" spans="1:12">
      <c r="A61" s="2" t="s">
        <v>69</v>
      </c>
      <c r="B61" s="19">
        <v>120</v>
      </c>
      <c r="C61" s="18" t="s">
        <v>3</v>
      </c>
      <c r="D61" s="21" t="s">
        <v>70</v>
      </c>
      <c r="E61" s="20"/>
      <c r="F61" s="18"/>
      <c r="G61" s="18"/>
      <c r="K61">
        <f>B61*Vratio</f>
        <v>5.9970014992503748E-2</v>
      </c>
      <c r="L61">
        <f>K61/K60</f>
        <v>14.206823365058318</v>
      </c>
    </row>
    <row r="62" spans="1:12" ht="18">
      <c r="A62" s="17" t="s">
        <v>72</v>
      </c>
      <c r="B62" s="22">
        <v>26400</v>
      </c>
      <c r="C62" s="18"/>
      <c r="D62" s="18" t="s">
        <v>73</v>
      </c>
      <c r="E62" s="18"/>
      <c r="F62" s="18"/>
      <c r="G62" s="18"/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28427</v>
      </c>
    </row>
    <row r="67" spans="1:8">
      <c r="A67" s="9" t="s">
        <v>71</v>
      </c>
      <c r="B67" s="8" t="str">
        <f>"0x"&amp;DEC2HEX(B66,4)</f>
        <v>0x6F0B</v>
      </c>
    </row>
    <row r="69" spans="1:8">
      <c r="A69" s="2" t="s">
        <v>74</v>
      </c>
      <c r="B69" s="19">
        <v>11.83</v>
      </c>
      <c r="C69" s="18" t="s">
        <v>4</v>
      </c>
      <c r="D69" s="18" t="s">
        <v>98</v>
      </c>
      <c r="E69" s="20"/>
      <c r="F69" s="18"/>
      <c r="G69" s="18"/>
    </row>
    <row r="70" spans="1:8">
      <c r="A70" s="2" t="s">
        <v>75</v>
      </c>
      <c r="B70" s="19">
        <v>12.4</v>
      </c>
      <c r="C70" s="18" t="s">
        <v>4</v>
      </c>
      <c r="D70" s="21" t="s">
        <v>97</v>
      </c>
      <c r="E70" s="20"/>
      <c r="F70" s="18"/>
      <c r="G70" s="18"/>
    </row>
    <row r="71" spans="1:8" ht="18">
      <c r="A71" s="17" t="s">
        <v>76</v>
      </c>
      <c r="B71" s="22">
        <v>31251</v>
      </c>
      <c r="C71" s="18"/>
      <c r="D71" s="18" t="s">
        <v>77</v>
      </c>
      <c r="E71" s="18"/>
      <c r="F71" s="18"/>
      <c r="G71" s="18"/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32756</v>
      </c>
    </row>
    <row r="76" spans="1:8">
      <c r="A76" s="9" t="s">
        <v>78</v>
      </c>
      <c r="B76" s="8" t="str">
        <f>"0x"&amp;DEC2HEX(B75,4)</f>
        <v>0x7FF4</v>
      </c>
      <c r="E76" t="s">
        <v>91</v>
      </c>
      <c r="G76" t="s">
        <v>92</v>
      </c>
      <c r="H76">
        <f>INT(7*B75/2^16*2^8)</f>
        <v>895</v>
      </c>
    </row>
    <row r="77" spans="1:8">
      <c r="H77" t="str">
        <f>DEC2HEX(H76)</f>
        <v>37F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120</v>
      </c>
      <c r="C87" t="s">
        <v>85</v>
      </c>
    </row>
    <row r="88" spans="1:3">
      <c r="A88" s="2" t="s">
        <v>71</v>
      </c>
      <c r="B88" s="16">
        <f>B66</f>
        <v>28427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4597</v>
      </c>
    </row>
    <row r="95" spans="1:3">
      <c r="A95" s="9" t="s">
        <v>88</v>
      </c>
      <c r="B95" s="8" t="str">
        <f>"0x"&amp;DEC2HEX(B94,4)</f>
        <v>0x11F5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Andrew Noah Woodlee</cp:lastModifiedBy>
  <dcterms:created xsi:type="dcterms:W3CDTF">2016-02-17T21:45:21Z</dcterms:created>
  <dcterms:modified xsi:type="dcterms:W3CDTF">2024-05-03T10:00:02Z</dcterms:modified>
</cp:coreProperties>
</file>