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170" windowHeight="7830" activeTab="1"/>
  </bookViews>
  <sheets>
    <sheet name="Huginn - Test Summary" sheetId="10" r:id="rId1"/>
    <sheet name="Huginn - Tracking" sheetId="9" r:id="rId2"/>
  </sheets>
  <definedNames>
    <definedName name="g">#REF!</definedName>
    <definedName name="in2m">#REF!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9" l="1"/>
  <c r="G3" i="9"/>
  <c r="H3" i="9"/>
  <c r="I3" i="9"/>
  <c r="D5" i="9"/>
  <c r="C5" i="9"/>
  <c r="E19" i="10" l="1"/>
  <c r="D19" i="10"/>
  <c r="C19" i="10"/>
  <c r="E3" i="9" l="1"/>
  <c r="F3" i="9"/>
  <c r="D3" i="9"/>
  <c r="C3" i="9" l="1"/>
  <c r="B19" i="10"/>
  <c r="H19" i="10"/>
  <c r="G19" i="10"/>
  <c r="F19" i="10"/>
  <c r="C6" i="9" l="1"/>
  <c r="C13" i="9" l="1"/>
  <c r="C11" i="9"/>
  <c r="D6" i="9"/>
  <c r="E6" i="9"/>
  <c r="F6" i="9"/>
  <c r="D11" i="9" l="1"/>
  <c r="D12" i="9" s="1"/>
  <c r="F11" i="9"/>
  <c r="F12" i="9" s="1"/>
  <c r="E11" i="9"/>
  <c r="E13" i="9" s="1"/>
  <c r="G6" i="9"/>
  <c r="F13" i="9"/>
  <c r="I6" i="9"/>
  <c r="H6" i="9"/>
  <c r="I11" i="9" l="1"/>
  <c r="I13" i="9" s="1"/>
  <c r="H11" i="9"/>
  <c r="G11" i="9"/>
  <c r="G13" i="9" s="1"/>
  <c r="E12" i="9"/>
  <c r="D13" i="9"/>
  <c r="H13" i="9"/>
</calcChain>
</file>

<file path=xl/sharedStrings.xml><?xml version="1.0" encoding="utf-8"?>
<sst xmlns="http://schemas.openxmlformats.org/spreadsheetml/2006/main" count="55" uniqueCount="39">
  <si>
    <t>Ballast</t>
  </si>
  <si>
    <t>lb - in^2</t>
  </si>
  <si>
    <t>lb</t>
  </si>
  <si>
    <t>Notes</t>
  </si>
  <si>
    <t>Summary Test Results</t>
  </si>
  <si>
    <t>Assume negligible body inertia</t>
  </si>
  <si>
    <t>xCG</t>
  </si>
  <si>
    <t>yCG</t>
  </si>
  <si>
    <t>zCG</t>
  </si>
  <si>
    <t>Ixx</t>
  </si>
  <si>
    <t>Iyy</t>
  </si>
  <si>
    <t>Izz</t>
  </si>
  <si>
    <t>Total</t>
  </si>
  <si>
    <t>Inertia about Body CG (Kg-m^2)</t>
  </si>
  <si>
    <t>Avionics Battery</t>
  </si>
  <si>
    <t>[0]</t>
  </si>
  <si>
    <t>mAEWing2 Huginn Mass Prop (CB1+WS1)</t>
  </si>
  <si>
    <t>Left Wing (SN002)</t>
  </si>
  <si>
    <t>Right Wing (SN003)</t>
  </si>
  <si>
    <t>Left Winglet (SN002)</t>
  </si>
  <si>
    <t>Right Winglet (SN003)</t>
  </si>
  <si>
    <t>Uncertainty (%)</t>
  </si>
  <si>
    <t>Position of Body CG (m)</t>
  </si>
  <si>
    <t>Mass (kg)</t>
  </si>
  <si>
    <t>Airframe Update</t>
  </si>
  <si>
    <t>Airframe (as tested)</t>
  </si>
  <si>
    <t>Summary based on Complete Mass Property Test 8/28/2017</t>
  </si>
  <si>
    <t>Centerbody (SN001)</t>
  </si>
  <si>
    <t>[0.265]</t>
  </si>
  <si>
    <t>Propulsion Battery</t>
  </si>
  <si>
    <t>[1.37]</t>
  </si>
  <si>
    <t>Attach Bolts (QTY 12)</t>
  </si>
  <si>
    <t>in</t>
  </si>
  <si>
    <t>8/28/2017</t>
  </si>
  <si>
    <t>Added Front Skid</t>
  </si>
  <si>
    <t>8/7/2018</t>
  </si>
  <si>
    <t>Change</t>
  </si>
  <si>
    <t>10/14/2018</t>
  </si>
  <si>
    <t>Post-Wing Repair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</si>
</sst>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" fillId="0" borderId="1" xfId="0" applyFont="1" applyBorder="1"/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0" borderId="12" xfId="0" applyFont="1" applyBorder="1"/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2" fillId="0" borderId="6" xfId="0" applyNumberFormat="1" applyFont="1" applyFill="1" applyBorder="1" applyAlignment="1">
      <alignment horizontal="right"/>
    </xf>
    <xf numFmtId="2" fontId="2" fillId="0" borderId="10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164" fontId="2" fillId="0" borderId="10" xfId="0" applyNumberFormat="1" applyFont="1" applyFill="1" applyBorder="1" applyAlignment="1">
      <alignment horizontal="right"/>
    </xf>
    <xf numFmtId="164" fontId="2" fillId="0" borderId="1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6" fontId="0" fillId="0" borderId="4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5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0" fontId="0" fillId="0" borderId="6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64" fontId="0" fillId="0" borderId="6" xfId="0" applyNumberFormat="1" applyFill="1" applyBorder="1" applyAlignment="1">
      <alignment horizontal="right"/>
    </xf>
    <xf numFmtId="164" fontId="0" fillId="0" borderId="12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opLeftCell="A4" workbookViewId="0">
      <selection activeCell="G21" sqref="G21"/>
    </sheetView>
  </sheetViews>
  <sheetFormatPr defaultColWidth="8.85546875" defaultRowHeight="15" x14ac:dyDescent="0.25"/>
  <cols>
    <col min="1" max="1" width="26.85546875" customWidth="1"/>
    <col min="2" max="2" width="14.28515625" customWidth="1"/>
    <col min="3" max="8" width="11.42578125" customWidth="1"/>
  </cols>
  <sheetData>
    <row r="2" spans="1:8" ht="15.75" thickBot="1" x14ac:dyDescent="0.3">
      <c r="A2" s="26" t="s">
        <v>26</v>
      </c>
    </row>
    <row r="3" spans="1:8" ht="15.75" thickBot="1" x14ac:dyDescent="0.3">
      <c r="A3" s="5" t="s">
        <v>16</v>
      </c>
      <c r="B3" s="1"/>
      <c r="C3" s="52" t="s">
        <v>22</v>
      </c>
      <c r="D3" s="53"/>
      <c r="E3" s="54"/>
      <c r="F3" s="52" t="s">
        <v>13</v>
      </c>
      <c r="G3" s="53"/>
      <c r="H3" s="54"/>
    </row>
    <row r="4" spans="1:8" ht="15.75" thickBot="1" x14ac:dyDescent="0.3">
      <c r="A4" s="6"/>
      <c r="B4" s="4" t="s">
        <v>23</v>
      </c>
      <c r="C4" s="22" t="s">
        <v>6</v>
      </c>
      <c r="D4" s="23" t="s">
        <v>7</v>
      </c>
      <c r="E4" s="24" t="s">
        <v>8</v>
      </c>
      <c r="F4" s="22" t="s">
        <v>9</v>
      </c>
      <c r="G4" s="23" t="s">
        <v>10</v>
      </c>
      <c r="H4" s="24" t="s">
        <v>11</v>
      </c>
    </row>
    <row r="5" spans="1:8" x14ac:dyDescent="0.25">
      <c r="A5" s="8" t="s">
        <v>27</v>
      </c>
      <c r="B5" s="35">
        <v>9.6728079999999999</v>
      </c>
      <c r="C5" s="36">
        <v>-0.64145155076842963</v>
      </c>
      <c r="D5" s="37">
        <v>5.5669460202249386E-4</v>
      </c>
      <c r="E5" s="38">
        <v>-4.313292109959567E-2</v>
      </c>
      <c r="F5" s="39">
        <v>0.49599484626345097</v>
      </c>
      <c r="G5" s="40">
        <v>1.0125176666276097</v>
      </c>
      <c r="H5" s="41">
        <v>1.0973311093994511</v>
      </c>
    </row>
    <row r="6" spans="1:8" x14ac:dyDescent="0.25">
      <c r="A6" s="7" t="s">
        <v>0</v>
      </c>
      <c r="B6" s="42" t="s">
        <v>15</v>
      </c>
      <c r="C6" s="36"/>
      <c r="D6" s="37"/>
      <c r="E6" s="38"/>
      <c r="F6" s="11"/>
      <c r="G6" s="12"/>
      <c r="H6" s="13"/>
    </row>
    <row r="7" spans="1:8" x14ac:dyDescent="0.25">
      <c r="A7" s="7" t="s">
        <v>14</v>
      </c>
      <c r="B7" s="42" t="s">
        <v>28</v>
      </c>
      <c r="C7" s="36">
        <v>-0.59847733999999997</v>
      </c>
      <c r="D7" s="37">
        <v>2.0320000000000001E-2</v>
      </c>
      <c r="E7" s="38">
        <v>-3.8328599999999997E-2</v>
      </c>
      <c r="F7" s="11"/>
      <c r="G7" s="12"/>
      <c r="H7" s="13"/>
    </row>
    <row r="8" spans="1:8" x14ac:dyDescent="0.25">
      <c r="A8" s="7" t="s">
        <v>29</v>
      </c>
      <c r="B8" s="42" t="s">
        <v>30</v>
      </c>
      <c r="C8" s="36">
        <v>-0.61595</v>
      </c>
      <c r="D8" s="37">
        <v>-9.5219999999999999E-2</v>
      </c>
      <c r="E8" s="38">
        <v>-6.9849999999999999E-3</v>
      </c>
      <c r="F8" s="11"/>
      <c r="G8" s="12"/>
      <c r="H8" s="13"/>
    </row>
    <row r="9" spans="1:8" x14ac:dyDescent="0.25">
      <c r="A9" s="7" t="s">
        <v>29</v>
      </c>
      <c r="B9" s="42" t="s">
        <v>30</v>
      </c>
      <c r="C9" s="36">
        <v>-0.61595</v>
      </c>
      <c r="D9" s="37">
        <v>9.5219999999999999E-2</v>
      </c>
      <c r="E9" s="38">
        <v>-6.9849999999999999E-3</v>
      </c>
      <c r="F9" s="11"/>
      <c r="G9" s="12"/>
      <c r="H9" s="13"/>
    </row>
    <row r="10" spans="1:8" x14ac:dyDescent="0.25">
      <c r="A10" s="7" t="s">
        <v>17</v>
      </c>
      <c r="B10" s="42">
        <v>3.56</v>
      </c>
      <c r="C10" s="36">
        <v>-0.92358081744347031</v>
      </c>
      <c r="D10" s="37">
        <v>-1.0247470646517156</v>
      </c>
      <c r="E10" s="38">
        <v>-4.2586401999999995E-2</v>
      </c>
      <c r="F10" s="11"/>
      <c r="G10" s="12"/>
      <c r="H10" s="13"/>
    </row>
    <row r="11" spans="1:8" x14ac:dyDescent="0.25">
      <c r="A11" s="7" t="s">
        <v>18</v>
      </c>
      <c r="B11" s="42">
        <v>3.6709999999999998</v>
      </c>
      <c r="C11" s="36">
        <v>-0.92358081744347031</v>
      </c>
      <c r="D11" s="37">
        <v>1.0247470646517156</v>
      </c>
      <c r="E11" s="38">
        <v>-4.2586401999999995E-2</v>
      </c>
      <c r="F11" s="11"/>
      <c r="G11" s="12"/>
      <c r="H11" s="13"/>
    </row>
    <row r="12" spans="1:8" x14ac:dyDescent="0.25">
      <c r="A12" s="7" t="s">
        <v>19</v>
      </c>
      <c r="B12" s="42">
        <v>0.23216999999999999</v>
      </c>
      <c r="C12" s="36">
        <v>-1.499141528</v>
      </c>
      <c r="D12" s="37">
        <v>-2.1373845999999999</v>
      </c>
      <c r="E12" s="38">
        <v>-0.17453381400000001</v>
      </c>
      <c r="F12" s="11"/>
      <c r="G12" s="12"/>
      <c r="H12" s="13"/>
    </row>
    <row r="13" spans="1:8" x14ac:dyDescent="0.25">
      <c r="A13" s="7" t="s">
        <v>20</v>
      </c>
      <c r="B13" s="42">
        <v>0.23025000000000001</v>
      </c>
      <c r="C13" s="36">
        <v>-1.499141528</v>
      </c>
      <c r="D13" s="37">
        <v>2.1373845999999999</v>
      </c>
      <c r="E13" s="38">
        <v>-0.17453381400000001</v>
      </c>
      <c r="F13" s="11"/>
      <c r="G13" s="12"/>
      <c r="H13" s="13"/>
    </row>
    <row r="14" spans="1:8" x14ac:dyDescent="0.25">
      <c r="A14" s="7" t="s">
        <v>31</v>
      </c>
      <c r="B14" s="42">
        <v>5.2399999999999995E-2</v>
      </c>
      <c r="C14" s="36">
        <v>-0.66039999999999999</v>
      </c>
      <c r="D14" s="37">
        <v>0</v>
      </c>
      <c r="E14" s="38">
        <v>0</v>
      </c>
      <c r="F14" s="11"/>
      <c r="G14" s="12"/>
      <c r="H14" s="13"/>
    </row>
    <row r="15" spans="1:8" ht="15.75" thickBot="1" x14ac:dyDescent="0.3">
      <c r="A15" s="7"/>
      <c r="B15" s="10"/>
      <c r="C15" s="27"/>
      <c r="D15" s="28"/>
      <c r="E15" s="29"/>
      <c r="F15" s="14"/>
      <c r="G15" s="14"/>
      <c r="H15" s="15"/>
    </row>
    <row r="16" spans="1:8" ht="15.75" thickBot="1" x14ac:dyDescent="0.3">
      <c r="A16" s="9" t="s">
        <v>12</v>
      </c>
      <c r="B16" s="46">
        <v>17.443867999999998</v>
      </c>
      <c r="C16" s="30">
        <v>-0.78111258542859796</v>
      </c>
      <c r="D16" s="31">
        <v>0</v>
      </c>
      <c r="E16" s="32">
        <v>-6.8735250190096478E-2</v>
      </c>
      <c r="F16" s="33">
        <v>10.942907591191652</v>
      </c>
      <c r="G16" s="33">
        <v>1.4177054068675388</v>
      </c>
      <c r="H16" s="34">
        <v>13.300125941226328</v>
      </c>
    </row>
    <row r="17" spans="1:8" ht="15.75" thickBot="1" x14ac:dyDescent="0.3">
      <c r="A17" t="s">
        <v>21</v>
      </c>
      <c r="B17" s="25"/>
      <c r="F17" s="43">
        <v>5.1279527173165564E-2</v>
      </c>
      <c r="G17" s="44">
        <v>5.1313202135143912E-2</v>
      </c>
      <c r="H17" s="45">
        <v>5.0610998138571721E-3</v>
      </c>
    </row>
    <row r="18" spans="1:8" ht="15.75" thickBot="1" x14ac:dyDescent="0.3">
      <c r="B18" s="25"/>
    </row>
    <row r="19" spans="1:8" ht="15.75" thickBot="1" x14ac:dyDescent="0.3">
      <c r="A19" s="3" t="s">
        <v>12</v>
      </c>
      <c r="B19" s="47">
        <f>B16*2.20462</f>
        <v>38.457100270159991</v>
      </c>
      <c r="C19" s="48">
        <f>C16/0.0254</f>
        <v>-30.75246399325189</v>
      </c>
      <c r="D19" s="49">
        <f>D16/0.0254</f>
        <v>0</v>
      </c>
      <c r="E19" s="50">
        <f>E16/0.0254</f>
        <v>-2.7061122122085228</v>
      </c>
      <c r="F19" s="16">
        <f>F16*3417.171898209</f>
        <v>37393.796305318057</v>
      </c>
      <c r="G19" s="17">
        <f>G16*3417.171898209</f>
        <v>4844.5430762867099</v>
      </c>
      <c r="H19" s="18">
        <f>H16*3417.171898209</f>
        <v>45448.816608999135</v>
      </c>
    </row>
    <row r="20" spans="1:8" x14ac:dyDescent="0.25">
      <c r="B20" t="s">
        <v>2</v>
      </c>
      <c r="C20" t="s">
        <v>32</v>
      </c>
      <c r="D20" t="s">
        <v>32</v>
      </c>
      <c r="E20" t="s">
        <v>32</v>
      </c>
      <c r="F20" t="s">
        <v>1</v>
      </c>
      <c r="G20" t="s">
        <v>1</v>
      </c>
      <c r="H20" t="s">
        <v>1</v>
      </c>
    </row>
  </sheetData>
  <mergeCells count="2">
    <mergeCell ref="C3:E3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2" topLeftCell="A3" activePane="bottomLeft" state="frozen"/>
      <selection pane="bottomLeft" activeCell="C18" sqref="C18"/>
    </sheetView>
  </sheetViews>
  <sheetFormatPr defaultColWidth="8.85546875" defaultRowHeight="15" x14ac:dyDescent="0.25"/>
  <cols>
    <col min="1" max="1" width="10.42578125" style="19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1"/>
      <c r="D1" s="52" t="s">
        <v>22</v>
      </c>
      <c r="E1" s="53"/>
      <c r="F1" s="54"/>
      <c r="G1" s="52" t="s">
        <v>13</v>
      </c>
      <c r="H1" s="53"/>
      <c r="I1" s="54"/>
    </row>
    <row r="2" spans="1:10" ht="15.75" thickBot="1" x14ac:dyDescent="0.3">
      <c r="C2" s="4" t="s">
        <v>23</v>
      </c>
      <c r="D2" s="22" t="s">
        <v>6</v>
      </c>
      <c r="E2" s="23" t="s">
        <v>7</v>
      </c>
      <c r="F2" s="24" t="s">
        <v>8</v>
      </c>
      <c r="G2" s="22" t="s">
        <v>9</v>
      </c>
      <c r="H2" s="23" t="s">
        <v>10</v>
      </c>
      <c r="I2" s="24" t="s">
        <v>11</v>
      </c>
      <c r="J2" s="2" t="s">
        <v>3</v>
      </c>
    </row>
    <row r="3" spans="1:10" x14ac:dyDescent="0.25">
      <c r="A3" s="19" t="s">
        <v>33</v>
      </c>
      <c r="B3" t="s">
        <v>25</v>
      </c>
      <c r="C3" s="20">
        <f>'Huginn - Test Summary'!B16</f>
        <v>17.443867999999998</v>
      </c>
      <c r="D3" s="20">
        <f>'Huginn - Test Summary'!C16</f>
        <v>-0.78111258542859796</v>
      </c>
      <c r="E3" s="20">
        <f>'Huginn - Test Summary'!D16</f>
        <v>0</v>
      </c>
      <c r="F3" s="20">
        <f>'Huginn - Test Summary'!E16</f>
        <v>-6.8735250190096478E-2</v>
      </c>
      <c r="G3" s="20">
        <f>'Huginn - Test Summary'!F16</f>
        <v>10.942907591191652</v>
      </c>
      <c r="H3" s="20">
        <f>'Huginn - Test Summary'!G16</f>
        <v>1.4177054068675388</v>
      </c>
      <c r="I3" s="20">
        <f>'Huginn - Test Summary'!H16</f>
        <v>13.300125941226328</v>
      </c>
      <c r="J3" t="s">
        <v>4</v>
      </c>
    </row>
    <row r="4" spans="1:10" x14ac:dyDescent="0.25">
      <c r="D4" s="20"/>
      <c r="E4" s="20"/>
      <c r="F4" s="20"/>
    </row>
    <row r="5" spans="1:10" x14ac:dyDescent="0.25">
      <c r="A5" s="19" t="s">
        <v>35</v>
      </c>
      <c r="B5" t="s">
        <v>34</v>
      </c>
      <c r="C5">
        <f>(27.2 + 14.2 + 20)/1000</f>
        <v>6.1399999999999996E-2</v>
      </c>
      <c r="D5" s="20">
        <f>-18 * 0.0254</f>
        <v>-0.4572</v>
      </c>
      <c r="E5" s="20">
        <v>0</v>
      </c>
      <c r="F5" s="20">
        <f>5 * 0.0254</f>
        <v>0.127</v>
      </c>
      <c r="G5" s="21">
        <v>0</v>
      </c>
      <c r="H5" s="21">
        <v>0</v>
      </c>
      <c r="I5" s="21">
        <v>0</v>
      </c>
      <c r="J5" t="s">
        <v>5</v>
      </c>
    </row>
    <row r="6" spans="1:10" x14ac:dyDescent="0.25">
      <c r="B6" t="s">
        <v>24</v>
      </c>
      <c r="C6" s="20">
        <f>C3+C5</f>
        <v>17.505267999999997</v>
      </c>
      <c r="D6" s="20">
        <f>(D3*$C3 + D5*$C5)/$C6</f>
        <v>-0.77997645699312834</v>
      </c>
      <c r="E6" s="20">
        <f>(E3*$C3 + E5*$C5)/$C6</f>
        <v>0</v>
      </c>
      <c r="F6" s="20">
        <f>(F3*$C3 + F5*$C5)/$C6</f>
        <v>-6.8048705753206276E-2</v>
      </c>
      <c r="G6" s="20">
        <f>(G3+$C3*(($E3-$E6)^2+($F3-$F6)^2)) + SIGN($C5)*(G5+ABS($C5)*(($E5-$E6)^2+($F5-$F6)^2))</f>
        <v>10.945251714694953</v>
      </c>
      <c r="H6" s="20">
        <f>(H3+$C3*(($D3-$D6)^2+($F3-$F6)^2)) + SIGN($C5)*(H5+ABS($C5)*(($D5-$D6)^2+($F5-$F6)^2))</f>
        <v>1.4264689836722257</v>
      </c>
      <c r="I6" s="20">
        <f>(I3+$C3*(($D3-$D6)^2+($E3-$E6)^2)) + SIGN($C5)*(I5+ABS($C5)*(($D5-$D6)^2+($E5-$E6)^2))</f>
        <v>13.306545394527715</v>
      </c>
    </row>
    <row r="7" spans="1:10" x14ac:dyDescent="0.25">
      <c r="C7" s="20"/>
      <c r="D7" s="20"/>
      <c r="E7" s="20"/>
      <c r="F7" s="20"/>
      <c r="G7" s="20"/>
      <c r="H7" s="20"/>
      <c r="I7" s="20"/>
    </row>
    <row r="8" spans="1:10" x14ac:dyDescent="0.25">
      <c r="A8" s="19" t="s">
        <v>37</v>
      </c>
      <c r="B8" t="s">
        <v>38</v>
      </c>
      <c r="C8" s="20"/>
      <c r="D8" s="20"/>
      <c r="E8" s="20"/>
      <c r="F8" s="20"/>
      <c r="G8" s="20"/>
      <c r="H8" s="20"/>
      <c r="I8" s="20"/>
    </row>
    <row r="9" spans="1:10" x14ac:dyDescent="0.25">
      <c r="C9" s="20"/>
      <c r="D9" s="20"/>
      <c r="E9" s="20"/>
      <c r="F9" s="20"/>
      <c r="G9" s="20"/>
      <c r="H9" s="20"/>
      <c r="I9" s="20"/>
    </row>
    <row r="11" spans="1:10" x14ac:dyDescent="0.25">
      <c r="B11" t="s">
        <v>36</v>
      </c>
      <c r="C11" s="20">
        <f>C6-C3</f>
        <v>6.1399999999999011E-2</v>
      </c>
      <c r="D11" s="20">
        <f>D6-D3</f>
        <v>1.1361284354696188E-3</v>
      </c>
      <c r="E11" s="20">
        <f>E6-E3</f>
        <v>0</v>
      </c>
      <c r="F11" s="20">
        <f>F6-F3</f>
        <v>6.8654443689020184E-4</v>
      </c>
      <c r="G11" s="20">
        <f>G6-G3</f>
        <v>2.3441235033008212E-3</v>
      </c>
      <c r="H11" s="20">
        <f>H6-H3</f>
        <v>8.7635768046869789E-3</v>
      </c>
      <c r="I11" s="20">
        <f>I6-I3</f>
        <v>6.4194533013868238E-3</v>
      </c>
    </row>
    <row r="12" spans="1:10" x14ac:dyDescent="0.25">
      <c r="D12" s="20">
        <f>D11/0.0254</f>
        <v>4.4729465963370824E-2</v>
      </c>
      <c r="E12" s="20">
        <f t="shared" ref="E12" si="0">E11/0.0254</f>
        <v>0</v>
      </c>
      <c r="F12" s="20">
        <f>F11/0.0254</f>
        <v>2.7029308538984324E-2</v>
      </c>
    </row>
    <row r="13" spans="1:10" x14ac:dyDescent="0.25">
      <c r="C13" s="51">
        <f>C11/C3</f>
        <v>3.5198615352970463E-3</v>
      </c>
      <c r="D13" s="51">
        <f>D11/D3</f>
        <v>-1.4545002303940897E-3</v>
      </c>
      <c r="E13" s="51" t="e">
        <f>E11/E3</f>
        <v>#DIV/0!</v>
      </c>
      <c r="F13" s="51">
        <f>F11/F3</f>
        <v>-9.988243804910462E-3</v>
      </c>
      <c r="G13" s="51">
        <f>G11/G3</f>
        <v>2.1421395399406391E-4</v>
      </c>
      <c r="H13" s="51">
        <f>H11/H3</f>
        <v>6.1815217479140152E-3</v>
      </c>
      <c r="I13" s="51">
        <f>I11/I3</f>
        <v>4.8266109131256261E-4</v>
      </c>
    </row>
    <row r="16" spans="1:10" x14ac:dyDescent="0.25">
      <c r="D16" s="20"/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Huginn - Test Summary</vt:lpstr>
      <vt:lpstr>Huginn - Tracking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2018-10-14T21:38:25Z</dcterms:modified>
</cp:coreProperties>
</file>