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8635" windowHeight="14820"/>
  </bookViews>
  <sheets>
    <sheet name="Test" sheetId="1" r:id="rId1"/>
  </sheets>
  <calcPr calcId="145621"/>
</workbook>
</file>

<file path=xl/calcChain.xml><?xml version="1.0" encoding="utf-8"?>
<calcChain xmlns="http://schemas.openxmlformats.org/spreadsheetml/2006/main">
  <c r="AA22" i="1" l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D9" i="1" l="1"/>
  <c r="E9" i="1" s="1"/>
  <c r="D21" i="1"/>
  <c r="E21" i="1" s="1"/>
  <c r="R3" i="1"/>
  <c r="T3" i="1"/>
  <c r="R4" i="1"/>
  <c r="V4" i="1" s="1"/>
  <c r="T4" i="1"/>
  <c r="R5" i="1"/>
  <c r="T5" i="1"/>
  <c r="R6" i="1"/>
  <c r="V6" i="1" s="1"/>
  <c r="T6" i="1"/>
  <c r="R7" i="1"/>
  <c r="T7" i="1"/>
  <c r="R8" i="1"/>
  <c r="V8" i="1" s="1"/>
  <c r="T8" i="1"/>
  <c r="R9" i="1"/>
  <c r="T9" i="1"/>
  <c r="R10" i="1"/>
  <c r="V10" i="1" s="1"/>
  <c r="T10" i="1"/>
  <c r="R11" i="1"/>
  <c r="T11" i="1"/>
  <c r="R12" i="1"/>
  <c r="V12" i="1" s="1"/>
  <c r="T12" i="1"/>
  <c r="R13" i="1"/>
  <c r="T13" i="1"/>
  <c r="R14" i="1"/>
  <c r="V14" i="1" s="1"/>
  <c r="T14" i="1"/>
  <c r="R15" i="1"/>
  <c r="T15" i="1"/>
  <c r="R16" i="1"/>
  <c r="V16" i="1" s="1"/>
  <c r="T16" i="1"/>
  <c r="R17" i="1"/>
  <c r="T17" i="1"/>
  <c r="R18" i="1"/>
  <c r="V18" i="1" s="1"/>
  <c r="T18" i="1"/>
  <c r="R19" i="1"/>
  <c r="T19" i="1"/>
  <c r="R20" i="1"/>
  <c r="V20" i="1" s="1"/>
  <c r="T20" i="1"/>
  <c r="R21" i="1"/>
  <c r="T21" i="1"/>
  <c r="S22" i="1"/>
  <c r="L22" i="1"/>
  <c r="O22" i="1" s="1"/>
  <c r="T22" i="1"/>
  <c r="S23" i="1"/>
  <c r="L23" i="1"/>
  <c r="O23" i="1" s="1"/>
  <c r="U23" i="1" s="1"/>
  <c r="AL23" i="1" s="1"/>
  <c r="T23" i="1"/>
  <c r="S24" i="1"/>
  <c r="L24" i="1"/>
  <c r="O24" i="1" s="1"/>
  <c r="T24" i="1"/>
  <c r="S25" i="1"/>
  <c r="L25" i="1"/>
  <c r="O25" i="1" s="1"/>
  <c r="U25" i="1" s="1"/>
  <c r="AL25" i="1" s="1"/>
  <c r="T25" i="1"/>
  <c r="S26" i="1"/>
  <c r="L26" i="1"/>
  <c r="O26" i="1" s="1"/>
  <c r="T26" i="1"/>
  <c r="S27" i="1"/>
  <c r="L27" i="1"/>
  <c r="O27" i="1" s="1"/>
  <c r="U27" i="1" s="1"/>
  <c r="AL27" i="1" s="1"/>
  <c r="T27" i="1"/>
  <c r="S28" i="1"/>
  <c r="L28" i="1"/>
  <c r="O28" i="1" s="1"/>
  <c r="T28" i="1"/>
  <c r="S29" i="1"/>
  <c r="L29" i="1"/>
  <c r="O29" i="1" s="1"/>
  <c r="U29" i="1" s="1"/>
  <c r="AL29" i="1" s="1"/>
  <c r="T29" i="1"/>
  <c r="S30" i="1"/>
  <c r="L30" i="1"/>
  <c r="O30" i="1" s="1"/>
  <c r="T30" i="1"/>
  <c r="S31" i="1"/>
  <c r="L31" i="1"/>
  <c r="O31" i="1" s="1"/>
  <c r="U31" i="1" s="1"/>
  <c r="AL31" i="1" s="1"/>
  <c r="T31" i="1"/>
  <c r="S32" i="1"/>
  <c r="L32" i="1"/>
  <c r="O32" i="1" s="1"/>
  <c r="T32" i="1"/>
  <c r="S33" i="1"/>
  <c r="L33" i="1"/>
  <c r="O33" i="1" s="1"/>
  <c r="U33" i="1" s="1"/>
  <c r="AL33" i="1" s="1"/>
  <c r="T33" i="1"/>
  <c r="S34" i="1"/>
  <c r="L34" i="1"/>
  <c r="O34" i="1" s="1"/>
  <c r="T34" i="1"/>
  <c r="S35" i="1"/>
  <c r="L35" i="1"/>
  <c r="O35" i="1" s="1"/>
  <c r="U35" i="1" s="1"/>
  <c r="AL35" i="1" s="1"/>
  <c r="T35" i="1"/>
  <c r="S36" i="1"/>
  <c r="L36" i="1"/>
  <c r="O36" i="1" s="1"/>
  <c r="T36" i="1"/>
  <c r="S37" i="1"/>
  <c r="L37" i="1"/>
  <c r="O37" i="1" s="1"/>
  <c r="U37" i="1" s="1"/>
  <c r="AL37" i="1" s="1"/>
  <c r="T37" i="1"/>
  <c r="S38" i="1"/>
  <c r="L38" i="1"/>
  <c r="O38" i="1" s="1"/>
  <c r="T38" i="1"/>
  <c r="S39" i="1"/>
  <c r="L39" i="1"/>
  <c r="O39" i="1" s="1"/>
  <c r="T39" i="1"/>
  <c r="S40" i="1"/>
  <c r="L40" i="1"/>
  <c r="O40" i="1" s="1"/>
  <c r="T40" i="1"/>
  <c r="S41" i="1"/>
  <c r="L41" i="1"/>
  <c r="O41" i="1" s="1"/>
  <c r="T41" i="1"/>
  <c r="S42" i="1"/>
  <c r="L42" i="1"/>
  <c r="O42" i="1" s="1"/>
  <c r="T42" i="1"/>
  <c r="S43" i="1"/>
  <c r="L43" i="1"/>
  <c r="O43" i="1" s="1"/>
  <c r="T43" i="1"/>
  <c r="S44" i="1"/>
  <c r="L44" i="1"/>
  <c r="O44" i="1" s="1"/>
  <c r="T44" i="1"/>
  <c r="S45" i="1"/>
  <c r="L45" i="1"/>
  <c r="O45" i="1" s="1"/>
  <c r="T45" i="1"/>
  <c r="S46" i="1"/>
  <c r="L46" i="1"/>
  <c r="O46" i="1" s="1"/>
  <c r="T46" i="1"/>
  <c r="S47" i="1"/>
  <c r="L47" i="1"/>
  <c r="O47" i="1" s="1"/>
  <c r="T47" i="1"/>
  <c r="S48" i="1"/>
  <c r="L48" i="1"/>
  <c r="O48" i="1" s="1"/>
  <c r="T48" i="1"/>
  <c r="S49" i="1"/>
  <c r="L49" i="1"/>
  <c r="O49" i="1" s="1"/>
  <c r="T49" i="1"/>
  <c r="R2" i="1"/>
  <c r="V2" i="1" s="1"/>
  <c r="T2" i="1"/>
  <c r="D48" i="1"/>
  <c r="E48" i="1" s="1"/>
  <c r="M48" i="1"/>
  <c r="N48" i="1"/>
  <c r="V48" i="1"/>
  <c r="AG48" i="1"/>
  <c r="AH48" i="1" s="1"/>
  <c r="D49" i="1"/>
  <c r="E49" i="1" s="1"/>
  <c r="M49" i="1"/>
  <c r="N49" i="1"/>
  <c r="V49" i="1"/>
  <c r="AG49" i="1"/>
  <c r="AH49" i="1" s="1"/>
  <c r="D45" i="1"/>
  <c r="E45" i="1" s="1"/>
  <c r="M45" i="1"/>
  <c r="N45" i="1"/>
  <c r="V45" i="1"/>
  <c r="AG45" i="1"/>
  <c r="AH45" i="1" s="1"/>
  <c r="D46" i="1"/>
  <c r="E46" i="1" s="1"/>
  <c r="M46" i="1"/>
  <c r="N46" i="1"/>
  <c r="V46" i="1"/>
  <c r="AG46" i="1"/>
  <c r="AH46" i="1" s="1"/>
  <c r="D42" i="1"/>
  <c r="E42" i="1" s="1"/>
  <c r="M42" i="1"/>
  <c r="N42" i="1"/>
  <c r="V42" i="1"/>
  <c r="AG42" i="1"/>
  <c r="AH42" i="1" s="1"/>
  <c r="D43" i="1"/>
  <c r="E43" i="1" s="1"/>
  <c r="M43" i="1"/>
  <c r="N43" i="1"/>
  <c r="V43" i="1"/>
  <c r="AG43" i="1"/>
  <c r="AH43" i="1" s="1"/>
  <c r="D39" i="1"/>
  <c r="E39" i="1" s="1"/>
  <c r="M39" i="1"/>
  <c r="N39" i="1"/>
  <c r="V39" i="1"/>
  <c r="AG39" i="1"/>
  <c r="AH39" i="1" s="1"/>
  <c r="D40" i="1"/>
  <c r="E40" i="1" s="1"/>
  <c r="M40" i="1"/>
  <c r="N40" i="1"/>
  <c r="V40" i="1"/>
  <c r="AG40" i="1"/>
  <c r="AH40" i="1" s="1"/>
  <c r="N31" i="1"/>
  <c r="AN31" i="1" s="1"/>
  <c r="M31" i="1"/>
  <c r="AM31" i="1" s="1"/>
  <c r="AG31" i="1"/>
  <c r="AH31" i="1" s="1"/>
  <c r="V31" i="1"/>
  <c r="P31" i="1"/>
  <c r="Q31" i="1" s="1"/>
  <c r="D31" i="1"/>
  <c r="E31" i="1" s="1"/>
  <c r="D35" i="1"/>
  <c r="E35" i="1" s="1"/>
  <c r="M35" i="1"/>
  <c r="AM35" i="1" s="1"/>
  <c r="N35" i="1"/>
  <c r="P35" i="1"/>
  <c r="Q35" i="1" s="1"/>
  <c r="V35" i="1"/>
  <c r="AG35" i="1"/>
  <c r="AH35" i="1" s="1"/>
  <c r="AN35" i="1"/>
  <c r="D36" i="1"/>
  <c r="E36" i="1" s="1"/>
  <c r="M36" i="1"/>
  <c r="N36" i="1"/>
  <c r="P36" i="1"/>
  <c r="Q36" i="1" s="1"/>
  <c r="V36" i="1"/>
  <c r="AG36" i="1"/>
  <c r="AH36" i="1" s="1"/>
  <c r="D37" i="1"/>
  <c r="E37" i="1" s="1"/>
  <c r="M37" i="1"/>
  <c r="N37" i="1"/>
  <c r="AN37" i="1" s="1"/>
  <c r="P37" i="1"/>
  <c r="Q37" i="1" s="1"/>
  <c r="V37" i="1"/>
  <c r="AG37" i="1"/>
  <c r="AH37" i="1" s="1"/>
  <c r="AM37" i="1"/>
  <c r="D33" i="1"/>
  <c r="E33" i="1" s="1"/>
  <c r="M33" i="1"/>
  <c r="N33" i="1"/>
  <c r="P33" i="1"/>
  <c r="Q33" i="1"/>
  <c r="V33" i="1"/>
  <c r="AG33" i="1"/>
  <c r="AH33" i="1" s="1"/>
  <c r="AM33" i="1"/>
  <c r="AN33" i="1"/>
  <c r="D28" i="1"/>
  <c r="E28" i="1" s="1"/>
  <c r="M28" i="1"/>
  <c r="N28" i="1"/>
  <c r="P28" i="1"/>
  <c r="Q28" i="1" s="1"/>
  <c r="V28" i="1"/>
  <c r="AG28" i="1"/>
  <c r="AH28" i="1" s="1"/>
  <c r="D29" i="1"/>
  <c r="E29" i="1" s="1"/>
  <c r="M29" i="1"/>
  <c r="AM29" i="1" s="1"/>
  <c r="N29" i="1"/>
  <c r="P29" i="1"/>
  <c r="Q29" i="1" s="1"/>
  <c r="V29" i="1"/>
  <c r="AG29" i="1"/>
  <c r="AH29" i="1" s="1"/>
  <c r="AN29" i="1"/>
  <c r="D30" i="1"/>
  <c r="E30" i="1" s="1"/>
  <c r="M30" i="1"/>
  <c r="N30" i="1"/>
  <c r="P30" i="1"/>
  <c r="Q30" i="1" s="1"/>
  <c r="V30" i="1"/>
  <c r="AG30" i="1"/>
  <c r="AH30" i="1" s="1"/>
  <c r="D23" i="1"/>
  <c r="E23" i="1" s="1"/>
  <c r="M23" i="1"/>
  <c r="N23" i="1"/>
  <c r="P23" i="1"/>
  <c r="Q23" i="1" s="1"/>
  <c r="V23" i="1"/>
  <c r="AG23" i="1"/>
  <c r="AH23" i="1" s="1"/>
  <c r="AM23" i="1"/>
  <c r="AN23" i="1"/>
  <c r="D24" i="1"/>
  <c r="E24" i="1" s="1"/>
  <c r="M24" i="1"/>
  <c r="N24" i="1"/>
  <c r="P24" i="1"/>
  <c r="Q24" i="1" s="1"/>
  <c r="V24" i="1"/>
  <c r="AG24" i="1"/>
  <c r="AH24" i="1" s="1"/>
  <c r="D25" i="1"/>
  <c r="E25" i="1" s="1"/>
  <c r="M25" i="1"/>
  <c r="N25" i="1"/>
  <c r="P25" i="1"/>
  <c r="Q25" i="1" s="1"/>
  <c r="V25" i="1"/>
  <c r="AG25" i="1"/>
  <c r="AH25" i="1" s="1"/>
  <c r="AM25" i="1"/>
  <c r="AN25" i="1"/>
  <c r="D26" i="1"/>
  <c r="E26" i="1" s="1"/>
  <c r="M26" i="1"/>
  <c r="N26" i="1"/>
  <c r="P26" i="1"/>
  <c r="Q26" i="1" s="1"/>
  <c r="V26" i="1"/>
  <c r="AG26" i="1"/>
  <c r="AH26" i="1" s="1"/>
  <c r="D18" i="1"/>
  <c r="E18" i="1" s="1"/>
  <c r="J18" i="1"/>
  <c r="M18" i="1"/>
  <c r="N18" i="1"/>
  <c r="W18" i="1"/>
  <c r="D19" i="1"/>
  <c r="E19" i="1" s="1"/>
  <c r="J19" i="1"/>
  <c r="M19" i="1"/>
  <c r="N19" i="1"/>
  <c r="W19" i="1"/>
  <c r="D20" i="1"/>
  <c r="E20" i="1" s="1"/>
  <c r="J20" i="1"/>
  <c r="AA20" i="1" s="1"/>
  <c r="M20" i="1"/>
  <c r="N20" i="1"/>
  <c r="AG20" i="1"/>
  <c r="AH20" i="1" s="1"/>
  <c r="W20" i="1"/>
  <c r="J21" i="1"/>
  <c r="M21" i="1"/>
  <c r="N21" i="1"/>
  <c r="W21" i="1"/>
  <c r="D13" i="1"/>
  <c r="E13" i="1" s="1"/>
  <c r="J13" i="1"/>
  <c r="M13" i="1"/>
  <c r="N13" i="1"/>
  <c r="W13" i="1"/>
  <c r="D14" i="1"/>
  <c r="E14" i="1" s="1"/>
  <c r="J14" i="1"/>
  <c r="AA14" i="1" s="1"/>
  <c r="AG14" i="1" s="1"/>
  <c r="AH14" i="1" s="1"/>
  <c r="M14" i="1"/>
  <c r="N14" i="1"/>
  <c r="W14" i="1"/>
  <c r="D15" i="1"/>
  <c r="E15" i="1" s="1"/>
  <c r="J15" i="1"/>
  <c r="M15" i="1"/>
  <c r="N15" i="1"/>
  <c r="W15" i="1"/>
  <c r="D16" i="1"/>
  <c r="E16" i="1" s="1"/>
  <c r="J16" i="1"/>
  <c r="AA16" i="1" s="1"/>
  <c r="AG16" i="1" s="1"/>
  <c r="AH16" i="1" s="1"/>
  <c r="M16" i="1"/>
  <c r="N16" i="1"/>
  <c r="W16" i="1"/>
  <c r="D8" i="1"/>
  <c r="E8" i="1" s="1"/>
  <c r="J8" i="1"/>
  <c r="AA8" i="1" s="1"/>
  <c r="M8" i="1"/>
  <c r="N8" i="1"/>
  <c r="W8" i="1"/>
  <c r="AG8" i="1"/>
  <c r="AH8" i="1" s="1"/>
  <c r="J9" i="1"/>
  <c r="M9" i="1"/>
  <c r="N9" i="1"/>
  <c r="W9" i="1"/>
  <c r="D10" i="1"/>
  <c r="E10" i="1" s="1"/>
  <c r="J10" i="1"/>
  <c r="AA10" i="1" s="1"/>
  <c r="M10" i="1"/>
  <c r="N10" i="1"/>
  <c r="AG10" i="1"/>
  <c r="AH10" i="1" s="1"/>
  <c r="W10" i="1"/>
  <c r="D11" i="1"/>
  <c r="E11" i="1" s="1"/>
  <c r="J11" i="1"/>
  <c r="M11" i="1"/>
  <c r="N11" i="1"/>
  <c r="W11" i="1"/>
  <c r="N7" i="1"/>
  <c r="M7" i="1"/>
  <c r="J7" i="1"/>
  <c r="W7" i="1"/>
  <c r="D7" i="1"/>
  <c r="E7" i="1" s="1"/>
  <c r="N3" i="1"/>
  <c r="N4" i="1"/>
  <c r="N5" i="1"/>
  <c r="N6" i="1"/>
  <c r="M3" i="1"/>
  <c r="M4" i="1"/>
  <c r="M5" i="1"/>
  <c r="M6" i="1"/>
  <c r="J3" i="1"/>
  <c r="J4" i="1"/>
  <c r="AA4" i="1" s="1"/>
  <c r="AG4" i="1" s="1"/>
  <c r="AH4" i="1" s="1"/>
  <c r="J5" i="1"/>
  <c r="J6" i="1"/>
  <c r="AA6" i="1" s="1"/>
  <c r="AG6" i="1" s="1"/>
  <c r="AH6" i="1" s="1"/>
  <c r="W3" i="1"/>
  <c r="W4" i="1"/>
  <c r="W5" i="1"/>
  <c r="W6" i="1"/>
  <c r="D3" i="1"/>
  <c r="E3" i="1" s="1"/>
  <c r="D4" i="1"/>
  <c r="E4" i="1" s="1"/>
  <c r="D5" i="1"/>
  <c r="E5" i="1" s="1"/>
  <c r="D6" i="1"/>
  <c r="E6" i="1" s="1"/>
  <c r="P27" i="1"/>
  <c r="Q27" i="1" s="1"/>
  <c r="P32" i="1"/>
  <c r="Q32" i="1" s="1"/>
  <c r="P34" i="1"/>
  <c r="Q34" i="1" s="1"/>
  <c r="P38" i="1"/>
  <c r="Q38" i="1" s="1"/>
  <c r="P22" i="1"/>
  <c r="Q22" i="1" s="1"/>
  <c r="W12" i="1"/>
  <c r="W17" i="1"/>
  <c r="W2" i="1"/>
  <c r="N38" i="1"/>
  <c r="M38" i="1"/>
  <c r="AG38" i="1"/>
  <c r="AH38" i="1" s="1"/>
  <c r="V38" i="1"/>
  <c r="D38" i="1"/>
  <c r="E38" i="1" s="1"/>
  <c r="N34" i="1"/>
  <c r="M34" i="1"/>
  <c r="AG34" i="1"/>
  <c r="AH34" i="1" s="1"/>
  <c r="V34" i="1"/>
  <c r="D34" i="1"/>
  <c r="E34" i="1" s="1"/>
  <c r="N27" i="1"/>
  <c r="AN27" i="1" s="1"/>
  <c r="M27" i="1"/>
  <c r="AM27" i="1" s="1"/>
  <c r="AG27" i="1"/>
  <c r="AH27" i="1" s="1"/>
  <c r="V27" i="1"/>
  <c r="D27" i="1"/>
  <c r="E27" i="1" s="1"/>
  <c r="J2" i="1"/>
  <c r="AA2" i="1" s="1"/>
  <c r="AG2" i="1" s="1"/>
  <c r="AH2" i="1" s="1"/>
  <c r="J12" i="1"/>
  <c r="AA12" i="1" s="1"/>
  <c r="AG12" i="1" s="1"/>
  <c r="AH12" i="1" s="1"/>
  <c r="J17" i="1"/>
  <c r="AG22" i="1"/>
  <c r="AH22" i="1" s="1"/>
  <c r="AG32" i="1"/>
  <c r="AH32" i="1" s="1"/>
  <c r="AG41" i="1"/>
  <c r="AH41" i="1" s="1"/>
  <c r="AG44" i="1"/>
  <c r="AH44" i="1" s="1"/>
  <c r="AG47" i="1"/>
  <c r="AH47" i="1" s="1"/>
  <c r="N47" i="1"/>
  <c r="N2" i="1"/>
  <c r="N12" i="1"/>
  <c r="N17" i="1"/>
  <c r="N22" i="1"/>
  <c r="N32" i="1"/>
  <c r="N41" i="1"/>
  <c r="N44" i="1"/>
  <c r="M47" i="1"/>
  <c r="M2" i="1"/>
  <c r="M12" i="1"/>
  <c r="M17" i="1"/>
  <c r="M22" i="1"/>
  <c r="M32" i="1"/>
  <c r="M41" i="1"/>
  <c r="M44" i="1"/>
  <c r="V32" i="1"/>
  <c r="D32" i="1"/>
  <c r="E32" i="1" s="1"/>
  <c r="V41" i="1"/>
  <c r="D41" i="1"/>
  <c r="E41" i="1" s="1"/>
  <c r="V44" i="1"/>
  <c r="D44" i="1"/>
  <c r="E44" i="1" s="1"/>
  <c r="D22" i="1"/>
  <c r="E22" i="1" s="1"/>
  <c r="V47" i="1"/>
  <c r="V22" i="1"/>
  <c r="D2" i="1"/>
  <c r="E2" i="1" s="1"/>
  <c r="D47" i="1"/>
  <c r="E47" i="1" s="1"/>
  <c r="D17" i="1"/>
  <c r="E17" i="1" s="1"/>
  <c r="D12" i="1"/>
  <c r="E12" i="1" s="1"/>
  <c r="U41" i="1" l="1"/>
  <c r="P41" i="1"/>
  <c r="Q41" i="1" s="1"/>
  <c r="S21" i="1"/>
  <c r="U21" i="1" s="1"/>
  <c r="V21" i="1"/>
  <c r="AA21" i="1" s="1"/>
  <c r="AG21" i="1" s="1"/>
  <c r="AH21" i="1" s="1"/>
  <c r="S19" i="1"/>
  <c r="U19" i="1" s="1"/>
  <c r="V19" i="1"/>
  <c r="AA19" i="1" s="1"/>
  <c r="AG19" i="1" s="1"/>
  <c r="AH19" i="1" s="1"/>
  <c r="S17" i="1"/>
  <c r="U17" i="1" s="1"/>
  <c r="AM17" i="1" s="1"/>
  <c r="V17" i="1"/>
  <c r="S15" i="1"/>
  <c r="U15" i="1" s="1"/>
  <c r="V15" i="1"/>
  <c r="AA15" i="1" s="1"/>
  <c r="AG15" i="1" s="1"/>
  <c r="AH15" i="1" s="1"/>
  <c r="S13" i="1"/>
  <c r="U13" i="1" s="1"/>
  <c r="V13" i="1"/>
  <c r="AA13" i="1" s="1"/>
  <c r="AG13" i="1" s="1"/>
  <c r="AH13" i="1" s="1"/>
  <c r="S11" i="1"/>
  <c r="U11" i="1" s="1"/>
  <c r="V11" i="1"/>
  <c r="AA11" i="1" s="1"/>
  <c r="AG11" i="1" s="1"/>
  <c r="AH11" i="1" s="1"/>
  <c r="S9" i="1"/>
  <c r="U9" i="1" s="1"/>
  <c r="V9" i="1"/>
  <c r="AA9" i="1" s="1"/>
  <c r="AG9" i="1" s="1"/>
  <c r="AH9" i="1" s="1"/>
  <c r="S7" i="1"/>
  <c r="U7" i="1" s="1"/>
  <c r="V7" i="1"/>
  <c r="AA7" i="1" s="1"/>
  <c r="AG7" i="1" s="1"/>
  <c r="AH7" i="1" s="1"/>
  <c r="S5" i="1"/>
  <c r="U5" i="1" s="1"/>
  <c r="V5" i="1"/>
  <c r="AA5" i="1" s="1"/>
  <c r="AG5" i="1" s="1"/>
  <c r="AH5" i="1" s="1"/>
  <c r="S3" i="1"/>
  <c r="U3" i="1" s="1"/>
  <c r="V3" i="1"/>
  <c r="AA3" i="1" s="1"/>
  <c r="AG3" i="1" s="1"/>
  <c r="AH3" i="1" s="1"/>
  <c r="AN17" i="1"/>
  <c r="AA17" i="1"/>
  <c r="AG17" i="1" s="1"/>
  <c r="AH17" i="1" s="1"/>
  <c r="AG18" i="1"/>
  <c r="AH18" i="1" s="1"/>
  <c r="AA18" i="1"/>
  <c r="S2" i="1"/>
  <c r="U2" i="1" s="1"/>
  <c r="U38" i="1"/>
  <c r="AL38" i="1" s="1"/>
  <c r="U36" i="1"/>
  <c r="U34" i="1"/>
  <c r="U32" i="1"/>
  <c r="AL32" i="1" s="1"/>
  <c r="U30" i="1"/>
  <c r="AN30" i="1" s="1"/>
  <c r="U28" i="1"/>
  <c r="U26" i="1"/>
  <c r="AN26" i="1" s="1"/>
  <c r="U24" i="1"/>
  <c r="U22" i="1"/>
  <c r="AL22" i="1" s="1"/>
  <c r="U20" i="1"/>
  <c r="S20" i="1"/>
  <c r="U18" i="1"/>
  <c r="S18" i="1"/>
  <c r="U16" i="1"/>
  <c r="S16" i="1"/>
  <c r="U14" i="1"/>
  <c r="S14" i="1"/>
  <c r="U12" i="1"/>
  <c r="AL12" i="1" s="1"/>
  <c r="S12" i="1"/>
  <c r="U10" i="1"/>
  <c r="S10" i="1"/>
  <c r="U8" i="1"/>
  <c r="AL8" i="1" s="1"/>
  <c r="S8" i="1"/>
  <c r="U6" i="1"/>
  <c r="S6" i="1"/>
  <c r="S4" i="1"/>
  <c r="U4" i="1" s="1"/>
  <c r="AL4" i="1" s="1"/>
  <c r="P48" i="1"/>
  <c r="Q48" i="1" s="1"/>
  <c r="U48" i="1"/>
  <c r="P46" i="1"/>
  <c r="Q46" i="1" s="1"/>
  <c r="U46" i="1"/>
  <c r="P43" i="1"/>
  <c r="Q43" i="1" s="1"/>
  <c r="U43" i="1"/>
  <c r="AL41" i="1"/>
  <c r="AN41" i="1"/>
  <c r="AM41" i="1"/>
  <c r="U40" i="1"/>
  <c r="P40" i="1"/>
  <c r="Q40" i="1" s="1"/>
  <c r="P49" i="1"/>
  <c r="Q49" i="1" s="1"/>
  <c r="U49" i="1"/>
  <c r="U47" i="1"/>
  <c r="P47" i="1"/>
  <c r="Q47" i="1" s="1"/>
  <c r="P45" i="1"/>
  <c r="Q45" i="1" s="1"/>
  <c r="U45" i="1"/>
  <c r="U44" i="1"/>
  <c r="P44" i="1"/>
  <c r="Q44" i="1" s="1"/>
  <c r="P42" i="1"/>
  <c r="Q42" i="1" s="1"/>
  <c r="U42" i="1"/>
  <c r="U39" i="1"/>
  <c r="P39" i="1"/>
  <c r="Q39" i="1" s="1"/>
  <c r="AL11" i="1"/>
  <c r="AM5" i="1"/>
  <c r="AL21" i="1"/>
  <c r="AN3" i="1"/>
  <c r="AL17" i="1"/>
  <c r="AM38" i="1" l="1"/>
  <c r="AL6" i="1"/>
  <c r="AN6" i="1"/>
  <c r="AL10" i="1"/>
  <c r="AM10" i="1"/>
  <c r="AL14" i="1"/>
  <c r="AM14" i="1"/>
  <c r="AL16" i="1"/>
  <c r="AM16" i="1"/>
  <c r="AL18" i="1"/>
  <c r="AN18" i="1"/>
  <c r="AM18" i="1"/>
  <c r="AL20" i="1"/>
  <c r="AM20" i="1"/>
  <c r="AL24" i="1"/>
  <c r="AN24" i="1"/>
  <c r="AL28" i="1"/>
  <c r="AN28" i="1"/>
  <c r="AL36" i="1"/>
  <c r="AN36" i="1"/>
  <c r="AM36" i="1"/>
  <c r="AL2" i="1"/>
  <c r="AM2" i="1"/>
  <c r="AN2" i="1"/>
  <c r="AN4" i="1"/>
  <c r="AN14" i="1"/>
  <c r="AN12" i="1"/>
  <c r="AN32" i="1"/>
  <c r="AN8" i="1"/>
  <c r="AM12" i="1"/>
  <c r="AL26" i="1"/>
  <c r="AM26" i="1"/>
  <c r="AL30" i="1"/>
  <c r="AM30" i="1"/>
  <c r="AL34" i="1"/>
  <c r="AN34" i="1"/>
  <c r="AM34" i="1"/>
  <c r="AN20" i="1"/>
  <c r="AN10" i="1"/>
  <c r="AN38" i="1"/>
  <c r="AL3" i="1"/>
  <c r="AM3" i="1"/>
  <c r="AL5" i="1"/>
  <c r="AN5" i="1"/>
  <c r="AN7" i="1"/>
  <c r="AM7" i="1"/>
  <c r="AL7" i="1"/>
  <c r="AL9" i="1"/>
  <c r="AM9" i="1"/>
  <c r="AN9" i="1"/>
  <c r="AM11" i="1"/>
  <c r="AN11" i="1"/>
  <c r="AL13" i="1"/>
  <c r="AM13" i="1"/>
  <c r="AN13" i="1"/>
  <c r="AL15" i="1"/>
  <c r="AN15" i="1"/>
  <c r="AM15" i="1"/>
  <c r="AN19" i="1"/>
  <c r="AL19" i="1"/>
  <c r="AM19" i="1"/>
  <c r="AN21" i="1"/>
  <c r="AM21" i="1"/>
  <c r="AN16" i="1"/>
  <c r="AM4" i="1"/>
  <c r="AM28" i="1"/>
  <c r="AM8" i="1"/>
  <c r="AM32" i="1"/>
  <c r="AM24" i="1"/>
  <c r="AM6" i="1"/>
  <c r="AN22" i="1"/>
  <c r="AM22" i="1"/>
  <c r="AM45" i="1"/>
  <c r="AN45" i="1"/>
  <c r="AL45" i="1"/>
  <c r="AL39" i="1"/>
  <c r="AM39" i="1"/>
  <c r="AN39" i="1"/>
  <c r="AL44" i="1"/>
  <c r="AN44" i="1"/>
  <c r="AM44" i="1"/>
  <c r="AN47" i="1"/>
  <c r="AM47" i="1"/>
  <c r="AL47" i="1"/>
  <c r="AM40" i="1"/>
  <c r="AL40" i="1"/>
  <c r="AN40" i="1"/>
  <c r="AM43" i="1"/>
  <c r="AL43" i="1"/>
  <c r="AN43" i="1"/>
  <c r="AM46" i="1"/>
  <c r="AL46" i="1"/>
  <c r="AN46" i="1"/>
  <c r="AN48" i="1"/>
  <c r="AL48" i="1"/>
  <c r="AM48" i="1"/>
  <c r="AN42" i="1"/>
  <c r="AL42" i="1"/>
  <c r="AM42" i="1"/>
  <c r="AM49" i="1"/>
  <c r="AL49" i="1"/>
  <c r="AN49" i="1"/>
</calcChain>
</file>

<file path=xl/sharedStrings.xml><?xml version="1.0" encoding="utf-8"?>
<sst xmlns="http://schemas.openxmlformats.org/spreadsheetml/2006/main" count="98" uniqueCount="98">
  <si>
    <t>Rs (Ohms)</t>
  </si>
  <si>
    <t>Rr (Ohms)</t>
  </si>
  <si>
    <t>Lsd (Henries)</t>
  </si>
  <si>
    <t>Lsq (Henries)</t>
  </si>
  <si>
    <t>Lr (Henries)</t>
  </si>
  <si>
    <t>Lm (Henries)</t>
  </si>
  <si>
    <t>Motor Type</t>
  </si>
  <si>
    <t>Bus Voltage</t>
  </si>
  <si>
    <t>Rated Speed (RPM)</t>
  </si>
  <si>
    <t>Rotor Poles</t>
  </si>
  <si>
    <t>Maximum current</t>
  </si>
  <si>
    <t xml:space="preserve">Rated Voltage </t>
  </si>
  <si>
    <t>L Series (Henries)</t>
  </si>
  <si>
    <t>Id ref Current</t>
  </si>
  <si>
    <t>Auto Field Weakening</t>
  </si>
  <si>
    <t>Lls (Henries)</t>
  </si>
  <si>
    <t>Llr (Henries)</t>
  </si>
  <si>
    <t>Rd</t>
  </si>
  <si>
    <t>Rq</t>
  </si>
  <si>
    <t>Kp</t>
  </si>
  <si>
    <t>Ki</t>
  </si>
  <si>
    <t>Ka</t>
  </si>
  <si>
    <t>Kb_d</t>
  </si>
  <si>
    <t>Kb_q</t>
  </si>
  <si>
    <t>Speed filter pole (rad/sec)</t>
  </si>
  <si>
    <t>Damping Factor</t>
  </si>
  <si>
    <t>K</t>
  </si>
  <si>
    <t>Back-EMF Const. (V-s/el-rad)</t>
  </si>
  <si>
    <t>Field Weakening Current Slew</t>
  </si>
  <si>
    <t>Maximum Speed (RPM)</t>
  </si>
  <si>
    <t>Baldor 3 HP ACIM / Compressor</t>
  </si>
  <si>
    <t>Baldor 3 HP ACIM / Pump</t>
  </si>
  <si>
    <t>Baldor 3 HP ACIM / Blower</t>
  </si>
  <si>
    <t>Baldor 3 HP ACIM / Punch Press</t>
  </si>
  <si>
    <t>Baldor 3 HP ACIM / Conveyor Belt</t>
  </si>
  <si>
    <t>Lincoln Electric 10 HP ACIM / Compressor</t>
  </si>
  <si>
    <t>Lincoln Electric 10 HP ACIM / Pump</t>
  </si>
  <si>
    <t>Lincoln Electric 10 HP ACIM / Blower</t>
  </si>
  <si>
    <t>Lincoln Electric 10 HP ACIM / Conveyor Belt</t>
  </si>
  <si>
    <t>Lincoln Electric 10 HP ACIM / Punch Press</t>
  </si>
  <si>
    <t>Eaton 40 HP ACIM / Compressor</t>
  </si>
  <si>
    <t>Eaton 40 HP ACIM / Pump</t>
  </si>
  <si>
    <t>Eaton 40 HP ACIM / Blower</t>
  </si>
  <si>
    <t>Eaton 40 HP ACIM / Conveyor Belt</t>
  </si>
  <si>
    <t>Eaton 40 HP ACIM / Punch Press</t>
  </si>
  <si>
    <t>Eaton 100 HP ACIM / Conpressor</t>
  </si>
  <si>
    <t>Eaton 100 HP ACIM / Pump</t>
  </si>
  <si>
    <t>Eaton 100 HP ACIM / Blower</t>
  </si>
  <si>
    <t>Eaton 100 HP ACIM / Conveyor Belt</t>
  </si>
  <si>
    <t>Eaton 100 HP ACIM / Punch Press</t>
  </si>
  <si>
    <t>Baldor 200V PMSM / Compressor</t>
  </si>
  <si>
    <t>Baldor 200V PMSM / Pump</t>
  </si>
  <si>
    <t>Baldor 200V PMSM / Blower</t>
  </si>
  <si>
    <t>Baldor 200V PMSM / Conveyor Belt</t>
  </si>
  <si>
    <t>Baldor 200V PMSM / Treadmill</t>
  </si>
  <si>
    <t>Teknic M-2310P NEMA 23 PMSM / Pump</t>
  </si>
  <si>
    <t>Teknic M-2310P NEMA 23 PMSM / Conveyor Belt</t>
  </si>
  <si>
    <t>Bodine 34B-3406 150 Watt BLDC / Pump</t>
  </si>
  <si>
    <t>Bodine 34B-3406 150 Watt BLDC / Conveyor Belt</t>
  </si>
  <si>
    <t>Anaheim Automation 24V BLDC / Pump</t>
  </si>
  <si>
    <t>Anaheim Automation 24V BLDC / Conveyor Belt</t>
  </si>
  <si>
    <t>Application</t>
  </si>
  <si>
    <t>Input Speed Scale</t>
  </si>
  <si>
    <t>Time Torque Scale</t>
  </si>
  <si>
    <t>Angle-Speed Torque Scale</t>
  </si>
  <si>
    <t>Load Speed Multiplier</t>
  </si>
  <si>
    <t>Load Angle Divisor</t>
  </si>
  <si>
    <t>Aerotech BM75 200 Watt PMSM / Compressor</t>
  </si>
  <si>
    <t>Aerotech BM75 200 Watt PMSM / Pump</t>
  </si>
  <si>
    <t>Aerotech BM75 200 Watt PMSM / Conveyor Belt</t>
  </si>
  <si>
    <t>Aerotech BM3400 5 kW PMSM / Compressor</t>
  </si>
  <si>
    <t>Aerotech BM3400 5 kW PMSM / Pump</t>
  </si>
  <si>
    <t>Aerotech BM3400 5 kW PMSM / Conveyor Belt</t>
  </si>
  <si>
    <t>Teknic M-2310P NEMA 23 PMSM / Fan</t>
  </si>
  <si>
    <t>Bodine 34B-3406 150 Watt BLDC / Fan</t>
  </si>
  <si>
    <t>Anaheim Automation 24V BLDC / Fan</t>
  </si>
  <si>
    <t>Aerotech BM75 200 Watt PMSM / Fan</t>
  </si>
  <si>
    <t>BLDC Pancake Washer Motor / Conveyor Belt</t>
  </si>
  <si>
    <t>BLDC Pancake Washer Motor / Washer Agitate</t>
  </si>
  <si>
    <t>BLDC Pancake Washer Motor / Washer Spin</t>
  </si>
  <si>
    <t>Baldor BSM90M-2150 PMSM Servo / Compressor</t>
  </si>
  <si>
    <t>Baldor BSM90M-2150 PMSM Servo / Pump</t>
  </si>
  <si>
    <t>Baldor BSM90M-2150 PMSM Servo / Blower</t>
  </si>
  <si>
    <t>Baldor BSM90M-2150 PMSM Servo / Conveyor Belt</t>
  </si>
  <si>
    <t>Bus Voltage Clamp</t>
  </si>
  <si>
    <t>Bus Capacitor</t>
  </si>
  <si>
    <t>Line Frequency (Hz)</t>
  </si>
  <si>
    <t>Measurement Error (%)</t>
  </si>
  <si>
    <t>Motor Inertia (Kg-meter^2)</t>
  </si>
  <si>
    <t>Load Inertia (Kg-meter^2)</t>
  </si>
  <si>
    <t>Encoder Resolution (Quad counts/rev.)</t>
  </si>
  <si>
    <t>Regulated Bus</t>
  </si>
  <si>
    <t>Current Regulator Decoupling Enable</t>
  </si>
  <si>
    <t>Input Speed vs. Time Profile</t>
  </si>
  <si>
    <t>Load Torque vs. Angle Profile</t>
  </si>
  <si>
    <t>Load Torque vs. Speed Profile</t>
  </si>
  <si>
    <t>Load Torque vs. Time Profile</t>
  </si>
  <si>
    <t>Parameter Estimation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</si>
</sst>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1"/>
      <name val="Arial"/>
      <family val="2"/>
    </font>
    <font>
      <sz val="10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 vertical="center" wrapText="1"/>
    </xf>
    <xf numFmtId="0" fontId="0" fillId="0" borderId="0" xfId="0" applyNumberFormat="1"/>
    <xf numFmtId="0" fontId="0" fillId="0" borderId="0" xfId="0" applyNumberFormat="1" applyBorder="1"/>
    <xf numFmtId="0" fontId="0" fillId="0" borderId="0" xfId="0" applyFill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left" vertical="center" wrapText="1"/>
      <protection locked="0"/>
    </xf>
    <xf numFmtId="0" fontId="0" fillId="0" borderId="2" xfId="0" applyNumberFormat="1" applyBorder="1" applyAlignment="1" applyProtection="1">
      <alignment wrapText="1"/>
      <protection locked="0"/>
    </xf>
    <xf numFmtId="0" fontId="0" fillId="0" borderId="1" xfId="0" applyNumberFormat="1" applyBorder="1" applyAlignment="1" applyProtection="1">
      <alignment wrapText="1"/>
      <protection locked="0"/>
    </xf>
    <xf numFmtId="0" fontId="0" fillId="4" borderId="2" xfId="0" applyFill="1" applyBorder="1" applyAlignment="1" applyProtection="1">
      <alignment wrapText="1"/>
      <protection locked="0"/>
    </xf>
    <xf numFmtId="0" fontId="1" fillId="3" borderId="11" xfId="0" applyFont="1" applyFill="1" applyBorder="1" applyAlignment="1" applyProtection="1">
      <alignment horizontal="left" vertical="center" wrapText="1"/>
      <protection locked="0"/>
    </xf>
    <xf numFmtId="0" fontId="0" fillId="0" borderId="4" xfId="0" applyNumberFormat="1" applyBorder="1" applyProtection="1">
      <protection locked="0"/>
    </xf>
    <xf numFmtId="0" fontId="0" fillId="0" borderId="4" xfId="0" applyNumberFormat="1" applyBorder="1" applyAlignment="1" applyProtection="1">
      <alignment wrapText="1"/>
      <protection locked="0"/>
    </xf>
    <xf numFmtId="0" fontId="0" fillId="0" borderId="3" xfId="0" applyNumberFormat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2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0" borderId="4" xfId="0" applyNumberFormat="1" applyFill="1" applyBorder="1" applyProtection="1">
      <protection locked="0"/>
    </xf>
    <xf numFmtId="0" fontId="0" fillId="0" borderId="3" xfId="0" applyNumberFormat="1" applyFill="1" applyBorder="1" applyProtection="1">
      <protection locked="0"/>
    </xf>
    <xf numFmtId="11" fontId="0" fillId="0" borderId="4" xfId="0" applyNumberFormat="1" applyBorder="1" applyProtection="1">
      <protection locked="0"/>
    </xf>
    <xf numFmtId="0" fontId="3" fillId="5" borderId="2" xfId="0" applyFont="1" applyFill="1" applyBorder="1" applyAlignment="1" applyProtection="1">
      <alignment wrapText="1"/>
    </xf>
    <xf numFmtId="0" fontId="3" fillId="5" borderId="4" xfId="0" applyFont="1" applyFill="1" applyBorder="1" applyAlignment="1" applyProtection="1">
      <alignment wrapText="1"/>
    </xf>
    <xf numFmtId="0" fontId="3" fillId="5" borderId="4" xfId="0" applyFont="1" applyFill="1" applyBorder="1" applyProtection="1"/>
    <xf numFmtId="0" fontId="3" fillId="5" borderId="2" xfId="0" applyFont="1" applyFill="1" applyBorder="1" applyProtection="1"/>
    <xf numFmtId="0" fontId="3" fillId="5" borderId="2" xfId="0" applyNumberFormat="1" applyFont="1" applyFill="1" applyBorder="1" applyProtection="1"/>
    <xf numFmtId="0" fontId="3" fillId="5" borderId="4" xfId="0" applyNumberFormat="1" applyFont="1" applyFill="1" applyBorder="1" applyProtection="1"/>
    <xf numFmtId="0" fontId="3" fillId="5" borderId="2" xfId="0" applyNumberFormat="1" applyFont="1" applyFill="1" applyBorder="1" applyAlignment="1" applyProtection="1">
      <alignment wrapText="1"/>
    </xf>
    <xf numFmtId="0" fontId="3" fillId="5" borderId="12" xfId="0" applyNumberFormat="1" applyFont="1" applyFill="1" applyBorder="1" applyAlignment="1" applyProtection="1">
      <alignment wrapText="1"/>
    </xf>
    <xf numFmtId="0" fontId="3" fillId="5" borderId="4" xfId="0" applyNumberFormat="1" applyFont="1" applyFill="1" applyBorder="1" applyAlignment="1" applyProtection="1">
      <alignment wrapText="1"/>
    </xf>
    <xf numFmtId="0" fontId="3" fillId="5" borderId="13" xfId="0" applyNumberFormat="1" applyFont="1" applyFill="1" applyBorder="1" applyAlignment="1" applyProtection="1">
      <alignment wrapText="1"/>
    </xf>
    <xf numFmtId="0" fontId="3" fillId="5" borderId="3" xfId="0" applyFont="1" applyFill="1" applyBorder="1" applyProtection="1"/>
    <xf numFmtId="0" fontId="3" fillId="5" borderId="1" xfId="0" applyFont="1" applyFill="1" applyBorder="1" applyProtection="1"/>
    <xf numFmtId="0" fontId="3" fillId="5" borderId="12" xfId="0" applyFont="1" applyFill="1" applyBorder="1" applyProtection="1"/>
    <xf numFmtId="0" fontId="3" fillId="5" borderId="13" xfId="0" applyFont="1" applyFill="1" applyBorder="1" applyProtection="1"/>
    <xf numFmtId="0" fontId="2" fillId="2" borderId="14" xfId="0" applyNumberFormat="1" applyFont="1" applyFill="1" applyBorder="1" applyAlignment="1" applyProtection="1">
      <alignment horizontal="center" vertical="center" wrapText="1"/>
      <protection locked="0"/>
    </xf>
    <xf numFmtId="11" fontId="0" fillId="0" borderId="1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tabSelected="1" workbookViewId="0"/>
  </sheetViews>
  <sheetFormatPr defaultRowHeight="12.75" x14ac:dyDescent="0.2"/>
  <cols>
    <col min="1" max="1" width="49" style="2" customWidth="1"/>
    <col min="2" max="2" width="14" customWidth="1"/>
    <col min="3" max="3" width="15.28515625" customWidth="1"/>
    <col min="4" max="4" width="13" customWidth="1"/>
    <col min="5" max="5" width="15.140625" customWidth="1"/>
    <col min="6" max="7" width="16.28515625" customWidth="1"/>
    <col min="8" max="8" width="20.7109375" customWidth="1"/>
    <col min="9" max="9" width="15.7109375" customWidth="1"/>
    <col min="10" max="10" width="7.42578125" customWidth="1"/>
    <col min="11" max="11" width="10.28515625" customWidth="1"/>
    <col min="12" max="15" width="11.5703125" customWidth="1"/>
    <col min="16" max="16" width="13.140625" customWidth="1"/>
    <col min="17" max="17" width="13" customWidth="1"/>
    <col min="18" max="18" width="12.85546875" style="3" customWidth="1"/>
    <col min="19" max="19" width="12.140625" style="3" customWidth="1"/>
    <col min="20" max="20" width="11.5703125" customWidth="1"/>
    <col min="21" max="21" width="14.5703125" style="3" customWidth="1"/>
    <col min="22" max="22" width="14.5703125" customWidth="1"/>
    <col min="23" max="23" width="19.28515625" style="4" customWidth="1"/>
    <col min="24" max="24" width="15.28515625" style="4" customWidth="1"/>
    <col min="25" max="25" width="16" style="4" customWidth="1"/>
    <col min="26" max="27" width="10.5703125" style="4" customWidth="1"/>
    <col min="28" max="28" width="15.28515625" style="1" customWidth="1"/>
    <col min="29" max="29" width="21.5703125" style="1" customWidth="1"/>
    <col min="30" max="31" width="18" style="1" customWidth="1"/>
    <col min="32" max="32" width="21.28515625" style="1" customWidth="1"/>
    <col min="33" max="33" width="10.7109375" customWidth="1"/>
    <col min="35" max="35" width="11.28515625" customWidth="1"/>
    <col min="36" max="36" width="14.85546875" customWidth="1"/>
    <col min="37" max="37" width="21.85546875" customWidth="1"/>
    <col min="38" max="38" width="12.85546875" customWidth="1"/>
    <col min="39" max="40" width="12.7109375" style="1" customWidth="1"/>
    <col min="41" max="43" width="17" style="1" customWidth="1"/>
    <col min="44" max="44" width="17.7109375" style="1" customWidth="1"/>
    <col min="45" max="45" width="17" style="1" customWidth="1"/>
    <col min="46" max="46" width="17.7109375" style="1" customWidth="1"/>
    <col min="47" max="47" width="17" style="1" customWidth="1"/>
    <col min="48" max="48" width="17.85546875" style="1" customWidth="1"/>
    <col min="49" max="50" width="17" style="1" customWidth="1"/>
  </cols>
  <sheetData>
    <row r="1" spans="1:50" s="6" customFormat="1" ht="29.25" customHeight="1" thickBot="1" x14ac:dyDescent="0.25">
      <c r="A1" s="16" t="s">
        <v>61</v>
      </c>
      <c r="B1" s="17" t="s">
        <v>6</v>
      </c>
      <c r="C1" s="18" t="s">
        <v>11</v>
      </c>
      <c r="D1" s="18" t="s">
        <v>7</v>
      </c>
      <c r="E1" s="18" t="s">
        <v>84</v>
      </c>
      <c r="F1" s="18" t="s">
        <v>85</v>
      </c>
      <c r="G1" s="18" t="s">
        <v>91</v>
      </c>
      <c r="H1" s="18" t="s">
        <v>86</v>
      </c>
      <c r="I1" s="18" t="s">
        <v>8</v>
      </c>
      <c r="J1" s="18" t="s">
        <v>9</v>
      </c>
      <c r="K1" s="18" t="s">
        <v>0</v>
      </c>
      <c r="L1" s="18" t="s">
        <v>1</v>
      </c>
      <c r="M1" s="18" t="s">
        <v>17</v>
      </c>
      <c r="N1" s="18" t="s">
        <v>18</v>
      </c>
      <c r="O1" s="18" t="s">
        <v>5</v>
      </c>
      <c r="P1" s="18" t="s">
        <v>15</v>
      </c>
      <c r="Q1" s="18" t="s">
        <v>16</v>
      </c>
      <c r="R1" s="19" t="s">
        <v>2</v>
      </c>
      <c r="S1" s="19" t="s">
        <v>3</v>
      </c>
      <c r="T1" s="18" t="s">
        <v>4</v>
      </c>
      <c r="U1" s="19" t="s">
        <v>12</v>
      </c>
      <c r="V1" s="20" t="s">
        <v>13</v>
      </c>
      <c r="W1" s="21" t="s">
        <v>27</v>
      </c>
      <c r="X1" s="53" t="s">
        <v>88</v>
      </c>
      <c r="Y1" s="22" t="s">
        <v>89</v>
      </c>
      <c r="Z1" s="19" t="s">
        <v>25</v>
      </c>
      <c r="AA1" s="19" t="s">
        <v>26</v>
      </c>
      <c r="AB1" s="18" t="s">
        <v>14</v>
      </c>
      <c r="AC1" s="18" t="s">
        <v>92</v>
      </c>
      <c r="AD1" s="18" t="s">
        <v>28</v>
      </c>
      <c r="AE1" s="18" t="s">
        <v>87</v>
      </c>
      <c r="AF1" s="18" t="s">
        <v>97</v>
      </c>
      <c r="AG1" s="18" t="s">
        <v>19</v>
      </c>
      <c r="AH1" s="18" t="s">
        <v>20</v>
      </c>
      <c r="AI1" s="18" t="s">
        <v>10</v>
      </c>
      <c r="AJ1" s="18" t="s">
        <v>29</v>
      </c>
      <c r="AK1" s="18" t="s">
        <v>90</v>
      </c>
      <c r="AL1" s="18" t="s">
        <v>21</v>
      </c>
      <c r="AM1" s="20" t="s">
        <v>22</v>
      </c>
      <c r="AN1" s="23" t="s">
        <v>23</v>
      </c>
      <c r="AO1" s="18" t="s">
        <v>24</v>
      </c>
      <c r="AP1" s="18" t="s">
        <v>93</v>
      </c>
      <c r="AQ1" s="18" t="s">
        <v>62</v>
      </c>
      <c r="AR1" s="18" t="s">
        <v>94</v>
      </c>
      <c r="AS1" s="18" t="s">
        <v>66</v>
      </c>
      <c r="AT1" s="18" t="s">
        <v>95</v>
      </c>
      <c r="AU1" s="18" t="s">
        <v>65</v>
      </c>
      <c r="AV1" s="18" t="s">
        <v>96</v>
      </c>
      <c r="AW1" s="18" t="s">
        <v>64</v>
      </c>
      <c r="AX1" s="18" t="s">
        <v>63</v>
      </c>
    </row>
    <row r="2" spans="1:50" s="7" customFormat="1" x14ac:dyDescent="0.2">
      <c r="A2" s="24" t="s">
        <v>30</v>
      </c>
      <c r="B2" s="8">
        <v>0</v>
      </c>
      <c r="C2" s="9">
        <v>460</v>
      </c>
      <c r="D2" s="39">
        <f t="shared" ref="D2:D49" si="0">IF(B2=0,C2*SQRT(2),C2)</f>
        <v>650.53823869162375</v>
      </c>
      <c r="E2" s="39">
        <f xml:space="preserve"> D2*1.3</f>
        <v>845.69971029911085</v>
      </c>
      <c r="F2" s="8">
        <v>5.0000000000000001E-4</v>
      </c>
      <c r="G2" s="8">
        <v>0</v>
      </c>
      <c r="H2" s="9">
        <v>60</v>
      </c>
      <c r="I2" s="9">
        <v>1769</v>
      </c>
      <c r="J2" s="39">
        <f t="shared" ref="J2:J21" si="1">INT(H2*120/I2)</f>
        <v>4</v>
      </c>
      <c r="K2" s="25">
        <v>1.77</v>
      </c>
      <c r="L2" s="25">
        <v>1.34</v>
      </c>
      <c r="M2" s="43">
        <f t="shared" ref="M2:M47" si="2">K2</f>
        <v>1.77</v>
      </c>
      <c r="N2" s="43">
        <f t="shared" ref="N2:N49" si="3">IF(B2&lt;&gt;0,K2,K2+L2)</f>
        <v>3.1100000000000003</v>
      </c>
      <c r="O2" s="25">
        <v>0.36870894999999998</v>
      </c>
      <c r="P2" s="13">
        <v>1.3925999999999999E-2</v>
      </c>
      <c r="Q2" s="13">
        <v>1.2122000000000001E-2</v>
      </c>
      <c r="R2" s="45">
        <f t="shared" ref="R2:R21" si="4">SUM(O2,P2)</f>
        <v>0.38263494999999997</v>
      </c>
      <c r="S2" s="45">
        <f t="shared" ref="S2:S49" si="5">R2</f>
        <v>0.38263494999999997</v>
      </c>
      <c r="T2" s="45">
        <f t="shared" ref="T2:T21" si="6">SUM(O2,Q2)</f>
        <v>0.38083095</v>
      </c>
      <c r="U2" s="45">
        <f t="shared" ref="U2:U47" si="7">((R2+S2)/2)*(1-O2*O2/(T2*(R2+S2)/2))</f>
        <v>2.5662151938018699E-2</v>
      </c>
      <c r="V2" s="46">
        <f>IF(B2,0,C2*SQRT(2/3)/(2*PI()*H2*R2))</f>
        <v>2.6037329993530611</v>
      </c>
      <c r="W2" s="45">
        <f t="shared" ref="W2:W21" si="8">B2</f>
        <v>0</v>
      </c>
      <c r="X2" s="26">
        <v>1E-3</v>
      </c>
      <c r="Y2" s="26">
        <v>0.01</v>
      </c>
      <c r="Z2" s="25">
        <v>8</v>
      </c>
      <c r="AA2" s="43">
        <f>IF(B2&lt;&gt;0, 0.75*J2*W2/(X2+Y2), 0.75*J2*O2*O2*V2/(T2*(X2+Y2)))</f>
        <v>253.48959659601195</v>
      </c>
      <c r="AB2" s="9">
        <v>1</v>
      </c>
      <c r="AC2" s="9">
        <v>1</v>
      </c>
      <c r="AD2" s="9">
        <v>0.03</v>
      </c>
      <c r="AE2" s="9">
        <v>0.2</v>
      </c>
      <c r="AF2" s="9">
        <v>1</v>
      </c>
      <c r="AG2" s="42">
        <f t="shared" ref="AG2:AG33" si="9">AO2/(Z2*AA2)</f>
        <v>0.12327922100015541</v>
      </c>
      <c r="AH2" s="42">
        <f t="shared" ref="AH2:AH33" si="10">AG2*AO2/(Z2*Z2)</f>
        <v>0.4815594570318571</v>
      </c>
      <c r="AI2" s="9">
        <v>15</v>
      </c>
      <c r="AJ2" s="9">
        <v>3000</v>
      </c>
      <c r="AK2" s="9">
        <v>2000</v>
      </c>
      <c r="AL2" s="42">
        <f t="shared" ref="AL2:AL33" si="11">2*AO2*U2</f>
        <v>12.831075969009349</v>
      </c>
      <c r="AM2" s="51">
        <f t="shared" ref="AM2:AM47" si="12">M2/U2</f>
        <v>68.973171239693656</v>
      </c>
      <c r="AN2" s="42">
        <f t="shared" ref="AN2:AN47" si="13">N2/U2</f>
        <v>121.19014833641089</v>
      </c>
      <c r="AO2" s="9">
        <v>250</v>
      </c>
      <c r="AP2" s="27">
        <v>1</v>
      </c>
      <c r="AQ2" s="27">
        <v>2500</v>
      </c>
      <c r="AR2" s="27">
        <v>1</v>
      </c>
      <c r="AS2" s="27">
        <v>1</v>
      </c>
      <c r="AT2" s="27">
        <v>1</v>
      </c>
      <c r="AU2" s="27">
        <v>2500</v>
      </c>
      <c r="AV2" s="27">
        <v>0</v>
      </c>
      <c r="AW2" s="27">
        <v>35</v>
      </c>
      <c r="AX2" s="27">
        <v>1</v>
      </c>
    </row>
    <row r="3" spans="1:50" s="7" customFormat="1" x14ac:dyDescent="0.2">
      <c r="A3" s="24" t="s">
        <v>31</v>
      </c>
      <c r="B3" s="8">
        <v>0</v>
      </c>
      <c r="C3" s="9">
        <v>460</v>
      </c>
      <c r="D3" s="39">
        <f t="shared" si="0"/>
        <v>650.53823869162375</v>
      </c>
      <c r="E3" s="39">
        <f t="shared" ref="E3:E49" si="14" xml:space="preserve"> D3*1.3</f>
        <v>845.69971029911085</v>
      </c>
      <c r="F3" s="8">
        <v>5.0000000000000001E-4</v>
      </c>
      <c r="G3" s="8">
        <v>0</v>
      </c>
      <c r="H3" s="9">
        <v>60</v>
      </c>
      <c r="I3" s="9">
        <v>1769</v>
      </c>
      <c r="J3" s="39">
        <f t="shared" si="1"/>
        <v>4</v>
      </c>
      <c r="K3" s="25">
        <v>1.77</v>
      </c>
      <c r="L3" s="25">
        <v>1.34</v>
      </c>
      <c r="M3" s="43">
        <f t="shared" si="2"/>
        <v>1.77</v>
      </c>
      <c r="N3" s="43">
        <f t="shared" si="3"/>
        <v>3.1100000000000003</v>
      </c>
      <c r="O3" s="25">
        <v>0.36870894999999998</v>
      </c>
      <c r="P3" s="13">
        <v>1.3925999999999999E-2</v>
      </c>
      <c r="Q3" s="13">
        <v>1.2122000000000001E-2</v>
      </c>
      <c r="R3" s="45">
        <f t="shared" si="4"/>
        <v>0.38263494999999997</v>
      </c>
      <c r="S3" s="45">
        <f t="shared" si="5"/>
        <v>0.38263494999999997</v>
      </c>
      <c r="T3" s="45">
        <f t="shared" si="6"/>
        <v>0.38083095</v>
      </c>
      <c r="U3" s="45">
        <f t="shared" si="7"/>
        <v>2.5662151938018699E-2</v>
      </c>
      <c r="V3" s="46">
        <f t="shared" ref="V3:V21" si="15">IF(B3,0,C3*SQRT(2/3)/(2*PI()*H3*R3))</f>
        <v>2.6037329993530611</v>
      </c>
      <c r="W3" s="47">
        <f t="shared" si="8"/>
        <v>0</v>
      </c>
      <c r="X3" s="26">
        <v>1E-3</v>
      </c>
      <c r="Y3" s="26">
        <v>0.01</v>
      </c>
      <c r="Z3" s="25">
        <v>6</v>
      </c>
      <c r="AA3" s="43">
        <f>IF(B3&lt;&gt;0, 0.75*J3*W3/(X3+Y3), 0.75*J3*O3*O3*V3/(T3*(X3+Y3)))</f>
        <v>253.48959659601195</v>
      </c>
      <c r="AB3" s="9">
        <v>1</v>
      </c>
      <c r="AC3" s="9">
        <v>1</v>
      </c>
      <c r="AD3" s="9">
        <v>0.03</v>
      </c>
      <c r="AE3" s="9">
        <v>0.2</v>
      </c>
      <c r="AF3" s="9">
        <v>1</v>
      </c>
      <c r="AG3" s="42">
        <f t="shared" si="9"/>
        <v>0.16437229466687389</v>
      </c>
      <c r="AH3" s="42">
        <f t="shared" si="10"/>
        <v>1.1414742685199577</v>
      </c>
      <c r="AI3" s="9">
        <v>15</v>
      </c>
      <c r="AJ3" s="9">
        <v>3000</v>
      </c>
      <c r="AK3" s="9">
        <v>2000</v>
      </c>
      <c r="AL3" s="42">
        <f t="shared" si="11"/>
        <v>12.831075969009349</v>
      </c>
      <c r="AM3" s="51">
        <f t="shared" si="12"/>
        <v>68.973171239693656</v>
      </c>
      <c r="AN3" s="41">
        <f t="shared" si="13"/>
        <v>121.19014833641089</v>
      </c>
      <c r="AO3" s="9">
        <v>250</v>
      </c>
      <c r="AP3" s="27">
        <v>1</v>
      </c>
      <c r="AQ3" s="27">
        <v>2500</v>
      </c>
      <c r="AR3" s="27">
        <v>0</v>
      </c>
      <c r="AS3" s="27">
        <v>1</v>
      </c>
      <c r="AT3" s="27">
        <v>2</v>
      </c>
      <c r="AU3" s="27">
        <v>2500</v>
      </c>
      <c r="AV3" s="27">
        <v>0</v>
      </c>
      <c r="AW3" s="27">
        <v>15</v>
      </c>
      <c r="AX3" s="27">
        <v>1</v>
      </c>
    </row>
    <row r="4" spans="1:50" s="7" customFormat="1" x14ac:dyDescent="0.2">
      <c r="A4" s="24" t="s">
        <v>32</v>
      </c>
      <c r="B4" s="8">
        <v>0</v>
      </c>
      <c r="C4" s="9">
        <v>460</v>
      </c>
      <c r="D4" s="39">
        <f t="shared" si="0"/>
        <v>650.53823869162375</v>
      </c>
      <c r="E4" s="39">
        <f t="shared" si="14"/>
        <v>845.69971029911085</v>
      </c>
      <c r="F4" s="8">
        <v>5.0000000000000001E-4</v>
      </c>
      <c r="G4" s="8">
        <v>0</v>
      </c>
      <c r="H4" s="9">
        <v>60</v>
      </c>
      <c r="I4" s="9">
        <v>1769</v>
      </c>
      <c r="J4" s="39">
        <f t="shared" si="1"/>
        <v>4</v>
      </c>
      <c r="K4" s="25">
        <v>1.77</v>
      </c>
      <c r="L4" s="25">
        <v>1.34</v>
      </c>
      <c r="M4" s="43">
        <f t="shared" si="2"/>
        <v>1.77</v>
      </c>
      <c r="N4" s="43">
        <f t="shared" si="3"/>
        <v>3.1100000000000003</v>
      </c>
      <c r="O4" s="25">
        <v>0.36870894999999998</v>
      </c>
      <c r="P4" s="13">
        <v>1.3925999999999999E-2</v>
      </c>
      <c r="Q4" s="13">
        <v>1.2122000000000001E-2</v>
      </c>
      <c r="R4" s="45">
        <f t="shared" si="4"/>
        <v>0.38263494999999997</v>
      </c>
      <c r="S4" s="45">
        <f t="shared" si="5"/>
        <v>0.38263494999999997</v>
      </c>
      <c r="T4" s="45">
        <f t="shared" si="6"/>
        <v>0.38083095</v>
      </c>
      <c r="U4" s="45">
        <f t="shared" si="7"/>
        <v>2.5662151938018699E-2</v>
      </c>
      <c r="V4" s="46">
        <f t="shared" si="15"/>
        <v>2.6037329993530611</v>
      </c>
      <c r="W4" s="47">
        <f t="shared" si="8"/>
        <v>0</v>
      </c>
      <c r="X4" s="26">
        <v>1E-3</v>
      </c>
      <c r="Y4" s="26">
        <v>0.02</v>
      </c>
      <c r="Z4" s="25">
        <v>8</v>
      </c>
      <c r="AA4" s="43">
        <f>IF(B4&lt;&gt;0, 0.75*J4*W4/(X4+Y4), 0.75*J4*O4*O4*V4/(T4*(X4+Y4)))</f>
        <v>132.78026488362528</v>
      </c>
      <c r="AB4" s="9">
        <v>1</v>
      </c>
      <c r="AC4" s="9">
        <v>1</v>
      </c>
      <c r="AD4" s="9">
        <v>0.03</v>
      </c>
      <c r="AE4" s="9">
        <v>0.2</v>
      </c>
      <c r="AF4" s="9">
        <v>1</v>
      </c>
      <c r="AG4" s="42">
        <f t="shared" si="9"/>
        <v>0.23535124009120584</v>
      </c>
      <c r="AH4" s="42">
        <f t="shared" si="10"/>
        <v>0.91934078160627275</v>
      </c>
      <c r="AI4" s="9">
        <v>15</v>
      </c>
      <c r="AJ4" s="9">
        <v>3000</v>
      </c>
      <c r="AK4" s="9">
        <v>2000</v>
      </c>
      <c r="AL4" s="42">
        <f t="shared" si="11"/>
        <v>12.831075969009349</v>
      </c>
      <c r="AM4" s="51">
        <f t="shared" si="12"/>
        <v>68.973171239693656</v>
      </c>
      <c r="AN4" s="41">
        <f t="shared" si="13"/>
        <v>121.19014833641089</v>
      </c>
      <c r="AO4" s="9">
        <v>250</v>
      </c>
      <c r="AP4" s="27">
        <v>1</v>
      </c>
      <c r="AQ4" s="27">
        <v>2500</v>
      </c>
      <c r="AR4" s="27">
        <v>2</v>
      </c>
      <c r="AS4" s="27">
        <v>1</v>
      </c>
      <c r="AT4" s="27">
        <v>3</v>
      </c>
      <c r="AU4" s="27">
        <v>2500</v>
      </c>
      <c r="AV4" s="27">
        <v>0</v>
      </c>
      <c r="AW4" s="27">
        <v>15</v>
      </c>
      <c r="AX4" s="27">
        <v>1</v>
      </c>
    </row>
    <row r="5" spans="1:50" s="7" customFormat="1" x14ac:dyDescent="0.2">
      <c r="A5" s="24" t="s">
        <v>34</v>
      </c>
      <c r="B5" s="8">
        <v>0</v>
      </c>
      <c r="C5" s="9">
        <v>460</v>
      </c>
      <c r="D5" s="39">
        <f t="shared" si="0"/>
        <v>650.53823869162375</v>
      </c>
      <c r="E5" s="39">
        <f t="shared" si="14"/>
        <v>845.69971029911085</v>
      </c>
      <c r="F5" s="8">
        <v>5.0000000000000001E-4</v>
      </c>
      <c r="G5" s="8">
        <v>0</v>
      </c>
      <c r="H5" s="9">
        <v>60</v>
      </c>
      <c r="I5" s="9">
        <v>1769</v>
      </c>
      <c r="J5" s="39">
        <f t="shared" si="1"/>
        <v>4</v>
      </c>
      <c r="K5" s="25">
        <v>1.77</v>
      </c>
      <c r="L5" s="25">
        <v>1.34</v>
      </c>
      <c r="M5" s="43">
        <f t="shared" si="2"/>
        <v>1.77</v>
      </c>
      <c r="N5" s="43">
        <f t="shared" si="3"/>
        <v>3.1100000000000003</v>
      </c>
      <c r="O5" s="25">
        <v>0.36870894999999998</v>
      </c>
      <c r="P5" s="13">
        <v>1.3925999999999999E-2</v>
      </c>
      <c r="Q5" s="13">
        <v>1.2122000000000001E-2</v>
      </c>
      <c r="R5" s="45">
        <f t="shared" si="4"/>
        <v>0.38263494999999997</v>
      </c>
      <c r="S5" s="45">
        <f t="shared" si="5"/>
        <v>0.38263494999999997</v>
      </c>
      <c r="T5" s="45">
        <f t="shared" si="6"/>
        <v>0.38083095</v>
      </c>
      <c r="U5" s="45">
        <f t="shared" si="7"/>
        <v>2.5662151938018699E-2</v>
      </c>
      <c r="V5" s="46">
        <f t="shared" si="15"/>
        <v>2.6037329993530611</v>
      </c>
      <c r="W5" s="47">
        <f t="shared" si="8"/>
        <v>0</v>
      </c>
      <c r="X5" s="26">
        <v>1E-3</v>
      </c>
      <c r="Y5" s="26">
        <v>0.02</v>
      </c>
      <c r="Z5" s="25">
        <v>3</v>
      </c>
      <c r="AA5" s="43">
        <f>IF(B5&lt;&gt;0, 0.75*J5*W5/(X5+Y5), 0.75*J5*O5*O5*V5/(T5*(X5+Y5)))</f>
        <v>132.78026488362528</v>
      </c>
      <c r="AB5" s="9">
        <v>1</v>
      </c>
      <c r="AC5" s="9">
        <v>1</v>
      </c>
      <c r="AD5" s="9">
        <v>0.02</v>
      </c>
      <c r="AE5" s="9">
        <v>0.2</v>
      </c>
      <c r="AF5" s="9">
        <v>1</v>
      </c>
      <c r="AG5" s="42">
        <f t="shared" si="9"/>
        <v>0.6276033069098822</v>
      </c>
      <c r="AH5" s="42">
        <f t="shared" si="10"/>
        <v>17.433425191941172</v>
      </c>
      <c r="AI5" s="9">
        <v>15</v>
      </c>
      <c r="AJ5" s="9">
        <v>3000</v>
      </c>
      <c r="AK5" s="9">
        <v>2000</v>
      </c>
      <c r="AL5" s="42">
        <f t="shared" si="11"/>
        <v>12.831075969009349</v>
      </c>
      <c r="AM5" s="51">
        <f t="shared" si="12"/>
        <v>68.973171239693656</v>
      </c>
      <c r="AN5" s="41">
        <f t="shared" si="13"/>
        <v>121.19014833641089</v>
      </c>
      <c r="AO5" s="9">
        <v>250</v>
      </c>
      <c r="AP5" s="27">
        <v>5</v>
      </c>
      <c r="AQ5" s="27">
        <v>100</v>
      </c>
      <c r="AR5" s="27">
        <v>0</v>
      </c>
      <c r="AS5" s="27">
        <v>1</v>
      </c>
      <c r="AT5" s="27">
        <v>0</v>
      </c>
      <c r="AU5" s="27">
        <v>1</v>
      </c>
      <c r="AV5" s="27">
        <v>1</v>
      </c>
      <c r="AW5" s="27">
        <v>0</v>
      </c>
      <c r="AX5" s="27">
        <v>12</v>
      </c>
    </row>
    <row r="6" spans="1:50" s="7" customFormat="1" x14ac:dyDescent="0.2">
      <c r="A6" s="24" t="s">
        <v>33</v>
      </c>
      <c r="B6" s="8">
        <v>0</v>
      </c>
      <c r="C6" s="9">
        <v>460</v>
      </c>
      <c r="D6" s="39">
        <f t="shared" si="0"/>
        <v>650.53823869162375</v>
      </c>
      <c r="E6" s="39">
        <f t="shared" si="14"/>
        <v>845.69971029911085</v>
      </c>
      <c r="F6" s="8">
        <v>5.0000000000000001E-4</v>
      </c>
      <c r="G6" s="8">
        <v>0</v>
      </c>
      <c r="H6" s="9">
        <v>60</v>
      </c>
      <c r="I6" s="9">
        <v>1769</v>
      </c>
      <c r="J6" s="39">
        <f t="shared" si="1"/>
        <v>4</v>
      </c>
      <c r="K6" s="25">
        <v>1.77</v>
      </c>
      <c r="L6" s="25">
        <v>1.34</v>
      </c>
      <c r="M6" s="43">
        <f t="shared" si="2"/>
        <v>1.77</v>
      </c>
      <c r="N6" s="43">
        <f t="shared" si="3"/>
        <v>3.1100000000000003</v>
      </c>
      <c r="O6" s="25">
        <v>0.36870894999999998</v>
      </c>
      <c r="P6" s="13">
        <v>1.3925999999999999E-2</v>
      </c>
      <c r="Q6" s="13">
        <v>1.2122000000000001E-2</v>
      </c>
      <c r="R6" s="45">
        <f t="shared" si="4"/>
        <v>0.38263494999999997</v>
      </c>
      <c r="S6" s="45">
        <f t="shared" si="5"/>
        <v>0.38263494999999997</v>
      </c>
      <c r="T6" s="45">
        <f t="shared" si="6"/>
        <v>0.38083095</v>
      </c>
      <c r="U6" s="45">
        <f t="shared" si="7"/>
        <v>2.5662151938018699E-2</v>
      </c>
      <c r="V6" s="46">
        <f t="shared" si="15"/>
        <v>2.6037329993530611</v>
      </c>
      <c r="W6" s="47">
        <f t="shared" si="8"/>
        <v>0</v>
      </c>
      <c r="X6" s="26">
        <v>1E-3</v>
      </c>
      <c r="Y6" s="26">
        <v>0.08</v>
      </c>
      <c r="Z6" s="25">
        <v>4</v>
      </c>
      <c r="AA6" s="43">
        <f>IF(B6&lt;&gt;0, 0.75*J6*W6/(X6+Y6), 0.75*J6*O6*O6*V6/(T6*(X6+Y6)))</f>
        <v>34.424513117976929</v>
      </c>
      <c r="AB6" s="9">
        <v>1</v>
      </c>
      <c r="AC6" s="9">
        <v>1</v>
      </c>
      <c r="AD6" s="9">
        <v>0.02</v>
      </c>
      <c r="AE6" s="9">
        <v>0.2</v>
      </c>
      <c r="AF6" s="9">
        <v>1</v>
      </c>
      <c r="AG6" s="42">
        <f t="shared" si="9"/>
        <v>1.0893400255650096</v>
      </c>
      <c r="AH6" s="42">
        <f t="shared" si="10"/>
        <v>10.212562739671965</v>
      </c>
      <c r="AI6" s="9">
        <v>15</v>
      </c>
      <c r="AJ6" s="9">
        <v>3000</v>
      </c>
      <c r="AK6" s="9">
        <v>2000</v>
      </c>
      <c r="AL6" s="42">
        <f t="shared" si="11"/>
        <v>7.6986455814056098</v>
      </c>
      <c r="AM6" s="51">
        <f t="shared" si="12"/>
        <v>68.973171239693656</v>
      </c>
      <c r="AN6" s="41">
        <f t="shared" si="13"/>
        <v>121.19014833641089</v>
      </c>
      <c r="AO6" s="9">
        <v>150</v>
      </c>
      <c r="AP6" s="27">
        <v>5</v>
      </c>
      <c r="AQ6" s="27">
        <v>200</v>
      </c>
      <c r="AR6" s="27">
        <v>0</v>
      </c>
      <c r="AS6" s="27">
        <v>1</v>
      </c>
      <c r="AT6" s="27">
        <v>0</v>
      </c>
      <c r="AU6" s="27">
        <v>1</v>
      </c>
      <c r="AV6" s="27">
        <v>2</v>
      </c>
      <c r="AW6" s="27">
        <v>0</v>
      </c>
      <c r="AX6" s="27">
        <v>50</v>
      </c>
    </row>
    <row r="7" spans="1:50" x14ac:dyDescent="0.2">
      <c r="A7" s="28" t="s">
        <v>35</v>
      </c>
      <c r="B7" s="10">
        <v>0</v>
      </c>
      <c r="C7" s="11">
        <v>460</v>
      </c>
      <c r="D7" s="40">
        <f t="shared" si="0"/>
        <v>650.53823869162375</v>
      </c>
      <c r="E7" s="39">
        <f t="shared" si="14"/>
        <v>845.69971029911085</v>
      </c>
      <c r="F7" s="54">
        <v>2E-3</v>
      </c>
      <c r="G7" s="8">
        <v>0</v>
      </c>
      <c r="H7" s="11">
        <v>60</v>
      </c>
      <c r="I7" s="11">
        <v>1778</v>
      </c>
      <c r="J7" s="41">
        <f t="shared" si="1"/>
        <v>4</v>
      </c>
      <c r="K7" s="29">
        <v>0.3896</v>
      </c>
      <c r="L7" s="29">
        <v>0.28960000000000002</v>
      </c>
      <c r="M7" s="44">
        <f t="shared" si="2"/>
        <v>0.3896</v>
      </c>
      <c r="N7" s="44">
        <f t="shared" si="3"/>
        <v>0.67920000000000003</v>
      </c>
      <c r="O7" s="30">
        <v>7.352322E-2</v>
      </c>
      <c r="P7" s="11">
        <v>3.1915870000000001E-3</v>
      </c>
      <c r="Q7" s="11">
        <v>3.9958499999999996E-3</v>
      </c>
      <c r="R7" s="47">
        <f t="shared" si="4"/>
        <v>7.6714806999999996E-2</v>
      </c>
      <c r="S7" s="47">
        <f t="shared" si="5"/>
        <v>7.6714806999999996E-2</v>
      </c>
      <c r="T7" s="47">
        <f t="shared" si="6"/>
        <v>7.7519069999999995E-2</v>
      </c>
      <c r="U7" s="48">
        <f t="shared" si="7"/>
        <v>6.9814642345565987E-3</v>
      </c>
      <c r="V7" s="46">
        <f t="shared" si="15"/>
        <v>12.986792054639578</v>
      </c>
      <c r="W7" s="47">
        <f t="shared" si="8"/>
        <v>0</v>
      </c>
      <c r="X7" s="31">
        <v>5.0000000000000001E-3</v>
      </c>
      <c r="Y7" s="31">
        <v>0.1</v>
      </c>
      <c r="Z7" s="31">
        <v>8</v>
      </c>
      <c r="AA7" s="43">
        <f t="shared" ref="AA7:AA49" si="16">IF(B7&lt;&gt;0, 0.75*J7*W7/(X7+Y7), 0.75*J7*O7*O7*V7/(T7*(X7+Y7)))</f>
        <v>25.874640621991958</v>
      </c>
      <c r="AB7" s="10">
        <v>1</v>
      </c>
      <c r="AC7" s="9">
        <v>1</v>
      </c>
      <c r="AD7" s="10">
        <v>0.02</v>
      </c>
      <c r="AE7" s="9">
        <v>0.2</v>
      </c>
      <c r="AF7" s="9">
        <v>1</v>
      </c>
      <c r="AG7" s="49">
        <f t="shared" si="9"/>
        <v>1.2077462429928127</v>
      </c>
      <c r="AH7" s="41">
        <f t="shared" si="10"/>
        <v>4.7177587616906749</v>
      </c>
      <c r="AI7" s="11">
        <v>80</v>
      </c>
      <c r="AJ7" s="9">
        <v>3000</v>
      </c>
      <c r="AK7" s="9">
        <v>2000</v>
      </c>
      <c r="AL7" s="42">
        <f t="shared" si="11"/>
        <v>3.4907321172782995</v>
      </c>
      <c r="AM7" s="52">
        <f t="shared" si="12"/>
        <v>55.804912395249701</v>
      </c>
      <c r="AN7" s="41">
        <f t="shared" si="13"/>
        <v>97.286181978576991</v>
      </c>
      <c r="AO7" s="32">
        <v>250</v>
      </c>
      <c r="AP7" s="27">
        <v>1</v>
      </c>
      <c r="AQ7" s="27">
        <v>2500</v>
      </c>
      <c r="AR7" s="27">
        <v>1</v>
      </c>
      <c r="AS7" s="27">
        <v>1</v>
      </c>
      <c r="AT7" s="27">
        <v>1</v>
      </c>
      <c r="AU7" s="27">
        <v>2500</v>
      </c>
      <c r="AV7" s="27">
        <v>0</v>
      </c>
      <c r="AW7" s="27">
        <v>180</v>
      </c>
      <c r="AX7" s="27">
        <v>1</v>
      </c>
    </row>
    <row r="8" spans="1:50" x14ac:dyDescent="0.2">
      <c r="A8" s="28" t="s">
        <v>36</v>
      </c>
      <c r="B8" s="10">
        <v>0</v>
      </c>
      <c r="C8" s="11">
        <v>460</v>
      </c>
      <c r="D8" s="40">
        <f t="shared" si="0"/>
        <v>650.53823869162375</v>
      </c>
      <c r="E8" s="39">
        <f t="shared" si="14"/>
        <v>845.69971029911085</v>
      </c>
      <c r="F8" s="54">
        <v>2E-3</v>
      </c>
      <c r="G8" s="8">
        <v>0</v>
      </c>
      <c r="H8" s="11">
        <v>60</v>
      </c>
      <c r="I8" s="11">
        <v>1778</v>
      </c>
      <c r="J8" s="41">
        <f t="shared" si="1"/>
        <v>4</v>
      </c>
      <c r="K8" s="29">
        <v>0.3896</v>
      </c>
      <c r="L8" s="29">
        <v>0.28960000000000002</v>
      </c>
      <c r="M8" s="44">
        <f t="shared" si="2"/>
        <v>0.3896</v>
      </c>
      <c r="N8" s="44">
        <f t="shared" si="3"/>
        <v>0.67920000000000003</v>
      </c>
      <c r="O8" s="30">
        <v>7.352322E-2</v>
      </c>
      <c r="P8" s="11">
        <v>3.1915870000000001E-3</v>
      </c>
      <c r="Q8" s="11">
        <v>3.9958499999999996E-3</v>
      </c>
      <c r="R8" s="47">
        <f t="shared" si="4"/>
        <v>7.6714806999999996E-2</v>
      </c>
      <c r="S8" s="47">
        <f t="shared" si="5"/>
        <v>7.6714806999999996E-2</v>
      </c>
      <c r="T8" s="47">
        <f t="shared" si="6"/>
        <v>7.7519069999999995E-2</v>
      </c>
      <c r="U8" s="48">
        <f t="shared" si="7"/>
        <v>6.9814642345565987E-3</v>
      </c>
      <c r="V8" s="46">
        <f t="shared" si="15"/>
        <v>12.986792054639578</v>
      </c>
      <c r="W8" s="47">
        <f t="shared" si="8"/>
        <v>0</v>
      </c>
      <c r="X8" s="31">
        <v>5.0000000000000001E-3</v>
      </c>
      <c r="Y8" s="31">
        <v>0.1</v>
      </c>
      <c r="Z8" s="31">
        <v>6</v>
      </c>
      <c r="AA8" s="43">
        <f t="shared" si="16"/>
        <v>25.874640621991958</v>
      </c>
      <c r="AB8" s="10">
        <v>1</v>
      </c>
      <c r="AC8" s="9">
        <v>1</v>
      </c>
      <c r="AD8" s="10">
        <v>0.03</v>
      </c>
      <c r="AE8" s="9">
        <v>0.2</v>
      </c>
      <c r="AF8" s="9">
        <v>1</v>
      </c>
      <c r="AG8" s="49">
        <f t="shared" si="9"/>
        <v>1.6103283239904169</v>
      </c>
      <c r="AH8" s="41">
        <f t="shared" si="10"/>
        <v>11.182835583266785</v>
      </c>
      <c r="AI8" s="11">
        <v>80</v>
      </c>
      <c r="AJ8" s="9">
        <v>3000</v>
      </c>
      <c r="AK8" s="9">
        <v>2000</v>
      </c>
      <c r="AL8" s="42">
        <f t="shared" si="11"/>
        <v>3.4907321172782995</v>
      </c>
      <c r="AM8" s="52">
        <f t="shared" si="12"/>
        <v>55.804912395249701</v>
      </c>
      <c r="AN8" s="41">
        <f t="shared" si="13"/>
        <v>97.286181978576991</v>
      </c>
      <c r="AO8" s="32">
        <v>250</v>
      </c>
      <c r="AP8" s="27">
        <v>1</v>
      </c>
      <c r="AQ8" s="27">
        <v>2500</v>
      </c>
      <c r="AR8" s="27">
        <v>0</v>
      </c>
      <c r="AS8" s="27">
        <v>1</v>
      </c>
      <c r="AT8" s="27">
        <v>2</v>
      </c>
      <c r="AU8" s="27">
        <v>2500</v>
      </c>
      <c r="AV8" s="27">
        <v>0</v>
      </c>
      <c r="AW8" s="27">
        <v>70</v>
      </c>
      <c r="AX8" s="27">
        <v>1</v>
      </c>
    </row>
    <row r="9" spans="1:50" x14ac:dyDescent="0.2">
      <c r="A9" s="28" t="s">
        <v>37</v>
      </c>
      <c r="B9" s="10">
        <v>0</v>
      </c>
      <c r="C9" s="11">
        <v>460</v>
      </c>
      <c r="D9" s="40">
        <f>IF(B9=0,C9*SQRT(2),C9)</f>
        <v>650.53823869162375</v>
      </c>
      <c r="E9" s="39">
        <f t="shared" si="14"/>
        <v>845.69971029911085</v>
      </c>
      <c r="F9" s="54">
        <v>2E-3</v>
      </c>
      <c r="G9" s="8">
        <v>0</v>
      </c>
      <c r="H9" s="11">
        <v>60</v>
      </c>
      <c r="I9" s="11">
        <v>1778</v>
      </c>
      <c r="J9" s="41">
        <f t="shared" si="1"/>
        <v>4</v>
      </c>
      <c r="K9" s="29">
        <v>0.3896</v>
      </c>
      <c r="L9" s="29">
        <v>0.28960000000000002</v>
      </c>
      <c r="M9" s="44">
        <f t="shared" si="2"/>
        <v>0.3896</v>
      </c>
      <c r="N9" s="44">
        <f t="shared" si="3"/>
        <v>0.67920000000000003</v>
      </c>
      <c r="O9" s="30">
        <v>7.352322E-2</v>
      </c>
      <c r="P9" s="11">
        <v>3.1915870000000001E-3</v>
      </c>
      <c r="Q9" s="11">
        <v>3.9958499999999996E-3</v>
      </c>
      <c r="R9" s="47">
        <f t="shared" si="4"/>
        <v>7.6714806999999996E-2</v>
      </c>
      <c r="S9" s="47">
        <f t="shared" si="5"/>
        <v>7.6714806999999996E-2</v>
      </c>
      <c r="T9" s="47">
        <f t="shared" si="6"/>
        <v>7.7519069999999995E-2</v>
      </c>
      <c r="U9" s="48">
        <f t="shared" si="7"/>
        <v>6.9814642345565987E-3</v>
      </c>
      <c r="V9" s="46">
        <f t="shared" si="15"/>
        <v>12.986792054639578</v>
      </c>
      <c r="W9" s="47">
        <f t="shared" si="8"/>
        <v>0</v>
      </c>
      <c r="X9" s="31">
        <v>5.0000000000000001E-3</v>
      </c>
      <c r="Y9" s="31">
        <v>0.1</v>
      </c>
      <c r="Z9" s="31">
        <v>8</v>
      </c>
      <c r="AA9" s="43">
        <f t="shared" si="16"/>
        <v>25.874640621991958</v>
      </c>
      <c r="AB9" s="10">
        <v>1</v>
      </c>
      <c r="AC9" s="9">
        <v>1</v>
      </c>
      <c r="AD9" s="10">
        <v>0.02</v>
      </c>
      <c r="AE9" s="9">
        <v>0.2</v>
      </c>
      <c r="AF9" s="9">
        <v>1</v>
      </c>
      <c r="AG9" s="49">
        <f t="shared" si="9"/>
        <v>1.2077462429928127</v>
      </c>
      <c r="AH9" s="41">
        <f t="shared" si="10"/>
        <v>4.7177587616906749</v>
      </c>
      <c r="AI9" s="11">
        <v>80</v>
      </c>
      <c r="AJ9" s="9">
        <v>3000</v>
      </c>
      <c r="AK9" s="9">
        <v>2000</v>
      </c>
      <c r="AL9" s="42">
        <f t="shared" si="11"/>
        <v>3.4907321172782995</v>
      </c>
      <c r="AM9" s="52">
        <f t="shared" si="12"/>
        <v>55.804912395249701</v>
      </c>
      <c r="AN9" s="41">
        <f t="shared" si="13"/>
        <v>97.286181978576991</v>
      </c>
      <c r="AO9" s="32">
        <v>250</v>
      </c>
      <c r="AP9" s="27">
        <v>1</v>
      </c>
      <c r="AQ9" s="27">
        <v>2500</v>
      </c>
      <c r="AR9" s="27">
        <v>2</v>
      </c>
      <c r="AS9" s="27">
        <v>1</v>
      </c>
      <c r="AT9" s="27">
        <v>3</v>
      </c>
      <c r="AU9" s="27">
        <v>2500</v>
      </c>
      <c r="AV9" s="27">
        <v>0</v>
      </c>
      <c r="AW9" s="27">
        <v>70</v>
      </c>
      <c r="AX9" s="27">
        <v>1</v>
      </c>
    </row>
    <row r="10" spans="1:50" x14ac:dyDescent="0.2">
      <c r="A10" s="28" t="s">
        <v>38</v>
      </c>
      <c r="B10" s="10">
        <v>0</v>
      </c>
      <c r="C10" s="11">
        <v>460</v>
      </c>
      <c r="D10" s="40">
        <f t="shared" si="0"/>
        <v>650.53823869162375</v>
      </c>
      <c r="E10" s="39">
        <f t="shared" si="14"/>
        <v>845.69971029911085</v>
      </c>
      <c r="F10" s="54">
        <v>2E-3</v>
      </c>
      <c r="G10" s="8">
        <v>0</v>
      </c>
      <c r="H10" s="11">
        <v>60</v>
      </c>
      <c r="I10" s="11">
        <v>1778</v>
      </c>
      <c r="J10" s="41">
        <f t="shared" si="1"/>
        <v>4</v>
      </c>
      <c r="K10" s="29">
        <v>0.3896</v>
      </c>
      <c r="L10" s="29">
        <v>0.28960000000000002</v>
      </c>
      <c r="M10" s="44">
        <f t="shared" si="2"/>
        <v>0.3896</v>
      </c>
      <c r="N10" s="44">
        <f t="shared" si="3"/>
        <v>0.67920000000000003</v>
      </c>
      <c r="O10" s="30">
        <v>7.352322E-2</v>
      </c>
      <c r="P10" s="11">
        <v>3.1915870000000001E-3</v>
      </c>
      <c r="Q10" s="11">
        <v>3.9958499999999996E-3</v>
      </c>
      <c r="R10" s="47">
        <f t="shared" si="4"/>
        <v>7.6714806999999996E-2</v>
      </c>
      <c r="S10" s="47">
        <f t="shared" si="5"/>
        <v>7.6714806999999996E-2</v>
      </c>
      <c r="T10" s="47">
        <f t="shared" si="6"/>
        <v>7.7519069999999995E-2</v>
      </c>
      <c r="U10" s="48">
        <f t="shared" si="7"/>
        <v>6.9814642345565987E-3</v>
      </c>
      <c r="V10" s="46">
        <f t="shared" si="15"/>
        <v>12.986792054639578</v>
      </c>
      <c r="W10" s="47">
        <f t="shared" si="8"/>
        <v>0</v>
      </c>
      <c r="X10" s="31">
        <v>5.0000000000000001E-3</v>
      </c>
      <c r="Y10" s="31">
        <v>0.1</v>
      </c>
      <c r="Z10" s="31">
        <v>3</v>
      </c>
      <c r="AA10" s="43">
        <f t="shared" si="16"/>
        <v>25.874640621991958</v>
      </c>
      <c r="AB10" s="10">
        <v>1</v>
      </c>
      <c r="AC10" s="9">
        <v>1</v>
      </c>
      <c r="AD10" s="10">
        <v>0.02</v>
      </c>
      <c r="AE10" s="9">
        <v>0.2</v>
      </c>
      <c r="AF10" s="9">
        <v>1</v>
      </c>
      <c r="AG10" s="49">
        <f t="shared" si="9"/>
        <v>3.2206566479808338</v>
      </c>
      <c r="AH10" s="41">
        <f t="shared" si="10"/>
        <v>89.46268466613428</v>
      </c>
      <c r="AI10" s="11">
        <v>80</v>
      </c>
      <c r="AJ10" s="9">
        <v>3000</v>
      </c>
      <c r="AK10" s="9">
        <v>2000</v>
      </c>
      <c r="AL10" s="42">
        <f t="shared" si="11"/>
        <v>3.4907321172782995</v>
      </c>
      <c r="AM10" s="52">
        <f t="shared" si="12"/>
        <v>55.804912395249701</v>
      </c>
      <c r="AN10" s="41">
        <f t="shared" si="13"/>
        <v>97.286181978576991</v>
      </c>
      <c r="AO10" s="32">
        <v>250</v>
      </c>
      <c r="AP10" s="27">
        <v>5</v>
      </c>
      <c r="AQ10" s="27">
        <v>100</v>
      </c>
      <c r="AR10" s="27">
        <v>0</v>
      </c>
      <c r="AS10" s="27">
        <v>1</v>
      </c>
      <c r="AT10" s="27">
        <v>0</v>
      </c>
      <c r="AU10" s="27">
        <v>1</v>
      </c>
      <c r="AV10" s="27">
        <v>1</v>
      </c>
      <c r="AW10" s="27">
        <v>0</v>
      </c>
      <c r="AX10" s="27">
        <v>60</v>
      </c>
    </row>
    <row r="11" spans="1:50" x14ac:dyDescent="0.2">
      <c r="A11" s="28" t="s">
        <v>39</v>
      </c>
      <c r="B11" s="10">
        <v>0</v>
      </c>
      <c r="C11" s="11">
        <v>460</v>
      </c>
      <c r="D11" s="40">
        <f t="shared" si="0"/>
        <v>650.53823869162375</v>
      </c>
      <c r="E11" s="39">
        <f t="shared" si="14"/>
        <v>845.69971029911085</v>
      </c>
      <c r="F11" s="54">
        <v>2E-3</v>
      </c>
      <c r="G11" s="8">
        <v>0</v>
      </c>
      <c r="H11" s="11">
        <v>60</v>
      </c>
      <c r="I11" s="11">
        <v>1778</v>
      </c>
      <c r="J11" s="41">
        <f t="shared" si="1"/>
        <v>4</v>
      </c>
      <c r="K11" s="29">
        <v>0.3896</v>
      </c>
      <c r="L11" s="29">
        <v>0.28960000000000002</v>
      </c>
      <c r="M11" s="44">
        <f t="shared" si="2"/>
        <v>0.3896</v>
      </c>
      <c r="N11" s="44">
        <f t="shared" si="3"/>
        <v>0.67920000000000003</v>
      </c>
      <c r="O11" s="30">
        <v>7.352322E-2</v>
      </c>
      <c r="P11" s="11">
        <v>3.1915870000000001E-3</v>
      </c>
      <c r="Q11" s="11">
        <v>3.9958499999999996E-3</v>
      </c>
      <c r="R11" s="47">
        <f t="shared" si="4"/>
        <v>7.6714806999999996E-2</v>
      </c>
      <c r="S11" s="47">
        <f t="shared" si="5"/>
        <v>7.6714806999999996E-2</v>
      </c>
      <c r="T11" s="47">
        <f t="shared" si="6"/>
        <v>7.7519069999999995E-2</v>
      </c>
      <c r="U11" s="48">
        <f t="shared" si="7"/>
        <v>6.9814642345565987E-3</v>
      </c>
      <c r="V11" s="46">
        <f t="shared" si="15"/>
        <v>12.986792054639578</v>
      </c>
      <c r="W11" s="47">
        <f t="shared" si="8"/>
        <v>0</v>
      </c>
      <c r="X11" s="31">
        <v>5.0000000000000001E-3</v>
      </c>
      <c r="Y11" s="31">
        <v>0.3</v>
      </c>
      <c r="Z11" s="31">
        <v>4</v>
      </c>
      <c r="AA11" s="43">
        <f t="shared" si="16"/>
        <v>8.9076631649480529</v>
      </c>
      <c r="AB11" s="10">
        <v>1</v>
      </c>
      <c r="AC11" s="9">
        <v>1</v>
      </c>
      <c r="AD11" s="10">
        <v>0.02</v>
      </c>
      <c r="AE11" s="9">
        <v>0.2</v>
      </c>
      <c r="AF11" s="9">
        <v>1</v>
      </c>
      <c r="AG11" s="49">
        <f t="shared" si="9"/>
        <v>4.2098583327178032</v>
      </c>
      <c r="AH11" s="41">
        <f t="shared" si="10"/>
        <v>39.467421869229405</v>
      </c>
      <c r="AI11" s="11">
        <v>80</v>
      </c>
      <c r="AJ11" s="9">
        <v>3000</v>
      </c>
      <c r="AK11" s="9">
        <v>2000</v>
      </c>
      <c r="AL11" s="42">
        <f t="shared" si="11"/>
        <v>2.0944392703669794</v>
      </c>
      <c r="AM11" s="52">
        <f t="shared" si="12"/>
        <v>55.804912395249701</v>
      </c>
      <c r="AN11" s="41">
        <f t="shared" si="13"/>
        <v>97.286181978576991</v>
      </c>
      <c r="AO11" s="32">
        <v>150</v>
      </c>
      <c r="AP11" s="27">
        <v>5</v>
      </c>
      <c r="AQ11" s="27">
        <v>800</v>
      </c>
      <c r="AR11" s="27">
        <v>0</v>
      </c>
      <c r="AS11" s="27">
        <v>1</v>
      </c>
      <c r="AT11" s="27">
        <v>0</v>
      </c>
      <c r="AU11" s="27">
        <v>1</v>
      </c>
      <c r="AV11" s="27">
        <v>2</v>
      </c>
      <c r="AW11" s="27">
        <v>0</v>
      </c>
      <c r="AX11" s="27">
        <v>150</v>
      </c>
    </row>
    <row r="12" spans="1:50" x14ac:dyDescent="0.2">
      <c r="A12" s="24" t="s">
        <v>40</v>
      </c>
      <c r="B12" s="12">
        <v>0</v>
      </c>
      <c r="C12" s="13">
        <v>460</v>
      </c>
      <c r="D12" s="39">
        <f t="shared" si="0"/>
        <v>650.53823869162375</v>
      </c>
      <c r="E12" s="39">
        <f t="shared" si="14"/>
        <v>845.69971029911085</v>
      </c>
      <c r="F12" s="54">
        <v>2E-3</v>
      </c>
      <c r="G12" s="8">
        <v>0</v>
      </c>
      <c r="H12" s="13">
        <v>60</v>
      </c>
      <c r="I12" s="13">
        <v>1780</v>
      </c>
      <c r="J12" s="42">
        <f t="shared" si="1"/>
        <v>4</v>
      </c>
      <c r="K12" s="33">
        <v>8.2000000000000003E-2</v>
      </c>
      <c r="L12" s="33">
        <v>7.6999999999999999E-2</v>
      </c>
      <c r="M12" s="43">
        <f t="shared" si="2"/>
        <v>8.2000000000000003E-2</v>
      </c>
      <c r="N12" s="43">
        <f t="shared" si="3"/>
        <v>0.159</v>
      </c>
      <c r="O12" s="33">
        <v>2.7199999999999998E-2</v>
      </c>
      <c r="P12" s="13">
        <v>1.15E-3</v>
      </c>
      <c r="Q12" s="13">
        <v>1.57E-3</v>
      </c>
      <c r="R12" s="45">
        <f t="shared" si="4"/>
        <v>2.835E-2</v>
      </c>
      <c r="S12" s="45">
        <f t="shared" si="5"/>
        <v>2.835E-2</v>
      </c>
      <c r="T12" s="45">
        <f t="shared" si="6"/>
        <v>2.8769999999999997E-2</v>
      </c>
      <c r="U12" s="46">
        <f t="shared" si="7"/>
        <v>2.6343239485575247E-3</v>
      </c>
      <c r="V12" s="46">
        <f t="shared" si="15"/>
        <v>35.142125080099063</v>
      </c>
      <c r="W12" s="47">
        <f t="shared" si="8"/>
        <v>0</v>
      </c>
      <c r="X12" s="34">
        <v>0.02</v>
      </c>
      <c r="Y12" s="34">
        <v>0.2</v>
      </c>
      <c r="Z12" s="34">
        <v>8</v>
      </c>
      <c r="AA12" s="43">
        <f t="shared" si="16"/>
        <v>12.323229604351354</v>
      </c>
      <c r="AB12" s="12">
        <v>1</v>
      </c>
      <c r="AC12" s="9">
        <v>1</v>
      </c>
      <c r="AD12" s="12">
        <v>0.08</v>
      </c>
      <c r="AE12" s="9">
        <v>0.2</v>
      </c>
      <c r="AF12" s="9">
        <v>1</v>
      </c>
      <c r="AG12" s="50">
        <f t="shared" si="9"/>
        <v>2.5358612152260451</v>
      </c>
      <c r="AH12" s="42">
        <f t="shared" si="10"/>
        <v>9.9057078719767393</v>
      </c>
      <c r="AI12" s="13">
        <v>160</v>
      </c>
      <c r="AJ12" s="9">
        <v>3000</v>
      </c>
      <c r="AK12" s="9">
        <v>2000</v>
      </c>
      <c r="AL12" s="42">
        <f t="shared" si="11"/>
        <v>1.3171619742787624</v>
      </c>
      <c r="AM12" s="51">
        <f t="shared" si="12"/>
        <v>31.127530858496236</v>
      </c>
      <c r="AN12" s="41">
        <f t="shared" si="13"/>
        <v>60.357041542693921</v>
      </c>
      <c r="AO12" s="8">
        <v>250</v>
      </c>
      <c r="AP12" s="27">
        <v>1</v>
      </c>
      <c r="AQ12" s="27">
        <v>2500</v>
      </c>
      <c r="AR12" s="27">
        <v>1</v>
      </c>
      <c r="AS12" s="27">
        <v>1</v>
      </c>
      <c r="AT12" s="27">
        <v>1</v>
      </c>
      <c r="AU12" s="27">
        <v>2500</v>
      </c>
      <c r="AV12" s="27">
        <v>0</v>
      </c>
      <c r="AW12" s="27">
        <v>400</v>
      </c>
      <c r="AX12" s="27">
        <v>1</v>
      </c>
    </row>
    <row r="13" spans="1:50" x14ac:dyDescent="0.2">
      <c r="A13" s="24" t="s">
        <v>41</v>
      </c>
      <c r="B13" s="12">
        <v>0</v>
      </c>
      <c r="C13" s="13">
        <v>460</v>
      </c>
      <c r="D13" s="39">
        <f t="shared" si="0"/>
        <v>650.53823869162375</v>
      </c>
      <c r="E13" s="39">
        <f t="shared" si="14"/>
        <v>845.69971029911085</v>
      </c>
      <c r="F13" s="54">
        <v>2E-3</v>
      </c>
      <c r="G13" s="8">
        <v>0</v>
      </c>
      <c r="H13" s="13">
        <v>60</v>
      </c>
      <c r="I13" s="13">
        <v>1780</v>
      </c>
      <c r="J13" s="42">
        <f t="shared" si="1"/>
        <v>4</v>
      </c>
      <c r="K13" s="33">
        <v>8.2000000000000003E-2</v>
      </c>
      <c r="L13" s="33">
        <v>7.6999999999999999E-2</v>
      </c>
      <c r="M13" s="43">
        <f t="shared" si="2"/>
        <v>8.2000000000000003E-2</v>
      </c>
      <c r="N13" s="43">
        <f t="shared" si="3"/>
        <v>0.159</v>
      </c>
      <c r="O13" s="33">
        <v>2.7199999999999998E-2</v>
      </c>
      <c r="P13" s="13">
        <v>1.15E-3</v>
      </c>
      <c r="Q13" s="13">
        <v>1.57E-3</v>
      </c>
      <c r="R13" s="45">
        <f t="shared" si="4"/>
        <v>2.835E-2</v>
      </c>
      <c r="S13" s="45">
        <f t="shared" si="5"/>
        <v>2.835E-2</v>
      </c>
      <c r="T13" s="45">
        <f t="shared" si="6"/>
        <v>2.8769999999999997E-2</v>
      </c>
      <c r="U13" s="46">
        <f t="shared" si="7"/>
        <v>2.6343239485575247E-3</v>
      </c>
      <c r="V13" s="46">
        <f t="shared" si="15"/>
        <v>35.142125080099063</v>
      </c>
      <c r="W13" s="47">
        <f t="shared" si="8"/>
        <v>0</v>
      </c>
      <c r="X13" s="34">
        <v>0.02</v>
      </c>
      <c r="Y13" s="34">
        <v>0.2</v>
      </c>
      <c r="Z13" s="34">
        <v>6</v>
      </c>
      <c r="AA13" s="43">
        <f t="shared" si="16"/>
        <v>12.323229604351354</v>
      </c>
      <c r="AB13" s="12">
        <v>1</v>
      </c>
      <c r="AC13" s="9">
        <v>1</v>
      </c>
      <c r="AD13" s="12">
        <v>0.08</v>
      </c>
      <c r="AE13" s="9">
        <v>0.2</v>
      </c>
      <c r="AF13" s="9">
        <v>1</v>
      </c>
      <c r="AG13" s="50">
        <f t="shared" si="9"/>
        <v>3.38114828696806</v>
      </c>
      <c r="AH13" s="42">
        <f t="shared" si="10"/>
        <v>23.480196437278195</v>
      </c>
      <c r="AI13" s="13">
        <v>160</v>
      </c>
      <c r="AJ13" s="9">
        <v>3000</v>
      </c>
      <c r="AK13" s="9">
        <v>2000</v>
      </c>
      <c r="AL13" s="42">
        <f t="shared" si="11"/>
        <v>1.3171619742787624</v>
      </c>
      <c r="AM13" s="51">
        <f t="shared" si="12"/>
        <v>31.127530858496236</v>
      </c>
      <c r="AN13" s="41">
        <f t="shared" si="13"/>
        <v>60.357041542693921</v>
      </c>
      <c r="AO13" s="8">
        <v>250</v>
      </c>
      <c r="AP13" s="27">
        <v>1</v>
      </c>
      <c r="AQ13" s="27">
        <v>2500</v>
      </c>
      <c r="AR13" s="27">
        <v>0</v>
      </c>
      <c r="AS13" s="27">
        <v>1</v>
      </c>
      <c r="AT13" s="27">
        <v>2</v>
      </c>
      <c r="AU13" s="27">
        <v>2500</v>
      </c>
      <c r="AV13" s="27">
        <v>0</v>
      </c>
      <c r="AW13" s="27">
        <v>140</v>
      </c>
      <c r="AX13" s="27">
        <v>1</v>
      </c>
    </row>
    <row r="14" spans="1:50" x14ac:dyDescent="0.2">
      <c r="A14" s="24" t="s">
        <v>42</v>
      </c>
      <c r="B14" s="12">
        <v>0</v>
      </c>
      <c r="C14" s="13">
        <v>460</v>
      </c>
      <c r="D14" s="39">
        <f t="shared" si="0"/>
        <v>650.53823869162375</v>
      </c>
      <c r="E14" s="39">
        <f t="shared" si="14"/>
        <v>845.69971029911085</v>
      </c>
      <c r="F14" s="54">
        <v>2E-3</v>
      </c>
      <c r="G14" s="8">
        <v>0</v>
      </c>
      <c r="H14" s="13">
        <v>60</v>
      </c>
      <c r="I14" s="13">
        <v>1780</v>
      </c>
      <c r="J14" s="42">
        <f t="shared" si="1"/>
        <v>4</v>
      </c>
      <c r="K14" s="33">
        <v>8.2000000000000003E-2</v>
      </c>
      <c r="L14" s="33">
        <v>7.6999999999999999E-2</v>
      </c>
      <c r="M14" s="43">
        <f t="shared" si="2"/>
        <v>8.2000000000000003E-2</v>
      </c>
      <c r="N14" s="43">
        <f t="shared" si="3"/>
        <v>0.159</v>
      </c>
      <c r="O14" s="33">
        <v>2.7199999999999998E-2</v>
      </c>
      <c r="P14" s="13">
        <v>1.15E-3</v>
      </c>
      <c r="Q14" s="13">
        <v>1.57E-3</v>
      </c>
      <c r="R14" s="45">
        <f t="shared" si="4"/>
        <v>2.835E-2</v>
      </c>
      <c r="S14" s="45">
        <f t="shared" si="5"/>
        <v>2.835E-2</v>
      </c>
      <c r="T14" s="45">
        <f t="shared" si="6"/>
        <v>2.8769999999999997E-2</v>
      </c>
      <c r="U14" s="46">
        <f t="shared" si="7"/>
        <v>2.6343239485575247E-3</v>
      </c>
      <c r="V14" s="46">
        <f t="shared" si="15"/>
        <v>35.142125080099063</v>
      </c>
      <c r="W14" s="47">
        <f t="shared" si="8"/>
        <v>0</v>
      </c>
      <c r="X14" s="34">
        <v>0.02</v>
      </c>
      <c r="Y14" s="34">
        <v>0.3</v>
      </c>
      <c r="Z14" s="34">
        <v>8</v>
      </c>
      <c r="AA14" s="43">
        <f t="shared" si="16"/>
        <v>8.4722203529915561</v>
      </c>
      <c r="AB14" s="12">
        <v>1</v>
      </c>
      <c r="AC14" s="9">
        <v>1</v>
      </c>
      <c r="AD14" s="12">
        <v>0.08</v>
      </c>
      <c r="AE14" s="9">
        <v>0.2</v>
      </c>
      <c r="AF14" s="9">
        <v>1</v>
      </c>
      <c r="AG14" s="50">
        <f t="shared" si="9"/>
        <v>3.6885254039651563</v>
      </c>
      <c r="AH14" s="42">
        <f t="shared" si="10"/>
        <v>14.408302359238892</v>
      </c>
      <c r="AI14" s="13">
        <v>160</v>
      </c>
      <c r="AJ14" s="9">
        <v>3000</v>
      </c>
      <c r="AK14" s="9">
        <v>2000</v>
      </c>
      <c r="AL14" s="42">
        <f t="shared" si="11"/>
        <v>1.3171619742787624</v>
      </c>
      <c r="AM14" s="51">
        <f t="shared" si="12"/>
        <v>31.127530858496236</v>
      </c>
      <c r="AN14" s="41">
        <f t="shared" si="13"/>
        <v>60.357041542693921</v>
      </c>
      <c r="AO14" s="8">
        <v>250</v>
      </c>
      <c r="AP14" s="27">
        <v>1</v>
      </c>
      <c r="AQ14" s="27">
        <v>2500</v>
      </c>
      <c r="AR14" s="27">
        <v>2</v>
      </c>
      <c r="AS14" s="27">
        <v>1</v>
      </c>
      <c r="AT14" s="27">
        <v>3</v>
      </c>
      <c r="AU14" s="27">
        <v>2500</v>
      </c>
      <c r="AV14" s="27">
        <v>0</v>
      </c>
      <c r="AW14" s="27">
        <v>140</v>
      </c>
      <c r="AX14" s="27">
        <v>1</v>
      </c>
    </row>
    <row r="15" spans="1:50" x14ac:dyDescent="0.2">
      <c r="A15" s="24" t="s">
        <v>43</v>
      </c>
      <c r="B15" s="12">
        <v>0</v>
      </c>
      <c r="C15" s="13">
        <v>460</v>
      </c>
      <c r="D15" s="39">
        <f t="shared" si="0"/>
        <v>650.53823869162375</v>
      </c>
      <c r="E15" s="39">
        <f t="shared" si="14"/>
        <v>845.69971029911085</v>
      </c>
      <c r="F15" s="54">
        <v>2E-3</v>
      </c>
      <c r="G15" s="8">
        <v>0</v>
      </c>
      <c r="H15" s="13">
        <v>60</v>
      </c>
      <c r="I15" s="13">
        <v>1780</v>
      </c>
      <c r="J15" s="42">
        <f t="shared" si="1"/>
        <v>4</v>
      </c>
      <c r="K15" s="33">
        <v>8.2000000000000003E-2</v>
      </c>
      <c r="L15" s="33">
        <v>7.6999999999999999E-2</v>
      </c>
      <c r="M15" s="43">
        <f t="shared" si="2"/>
        <v>8.2000000000000003E-2</v>
      </c>
      <c r="N15" s="43">
        <f t="shared" si="3"/>
        <v>0.159</v>
      </c>
      <c r="O15" s="33">
        <v>2.7199999999999998E-2</v>
      </c>
      <c r="P15" s="13">
        <v>1.15E-3</v>
      </c>
      <c r="Q15" s="13">
        <v>1.57E-3</v>
      </c>
      <c r="R15" s="45">
        <f t="shared" si="4"/>
        <v>2.835E-2</v>
      </c>
      <c r="S15" s="45">
        <f t="shared" si="5"/>
        <v>2.835E-2</v>
      </c>
      <c r="T15" s="45">
        <f t="shared" si="6"/>
        <v>2.8769999999999997E-2</v>
      </c>
      <c r="U15" s="46">
        <f t="shared" si="7"/>
        <v>2.6343239485575247E-3</v>
      </c>
      <c r="V15" s="46">
        <f t="shared" si="15"/>
        <v>35.142125080099063</v>
      </c>
      <c r="W15" s="47">
        <f t="shared" si="8"/>
        <v>0</v>
      </c>
      <c r="X15" s="34">
        <v>0.02</v>
      </c>
      <c r="Y15" s="34">
        <v>0.15</v>
      </c>
      <c r="Z15" s="34">
        <v>3</v>
      </c>
      <c r="AA15" s="43">
        <f t="shared" si="16"/>
        <v>15.947708899748813</v>
      </c>
      <c r="AB15" s="12">
        <v>1</v>
      </c>
      <c r="AC15" s="9">
        <v>1</v>
      </c>
      <c r="AD15" s="12">
        <v>0.02</v>
      </c>
      <c r="AE15" s="9">
        <v>0.2</v>
      </c>
      <c r="AF15" s="9">
        <v>1</v>
      </c>
      <c r="AG15" s="50">
        <f t="shared" si="9"/>
        <v>5.2254109889506379</v>
      </c>
      <c r="AH15" s="42">
        <f t="shared" si="10"/>
        <v>145.15030524862883</v>
      </c>
      <c r="AI15" s="13">
        <v>160</v>
      </c>
      <c r="AJ15" s="9">
        <v>3000</v>
      </c>
      <c r="AK15" s="9">
        <v>2000</v>
      </c>
      <c r="AL15" s="42">
        <f t="shared" si="11"/>
        <v>1.3171619742787624</v>
      </c>
      <c r="AM15" s="51">
        <f t="shared" si="12"/>
        <v>31.127530858496236</v>
      </c>
      <c r="AN15" s="41">
        <f t="shared" si="13"/>
        <v>60.357041542693921</v>
      </c>
      <c r="AO15" s="8">
        <v>250</v>
      </c>
      <c r="AP15" s="27">
        <v>5</v>
      </c>
      <c r="AQ15" s="27">
        <v>20</v>
      </c>
      <c r="AR15" s="27">
        <v>0</v>
      </c>
      <c r="AS15" s="27">
        <v>1</v>
      </c>
      <c r="AT15" s="27">
        <v>0</v>
      </c>
      <c r="AU15" s="27">
        <v>1</v>
      </c>
      <c r="AV15" s="27">
        <v>1</v>
      </c>
      <c r="AW15" s="27">
        <v>0</v>
      </c>
      <c r="AX15" s="27">
        <v>10</v>
      </c>
    </row>
    <row r="16" spans="1:50" x14ac:dyDescent="0.2">
      <c r="A16" s="24" t="s">
        <v>44</v>
      </c>
      <c r="B16" s="12">
        <v>0</v>
      </c>
      <c r="C16" s="13">
        <v>460</v>
      </c>
      <c r="D16" s="39">
        <f t="shared" si="0"/>
        <v>650.53823869162375</v>
      </c>
      <c r="E16" s="39">
        <f t="shared" si="14"/>
        <v>845.69971029911085</v>
      </c>
      <c r="F16" s="54">
        <v>2E-3</v>
      </c>
      <c r="G16" s="8">
        <v>0</v>
      </c>
      <c r="H16" s="13">
        <v>60</v>
      </c>
      <c r="I16" s="13">
        <v>1780</v>
      </c>
      <c r="J16" s="42">
        <f t="shared" si="1"/>
        <v>4</v>
      </c>
      <c r="K16" s="33">
        <v>8.2000000000000003E-2</v>
      </c>
      <c r="L16" s="33">
        <v>7.6999999999999999E-2</v>
      </c>
      <c r="M16" s="43">
        <f t="shared" si="2"/>
        <v>8.2000000000000003E-2</v>
      </c>
      <c r="N16" s="43">
        <f t="shared" si="3"/>
        <v>0.159</v>
      </c>
      <c r="O16" s="33">
        <v>2.7199999999999998E-2</v>
      </c>
      <c r="P16" s="13">
        <v>1.15E-3</v>
      </c>
      <c r="Q16" s="13">
        <v>1.57E-3</v>
      </c>
      <c r="R16" s="45">
        <f t="shared" si="4"/>
        <v>2.835E-2</v>
      </c>
      <c r="S16" s="45">
        <f t="shared" si="5"/>
        <v>2.835E-2</v>
      </c>
      <c r="T16" s="45">
        <f t="shared" si="6"/>
        <v>2.8769999999999997E-2</v>
      </c>
      <c r="U16" s="46">
        <f t="shared" si="7"/>
        <v>2.6343239485575247E-3</v>
      </c>
      <c r="V16" s="46">
        <f t="shared" si="15"/>
        <v>35.142125080099063</v>
      </c>
      <c r="W16" s="47">
        <f t="shared" si="8"/>
        <v>0</v>
      </c>
      <c r="X16" s="34">
        <v>0.02</v>
      </c>
      <c r="Y16" s="34">
        <v>0.5</v>
      </c>
      <c r="Z16" s="34">
        <v>4</v>
      </c>
      <c r="AA16" s="43">
        <f t="shared" si="16"/>
        <v>5.2136740633794192</v>
      </c>
      <c r="AB16" s="12">
        <v>1</v>
      </c>
      <c r="AC16" s="9">
        <v>1</v>
      </c>
      <c r="AD16" s="12">
        <v>0.02</v>
      </c>
      <c r="AE16" s="9">
        <v>0.2</v>
      </c>
      <c r="AF16" s="9">
        <v>1</v>
      </c>
      <c r="AG16" s="50">
        <f t="shared" si="9"/>
        <v>11.987707562886758</v>
      </c>
      <c r="AH16" s="42">
        <f t="shared" si="10"/>
        <v>187.30793067010561</v>
      </c>
      <c r="AI16" s="13">
        <v>160</v>
      </c>
      <c r="AJ16" s="9">
        <v>3000</v>
      </c>
      <c r="AK16" s="9">
        <v>2000</v>
      </c>
      <c r="AL16" s="42">
        <f t="shared" si="11"/>
        <v>1.3171619742787624</v>
      </c>
      <c r="AM16" s="51">
        <f t="shared" si="12"/>
        <v>31.127530858496236</v>
      </c>
      <c r="AN16" s="41">
        <f t="shared" si="13"/>
        <v>60.357041542693921</v>
      </c>
      <c r="AO16" s="8">
        <v>250</v>
      </c>
      <c r="AP16" s="27">
        <v>5</v>
      </c>
      <c r="AQ16" s="27">
        <v>1500</v>
      </c>
      <c r="AR16" s="27">
        <v>0</v>
      </c>
      <c r="AS16" s="27">
        <v>1</v>
      </c>
      <c r="AT16" s="27">
        <v>0</v>
      </c>
      <c r="AU16" s="27">
        <v>1</v>
      </c>
      <c r="AV16" s="27">
        <v>2</v>
      </c>
      <c r="AW16" s="27">
        <v>0</v>
      </c>
      <c r="AX16" s="27">
        <v>350</v>
      </c>
    </row>
    <row r="17" spans="1:50" x14ac:dyDescent="0.2">
      <c r="A17" s="28" t="s">
        <v>45</v>
      </c>
      <c r="B17" s="10">
        <v>0</v>
      </c>
      <c r="C17" s="11">
        <v>460</v>
      </c>
      <c r="D17" s="40">
        <f t="shared" si="0"/>
        <v>650.53823869162375</v>
      </c>
      <c r="E17" s="39">
        <f t="shared" si="14"/>
        <v>845.69971029911085</v>
      </c>
      <c r="F17" s="54">
        <v>0.01</v>
      </c>
      <c r="G17" s="8">
        <v>0</v>
      </c>
      <c r="H17" s="11">
        <v>60</v>
      </c>
      <c r="I17" s="11">
        <v>1700</v>
      </c>
      <c r="J17" s="41">
        <f t="shared" si="1"/>
        <v>4</v>
      </c>
      <c r="K17" s="29">
        <v>0.01</v>
      </c>
      <c r="L17" s="29">
        <v>1.4999999999999999E-2</v>
      </c>
      <c r="M17" s="44">
        <f t="shared" si="2"/>
        <v>0.01</v>
      </c>
      <c r="N17" s="44">
        <f t="shared" si="3"/>
        <v>2.5000000000000001E-2</v>
      </c>
      <c r="O17" s="29">
        <v>7.9579999999999998E-3</v>
      </c>
      <c r="P17" s="11">
        <v>2.6499999999999999E-4</v>
      </c>
      <c r="Q17" s="11">
        <v>2.6499999999999999E-4</v>
      </c>
      <c r="R17" s="47">
        <f t="shared" si="4"/>
        <v>8.2229999999999994E-3</v>
      </c>
      <c r="S17" s="47">
        <f t="shared" si="5"/>
        <v>8.2229999999999994E-3</v>
      </c>
      <c r="T17" s="47">
        <f t="shared" si="6"/>
        <v>8.2229999999999994E-3</v>
      </c>
      <c r="U17" s="48">
        <f t="shared" si="7"/>
        <v>5.2145992946612998E-4</v>
      </c>
      <c r="V17" s="46">
        <f t="shared" si="15"/>
        <v>121.15763663149808</v>
      </c>
      <c r="W17" s="47">
        <f t="shared" si="8"/>
        <v>0</v>
      </c>
      <c r="X17" s="31">
        <v>0.05</v>
      </c>
      <c r="Y17" s="31">
        <v>0.5</v>
      </c>
      <c r="Z17" s="34">
        <v>8</v>
      </c>
      <c r="AA17" s="43">
        <f t="shared" si="16"/>
        <v>5.089638509283624</v>
      </c>
      <c r="AB17" s="10">
        <v>1</v>
      </c>
      <c r="AC17" s="9">
        <v>1</v>
      </c>
      <c r="AD17" s="12">
        <v>0.15</v>
      </c>
      <c r="AE17" s="9">
        <v>0.2</v>
      </c>
      <c r="AF17" s="9">
        <v>1</v>
      </c>
      <c r="AG17" s="49">
        <f t="shared" si="9"/>
        <v>6.1399252506831754</v>
      </c>
      <c r="AH17" s="41">
        <f t="shared" si="10"/>
        <v>23.984083010481154</v>
      </c>
      <c r="AI17" s="11">
        <v>400</v>
      </c>
      <c r="AJ17" s="9">
        <v>3000</v>
      </c>
      <c r="AK17" s="9">
        <v>2000</v>
      </c>
      <c r="AL17" s="42">
        <f t="shared" si="11"/>
        <v>0.26072996473306498</v>
      </c>
      <c r="AM17" s="52">
        <f t="shared" si="12"/>
        <v>19.176928916164254</v>
      </c>
      <c r="AN17" s="41">
        <f t="shared" si="13"/>
        <v>47.942322290410637</v>
      </c>
      <c r="AO17" s="32">
        <v>250</v>
      </c>
      <c r="AP17" s="27">
        <v>1</v>
      </c>
      <c r="AQ17" s="27">
        <v>2500</v>
      </c>
      <c r="AR17" s="27">
        <v>1</v>
      </c>
      <c r="AS17" s="27">
        <v>1</v>
      </c>
      <c r="AT17" s="27">
        <v>1</v>
      </c>
      <c r="AU17" s="27">
        <v>2500</v>
      </c>
      <c r="AV17" s="27">
        <v>0</v>
      </c>
      <c r="AW17" s="27">
        <v>1000</v>
      </c>
      <c r="AX17" s="27">
        <v>1</v>
      </c>
    </row>
    <row r="18" spans="1:50" x14ac:dyDescent="0.2">
      <c r="A18" s="28" t="s">
        <v>46</v>
      </c>
      <c r="B18" s="10">
        <v>0</v>
      </c>
      <c r="C18" s="11">
        <v>460</v>
      </c>
      <c r="D18" s="40">
        <f t="shared" si="0"/>
        <v>650.53823869162375</v>
      </c>
      <c r="E18" s="39">
        <f t="shared" si="14"/>
        <v>845.69971029911085</v>
      </c>
      <c r="F18" s="54">
        <v>0.01</v>
      </c>
      <c r="G18" s="8">
        <v>0</v>
      </c>
      <c r="H18" s="11">
        <v>60</v>
      </c>
      <c r="I18" s="11">
        <v>1700</v>
      </c>
      <c r="J18" s="41">
        <f t="shared" si="1"/>
        <v>4</v>
      </c>
      <c r="K18" s="29">
        <v>0.01</v>
      </c>
      <c r="L18" s="29">
        <v>1.4999999999999999E-2</v>
      </c>
      <c r="M18" s="44">
        <f t="shared" si="2"/>
        <v>0.01</v>
      </c>
      <c r="N18" s="44">
        <f t="shared" si="3"/>
        <v>2.5000000000000001E-2</v>
      </c>
      <c r="O18" s="29">
        <v>7.9579999999999998E-3</v>
      </c>
      <c r="P18" s="11">
        <v>2.6499999999999999E-4</v>
      </c>
      <c r="Q18" s="11">
        <v>2.6499999999999999E-4</v>
      </c>
      <c r="R18" s="47">
        <f t="shared" si="4"/>
        <v>8.2229999999999994E-3</v>
      </c>
      <c r="S18" s="47">
        <f t="shared" si="5"/>
        <v>8.2229999999999994E-3</v>
      </c>
      <c r="T18" s="47">
        <f t="shared" si="6"/>
        <v>8.2229999999999994E-3</v>
      </c>
      <c r="U18" s="48">
        <f t="shared" si="7"/>
        <v>5.2145992946612998E-4</v>
      </c>
      <c r="V18" s="46">
        <f t="shared" si="15"/>
        <v>121.15763663149808</v>
      </c>
      <c r="W18" s="47">
        <f t="shared" si="8"/>
        <v>0</v>
      </c>
      <c r="X18" s="31">
        <v>0.05</v>
      </c>
      <c r="Y18" s="31">
        <v>0.5</v>
      </c>
      <c r="Z18" s="34">
        <v>6</v>
      </c>
      <c r="AA18" s="43">
        <f t="shared" si="16"/>
        <v>5.089638509283624</v>
      </c>
      <c r="AB18" s="10">
        <v>1</v>
      </c>
      <c r="AC18" s="9">
        <v>1</v>
      </c>
      <c r="AD18" s="12">
        <v>0.15</v>
      </c>
      <c r="AE18" s="9">
        <v>0.2</v>
      </c>
      <c r="AF18" s="9">
        <v>1</v>
      </c>
      <c r="AG18" s="49">
        <f t="shared" si="9"/>
        <v>8.1865670009109017</v>
      </c>
      <c r="AH18" s="41">
        <f t="shared" si="10"/>
        <v>56.851159728547927</v>
      </c>
      <c r="AI18" s="11">
        <v>400</v>
      </c>
      <c r="AJ18" s="9">
        <v>3000</v>
      </c>
      <c r="AK18" s="9">
        <v>2000</v>
      </c>
      <c r="AL18" s="42">
        <f t="shared" si="11"/>
        <v>0.26072996473306498</v>
      </c>
      <c r="AM18" s="52">
        <f t="shared" si="12"/>
        <v>19.176928916164254</v>
      </c>
      <c r="AN18" s="41">
        <f t="shared" si="13"/>
        <v>47.942322290410637</v>
      </c>
      <c r="AO18" s="32">
        <v>250</v>
      </c>
      <c r="AP18" s="27">
        <v>1</v>
      </c>
      <c r="AQ18" s="27">
        <v>2500</v>
      </c>
      <c r="AR18" s="27">
        <v>0</v>
      </c>
      <c r="AS18" s="27">
        <v>1</v>
      </c>
      <c r="AT18" s="27">
        <v>2</v>
      </c>
      <c r="AU18" s="27">
        <v>2500</v>
      </c>
      <c r="AV18" s="27">
        <v>0</v>
      </c>
      <c r="AW18" s="27">
        <v>800</v>
      </c>
      <c r="AX18" s="27">
        <v>1</v>
      </c>
    </row>
    <row r="19" spans="1:50" x14ac:dyDescent="0.2">
      <c r="A19" s="28" t="s">
        <v>47</v>
      </c>
      <c r="B19" s="10">
        <v>0</v>
      </c>
      <c r="C19" s="11">
        <v>460</v>
      </c>
      <c r="D19" s="40">
        <f t="shared" si="0"/>
        <v>650.53823869162375</v>
      </c>
      <c r="E19" s="39">
        <f t="shared" si="14"/>
        <v>845.69971029911085</v>
      </c>
      <c r="F19" s="54">
        <v>0.01</v>
      </c>
      <c r="G19" s="8">
        <v>0</v>
      </c>
      <c r="H19" s="11">
        <v>60</v>
      </c>
      <c r="I19" s="11">
        <v>1700</v>
      </c>
      <c r="J19" s="41">
        <f t="shared" si="1"/>
        <v>4</v>
      </c>
      <c r="K19" s="29">
        <v>0.01</v>
      </c>
      <c r="L19" s="29">
        <v>1.4999999999999999E-2</v>
      </c>
      <c r="M19" s="44">
        <f t="shared" si="2"/>
        <v>0.01</v>
      </c>
      <c r="N19" s="44">
        <f t="shared" si="3"/>
        <v>2.5000000000000001E-2</v>
      </c>
      <c r="O19" s="29">
        <v>7.9579999999999998E-3</v>
      </c>
      <c r="P19" s="11">
        <v>2.6499999999999999E-4</v>
      </c>
      <c r="Q19" s="11">
        <v>2.6499999999999999E-4</v>
      </c>
      <c r="R19" s="47">
        <f t="shared" si="4"/>
        <v>8.2229999999999994E-3</v>
      </c>
      <c r="S19" s="47">
        <f t="shared" si="5"/>
        <v>8.2229999999999994E-3</v>
      </c>
      <c r="T19" s="47">
        <f t="shared" si="6"/>
        <v>8.2229999999999994E-3</v>
      </c>
      <c r="U19" s="48">
        <f t="shared" si="7"/>
        <v>5.2145992946612998E-4</v>
      </c>
      <c r="V19" s="46">
        <f t="shared" si="15"/>
        <v>121.15763663149808</v>
      </c>
      <c r="W19" s="47">
        <f t="shared" si="8"/>
        <v>0</v>
      </c>
      <c r="X19" s="31">
        <v>0.05</v>
      </c>
      <c r="Y19" s="31">
        <v>0.7</v>
      </c>
      <c r="Z19" s="34">
        <v>8</v>
      </c>
      <c r="AA19" s="43">
        <f t="shared" si="16"/>
        <v>3.7324015734746583</v>
      </c>
      <c r="AB19" s="10">
        <v>1</v>
      </c>
      <c r="AC19" s="9">
        <v>1</v>
      </c>
      <c r="AD19" s="12">
        <v>0.15</v>
      </c>
      <c r="AE19" s="9">
        <v>0.2</v>
      </c>
      <c r="AF19" s="9">
        <v>1</v>
      </c>
      <c r="AG19" s="49">
        <f t="shared" si="9"/>
        <v>8.372625341840692</v>
      </c>
      <c r="AH19" s="41">
        <f t="shared" si="10"/>
        <v>32.705567741565204</v>
      </c>
      <c r="AI19" s="11">
        <v>400</v>
      </c>
      <c r="AJ19" s="9">
        <v>3000</v>
      </c>
      <c r="AK19" s="9">
        <v>2000</v>
      </c>
      <c r="AL19" s="42">
        <f t="shared" si="11"/>
        <v>0.26072996473306498</v>
      </c>
      <c r="AM19" s="52">
        <f t="shared" si="12"/>
        <v>19.176928916164254</v>
      </c>
      <c r="AN19" s="41">
        <f t="shared" si="13"/>
        <v>47.942322290410637</v>
      </c>
      <c r="AO19" s="32">
        <v>250</v>
      </c>
      <c r="AP19" s="27">
        <v>1</v>
      </c>
      <c r="AQ19" s="27">
        <v>2500</v>
      </c>
      <c r="AR19" s="27">
        <v>2</v>
      </c>
      <c r="AS19" s="27">
        <v>1</v>
      </c>
      <c r="AT19" s="27">
        <v>3</v>
      </c>
      <c r="AU19" s="27">
        <v>2500</v>
      </c>
      <c r="AV19" s="27">
        <v>0</v>
      </c>
      <c r="AW19" s="27">
        <v>600</v>
      </c>
      <c r="AX19" s="27">
        <v>1</v>
      </c>
    </row>
    <row r="20" spans="1:50" x14ac:dyDescent="0.2">
      <c r="A20" s="28" t="s">
        <v>48</v>
      </c>
      <c r="B20" s="10">
        <v>0</v>
      </c>
      <c r="C20" s="11">
        <v>460</v>
      </c>
      <c r="D20" s="40">
        <f t="shared" si="0"/>
        <v>650.53823869162375</v>
      </c>
      <c r="E20" s="39">
        <f t="shared" si="14"/>
        <v>845.69971029911085</v>
      </c>
      <c r="F20" s="54">
        <v>0.01</v>
      </c>
      <c r="G20" s="8">
        <v>0</v>
      </c>
      <c r="H20" s="11">
        <v>60</v>
      </c>
      <c r="I20" s="11">
        <v>1700</v>
      </c>
      <c r="J20" s="41">
        <f t="shared" si="1"/>
        <v>4</v>
      </c>
      <c r="K20" s="29">
        <v>0.01</v>
      </c>
      <c r="L20" s="29">
        <v>1.4999999999999999E-2</v>
      </c>
      <c r="M20" s="44">
        <f t="shared" si="2"/>
        <v>0.01</v>
      </c>
      <c r="N20" s="44">
        <f t="shared" si="3"/>
        <v>2.5000000000000001E-2</v>
      </c>
      <c r="O20" s="29">
        <v>7.9579999999999998E-3</v>
      </c>
      <c r="P20" s="11">
        <v>2.6499999999999999E-4</v>
      </c>
      <c r="Q20" s="11">
        <v>2.6499999999999999E-4</v>
      </c>
      <c r="R20" s="47">
        <f t="shared" si="4"/>
        <v>8.2229999999999994E-3</v>
      </c>
      <c r="S20" s="47">
        <f t="shared" si="5"/>
        <v>8.2229999999999994E-3</v>
      </c>
      <c r="T20" s="47">
        <f t="shared" si="6"/>
        <v>8.2229999999999994E-3</v>
      </c>
      <c r="U20" s="48">
        <f t="shared" si="7"/>
        <v>5.2145992946612998E-4</v>
      </c>
      <c r="V20" s="46">
        <f t="shared" si="15"/>
        <v>121.15763663149808</v>
      </c>
      <c r="W20" s="47">
        <f t="shared" si="8"/>
        <v>0</v>
      </c>
      <c r="X20" s="31">
        <v>0.05</v>
      </c>
      <c r="Y20" s="31">
        <v>0.7</v>
      </c>
      <c r="Z20" s="34">
        <v>3</v>
      </c>
      <c r="AA20" s="43">
        <f t="shared" si="16"/>
        <v>3.7324015734746583</v>
      </c>
      <c r="AB20" s="10">
        <v>1</v>
      </c>
      <c r="AC20" s="9">
        <v>1</v>
      </c>
      <c r="AD20" s="12">
        <v>0.02</v>
      </c>
      <c r="AE20" s="9">
        <v>0.2</v>
      </c>
      <c r="AF20" s="9">
        <v>1</v>
      </c>
      <c r="AG20" s="49">
        <f t="shared" si="9"/>
        <v>22.32700091157518</v>
      </c>
      <c r="AH20" s="41">
        <f t="shared" si="10"/>
        <v>620.19446976597715</v>
      </c>
      <c r="AI20" s="11">
        <v>400</v>
      </c>
      <c r="AJ20" s="9">
        <v>3000</v>
      </c>
      <c r="AK20" s="9">
        <v>2000</v>
      </c>
      <c r="AL20" s="42">
        <f t="shared" si="11"/>
        <v>0.26072996473306498</v>
      </c>
      <c r="AM20" s="52">
        <f t="shared" si="12"/>
        <v>19.176928916164254</v>
      </c>
      <c r="AN20" s="41">
        <f t="shared" si="13"/>
        <v>47.942322290410637</v>
      </c>
      <c r="AO20" s="32">
        <v>250</v>
      </c>
      <c r="AP20" s="27">
        <v>5</v>
      </c>
      <c r="AQ20" s="27">
        <v>100</v>
      </c>
      <c r="AR20" s="27">
        <v>0</v>
      </c>
      <c r="AS20" s="27">
        <v>1</v>
      </c>
      <c r="AT20" s="27">
        <v>0</v>
      </c>
      <c r="AU20" s="27">
        <v>1</v>
      </c>
      <c r="AV20" s="27">
        <v>1</v>
      </c>
      <c r="AW20" s="27">
        <v>0</v>
      </c>
      <c r="AX20" s="27">
        <v>340</v>
      </c>
    </row>
    <row r="21" spans="1:50" x14ac:dyDescent="0.2">
      <c r="A21" s="28" t="s">
        <v>49</v>
      </c>
      <c r="B21" s="10">
        <v>0</v>
      </c>
      <c r="C21" s="11">
        <v>460</v>
      </c>
      <c r="D21" s="40">
        <f>IF(B21=0,C21*SQRT(2),C21)</f>
        <v>650.53823869162375</v>
      </c>
      <c r="E21" s="39">
        <f t="shared" si="14"/>
        <v>845.69971029911085</v>
      </c>
      <c r="F21" s="54">
        <v>0.01</v>
      </c>
      <c r="G21" s="8">
        <v>0</v>
      </c>
      <c r="H21" s="11">
        <v>60</v>
      </c>
      <c r="I21" s="11">
        <v>1700</v>
      </c>
      <c r="J21" s="41">
        <f t="shared" si="1"/>
        <v>4</v>
      </c>
      <c r="K21" s="29">
        <v>0.01</v>
      </c>
      <c r="L21" s="29">
        <v>1.4999999999999999E-2</v>
      </c>
      <c r="M21" s="44">
        <f t="shared" si="2"/>
        <v>0.01</v>
      </c>
      <c r="N21" s="44">
        <f t="shared" si="3"/>
        <v>2.5000000000000001E-2</v>
      </c>
      <c r="O21" s="29">
        <v>7.9579999999999998E-3</v>
      </c>
      <c r="P21" s="11">
        <v>2.6499999999999999E-4</v>
      </c>
      <c r="Q21" s="11">
        <v>2.6499999999999999E-4</v>
      </c>
      <c r="R21" s="47">
        <f t="shared" si="4"/>
        <v>8.2229999999999994E-3</v>
      </c>
      <c r="S21" s="47">
        <f t="shared" si="5"/>
        <v>8.2229999999999994E-3</v>
      </c>
      <c r="T21" s="47">
        <f t="shared" si="6"/>
        <v>8.2229999999999994E-3</v>
      </c>
      <c r="U21" s="48">
        <f t="shared" si="7"/>
        <v>5.2145992946612998E-4</v>
      </c>
      <c r="V21" s="46">
        <f t="shared" si="15"/>
        <v>121.15763663149808</v>
      </c>
      <c r="W21" s="47">
        <f t="shared" si="8"/>
        <v>0</v>
      </c>
      <c r="X21" s="31">
        <v>0.05</v>
      </c>
      <c r="Y21" s="31">
        <v>1</v>
      </c>
      <c r="Z21" s="34">
        <v>4</v>
      </c>
      <c r="AA21" s="43">
        <f t="shared" si="16"/>
        <v>2.6660011239104699</v>
      </c>
      <c r="AB21" s="10">
        <v>1</v>
      </c>
      <c r="AC21" s="9">
        <v>1</v>
      </c>
      <c r="AD21" s="12">
        <v>0.02</v>
      </c>
      <c r="AE21" s="9">
        <v>0.2</v>
      </c>
      <c r="AF21" s="9">
        <v>1</v>
      </c>
      <c r="AG21" s="49">
        <f t="shared" si="9"/>
        <v>23.443350957153942</v>
      </c>
      <c r="AH21" s="41">
        <f t="shared" si="10"/>
        <v>366.30235870553037</v>
      </c>
      <c r="AI21" s="11">
        <v>400</v>
      </c>
      <c r="AJ21" s="9">
        <v>3000</v>
      </c>
      <c r="AK21" s="9">
        <v>2000</v>
      </c>
      <c r="AL21" s="42">
        <f t="shared" si="11"/>
        <v>0.26072996473306498</v>
      </c>
      <c r="AM21" s="52">
        <f t="shared" si="12"/>
        <v>19.176928916164254</v>
      </c>
      <c r="AN21" s="41">
        <f t="shared" si="13"/>
        <v>47.942322290410637</v>
      </c>
      <c r="AO21" s="32">
        <v>250</v>
      </c>
      <c r="AP21" s="27">
        <v>5</v>
      </c>
      <c r="AQ21" s="27">
        <v>200</v>
      </c>
      <c r="AR21" s="27">
        <v>0</v>
      </c>
      <c r="AS21" s="27">
        <v>1</v>
      </c>
      <c r="AT21" s="27">
        <v>0</v>
      </c>
      <c r="AU21" s="27">
        <v>1</v>
      </c>
      <c r="AV21" s="27">
        <v>2</v>
      </c>
      <c r="AW21" s="27">
        <v>0</v>
      </c>
      <c r="AX21" s="27">
        <v>800</v>
      </c>
    </row>
    <row r="22" spans="1:50" x14ac:dyDescent="0.2">
      <c r="A22" s="28" t="s">
        <v>50</v>
      </c>
      <c r="B22" s="10">
        <v>1</v>
      </c>
      <c r="C22" s="11">
        <v>200</v>
      </c>
      <c r="D22" s="40">
        <f t="shared" si="0"/>
        <v>200</v>
      </c>
      <c r="E22" s="39">
        <f t="shared" si="14"/>
        <v>260</v>
      </c>
      <c r="F22" s="8">
        <v>5.0000000000000001E-3</v>
      </c>
      <c r="G22" s="8">
        <v>0</v>
      </c>
      <c r="H22" s="11">
        <v>60</v>
      </c>
      <c r="I22" s="41">
        <v>0</v>
      </c>
      <c r="J22" s="11">
        <v>4</v>
      </c>
      <c r="K22" s="29">
        <v>0.41599999999999998</v>
      </c>
      <c r="L22" s="44">
        <f t="shared" ref="L22:L49" si="17">I22</f>
        <v>0</v>
      </c>
      <c r="M22" s="44">
        <f t="shared" si="2"/>
        <v>0.41599999999999998</v>
      </c>
      <c r="N22" s="44">
        <f t="shared" si="3"/>
        <v>0.41599999999999998</v>
      </c>
      <c r="O22" s="44">
        <f t="shared" ref="O22:O49" si="18">L22</f>
        <v>0</v>
      </c>
      <c r="P22" s="41">
        <f t="shared" ref="P22:Q26" si="19">O22</f>
        <v>0</v>
      </c>
      <c r="Q22" s="41">
        <f t="shared" si="19"/>
        <v>0</v>
      </c>
      <c r="R22" s="29">
        <v>1.3649999999999999E-3</v>
      </c>
      <c r="S22" s="47">
        <f t="shared" si="5"/>
        <v>1.3649999999999999E-3</v>
      </c>
      <c r="T22" s="44">
        <f t="shared" ref="T22:T49" si="20">B22</f>
        <v>1</v>
      </c>
      <c r="U22" s="48">
        <f t="shared" si="7"/>
        <v>1.3649999999999999E-3</v>
      </c>
      <c r="V22" s="48">
        <f t="shared" ref="V22:V49" si="21">IF(B22,0,C22*SQRT(2/3)/(2*PI()*H22*T22))</f>
        <v>0</v>
      </c>
      <c r="W22" s="29">
        <v>9.5699999999999993E-2</v>
      </c>
      <c r="X22" s="31">
        <v>1E-3</v>
      </c>
      <c r="Y22" s="31">
        <v>6.0000000000000001E-3</v>
      </c>
      <c r="Z22" s="31">
        <v>3</v>
      </c>
      <c r="AA22" s="43">
        <f t="shared" si="16"/>
        <v>41.014285714285705</v>
      </c>
      <c r="AB22" s="10">
        <v>1</v>
      </c>
      <c r="AC22" s="9">
        <v>1</v>
      </c>
      <c r="AD22" s="10">
        <v>0.5</v>
      </c>
      <c r="AE22" s="9">
        <v>0.2</v>
      </c>
      <c r="AF22" s="9">
        <v>1</v>
      </c>
      <c r="AG22" s="49">
        <f t="shared" si="9"/>
        <v>2.0318123766399632</v>
      </c>
      <c r="AH22" s="41">
        <f t="shared" si="10"/>
        <v>56.439232684443418</v>
      </c>
      <c r="AI22" s="11">
        <v>30</v>
      </c>
      <c r="AJ22" s="11">
        <v>8000</v>
      </c>
      <c r="AK22" s="9">
        <v>2000</v>
      </c>
      <c r="AL22" s="42">
        <f t="shared" si="11"/>
        <v>0.6825</v>
      </c>
      <c r="AM22" s="52">
        <f t="shared" si="12"/>
        <v>304.76190476190476</v>
      </c>
      <c r="AN22" s="41">
        <f t="shared" si="13"/>
        <v>304.76190476190476</v>
      </c>
      <c r="AO22" s="32">
        <v>250</v>
      </c>
      <c r="AP22" s="27">
        <v>1</v>
      </c>
      <c r="AQ22" s="27">
        <v>7000</v>
      </c>
      <c r="AR22" s="27">
        <v>1</v>
      </c>
      <c r="AS22" s="27">
        <v>1</v>
      </c>
      <c r="AT22" s="27">
        <v>1</v>
      </c>
      <c r="AU22" s="27">
        <v>7000</v>
      </c>
      <c r="AV22" s="27">
        <v>0</v>
      </c>
      <c r="AW22" s="27">
        <v>20</v>
      </c>
      <c r="AX22" s="27">
        <v>1</v>
      </c>
    </row>
    <row r="23" spans="1:50" x14ac:dyDescent="0.2">
      <c r="A23" s="28" t="s">
        <v>51</v>
      </c>
      <c r="B23" s="10">
        <v>1</v>
      </c>
      <c r="C23" s="11">
        <v>200</v>
      </c>
      <c r="D23" s="40">
        <f t="shared" si="0"/>
        <v>200</v>
      </c>
      <c r="E23" s="39">
        <f t="shared" si="14"/>
        <v>260</v>
      </c>
      <c r="F23" s="8">
        <v>0.02</v>
      </c>
      <c r="G23" s="8">
        <v>0</v>
      </c>
      <c r="H23" s="11">
        <v>60</v>
      </c>
      <c r="I23" s="41">
        <v>0</v>
      </c>
      <c r="J23" s="11">
        <v>4</v>
      </c>
      <c r="K23" s="29">
        <v>0.41599999999999998</v>
      </c>
      <c r="L23" s="44">
        <f t="shared" si="17"/>
        <v>0</v>
      </c>
      <c r="M23" s="44">
        <f t="shared" si="2"/>
        <v>0.41599999999999998</v>
      </c>
      <c r="N23" s="44">
        <f t="shared" si="3"/>
        <v>0.41599999999999998</v>
      </c>
      <c r="O23" s="44">
        <f t="shared" si="18"/>
        <v>0</v>
      </c>
      <c r="P23" s="41">
        <f t="shared" si="19"/>
        <v>0</v>
      </c>
      <c r="Q23" s="41">
        <f t="shared" si="19"/>
        <v>0</v>
      </c>
      <c r="R23" s="29">
        <v>1.3649999999999999E-3</v>
      </c>
      <c r="S23" s="47">
        <f t="shared" si="5"/>
        <v>1.3649999999999999E-3</v>
      </c>
      <c r="T23" s="44">
        <f t="shared" si="20"/>
        <v>1</v>
      </c>
      <c r="U23" s="48">
        <f t="shared" si="7"/>
        <v>1.3649999999999999E-3</v>
      </c>
      <c r="V23" s="48">
        <f t="shared" si="21"/>
        <v>0</v>
      </c>
      <c r="W23" s="29">
        <v>9.5699999999999993E-2</v>
      </c>
      <c r="X23" s="31">
        <v>1E-3</v>
      </c>
      <c r="Y23" s="31">
        <v>6.0000000000000001E-3</v>
      </c>
      <c r="Z23" s="31">
        <v>10</v>
      </c>
      <c r="AA23" s="43">
        <f t="shared" si="16"/>
        <v>41.014285714285705</v>
      </c>
      <c r="AB23" s="10">
        <v>1</v>
      </c>
      <c r="AC23" s="9">
        <v>1</v>
      </c>
      <c r="AD23" s="10">
        <v>0.5</v>
      </c>
      <c r="AE23" s="9">
        <v>0.2</v>
      </c>
      <c r="AF23" s="9">
        <v>1</v>
      </c>
      <c r="AG23" s="49">
        <f t="shared" si="9"/>
        <v>0.60954371299198895</v>
      </c>
      <c r="AH23" s="41">
        <f t="shared" si="10"/>
        <v>1.5238592824799724</v>
      </c>
      <c r="AI23" s="11">
        <v>30</v>
      </c>
      <c r="AJ23" s="11">
        <v>8000</v>
      </c>
      <c r="AK23" s="9">
        <v>2000</v>
      </c>
      <c r="AL23" s="42">
        <f t="shared" si="11"/>
        <v>0.6825</v>
      </c>
      <c r="AM23" s="52">
        <f t="shared" si="12"/>
        <v>304.76190476190476</v>
      </c>
      <c r="AN23" s="41">
        <f t="shared" si="13"/>
        <v>304.76190476190476</v>
      </c>
      <c r="AO23" s="32">
        <v>250</v>
      </c>
      <c r="AP23" s="27">
        <v>1</v>
      </c>
      <c r="AQ23" s="27">
        <v>8000</v>
      </c>
      <c r="AR23" s="27">
        <v>0</v>
      </c>
      <c r="AS23" s="27">
        <v>1</v>
      </c>
      <c r="AT23" s="27">
        <v>2</v>
      </c>
      <c r="AU23" s="27">
        <v>8000</v>
      </c>
      <c r="AV23" s="27">
        <v>0</v>
      </c>
      <c r="AW23" s="27">
        <v>5</v>
      </c>
      <c r="AX23" s="27">
        <v>1</v>
      </c>
    </row>
    <row r="24" spans="1:50" x14ac:dyDescent="0.2">
      <c r="A24" s="28" t="s">
        <v>52</v>
      </c>
      <c r="B24" s="10">
        <v>1</v>
      </c>
      <c r="C24" s="11">
        <v>200</v>
      </c>
      <c r="D24" s="40">
        <f t="shared" si="0"/>
        <v>200</v>
      </c>
      <c r="E24" s="39">
        <f t="shared" si="14"/>
        <v>260</v>
      </c>
      <c r="F24" s="8">
        <v>8.0000000000000002E-3</v>
      </c>
      <c r="G24" s="8">
        <v>0</v>
      </c>
      <c r="H24" s="11">
        <v>60</v>
      </c>
      <c r="I24" s="41">
        <v>0</v>
      </c>
      <c r="J24" s="11">
        <v>4</v>
      </c>
      <c r="K24" s="29">
        <v>0.41599999999999998</v>
      </c>
      <c r="L24" s="44">
        <f t="shared" si="17"/>
        <v>0</v>
      </c>
      <c r="M24" s="44">
        <f t="shared" si="2"/>
        <v>0.41599999999999998</v>
      </c>
      <c r="N24" s="44">
        <f t="shared" si="3"/>
        <v>0.41599999999999998</v>
      </c>
      <c r="O24" s="44">
        <f t="shared" si="18"/>
        <v>0</v>
      </c>
      <c r="P24" s="41">
        <f t="shared" si="19"/>
        <v>0</v>
      </c>
      <c r="Q24" s="41">
        <f t="shared" si="19"/>
        <v>0</v>
      </c>
      <c r="R24" s="29">
        <v>1.3649999999999999E-3</v>
      </c>
      <c r="S24" s="47">
        <f t="shared" si="5"/>
        <v>1.3649999999999999E-3</v>
      </c>
      <c r="T24" s="44">
        <f t="shared" si="20"/>
        <v>1</v>
      </c>
      <c r="U24" s="48">
        <f t="shared" si="7"/>
        <v>1.3649999999999999E-3</v>
      </c>
      <c r="V24" s="48">
        <f t="shared" si="21"/>
        <v>0</v>
      </c>
      <c r="W24" s="29">
        <v>9.5699999999999993E-2</v>
      </c>
      <c r="X24" s="31">
        <v>1E-3</v>
      </c>
      <c r="Y24" s="31">
        <v>0.01</v>
      </c>
      <c r="Z24" s="31">
        <v>10</v>
      </c>
      <c r="AA24" s="43">
        <f t="shared" si="16"/>
        <v>26.099999999999998</v>
      </c>
      <c r="AB24" s="10">
        <v>1</v>
      </c>
      <c r="AC24" s="9">
        <v>1</v>
      </c>
      <c r="AD24" s="10">
        <v>0.5</v>
      </c>
      <c r="AE24" s="9">
        <v>0.2</v>
      </c>
      <c r="AF24" s="9">
        <v>1</v>
      </c>
      <c r="AG24" s="49">
        <f t="shared" si="9"/>
        <v>0.95785440613026818</v>
      </c>
      <c r="AH24" s="41">
        <f t="shared" si="10"/>
        <v>2.3946360153256707</v>
      </c>
      <c r="AI24" s="11">
        <v>30</v>
      </c>
      <c r="AJ24" s="11">
        <v>8000</v>
      </c>
      <c r="AK24" s="9">
        <v>2000</v>
      </c>
      <c r="AL24" s="42">
        <f t="shared" si="11"/>
        <v>0.6825</v>
      </c>
      <c r="AM24" s="52">
        <f t="shared" si="12"/>
        <v>304.76190476190476</v>
      </c>
      <c r="AN24" s="41">
        <f t="shared" si="13"/>
        <v>304.76190476190476</v>
      </c>
      <c r="AO24" s="32">
        <v>250</v>
      </c>
      <c r="AP24" s="27">
        <v>1</v>
      </c>
      <c r="AQ24" s="27">
        <v>7000</v>
      </c>
      <c r="AR24" s="27">
        <v>2</v>
      </c>
      <c r="AS24" s="27">
        <v>1</v>
      </c>
      <c r="AT24" s="27">
        <v>3</v>
      </c>
      <c r="AU24" s="27">
        <v>7000</v>
      </c>
      <c r="AV24" s="27">
        <v>0</v>
      </c>
      <c r="AW24" s="27">
        <v>2</v>
      </c>
      <c r="AX24" s="27">
        <v>1</v>
      </c>
    </row>
    <row r="25" spans="1:50" x14ac:dyDescent="0.2">
      <c r="A25" s="28" t="s">
        <v>53</v>
      </c>
      <c r="B25" s="10">
        <v>1</v>
      </c>
      <c r="C25" s="11">
        <v>200</v>
      </c>
      <c r="D25" s="40">
        <f t="shared" si="0"/>
        <v>200</v>
      </c>
      <c r="E25" s="39">
        <f t="shared" si="14"/>
        <v>260</v>
      </c>
      <c r="F25" s="8">
        <v>5.0000000000000001E-4</v>
      </c>
      <c r="G25" s="8">
        <v>0</v>
      </c>
      <c r="H25" s="11">
        <v>60</v>
      </c>
      <c r="I25" s="41">
        <v>0</v>
      </c>
      <c r="J25" s="11">
        <v>4</v>
      </c>
      <c r="K25" s="29">
        <v>0.41599999999999998</v>
      </c>
      <c r="L25" s="44">
        <f t="shared" si="17"/>
        <v>0</v>
      </c>
      <c r="M25" s="44">
        <f t="shared" si="2"/>
        <v>0.41599999999999998</v>
      </c>
      <c r="N25" s="44">
        <f t="shared" si="3"/>
        <v>0.41599999999999998</v>
      </c>
      <c r="O25" s="44">
        <f t="shared" si="18"/>
        <v>0</v>
      </c>
      <c r="P25" s="41">
        <f t="shared" si="19"/>
        <v>0</v>
      </c>
      <c r="Q25" s="41">
        <f t="shared" si="19"/>
        <v>0</v>
      </c>
      <c r="R25" s="29">
        <v>1.3649999999999999E-3</v>
      </c>
      <c r="S25" s="47">
        <f t="shared" si="5"/>
        <v>1.3649999999999999E-3</v>
      </c>
      <c r="T25" s="44">
        <f t="shared" si="20"/>
        <v>1</v>
      </c>
      <c r="U25" s="48">
        <f t="shared" si="7"/>
        <v>1.3649999999999999E-3</v>
      </c>
      <c r="V25" s="48">
        <f t="shared" si="21"/>
        <v>0</v>
      </c>
      <c r="W25" s="29">
        <v>9.5699999999999993E-2</v>
      </c>
      <c r="X25" s="31">
        <v>1E-3</v>
      </c>
      <c r="Y25" s="31">
        <v>8.0000000000000002E-3</v>
      </c>
      <c r="Z25" s="31">
        <v>3</v>
      </c>
      <c r="AA25" s="43">
        <f t="shared" si="16"/>
        <v>31.899999999999991</v>
      </c>
      <c r="AB25" s="10">
        <v>1</v>
      </c>
      <c r="AC25" s="9">
        <v>0</v>
      </c>
      <c r="AD25" s="10">
        <v>0.5</v>
      </c>
      <c r="AE25" s="9">
        <v>0.2</v>
      </c>
      <c r="AF25" s="9">
        <v>1</v>
      </c>
      <c r="AG25" s="49">
        <f t="shared" si="9"/>
        <v>1.5673981191222575</v>
      </c>
      <c r="AH25" s="41">
        <f t="shared" si="10"/>
        <v>26.123301985370958</v>
      </c>
      <c r="AI25" s="11">
        <v>30</v>
      </c>
      <c r="AJ25" s="11">
        <v>8000</v>
      </c>
      <c r="AK25" s="9">
        <v>8192</v>
      </c>
      <c r="AL25" s="42">
        <f t="shared" si="11"/>
        <v>0.40949999999999998</v>
      </c>
      <c r="AM25" s="52">
        <f t="shared" si="12"/>
        <v>304.76190476190476</v>
      </c>
      <c r="AN25" s="41">
        <f t="shared" si="13"/>
        <v>304.76190476190476</v>
      </c>
      <c r="AO25" s="32">
        <v>150</v>
      </c>
      <c r="AP25" s="27">
        <v>5</v>
      </c>
      <c r="AQ25" s="27">
        <v>500</v>
      </c>
      <c r="AR25" s="27">
        <v>0</v>
      </c>
      <c r="AS25" s="27">
        <v>1</v>
      </c>
      <c r="AT25" s="27">
        <v>0</v>
      </c>
      <c r="AU25" s="27">
        <v>1</v>
      </c>
      <c r="AV25" s="27">
        <v>1</v>
      </c>
      <c r="AW25" s="27">
        <v>0</v>
      </c>
      <c r="AX25" s="27">
        <v>4</v>
      </c>
    </row>
    <row r="26" spans="1:50" x14ac:dyDescent="0.2">
      <c r="A26" s="28" t="s">
        <v>54</v>
      </c>
      <c r="B26" s="10">
        <v>1</v>
      </c>
      <c r="C26" s="11">
        <v>200</v>
      </c>
      <c r="D26" s="40">
        <f t="shared" si="0"/>
        <v>200</v>
      </c>
      <c r="E26" s="39">
        <f t="shared" si="14"/>
        <v>260</v>
      </c>
      <c r="F26" s="8">
        <v>8.0000000000000002E-3</v>
      </c>
      <c r="G26" s="8">
        <v>0</v>
      </c>
      <c r="H26" s="11">
        <v>60</v>
      </c>
      <c r="I26" s="41">
        <v>0</v>
      </c>
      <c r="J26" s="11">
        <v>4</v>
      </c>
      <c r="K26" s="29">
        <v>0.41599999999999998</v>
      </c>
      <c r="L26" s="44">
        <f t="shared" si="17"/>
        <v>0</v>
      </c>
      <c r="M26" s="44">
        <f t="shared" si="2"/>
        <v>0.41599999999999998</v>
      </c>
      <c r="N26" s="44">
        <f t="shared" si="3"/>
        <v>0.41599999999999998</v>
      </c>
      <c r="O26" s="44">
        <f t="shared" si="18"/>
        <v>0</v>
      </c>
      <c r="P26" s="41">
        <f t="shared" si="19"/>
        <v>0</v>
      </c>
      <c r="Q26" s="41">
        <f t="shared" si="19"/>
        <v>0</v>
      </c>
      <c r="R26" s="29">
        <v>1.3649999999999999E-3</v>
      </c>
      <c r="S26" s="47">
        <f t="shared" si="5"/>
        <v>1.3649999999999999E-3</v>
      </c>
      <c r="T26" s="44">
        <f t="shared" si="20"/>
        <v>1</v>
      </c>
      <c r="U26" s="48">
        <f t="shared" si="7"/>
        <v>1.3649999999999999E-3</v>
      </c>
      <c r="V26" s="48">
        <f t="shared" si="21"/>
        <v>0</v>
      </c>
      <c r="W26" s="29">
        <v>9.5699999999999993E-2</v>
      </c>
      <c r="X26" s="31">
        <v>1E-3</v>
      </c>
      <c r="Y26" s="31">
        <v>6.0000000000000001E-3</v>
      </c>
      <c r="Z26" s="31">
        <v>8</v>
      </c>
      <c r="AA26" s="43">
        <f t="shared" si="16"/>
        <v>41.014285714285705</v>
      </c>
      <c r="AB26" s="10">
        <v>1</v>
      </c>
      <c r="AC26" s="9">
        <v>1</v>
      </c>
      <c r="AD26" s="10">
        <v>0.5</v>
      </c>
      <c r="AE26" s="9">
        <v>0.2</v>
      </c>
      <c r="AF26" s="9">
        <v>1</v>
      </c>
      <c r="AG26" s="49">
        <f t="shared" si="9"/>
        <v>0.76192964123998619</v>
      </c>
      <c r="AH26" s="41">
        <f t="shared" si="10"/>
        <v>2.9762876610936959</v>
      </c>
      <c r="AI26" s="11">
        <v>30</v>
      </c>
      <c r="AJ26" s="11">
        <v>8000</v>
      </c>
      <c r="AK26" s="9">
        <v>2000</v>
      </c>
      <c r="AL26" s="42">
        <f t="shared" si="11"/>
        <v>0.6825</v>
      </c>
      <c r="AM26" s="52">
        <f t="shared" si="12"/>
        <v>304.76190476190476</v>
      </c>
      <c r="AN26" s="41">
        <f t="shared" si="13"/>
        <v>304.76190476190476</v>
      </c>
      <c r="AO26" s="32">
        <v>250</v>
      </c>
      <c r="AP26" s="35">
        <v>2</v>
      </c>
      <c r="AQ26" s="35">
        <v>7000</v>
      </c>
      <c r="AR26" s="35">
        <v>3</v>
      </c>
      <c r="AS26" s="27">
        <v>20</v>
      </c>
      <c r="AT26" s="35">
        <v>0</v>
      </c>
      <c r="AU26" s="35">
        <v>1</v>
      </c>
      <c r="AV26" s="35">
        <v>0</v>
      </c>
      <c r="AW26" s="35">
        <v>2</v>
      </c>
      <c r="AX26" s="35">
        <v>1</v>
      </c>
    </row>
    <row r="27" spans="1:50" s="5" customFormat="1" x14ac:dyDescent="0.2">
      <c r="A27" s="28" t="s">
        <v>80</v>
      </c>
      <c r="B27" s="14">
        <v>1</v>
      </c>
      <c r="C27" s="15">
        <v>650</v>
      </c>
      <c r="D27" s="40">
        <f t="shared" si="0"/>
        <v>650</v>
      </c>
      <c r="E27" s="39">
        <f t="shared" si="14"/>
        <v>845</v>
      </c>
      <c r="F27" s="8">
        <v>2E-3</v>
      </c>
      <c r="G27" s="8">
        <v>0</v>
      </c>
      <c r="H27" s="11">
        <v>60</v>
      </c>
      <c r="I27" s="41">
        <v>0</v>
      </c>
      <c r="J27" s="15">
        <v>8</v>
      </c>
      <c r="K27" s="36">
        <v>0.98499999999999999</v>
      </c>
      <c r="L27" s="44">
        <f t="shared" si="17"/>
        <v>0</v>
      </c>
      <c r="M27" s="44">
        <f t="shared" si="2"/>
        <v>0.98499999999999999</v>
      </c>
      <c r="N27" s="44">
        <f t="shared" si="3"/>
        <v>0.98499999999999999</v>
      </c>
      <c r="O27" s="44">
        <f t="shared" si="18"/>
        <v>0</v>
      </c>
      <c r="P27" s="41">
        <f>O27</f>
        <v>0</v>
      </c>
      <c r="Q27" s="41">
        <f>P27</f>
        <v>0</v>
      </c>
      <c r="R27" s="36">
        <v>5.2500000000000003E-3</v>
      </c>
      <c r="S27" s="47">
        <f t="shared" si="5"/>
        <v>5.2500000000000003E-3</v>
      </c>
      <c r="T27" s="44">
        <f t="shared" si="20"/>
        <v>1</v>
      </c>
      <c r="U27" s="48">
        <f t="shared" si="7"/>
        <v>5.2500000000000003E-3</v>
      </c>
      <c r="V27" s="48">
        <f t="shared" si="21"/>
        <v>0</v>
      </c>
      <c r="W27" s="36">
        <v>0.21299999999999999</v>
      </c>
      <c r="X27" s="37">
        <v>2.0000000000000001E-4</v>
      </c>
      <c r="Y27" s="37">
        <v>0.01</v>
      </c>
      <c r="Z27" s="37">
        <v>8</v>
      </c>
      <c r="AA27" s="43">
        <f t="shared" si="16"/>
        <v>125.29411764705881</v>
      </c>
      <c r="AB27" s="14">
        <v>1</v>
      </c>
      <c r="AC27" s="9">
        <v>1</v>
      </c>
      <c r="AD27" s="14">
        <v>0.05</v>
      </c>
      <c r="AE27" s="9">
        <v>0.2</v>
      </c>
      <c r="AF27" s="9">
        <v>1</v>
      </c>
      <c r="AG27" s="49">
        <f t="shared" si="9"/>
        <v>0.24941314553990612</v>
      </c>
      <c r="AH27" s="41">
        <f t="shared" si="10"/>
        <v>0.97427009976525825</v>
      </c>
      <c r="AI27" s="15">
        <v>22</v>
      </c>
      <c r="AJ27" s="11">
        <v>8000</v>
      </c>
      <c r="AK27" s="9">
        <v>8192</v>
      </c>
      <c r="AL27" s="42">
        <f t="shared" si="11"/>
        <v>2.625</v>
      </c>
      <c r="AM27" s="52">
        <f t="shared" si="12"/>
        <v>187.61904761904759</v>
      </c>
      <c r="AN27" s="41">
        <f t="shared" si="13"/>
        <v>187.61904761904759</v>
      </c>
      <c r="AO27" s="32">
        <v>250</v>
      </c>
      <c r="AP27" s="27">
        <v>1</v>
      </c>
      <c r="AQ27" s="27">
        <v>5000</v>
      </c>
      <c r="AR27" s="27">
        <v>1</v>
      </c>
      <c r="AS27" s="27">
        <v>1</v>
      </c>
      <c r="AT27" s="27">
        <v>1</v>
      </c>
      <c r="AU27" s="27">
        <v>5000</v>
      </c>
      <c r="AV27" s="27">
        <v>0</v>
      </c>
      <c r="AW27" s="27">
        <v>35</v>
      </c>
      <c r="AX27" s="27">
        <v>1</v>
      </c>
    </row>
    <row r="28" spans="1:50" s="5" customFormat="1" x14ac:dyDescent="0.2">
      <c r="A28" s="28" t="s">
        <v>81</v>
      </c>
      <c r="B28" s="14">
        <v>1</v>
      </c>
      <c r="C28" s="15">
        <v>650</v>
      </c>
      <c r="D28" s="40">
        <f t="shared" si="0"/>
        <v>650</v>
      </c>
      <c r="E28" s="39">
        <f t="shared" si="14"/>
        <v>845</v>
      </c>
      <c r="F28" s="8">
        <v>2E-3</v>
      </c>
      <c r="G28" s="8">
        <v>0</v>
      </c>
      <c r="H28" s="11">
        <v>60</v>
      </c>
      <c r="I28" s="41">
        <v>0</v>
      </c>
      <c r="J28" s="15">
        <v>8</v>
      </c>
      <c r="K28" s="36">
        <v>0.98499999999999999</v>
      </c>
      <c r="L28" s="44">
        <f t="shared" si="17"/>
        <v>0</v>
      </c>
      <c r="M28" s="44">
        <f t="shared" si="2"/>
        <v>0.98499999999999999</v>
      </c>
      <c r="N28" s="44">
        <f t="shared" si="3"/>
        <v>0.98499999999999999</v>
      </c>
      <c r="O28" s="44">
        <f t="shared" si="18"/>
        <v>0</v>
      </c>
      <c r="P28" s="41">
        <f t="shared" ref="P28:Q30" si="22">O28</f>
        <v>0</v>
      </c>
      <c r="Q28" s="41">
        <f t="shared" si="22"/>
        <v>0</v>
      </c>
      <c r="R28" s="36">
        <v>5.2500000000000003E-3</v>
      </c>
      <c r="S28" s="47">
        <f t="shared" si="5"/>
        <v>5.2500000000000003E-3</v>
      </c>
      <c r="T28" s="44">
        <f t="shared" si="20"/>
        <v>1</v>
      </c>
      <c r="U28" s="48">
        <f t="shared" si="7"/>
        <v>5.2500000000000003E-3</v>
      </c>
      <c r="V28" s="48">
        <f t="shared" si="21"/>
        <v>0</v>
      </c>
      <c r="W28" s="36">
        <v>0.21299999999999999</v>
      </c>
      <c r="X28" s="37">
        <v>2.0000000000000001E-4</v>
      </c>
      <c r="Y28" s="37">
        <v>0.01</v>
      </c>
      <c r="Z28" s="37">
        <v>8</v>
      </c>
      <c r="AA28" s="43">
        <f t="shared" si="16"/>
        <v>125.29411764705881</v>
      </c>
      <c r="AB28" s="14">
        <v>1</v>
      </c>
      <c r="AC28" s="9">
        <v>1</v>
      </c>
      <c r="AD28" s="14">
        <v>0.05</v>
      </c>
      <c r="AE28" s="9">
        <v>0.2</v>
      </c>
      <c r="AF28" s="9">
        <v>1</v>
      </c>
      <c r="AG28" s="49">
        <f t="shared" si="9"/>
        <v>0.24941314553990612</v>
      </c>
      <c r="AH28" s="41">
        <f t="shared" si="10"/>
        <v>0.97427009976525825</v>
      </c>
      <c r="AI28" s="15">
        <v>22</v>
      </c>
      <c r="AJ28" s="11">
        <v>8000</v>
      </c>
      <c r="AK28" s="9">
        <v>8192</v>
      </c>
      <c r="AL28" s="42">
        <f t="shared" si="11"/>
        <v>2.625</v>
      </c>
      <c r="AM28" s="52">
        <f t="shared" si="12"/>
        <v>187.61904761904759</v>
      </c>
      <c r="AN28" s="41">
        <f t="shared" si="13"/>
        <v>187.61904761904759</v>
      </c>
      <c r="AO28" s="32">
        <v>250</v>
      </c>
      <c r="AP28" s="35">
        <v>1</v>
      </c>
      <c r="AQ28" s="35">
        <v>5000</v>
      </c>
      <c r="AR28" s="35">
        <v>0</v>
      </c>
      <c r="AS28" s="27">
        <v>1</v>
      </c>
      <c r="AT28" s="35">
        <v>2</v>
      </c>
      <c r="AU28" s="35">
        <v>5000</v>
      </c>
      <c r="AV28" s="35">
        <v>0</v>
      </c>
      <c r="AW28" s="35">
        <v>15</v>
      </c>
      <c r="AX28" s="35">
        <v>1</v>
      </c>
    </row>
    <row r="29" spans="1:50" s="5" customFormat="1" x14ac:dyDescent="0.2">
      <c r="A29" s="28" t="s">
        <v>82</v>
      </c>
      <c r="B29" s="14">
        <v>1</v>
      </c>
      <c r="C29" s="15">
        <v>650</v>
      </c>
      <c r="D29" s="40">
        <f t="shared" si="0"/>
        <v>650</v>
      </c>
      <c r="E29" s="39">
        <f t="shared" si="14"/>
        <v>845</v>
      </c>
      <c r="F29" s="8">
        <v>2E-3</v>
      </c>
      <c r="G29" s="8">
        <v>0</v>
      </c>
      <c r="H29" s="11">
        <v>60</v>
      </c>
      <c r="I29" s="41">
        <v>0</v>
      </c>
      <c r="J29" s="15">
        <v>8</v>
      </c>
      <c r="K29" s="36">
        <v>0.98499999999999999</v>
      </c>
      <c r="L29" s="44">
        <f t="shared" si="17"/>
        <v>0</v>
      </c>
      <c r="M29" s="44">
        <f t="shared" si="2"/>
        <v>0.98499999999999999</v>
      </c>
      <c r="N29" s="44">
        <f t="shared" si="3"/>
        <v>0.98499999999999999</v>
      </c>
      <c r="O29" s="44">
        <f t="shared" si="18"/>
        <v>0</v>
      </c>
      <c r="P29" s="41">
        <f t="shared" si="22"/>
        <v>0</v>
      </c>
      <c r="Q29" s="41">
        <f t="shared" si="22"/>
        <v>0</v>
      </c>
      <c r="R29" s="36">
        <v>5.2500000000000003E-3</v>
      </c>
      <c r="S29" s="47">
        <f t="shared" si="5"/>
        <v>5.2500000000000003E-3</v>
      </c>
      <c r="T29" s="44">
        <f t="shared" si="20"/>
        <v>1</v>
      </c>
      <c r="U29" s="48">
        <f t="shared" si="7"/>
        <v>5.2500000000000003E-3</v>
      </c>
      <c r="V29" s="48">
        <f t="shared" si="21"/>
        <v>0</v>
      </c>
      <c r="W29" s="36">
        <v>0.21299999999999999</v>
      </c>
      <c r="X29" s="37">
        <v>2.0000000000000001E-4</v>
      </c>
      <c r="Y29" s="37">
        <v>0.02</v>
      </c>
      <c r="Z29" s="37">
        <v>12</v>
      </c>
      <c r="AA29" s="43">
        <f t="shared" si="16"/>
        <v>63.267326732673268</v>
      </c>
      <c r="AB29" s="14">
        <v>1</v>
      </c>
      <c r="AC29" s="9">
        <v>1</v>
      </c>
      <c r="AD29" s="14">
        <v>0.05</v>
      </c>
      <c r="AE29" s="9">
        <v>0.2</v>
      </c>
      <c r="AF29" s="9">
        <v>1</v>
      </c>
      <c r="AG29" s="49">
        <f t="shared" si="9"/>
        <v>0.3292905581637976</v>
      </c>
      <c r="AH29" s="41">
        <f t="shared" si="10"/>
        <v>0.57168499681214857</v>
      </c>
      <c r="AI29" s="15">
        <v>22</v>
      </c>
      <c r="AJ29" s="11">
        <v>8000</v>
      </c>
      <c r="AK29" s="9">
        <v>8192</v>
      </c>
      <c r="AL29" s="42">
        <f t="shared" si="11"/>
        <v>2.625</v>
      </c>
      <c r="AM29" s="52">
        <f t="shared" si="12"/>
        <v>187.61904761904759</v>
      </c>
      <c r="AN29" s="41">
        <f t="shared" si="13"/>
        <v>187.61904761904759</v>
      </c>
      <c r="AO29" s="32">
        <v>250</v>
      </c>
      <c r="AP29" s="35">
        <v>1</v>
      </c>
      <c r="AQ29" s="35">
        <v>5000</v>
      </c>
      <c r="AR29" s="35">
        <v>2</v>
      </c>
      <c r="AS29" s="27">
        <v>1</v>
      </c>
      <c r="AT29" s="35">
        <v>3</v>
      </c>
      <c r="AU29" s="35">
        <v>5000</v>
      </c>
      <c r="AV29" s="35">
        <v>0</v>
      </c>
      <c r="AW29" s="35">
        <v>15</v>
      </c>
      <c r="AX29" s="35">
        <v>1</v>
      </c>
    </row>
    <row r="30" spans="1:50" s="5" customFormat="1" x14ac:dyDescent="0.2">
      <c r="A30" s="28" t="s">
        <v>83</v>
      </c>
      <c r="B30" s="14">
        <v>1</v>
      </c>
      <c r="C30" s="15">
        <v>650</v>
      </c>
      <c r="D30" s="40">
        <f t="shared" si="0"/>
        <v>650</v>
      </c>
      <c r="E30" s="39">
        <f t="shared" si="14"/>
        <v>845</v>
      </c>
      <c r="F30" s="8">
        <v>1E-3</v>
      </c>
      <c r="G30" s="8">
        <v>0</v>
      </c>
      <c r="H30" s="11">
        <v>60</v>
      </c>
      <c r="I30" s="41">
        <v>0</v>
      </c>
      <c r="J30" s="15">
        <v>8</v>
      </c>
      <c r="K30" s="36">
        <v>0.98499999999999999</v>
      </c>
      <c r="L30" s="44">
        <f t="shared" si="17"/>
        <v>0</v>
      </c>
      <c r="M30" s="44">
        <f t="shared" si="2"/>
        <v>0.98499999999999999</v>
      </c>
      <c r="N30" s="44">
        <f t="shared" si="3"/>
        <v>0.98499999999999999</v>
      </c>
      <c r="O30" s="44">
        <f t="shared" si="18"/>
        <v>0</v>
      </c>
      <c r="P30" s="41">
        <f t="shared" si="22"/>
        <v>0</v>
      </c>
      <c r="Q30" s="41">
        <f t="shared" si="22"/>
        <v>0</v>
      </c>
      <c r="R30" s="36">
        <v>5.2500000000000003E-3</v>
      </c>
      <c r="S30" s="47">
        <f t="shared" si="5"/>
        <v>5.2500000000000003E-3</v>
      </c>
      <c r="T30" s="44">
        <f t="shared" si="20"/>
        <v>1</v>
      </c>
      <c r="U30" s="48">
        <f t="shared" si="7"/>
        <v>5.2500000000000003E-3</v>
      </c>
      <c r="V30" s="48">
        <f t="shared" si="21"/>
        <v>0</v>
      </c>
      <c r="W30" s="36">
        <v>0.21299999999999999</v>
      </c>
      <c r="X30" s="37">
        <v>2.0000000000000001E-4</v>
      </c>
      <c r="Y30" s="37">
        <v>0.01</v>
      </c>
      <c r="Z30" s="37">
        <v>2.5</v>
      </c>
      <c r="AA30" s="43">
        <f t="shared" si="16"/>
        <v>125.29411764705881</v>
      </c>
      <c r="AB30" s="14">
        <v>1</v>
      </c>
      <c r="AC30" s="9">
        <v>1</v>
      </c>
      <c r="AD30" s="14">
        <v>0.05</v>
      </c>
      <c r="AE30" s="9">
        <v>0.2</v>
      </c>
      <c r="AF30" s="9">
        <v>1</v>
      </c>
      <c r="AG30" s="49">
        <f t="shared" si="9"/>
        <v>0.79812206572769961</v>
      </c>
      <c r="AH30" s="41">
        <f t="shared" si="10"/>
        <v>31.924882629107984</v>
      </c>
      <c r="AI30" s="15">
        <v>22</v>
      </c>
      <c r="AJ30" s="11">
        <v>8000</v>
      </c>
      <c r="AK30" s="9">
        <v>8192</v>
      </c>
      <c r="AL30" s="42">
        <f t="shared" si="11"/>
        <v>2.625</v>
      </c>
      <c r="AM30" s="52">
        <f t="shared" si="12"/>
        <v>187.61904761904759</v>
      </c>
      <c r="AN30" s="41">
        <f t="shared" si="13"/>
        <v>187.61904761904759</v>
      </c>
      <c r="AO30" s="32">
        <v>250</v>
      </c>
      <c r="AP30" s="27">
        <v>5</v>
      </c>
      <c r="AQ30" s="27">
        <v>200</v>
      </c>
      <c r="AR30" s="27">
        <v>0</v>
      </c>
      <c r="AS30" s="27">
        <v>1</v>
      </c>
      <c r="AT30" s="27">
        <v>0</v>
      </c>
      <c r="AU30" s="27">
        <v>1</v>
      </c>
      <c r="AV30" s="27">
        <v>1</v>
      </c>
      <c r="AW30" s="27">
        <v>0</v>
      </c>
      <c r="AX30" s="27">
        <v>5</v>
      </c>
    </row>
    <row r="31" spans="1:50" ht="14.25" customHeight="1" x14ac:dyDescent="0.2">
      <c r="A31" s="28" t="s">
        <v>77</v>
      </c>
      <c r="B31" s="10">
        <v>1</v>
      </c>
      <c r="C31" s="11">
        <v>300</v>
      </c>
      <c r="D31" s="40">
        <f t="shared" si="0"/>
        <v>300</v>
      </c>
      <c r="E31" s="39">
        <f t="shared" si="14"/>
        <v>390</v>
      </c>
      <c r="F31" s="8">
        <v>8.0000000000000002E-3</v>
      </c>
      <c r="G31" s="8">
        <v>0</v>
      </c>
      <c r="H31" s="11">
        <v>60</v>
      </c>
      <c r="I31" s="41">
        <v>0</v>
      </c>
      <c r="J31" s="11">
        <v>48</v>
      </c>
      <c r="K31" s="29">
        <v>4</v>
      </c>
      <c r="L31" s="44">
        <f t="shared" si="17"/>
        <v>0</v>
      </c>
      <c r="M31" s="44">
        <f>K31</f>
        <v>4</v>
      </c>
      <c r="N31" s="44">
        <f t="shared" si="3"/>
        <v>4</v>
      </c>
      <c r="O31" s="44">
        <f t="shared" si="18"/>
        <v>0</v>
      </c>
      <c r="P31" s="41">
        <f t="shared" ref="P31:Q34" si="23">O31</f>
        <v>0</v>
      </c>
      <c r="Q31" s="41">
        <f t="shared" si="23"/>
        <v>0</v>
      </c>
      <c r="R31" s="38">
        <v>0.03</v>
      </c>
      <c r="S31" s="47">
        <f t="shared" si="5"/>
        <v>0.03</v>
      </c>
      <c r="T31" s="44">
        <f t="shared" si="20"/>
        <v>1</v>
      </c>
      <c r="U31" s="48">
        <f>((R31+S31)/2)*(1-O31*O31/(T31*(R31+S31)/2))</f>
        <v>0.03</v>
      </c>
      <c r="V31" s="48">
        <f t="shared" si="21"/>
        <v>0</v>
      </c>
      <c r="W31" s="29">
        <v>0.14000000000000001</v>
      </c>
      <c r="X31" s="31">
        <v>0.02</v>
      </c>
      <c r="Y31" s="31">
        <v>0.1</v>
      </c>
      <c r="Z31" s="31">
        <v>3</v>
      </c>
      <c r="AA31" s="43">
        <f t="shared" si="16"/>
        <v>42.000000000000007</v>
      </c>
      <c r="AB31" s="10">
        <v>1</v>
      </c>
      <c r="AC31" s="9">
        <v>1</v>
      </c>
      <c r="AD31" s="10">
        <v>0.08</v>
      </c>
      <c r="AE31" s="9">
        <v>0.2</v>
      </c>
      <c r="AF31" s="9">
        <v>1</v>
      </c>
      <c r="AG31" s="49">
        <f t="shared" si="9"/>
        <v>1.1904761904761902</v>
      </c>
      <c r="AH31" s="41">
        <f t="shared" si="10"/>
        <v>19.841269841269835</v>
      </c>
      <c r="AI31" s="11">
        <v>9</v>
      </c>
      <c r="AJ31" s="11">
        <v>1000</v>
      </c>
      <c r="AK31" s="9">
        <v>2000</v>
      </c>
      <c r="AL31" s="42">
        <f t="shared" si="11"/>
        <v>9</v>
      </c>
      <c r="AM31" s="52">
        <f>M31/U31</f>
        <v>133.33333333333334</v>
      </c>
      <c r="AN31" s="41">
        <f>N31/U31</f>
        <v>133.33333333333334</v>
      </c>
      <c r="AO31" s="32">
        <v>150</v>
      </c>
      <c r="AP31" s="27">
        <v>5</v>
      </c>
      <c r="AQ31" s="27">
        <v>10</v>
      </c>
      <c r="AR31" s="27">
        <v>0</v>
      </c>
      <c r="AS31" s="27">
        <v>1</v>
      </c>
      <c r="AT31" s="27">
        <v>0</v>
      </c>
      <c r="AU31" s="27">
        <v>1</v>
      </c>
      <c r="AV31" s="27">
        <v>1</v>
      </c>
      <c r="AW31" s="27">
        <v>0</v>
      </c>
      <c r="AX31" s="27">
        <v>5</v>
      </c>
    </row>
    <row r="32" spans="1:50" ht="14.25" customHeight="1" x14ac:dyDescent="0.2">
      <c r="A32" s="28" t="s">
        <v>78</v>
      </c>
      <c r="B32" s="10">
        <v>1</v>
      </c>
      <c r="C32" s="11">
        <v>300</v>
      </c>
      <c r="D32" s="40">
        <f t="shared" si="0"/>
        <v>300</v>
      </c>
      <c r="E32" s="39">
        <f t="shared" si="14"/>
        <v>390</v>
      </c>
      <c r="F32" s="8">
        <v>8.0000000000000002E-3</v>
      </c>
      <c r="G32" s="8">
        <v>0</v>
      </c>
      <c r="H32" s="11">
        <v>60</v>
      </c>
      <c r="I32" s="41">
        <v>0</v>
      </c>
      <c r="J32" s="11">
        <v>48</v>
      </c>
      <c r="K32" s="29">
        <v>4</v>
      </c>
      <c r="L32" s="44">
        <f t="shared" si="17"/>
        <v>0</v>
      </c>
      <c r="M32" s="44">
        <f t="shared" si="2"/>
        <v>4</v>
      </c>
      <c r="N32" s="44">
        <f t="shared" si="3"/>
        <v>4</v>
      </c>
      <c r="O32" s="44">
        <f t="shared" si="18"/>
        <v>0</v>
      </c>
      <c r="P32" s="41">
        <f t="shared" si="23"/>
        <v>0</v>
      </c>
      <c r="Q32" s="41">
        <f t="shared" si="23"/>
        <v>0</v>
      </c>
      <c r="R32" s="38">
        <v>0.03</v>
      </c>
      <c r="S32" s="47">
        <f t="shared" si="5"/>
        <v>0.03</v>
      </c>
      <c r="T32" s="44">
        <f t="shared" si="20"/>
        <v>1</v>
      </c>
      <c r="U32" s="48">
        <f t="shared" si="7"/>
        <v>0.03</v>
      </c>
      <c r="V32" s="48">
        <f t="shared" si="21"/>
        <v>0</v>
      </c>
      <c r="W32" s="29">
        <v>0.14000000000000001</v>
      </c>
      <c r="X32" s="31">
        <v>0.02</v>
      </c>
      <c r="Y32" s="31">
        <v>0.3</v>
      </c>
      <c r="Z32" s="31">
        <v>4</v>
      </c>
      <c r="AA32" s="43">
        <f t="shared" si="16"/>
        <v>15.750000000000002</v>
      </c>
      <c r="AB32" s="10">
        <v>1</v>
      </c>
      <c r="AC32" s="9">
        <v>1</v>
      </c>
      <c r="AD32" s="10">
        <v>0.05</v>
      </c>
      <c r="AE32" s="9">
        <v>0.2</v>
      </c>
      <c r="AF32" s="9">
        <v>1</v>
      </c>
      <c r="AG32" s="49">
        <f t="shared" si="9"/>
        <v>2.3809523809523805</v>
      </c>
      <c r="AH32" s="41">
        <f t="shared" si="10"/>
        <v>22.321428571428566</v>
      </c>
      <c r="AI32" s="11">
        <v>9</v>
      </c>
      <c r="AJ32" s="11">
        <v>1000</v>
      </c>
      <c r="AK32" s="9">
        <v>2000</v>
      </c>
      <c r="AL32" s="42">
        <f t="shared" si="11"/>
        <v>9</v>
      </c>
      <c r="AM32" s="52">
        <f t="shared" si="12"/>
        <v>133.33333333333334</v>
      </c>
      <c r="AN32" s="41">
        <f t="shared" si="13"/>
        <v>133.33333333333334</v>
      </c>
      <c r="AO32" s="32">
        <v>150</v>
      </c>
      <c r="AP32" s="35">
        <v>3</v>
      </c>
      <c r="AQ32" s="35">
        <v>10</v>
      </c>
      <c r="AR32" s="35">
        <v>0</v>
      </c>
      <c r="AS32" s="27">
        <v>1</v>
      </c>
      <c r="AT32" s="35">
        <v>4</v>
      </c>
      <c r="AU32" s="35">
        <v>10</v>
      </c>
      <c r="AV32" s="35">
        <v>0</v>
      </c>
      <c r="AW32" s="35">
        <v>0.25</v>
      </c>
      <c r="AX32" s="35">
        <v>0</v>
      </c>
    </row>
    <row r="33" spans="1:50" ht="14.25" customHeight="1" x14ac:dyDescent="0.2">
      <c r="A33" s="28" t="s">
        <v>79</v>
      </c>
      <c r="B33" s="10">
        <v>1</v>
      </c>
      <c r="C33" s="11">
        <v>300</v>
      </c>
      <c r="D33" s="40">
        <f t="shared" si="0"/>
        <v>300</v>
      </c>
      <c r="E33" s="39">
        <f t="shared" si="14"/>
        <v>390</v>
      </c>
      <c r="F33" s="8">
        <v>8.0000000000000002E-3</v>
      </c>
      <c r="G33" s="8">
        <v>0</v>
      </c>
      <c r="H33" s="11">
        <v>60</v>
      </c>
      <c r="I33" s="41">
        <v>0</v>
      </c>
      <c r="J33" s="11">
        <v>48</v>
      </c>
      <c r="K33" s="29">
        <v>4</v>
      </c>
      <c r="L33" s="44">
        <f t="shared" si="17"/>
        <v>0</v>
      </c>
      <c r="M33" s="44">
        <f t="shared" si="2"/>
        <v>4</v>
      </c>
      <c r="N33" s="44">
        <f t="shared" si="3"/>
        <v>4</v>
      </c>
      <c r="O33" s="44">
        <f t="shared" si="18"/>
        <v>0</v>
      </c>
      <c r="P33" s="41">
        <f t="shared" si="23"/>
        <v>0</v>
      </c>
      <c r="Q33" s="41">
        <f t="shared" si="23"/>
        <v>0</v>
      </c>
      <c r="R33" s="38">
        <v>0.03</v>
      </c>
      <c r="S33" s="47">
        <f t="shared" si="5"/>
        <v>0.03</v>
      </c>
      <c r="T33" s="44">
        <f t="shared" si="20"/>
        <v>1</v>
      </c>
      <c r="U33" s="48">
        <f t="shared" si="7"/>
        <v>0.03</v>
      </c>
      <c r="V33" s="48">
        <f t="shared" si="21"/>
        <v>0</v>
      </c>
      <c r="W33" s="29">
        <v>0.14000000000000001</v>
      </c>
      <c r="X33" s="31">
        <v>0.02</v>
      </c>
      <c r="Y33" s="31">
        <v>0.3</v>
      </c>
      <c r="Z33" s="31">
        <v>10</v>
      </c>
      <c r="AA33" s="43">
        <f t="shared" si="16"/>
        <v>15.750000000000002</v>
      </c>
      <c r="AB33" s="10">
        <v>1</v>
      </c>
      <c r="AC33" s="9">
        <v>1</v>
      </c>
      <c r="AD33" s="10">
        <v>0.1</v>
      </c>
      <c r="AE33" s="9">
        <v>0.2</v>
      </c>
      <c r="AF33" s="9">
        <v>1</v>
      </c>
      <c r="AG33" s="49">
        <f t="shared" si="9"/>
        <v>1.587301587301587</v>
      </c>
      <c r="AH33" s="41">
        <f t="shared" si="10"/>
        <v>3.9682539682539675</v>
      </c>
      <c r="AI33" s="11">
        <v>9</v>
      </c>
      <c r="AJ33" s="11">
        <v>1000</v>
      </c>
      <c r="AK33" s="9">
        <v>2000</v>
      </c>
      <c r="AL33" s="42">
        <f t="shared" si="11"/>
        <v>15</v>
      </c>
      <c r="AM33" s="52">
        <f t="shared" si="12"/>
        <v>133.33333333333334</v>
      </c>
      <c r="AN33" s="41">
        <f t="shared" si="13"/>
        <v>133.33333333333334</v>
      </c>
      <c r="AO33" s="32">
        <v>250</v>
      </c>
      <c r="AP33" s="35">
        <v>4</v>
      </c>
      <c r="AQ33" s="35">
        <v>700</v>
      </c>
      <c r="AR33" s="35">
        <v>0</v>
      </c>
      <c r="AS33" s="27">
        <v>1</v>
      </c>
      <c r="AT33" s="35">
        <v>4</v>
      </c>
      <c r="AU33" s="35">
        <v>700</v>
      </c>
      <c r="AV33" s="35">
        <v>0</v>
      </c>
      <c r="AW33" s="35">
        <v>1</v>
      </c>
      <c r="AX33" s="35">
        <v>0</v>
      </c>
    </row>
    <row r="34" spans="1:50" s="5" customFormat="1" ht="14.25" customHeight="1" x14ac:dyDescent="0.2">
      <c r="A34" s="28" t="s">
        <v>67</v>
      </c>
      <c r="B34" s="14">
        <v>1</v>
      </c>
      <c r="C34" s="15">
        <v>48</v>
      </c>
      <c r="D34" s="40">
        <f t="shared" si="0"/>
        <v>48</v>
      </c>
      <c r="E34" s="39">
        <f t="shared" si="14"/>
        <v>62.400000000000006</v>
      </c>
      <c r="F34" s="8">
        <v>8.0000000000000002E-3</v>
      </c>
      <c r="G34" s="8">
        <v>1</v>
      </c>
      <c r="H34" s="11">
        <v>60</v>
      </c>
      <c r="I34" s="41">
        <v>0</v>
      </c>
      <c r="J34" s="15">
        <v>8</v>
      </c>
      <c r="K34" s="36">
        <v>0.5</v>
      </c>
      <c r="L34" s="44">
        <f t="shared" si="17"/>
        <v>0</v>
      </c>
      <c r="M34" s="44">
        <f t="shared" si="2"/>
        <v>0.5</v>
      </c>
      <c r="N34" s="44">
        <f t="shared" si="3"/>
        <v>0.5</v>
      </c>
      <c r="O34" s="44">
        <f t="shared" si="18"/>
        <v>0</v>
      </c>
      <c r="P34" s="41">
        <f t="shared" si="23"/>
        <v>0</v>
      </c>
      <c r="Q34" s="41">
        <f t="shared" si="23"/>
        <v>0</v>
      </c>
      <c r="R34" s="36">
        <v>4.0000000000000002E-4</v>
      </c>
      <c r="S34" s="47">
        <f t="shared" si="5"/>
        <v>4.0000000000000002E-4</v>
      </c>
      <c r="T34" s="44">
        <f t="shared" si="20"/>
        <v>1</v>
      </c>
      <c r="U34" s="48">
        <f t="shared" si="7"/>
        <v>4.0000000000000002E-4</v>
      </c>
      <c r="V34" s="48">
        <f t="shared" si="21"/>
        <v>0</v>
      </c>
      <c r="W34" s="36">
        <v>1.24E-2</v>
      </c>
      <c r="X34" s="37">
        <v>1E-4</v>
      </c>
      <c r="Y34" s="37">
        <v>5.0000000000000001E-4</v>
      </c>
      <c r="Z34" s="37">
        <v>4</v>
      </c>
      <c r="AA34" s="43">
        <f t="shared" si="16"/>
        <v>123.99999999999997</v>
      </c>
      <c r="AB34" s="14">
        <v>1</v>
      </c>
      <c r="AC34" s="9">
        <v>1</v>
      </c>
      <c r="AD34" s="14">
        <v>0.5</v>
      </c>
      <c r="AE34" s="9">
        <v>0.2</v>
      </c>
      <c r="AF34" s="9">
        <v>1</v>
      </c>
      <c r="AG34" s="49">
        <f t="shared" ref="AG34:AG49" si="24">AO34/(Z34*AA34)</f>
        <v>0.50403225806451624</v>
      </c>
      <c r="AH34" s="41">
        <f t="shared" ref="AH34:AH49" si="25">AG34*AO34/(Z34*Z34)</f>
        <v>7.8755040322580658</v>
      </c>
      <c r="AI34" s="15">
        <v>25</v>
      </c>
      <c r="AJ34" s="15">
        <v>8000</v>
      </c>
      <c r="AK34" s="9">
        <v>2000</v>
      </c>
      <c r="AL34" s="42">
        <f t="shared" ref="AL34:AL49" si="26">2*AO34*U34</f>
        <v>0.2</v>
      </c>
      <c r="AM34" s="52">
        <f t="shared" si="12"/>
        <v>1250</v>
      </c>
      <c r="AN34" s="41">
        <f t="shared" si="13"/>
        <v>1250</v>
      </c>
      <c r="AO34" s="32">
        <v>250</v>
      </c>
      <c r="AP34" s="27">
        <v>1</v>
      </c>
      <c r="AQ34" s="27">
        <v>5000</v>
      </c>
      <c r="AR34" s="27">
        <v>1</v>
      </c>
      <c r="AS34" s="27">
        <v>1</v>
      </c>
      <c r="AT34" s="27">
        <v>1</v>
      </c>
      <c r="AU34" s="27">
        <v>5000</v>
      </c>
      <c r="AV34" s="27">
        <v>0</v>
      </c>
      <c r="AW34" s="27">
        <v>3</v>
      </c>
      <c r="AX34" s="27">
        <v>1</v>
      </c>
    </row>
    <row r="35" spans="1:50" s="5" customFormat="1" ht="14.25" customHeight="1" x14ac:dyDescent="0.2">
      <c r="A35" s="28" t="s">
        <v>68</v>
      </c>
      <c r="B35" s="14">
        <v>1</v>
      </c>
      <c r="C35" s="15">
        <v>48</v>
      </c>
      <c r="D35" s="40">
        <f t="shared" si="0"/>
        <v>48</v>
      </c>
      <c r="E35" s="39">
        <f t="shared" si="14"/>
        <v>62.400000000000006</v>
      </c>
      <c r="F35" s="8">
        <v>8.0000000000000002E-3</v>
      </c>
      <c r="G35" s="8">
        <v>1</v>
      </c>
      <c r="H35" s="11">
        <v>60</v>
      </c>
      <c r="I35" s="41">
        <v>0</v>
      </c>
      <c r="J35" s="15">
        <v>8</v>
      </c>
      <c r="K35" s="36">
        <v>0.5</v>
      </c>
      <c r="L35" s="44">
        <f t="shared" si="17"/>
        <v>0</v>
      </c>
      <c r="M35" s="44">
        <f t="shared" si="2"/>
        <v>0.5</v>
      </c>
      <c r="N35" s="44">
        <f t="shared" si="3"/>
        <v>0.5</v>
      </c>
      <c r="O35" s="44">
        <f t="shared" si="18"/>
        <v>0</v>
      </c>
      <c r="P35" s="41">
        <f t="shared" ref="P35:Q37" si="27">O35</f>
        <v>0</v>
      </c>
      <c r="Q35" s="41">
        <f t="shared" si="27"/>
        <v>0</v>
      </c>
      <c r="R35" s="36">
        <v>4.0000000000000002E-4</v>
      </c>
      <c r="S35" s="47">
        <f t="shared" si="5"/>
        <v>4.0000000000000002E-4</v>
      </c>
      <c r="T35" s="44">
        <f t="shared" si="20"/>
        <v>1</v>
      </c>
      <c r="U35" s="48">
        <f t="shared" si="7"/>
        <v>4.0000000000000002E-4</v>
      </c>
      <c r="V35" s="48">
        <f t="shared" si="21"/>
        <v>0</v>
      </c>
      <c r="W35" s="36">
        <v>1.24E-2</v>
      </c>
      <c r="X35" s="37">
        <v>1E-4</v>
      </c>
      <c r="Y35" s="37">
        <v>5.0000000000000001E-4</v>
      </c>
      <c r="Z35" s="37">
        <v>4</v>
      </c>
      <c r="AA35" s="43">
        <f t="shared" si="16"/>
        <v>123.99999999999997</v>
      </c>
      <c r="AB35" s="14">
        <v>1</v>
      </c>
      <c r="AC35" s="9">
        <v>1</v>
      </c>
      <c r="AD35" s="14">
        <v>0.8</v>
      </c>
      <c r="AE35" s="9">
        <v>0.2</v>
      </c>
      <c r="AF35" s="9">
        <v>1</v>
      </c>
      <c r="AG35" s="49">
        <f t="shared" si="24"/>
        <v>0.50403225806451624</v>
      </c>
      <c r="AH35" s="41">
        <f t="shared" si="25"/>
        <v>7.8755040322580658</v>
      </c>
      <c r="AI35" s="15">
        <v>25</v>
      </c>
      <c r="AJ35" s="15">
        <v>8000</v>
      </c>
      <c r="AK35" s="9">
        <v>2000</v>
      </c>
      <c r="AL35" s="42">
        <f t="shared" si="26"/>
        <v>0.2</v>
      </c>
      <c r="AM35" s="52">
        <f t="shared" si="12"/>
        <v>1250</v>
      </c>
      <c r="AN35" s="41">
        <f t="shared" si="13"/>
        <v>1250</v>
      </c>
      <c r="AO35" s="32">
        <v>250</v>
      </c>
      <c r="AP35" s="27">
        <v>1</v>
      </c>
      <c r="AQ35" s="27">
        <v>6000</v>
      </c>
      <c r="AR35" s="27">
        <v>0</v>
      </c>
      <c r="AS35" s="27">
        <v>1</v>
      </c>
      <c r="AT35" s="27">
        <v>2</v>
      </c>
      <c r="AU35" s="27">
        <v>5000</v>
      </c>
      <c r="AV35" s="27">
        <v>0</v>
      </c>
      <c r="AW35" s="27">
        <v>0.7</v>
      </c>
      <c r="AX35" s="27">
        <v>1</v>
      </c>
    </row>
    <row r="36" spans="1:50" s="5" customFormat="1" ht="14.25" customHeight="1" x14ac:dyDescent="0.2">
      <c r="A36" s="28" t="s">
        <v>76</v>
      </c>
      <c r="B36" s="14">
        <v>1</v>
      </c>
      <c r="C36" s="15">
        <v>48</v>
      </c>
      <c r="D36" s="40">
        <f t="shared" si="0"/>
        <v>48</v>
      </c>
      <c r="E36" s="39">
        <f t="shared" si="14"/>
        <v>62.400000000000006</v>
      </c>
      <c r="F36" s="8">
        <v>8.0000000000000002E-3</v>
      </c>
      <c r="G36" s="8">
        <v>1</v>
      </c>
      <c r="H36" s="11">
        <v>60</v>
      </c>
      <c r="I36" s="41">
        <v>0</v>
      </c>
      <c r="J36" s="15">
        <v>8</v>
      </c>
      <c r="K36" s="36">
        <v>0.5</v>
      </c>
      <c r="L36" s="44">
        <f t="shared" si="17"/>
        <v>0</v>
      </c>
      <c r="M36" s="44">
        <f t="shared" si="2"/>
        <v>0.5</v>
      </c>
      <c r="N36" s="44">
        <f t="shared" si="3"/>
        <v>0.5</v>
      </c>
      <c r="O36" s="44">
        <f t="shared" si="18"/>
        <v>0</v>
      </c>
      <c r="P36" s="41">
        <f t="shared" si="27"/>
        <v>0</v>
      </c>
      <c r="Q36" s="41">
        <f t="shared" si="27"/>
        <v>0</v>
      </c>
      <c r="R36" s="36">
        <v>4.0000000000000002E-4</v>
      </c>
      <c r="S36" s="47">
        <f t="shared" si="5"/>
        <v>4.0000000000000002E-4</v>
      </c>
      <c r="T36" s="44">
        <f t="shared" si="20"/>
        <v>1</v>
      </c>
      <c r="U36" s="48">
        <f t="shared" si="7"/>
        <v>4.0000000000000002E-4</v>
      </c>
      <c r="V36" s="48">
        <f t="shared" si="21"/>
        <v>0</v>
      </c>
      <c r="W36" s="36">
        <v>1.24E-2</v>
      </c>
      <c r="X36" s="37">
        <v>1E-4</v>
      </c>
      <c r="Y36" s="37">
        <v>1E-3</v>
      </c>
      <c r="Z36" s="37">
        <v>4</v>
      </c>
      <c r="AA36" s="43">
        <f t="shared" si="16"/>
        <v>67.636363636363626</v>
      </c>
      <c r="AB36" s="14">
        <v>1</v>
      </c>
      <c r="AC36" s="9">
        <v>1</v>
      </c>
      <c r="AD36" s="14">
        <v>3</v>
      </c>
      <c r="AE36" s="9">
        <v>0.2</v>
      </c>
      <c r="AF36" s="9">
        <v>1</v>
      </c>
      <c r="AG36" s="49">
        <f t="shared" si="24"/>
        <v>0.92405913978494636</v>
      </c>
      <c r="AH36" s="41">
        <f t="shared" si="25"/>
        <v>14.438424059139788</v>
      </c>
      <c r="AI36" s="15">
        <v>25</v>
      </c>
      <c r="AJ36" s="15">
        <v>8000</v>
      </c>
      <c r="AK36" s="9">
        <v>2000</v>
      </c>
      <c r="AL36" s="42">
        <f t="shared" si="26"/>
        <v>0.2</v>
      </c>
      <c r="AM36" s="52">
        <f t="shared" si="12"/>
        <v>1250</v>
      </c>
      <c r="AN36" s="41">
        <f t="shared" si="13"/>
        <v>1250</v>
      </c>
      <c r="AO36" s="32">
        <v>250</v>
      </c>
      <c r="AP36" s="27">
        <v>1</v>
      </c>
      <c r="AQ36" s="27">
        <v>6000</v>
      </c>
      <c r="AR36" s="27">
        <v>2</v>
      </c>
      <c r="AS36" s="27">
        <v>1</v>
      </c>
      <c r="AT36" s="27">
        <v>3</v>
      </c>
      <c r="AU36" s="27">
        <v>5000</v>
      </c>
      <c r="AV36" s="27">
        <v>0</v>
      </c>
      <c r="AW36" s="27">
        <v>0.7</v>
      </c>
      <c r="AX36" s="27">
        <v>1</v>
      </c>
    </row>
    <row r="37" spans="1:50" s="5" customFormat="1" ht="14.25" customHeight="1" x14ac:dyDescent="0.2">
      <c r="A37" s="28" t="s">
        <v>69</v>
      </c>
      <c r="B37" s="14">
        <v>1</v>
      </c>
      <c r="C37" s="15">
        <v>48</v>
      </c>
      <c r="D37" s="40">
        <f t="shared" si="0"/>
        <v>48</v>
      </c>
      <c r="E37" s="39">
        <f t="shared" si="14"/>
        <v>62.400000000000006</v>
      </c>
      <c r="F37" s="8">
        <v>8.0000000000000002E-3</v>
      </c>
      <c r="G37" s="8">
        <v>1</v>
      </c>
      <c r="H37" s="11">
        <v>60</v>
      </c>
      <c r="I37" s="41">
        <v>0</v>
      </c>
      <c r="J37" s="15">
        <v>8</v>
      </c>
      <c r="K37" s="36">
        <v>0.5</v>
      </c>
      <c r="L37" s="44">
        <f t="shared" si="17"/>
        <v>0</v>
      </c>
      <c r="M37" s="44">
        <f t="shared" si="2"/>
        <v>0.5</v>
      </c>
      <c r="N37" s="44">
        <f t="shared" si="3"/>
        <v>0.5</v>
      </c>
      <c r="O37" s="44">
        <f t="shared" si="18"/>
        <v>0</v>
      </c>
      <c r="P37" s="41">
        <f t="shared" si="27"/>
        <v>0</v>
      </c>
      <c r="Q37" s="41">
        <f t="shared" si="27"/>
        <v>0</v>
      </c>
      <c r="R37" s="36">
        <v>4.0000000000000002E-4</v>
      </c>
      <c r="S37" s="47">
        <f t="shared" si="5"/>
        <v>4.0000000000000002E-4</v>
      </c>
      <c r="T37" s="44">
        <f t="shared" si="20"/>
        <v>1</v>
      </c>
      <c r="U37" s="48">
        <f t="shared" si="7"/>
        <v>4.0000000000000002E-4</v>
      </c>
      <c r="V37" s="48">
        <f t="shared" si="21"/>
        <v>0</v>
      </c>
      <c r="W37" s="36">
        <v>1.24E-2</v>
      </c>
      <c r="X37" s="37">
        <v>1E-4</v>
      </c>
      <c r="Y37" s="37">
        <v>1E-3</v>
      </c>
      <c r="Z37" s="37">
        <v>2.5</v>
      </c>
      <c r="AA37" s="43">
        <f t="shared" si="16"/>
        <v>67.636363636363626</v>
      </c>
      <c r="AB37" s="14">
        <v>1</v>
      </c>
      <c r="AC37" s="9">
        <v>1</v>
      </c>
      <c r="AD37" s="14">
        <v>0.8</v>
      </c>
      <c r="AE37" s="9">
        <v>0.2</v>
      </c>
      <c r="AF37" s="9">
        <v>1</v>
      </c>
      <c r="AG37" s="49">
        <f t="shared" si="24"/>
        <v>1.4784946236559142</v>
      </c>
      <c r="AH37" s="41">
        <f t="shared" si="25"/>
        <v>59.139784946236567</v>
      </c>
      <c r="AI37" s="15">
        <v>25</v>
      </c>
      <c r="AJ37" s="15">
        <v>8000</v>
      </c>
      <c r="AK37" s="9">
        <v>2000</v>
      </c>
      <c r="AL37" s="42">
        <f t="shared" si="26"/>
        <v>0.2</v>
      </c>
      <c r="AM37" s="52">
        <f t="shared" si="12"/>
        <v>1250</v>
      </c>
      <c r="AN37" s="41">
        <f t="shared" si="13"/>
        <v>1250</v>
      </c>
      <c r="AO37" s="32">
        <v>250</v>
      </c>
      <c r="AP37" s="27">
        <v>5</v>
      </c>
      <c r="AQ37" s="27">
        <v>250</v>
      </c>
      <c r="AR37" s="27">
        <v>0</v>
      </c>
      <c r="AS37" s="27">
        <v>1</v>
      </c>
      <c r="AT37" s="27">
        <v>0</v>
      </c>
      <c r="AU37" s="27">
        <v>1</v>
      </c>
      <c r="AV37" s="27">
        <v>1</v>
      </c>
      <c r="AW37" s="27">
        <v>0</v>
      </c>
      <c r="AX37" s="27">
        <v>0.75</v>
      </c>
    </row>
    <row r="38" spans="1:50" s="5" customFormat="1" ht="14.25" customHeight="1" x14ac:dyDescent="0.2">
      <c r="A38" s="28" t="s">
        <v>70</v>
      </c>
      <c r="B38" s="14">
        <v>1</v>
      </c>
      <c r="C38" s="15">
        <v>340</v>
      </c>
      <c r="D38" s="40">
        <f t="shared" si="0"/>
        <v>340</v>
      </c>
      <c r="E38" s="39">
        <f t="shared" si="14"/>
        <v>442</v>
      </c>
      <c r="F38" s="8">
        <v>8.0000000000000002E-3</v>
      </c>
      <c r="G38" s="8">
        <v>0</v>
      </c>
      <c r="H38" s="11">
        <v>60</v>
      </c>
      <c r="I38" s="41">
        <v>0</v>
      </c>
      <c r="J38" s="15">
        <v>6</v>
      </c>
      <c r="K38" s="36">
        <v>0.1</v>
      </c>
      <c r="L38" s="44">
        <f t="shared" si="17"/>
        <v>0</v>
      </c>
      <c r="M38" s="44">
        <f t="shared" si="2"/>
        <v>0.1</v>
      </c>
      <c r="N38" s="44">
        <f t="shared" si="3"/>
        <v>0.1</v>
      </c>
      <c r="O38" s="44">
        <f t="shared" si="18"/>
        <v>0</v>
      </c>
      <c r="P38" s="41">
        <f t="shared" ref="P38:Q49" si="28">O38</f>
        <v>0</v>
      </c>
      <c r="Q38" s="41">
        <f t="shared" si="28"/>
        <v>0</v>
      </c>
      <c r="R38" s="36">
        <v>8.0000000000000004E-4</v>
      </c>
      <c r="S38" s="47">
        <f t="shared" si="5"/>
        <v>8.0000000000000004E-4</v>
      </c>
      <c r="T38" s="44">
        <f t="shared" si="20"/>
        <v>1</v>
      </c>
      <c r="U38" s="48">
        <f t="shared" si="7"/>
        <v>8.0000000000000004E-4</v>
      </c>
      <c r="V38" s="48">
        <f t="shared" si="21"/>
        <v>0</v>
      </c>
      <c r="W38" s="36">
        <v>0.13645389999999999</v>
      </c>
      <c r="X38" s="37">
        <v>2E-3</v>
      </c>
      <c r="Y38" s="37">
        <v>0.05</v>
      </c>
      <c r="Z38" s="37">
        <v>10</v>
      </c>
      <c r="AA38" s="43">
        <f t="shared" si="16"/>
        <v>11.808510576923075</v>
      </c>
      <c r="AB38" s="14">
        <v>1</v>
      </c>
      <c r="AC38" s="9">
        <v>1</v>
      </c>
      <c r="AD38" s="14">
        <v>0.5</v>
      </c>
      <c r="AE38" s="9">
        <v>0.2</v>
      </c>
      <c r="AF38" s="9">
        <v>1</v>
      </c>
      <c r="AG38" s="49">
        <f t="shared" si="24"/>
        <v>2.1171171281208445</v>
      </c>
      <c r="AH38" s="41">
        <f t="shared" si="25"/>
        <v>5.2927928203021111</v>
      </c>
      <c r="AI38" s="15">
        <v>80</v>
      </c>
      <c r="AJ38" s="15">
        <v>8000</v>
      </c>
      <c r="AK38" s="9">
        <v>2000</v>
      </c>
      <c r="AL38" s="42">
        <f t="shared" si="26"/>
        <v>0.4</v>
      </c>
      <c r="AM38" s="52">
        <f t="shared" si="12"/>
        <v>125</v>
      </c>
      <c r="AN38" s="41">
        <f t="shared" si="13"/>
        <v>125</v>
      </c>
      <c r="AO38" s="32">
        <v>250</v>
      </c>
      <c r="AP38" s="27">
        <v>1</v>
      </c>
      <c r="AQ38" s="27">
        <v>6000</v>
      </c>
      <c r="AR38" s="27">
        <v>1</v>
      </c>
      <c r="AS38" s="27">
        <v>1</v>
      </c>
      <c r="AT38" s="27">
        <v>1</v>
      </c>
      <c r="AU38" s="27">
        <v>5200</v>
      </c>
      <c r="AV38" s="27">
        <v>0</v>
      </c>
      <c r="AW38" s="27">
        <v>25</v>
      </c>
      <c r="AX38" s="27">
        <v>1</v>
      </c>
    </row>
    <row r="39" spans="1:50" s="5" customFormat="1" ht="14.25" customHeight="1" x14ac:dyDescent="0.2">
      <c r="A39" s="28" t="s">
        <v>71</v>
      </c>
      <c r="B39" s="14">
        <v>1</v>
      </c>
      <c r="C39" s="15">
        <v>340</v>
      </c>
      <c r="D39" s="40">
        <f t="shared" si="0"/>
        <v>340</v>
      </c>
      <c r="E39" s="39">
        <f t="shared" si="14"/>
        <v>442</v>
      </c>
      <c r="F39" s="8">
        <v>1.4999999999999999E-2</v>
      </c>
      <c r="G39" s="8">
        <v>0</v>
      </c>
      <c r="H39" s="11">
        <v>60</v>
      </c>
      <c r="I39" s="41">
        <v>0</v>
      </c>
      <c r="J39" s="15">
        <v>6</v>
      </c>
      <c r="K39" s="36">
        <v>0.1</v>
      </c>
      <c r="L39" s="44">
        <f t="shared" si="17"/>
        <v>0</v>
      </c>
      <c r="M39" s="44">
        <f>K39</f>
        <v>0.1</v>
      </c>
      <c r="N39" s="44">
        <f t="shared" si="3"/>
        <v>0.1</v>
      </c>
      <c r="O39" s="44">
        <f t="shared" si="18"/>
        <v>0</v>
      </c>
      <c r="P39" s="41">
        <f t="shared" si="28"/>
        <v>0</v>
      </c>
      <c r="Q39" s="41">
        <f t="shared" si="28"/>
        <v>0</v>
      </c>
      <c r="R39" s="36">
        <v>8.0000000000000004E-4</v>
      </c>
      <c r="S39" s="47">
        <f t="shared" si="5"/>
        <v>8.0000000000000004E-4</v>
      </c>
      <c r="T39" s="44">
        <f t="shared" si="20"/>
        <v>1</v>
      </c>
      <c r="U39" s="48">
        <f>((R39+S39)/2)*(1-O39*O39/(T39*(R39+S39)/2))</f>
        <v>8.0000000000000004E-4</v>
      </c>
      <c r="V39" s="48">
        <f t="shared" si="21"/>
        <v>0</v>
      </c>
      <c r="W39" s="36">
        <v>0.13645389999999999</v>
      </c>
      <c r="X39" s="37">
        <v>2E-3</v>
      </c>
      <c r="Y39" s="37">
        <v>0.02</v>
      </c>
      <c r="Z39" s="37">
        <v>5</v>
      </c>
      <c r="AA39" s="43">
        <f t="shared" si="16"/>
        <v>27.911024999999999</v>
      </c>
      <c r="AB39" s="14">
        <v>1</v>
      </c>
      <c r="AC39" s="9">
        <v>1</v>
      </c>
      <c r="AD39" s="14">
        <v>0.2</v>
      </c>
      <c r="AE39" s="9">
        <v>0.2</v>
      </c>
      <c r="AF39" s="9">
        <v>1</v>
      </c>
      <c r="AG39" s="49">
        <f t="shared" si="24"/>
        <v>1.7914068007176376</v>
      </c>
      <c r="AH39" s="41">
        <f t="shared" si="25"/>
        <v>17.914068007176375</v>
      </c>
      <c r="AI39" s="15">
        <v>80</v>
      </c>
      <c r="AJ39" s="15">
        <v>8000</v>
      </c>
      <c r="AK39" s="9">
        <v>2000</v>
      </c>
      <c r="AL39" s="42">
        <f t="shared" si="26"/>
        <v>0.4</v>
      </c>
      <c r="AM39" s="52">
        <f>M39/U39</f>
        <v>125</v>
      </c>
      <c r="AN39" s="41">
        <f>N39/U39</f>
        <v>125</v>
      </c>
      <c r="AO39" s="32">
        <v>250</v>
      </c>
      <c r="AP39" s="27">
        <v>1</v>
      </c>
      <c r="AQ39" s="27">
        <v>6000</v>
      </c>
      <c r="AR39" s="27">
        <v>0</v>
      </c>
      <c r="AS39" s="27">
        <v>1</v>
      </c>
      <c r="AT39" s="27">
        <v>2</v>
      </c>
      <c r="AU39" s="27">
        <v>5200</v>
      </c>
      <c r="AV39" s="27">
        <v>0</v>
      </c>
      <c r="AW39" s="27">
        <v>25</v>
      </c>
      <c r="AX39" s="27">
        <v>1</v>
      </c>
    </row>
    <row r="40" spans="1:50" s="5" customFormat="1" ht="14.25" customHeight="1" x14ac:dyDescent="0.2">
      <c r="A40" s="28" t="s">
        <v>72</v>
      </c>
      <c r="B40" s="14">
        <v>1</v>
      </c>
      <c r="C40" s="15">
        <v>340</v>
      </c>
      <c r="D40" s="40">
        <f t="shared" si="0"/>
        <v>340</v>
      </c>
      <c r="E40" s="39">
        <f t="shared" si="14"/>
        <v>442</v>
      </c>
      <c r="F40" s="8">
        <v>8.0000000000000002E-3</v>
      </c>
      <c r="G40" s="8">
        <v>0</v>
      </c>
      <c r="H40" s="11">
        <v>60</v>
      </c>
      <c r="I40" s="41">
        <v>0</v>
      </c>
      <c r="J40" s="15">
        <v>6</v>
      </c>
      <c r="K40" s="36">
        <v>0.1</v>
      </c>
      <c r="L40" s="44">
        <f t="shared" si="17"/>
        <v>0</v>
      </c>
      <c r="M40" s="44">
        <f>K40</f>
        <v>0.1</v>
      </c>
      <c r="N40" s="44">
        <f t="shared" si="3"/>
        <v>0.1</v>
      </c>
      <c r="O40" s="44">
        <f t="shared" si="18"/>
        <v>0</v>
      </c>
      <c r="P40" s="41">
        <f t="shared" si="28"/>
        <v>0</v>
      </c>
      <c r="Q40" s="41">
        <f t="shared" si="28"/>
        <v>0</v>
      </c>
      <c r="R40" s="36">
        <v>8.0000000000000004E-4</v>
      </c>
      <c r="S40" s="47">
        <f t="shared" si="5"/>
        <v>8.0000000000000004E-4</v>
      </c>
      <c r="T40" s="44">
        <f t="shared" si="20"/>
        <v>1</v>
      </c>
      <c r="U40" s="48">
        <f>((R40+S40)/2)*(1-O40*O40/(T40*(R40+S40)/2))</f>
        <v>8.0000000000000004E-4</v>
      </c>
      <c r="V40" s="48">
        <f t="shared" si="21"/>
        <v>0</v>
      </c>
      <c r="W40" s="36">
        <v>0.13645389999999999</v>
      </c>
      <c r="X40" s="37">
        <v>2E-3</v>
      </c>
      <c r="Y40" s="37">
        <v>0.1</v>
      </c>
      <c r="Z40" s="37">
        <v>6</v>
      </c>
      <c r="AA40" s="43">
        <f t="shared" si="16"/>
        <v>6.0200249999999995</v>
      </c>
      <c r="AB40" s="14">
        <v>1</v>
      </c>
      <c r="AC40" s="9">
        <v>1</v>
      </c>
      <c r="AD40" s="14">
        <v>0.1</v>
      </c>
      <c r="AE40" s="9">
        <v>0.2</v>
      </c>
      <c r="AF40" s="9">
        <v>1</v>
      </c>
      <c r="AG40" s="49">
        <f t="shared" si="24"/>
        <v>6.9213444573181464</v>
      </c>
      <c r="AH40" s="41">
        <f t="shared" si="25"/>
        <v>48.064892064709355</v>
      </c>
      <c r="AI40" s="15">
        <v>80</v>
      </c>
      <c r="AJ40" s="15">
        <v>8000</v>
      </c>
      <c r="AK40" s="9">
        <v>2000</v>
      </c>
      <c r="AL40" s="42">
        <f t="shared" si="26"/>
        <v>0.4</v>
      </c>
      <c r="AM40" s="52">
        <f>M40/U40</f>
        <v>125</v>
      </c>
      <c r="AN40" s="41">
        <f>N40/U40</f>
        <v>125</v>
      </c>
      <c r="AO40" s="32">
        <v>250</v>
      </c>
      <c r="AP40" s="27">
        <v>5</v>
      </c>
      <c r="AQ40" s="27">
        <v>100</v>
      </c>
      <c r="AR40" s="27">
        <v>0</v>
      </c>
      <c r="AS40" s="27">
        <v>1</v>
      </c>
      <c r="AT40" s="27">
        <v>0</v>
      </c>
      <c r="AU40" s="27">
        <v>1</v>
      </c>
      <c r="AV40" s="27">
        <v>1</v>
      </c>
      <c r="AW40" s="27">
        <v>0</v>
      </c>
      <c r="AX40" s="27">
        <v>12</v>
      </c>
    </row>
    <row r="41" spans="1:50" ht="14.25" customHeight="1" x14ac:dyDescent="0.2">
      <c r="A41" s="28" t="s">
        <v>55</v>
      </c>
      <c r="B41" s="10">
        <v>1</v>
      </c>
      <c r="C41" s="11">
        <v>24</v>
      </c>
      <c r="D41" s="40">
        <f t="shared" si="0"/>
        <v>24</v>
      </c>
      <c r="E41" s="39">
        <f t="shared" si="14"/>
        <v>31.200000000000003</v>
      </c>
      <c r="F41" s="8">
        <v>8.0000000000000002E-3</v>
      </c>
      <c r="G41" s="8">
        <v>1</v>
      </c>
      <c r="H41" s="11">
        <v>60</v>
      </c>
      <c r="I41" s="41">
        <v>0</v>
      </c>
      <c r="J41" s="15">
        <v>8</v>
      </c>
      <c r="K41" s="29">
        <v>0.36</v>
      </c>
      <c r="L41" s="44">
        <f t="shared" si="17"/>
        <v>0</v>
      </c>
      <c r="M41" s="44">
        <f t="shared" si="2"/>
        <v>0.36</v>
      </c>
      <c r="N41" s="44">
        <f t="shared" si="3"/>
        <v>0.36</v>
      </c>
      <c r="O41" s="44">
        <f t="shared" si="18"/>
        <v>0</v>
      </c>
      <c r="P41" s="41">
        <f t="shared" si="28"/>
        <v>0</v>
      </c>
      <c r="Q41" s="41">
        <f t="shared" si="28"/>
        <v>0</v>
      </c>
      <c r="R41" s="38">
        <v>2.0000000000000001E-4</v>
      </c>
      <c r="S41" s="47">
        <f t="shared" si="5"/>
        <v>2.0000000000000001E-4</v>
      </c>
      <c r="T41" s="44">
        <f t="shared" si="20"/>
        <v>1</v>
      </c>
      <c r="U41" s="48">
        <f t="shared" si="7"/>
        <v>2.0000000000000001E-4</v>
      </c>
      <c r="V41" s="48">
        <f t="shared" si="21"/>
        <v>0</v>
      </c>
      <c r="W41" s="29">
        <v>6.3953999999999999E-3</v>
      </c>
      <c r="X41" s="31">
        <v>5.0000000000000002E-5</v>
      </c>
      <c r="Y41" s="31">
        <v>5.0000000000000001E-4</v>
      </c>
      <c r="Z41" s="31">
        <v>4</v>
      </c>
      <c r="AA41" s="43">
        <f t="shared" si="16"/>
        <v>69.768000000000001</v>
      </c>
      <c r="AB41" s="10">
        <v>0</v>
      </c>
      <c r="AC41" s="9">
        <v>1</v>
      </c>
      <c r="AD41" s="10">
        <v>2</v>
      </c>
      <c r="AE41" s="9">
        <v>0.2</v>
      </c>
      <c r="AF41" s="9">
        <v>1</v>
      </c>
      <c r="AG41" s="49">
        <f t="shared" si="24"/>
        <v>0.89582616672399951</v>
      </c>
      <c r="AH41" s="41">
        <f t="shared" si="25"/>
        <v>13.997283855062491</v>
      </c>
      <c r="AI41" s="11">
        <v>12</v>
      </c>
      <c r="AJ41" s="11">
        <v>8000</v>
      </c>
      <c r="AK41" s="9">
        <v>4000</v>
      </c>
      <c r="AL41" s="42">
        <f t="shared" si="26"/>
        <v>0.1</v>
      </c>
      <c r="AM41" s="52">
        <f t="shared" si="12"/>
        <v>1799.9999999999998</v>
      </c>
      <c r="AN41" s="41">
        <f t="shared" si="13"/>
        <v>1799.9999999999998</v>
      </c>
      <c r="AO41" s="32">
        <v>250</v>
      </c>
      <c r="AP41" s="27">
        <v>5</v>
      </c>
      <c r="AQ41" s="27">
        <v>6000</v>
      </c>
      <c r="AR41" s="27">
        <v>0</v>
      </c>
      <c r="AS41" s="27">
        <v>1</v>
      </c>
      <c r="AT41" s="27">
        <v>2</v>
      </c>
      <c r="AU41" s="27">
        <v>6000</v>
      </c>
      <c r="AV41" s="27">
        <v>0</v>
      </c>
      <c r="AW41" s="27">
        <v>0.14000000000000001</v>
      </c>
      <c r="AX41" s="27">
        <v>1</v>
      </c>
    </row>
    <row r="42" spans="1:50" ht="14.25" customHeight="1" x14ac:dyDescent="0.2">
      <c r="A42" s="28" t="s">
        <v>73</v>
      </c>
      <c r="B42" s="10">
        <v>1</v>
      </c>
      <c r="C42" s="11">
        <v>24</v>
      </c>
      <c r="D42" s="40">
        <f t="shared" si="0"/>
        <v>24</v>
      </c>
      <c r="E42" s="39">
        <f t="shared" si="14"/>
        <v>31.200000000000003</v>
      </c>
      <c r="F42" s="8">
        <v>8.0000000000000002E-3</v>
      </c>
      <c r="G42" s="8">
        <v>1</v>
      </c>
      <c r="H42" s="11">
        <v>60</v>
      </c>
      <c r="I42" s="41">
        <v>0</v>
      </c>
      <c r="J42" s="11">
        <v>8</v>
      </c>
      <c r="K42" s="29">
        <v>0.36</v>
      </c>
      <c r="L42" s="44">
        <f t="shared" si="17"/>
        <v>0</v>
      </c>
      <c r="M42" s="44">
        <f>K42</f>
        <v>0.36</v>
      </c>
      <c r="N42" s="44">
        <f t="shared" si="3"/>
        <v>0.36</v>
      </c>
      <c r="O42" s="44">
        <f t="shared" si="18"/>
        <v>0</v>
      </c>
      <c r="P42" s="41">
        <f t="shared" si="28"/>
        <v>0</v>
      </c>
      <c r="Q42" s="41">
        <f t="shared" si="28"/>
        <v>0</v>
      </c>
      <c r="R42" s="38">
        <v>2.0000000000000001E-4</v>
      </c>
      <c r="S42" s="47">
        <f t="shared" si="5"/>
        <v>2.0000000000000001E-4</v>
      </c>
      <c r="T42" s="44">
        <f t="shared" si="20"/>
        <v>1</v>
      </c>
      <c r="U42" s="48">
        <f>((R42+S42)/2)*(1-O42*O42/(T42*(R42+S42)/2))</f>
        <v>2.0000000000000001E-4</v>
      </c>
      <c r="V42" s="48">
        <f t="shared" si="21"/>
        <v>0</v>
      </c>
      <c r="W42" s="29">
        <v>6.3953999999999999E-3</v>
      </c>
      <c r="X42" s="31">
        <v>5.0000000000000002E-5</v>
      </c>
      <c r="Y42" s="31">
        <v>4.0000000000000002E-4</v>
      </c>
      <c r="Z42" s="31">
        <v>5</v>
      </c>
      <c r="AA42" s="43">
        <f t="shared" si="16"/>
        <v>85.271999999999991</v>
      </c>
      <c r="AB42" s="10">
        <v>1</v>
      </c>
      <c r="AC42" s="9">
        <v>1</v>
      </c>
      <c r="AD42" s="10">
        <v>4</v>
      </c>
      <c r="AE42" s="9">
        <v>0.2</v>
      </c>
      <c r="AF42" s="9">
        <v>1</v>
      </c>
      <c r="AG42" s="49">
        <f t="shared" si="24"/>
        <v>0.58635894549207246</v>
      </c>
      <c r="AH42" s="41">
        <f t="shared" si="25"/>
        <v>5.8635894549207253</v>
      </c>
      <c r="AI42" s="11">
        <v>12</v>
      </c>
      <c r="AJ42" s="11">
        <v>6000</v>
      </c>
      <c r="AK42" s="9">
        <v>4000</v>
      </c>
      <c r="AL42" s="42">
        <f t="shared" si="26"/>
        <v>0.1</v>
      </c>
      <c r="AM42" s="52">
        <f>M42/U42</f>
        <v>1799.9999999999998</v>
      </c>
      <c r="AN42" s="41">
        <f>N42/U42</f>
        <v>1799.9999999999998</v>
      </c>
      <c r="AO42" s="32">
        <v>250</v>
      </c>
      <c r="AP42" s="27">
        <v>1</v>
      </c>
      <c r="AQ42" s="27">
        <v>5500</v>
      </c>
      <c r="AR42" s="27">
        <v>2</v>
      </c>
      <c r="AS42" s="27">
        <v>1</v>
      </c>
      <c r="AT42" s="27">
        <v>3</v>
      </c>
      <c r="AU42" s="27">
        <v>5000</v>
      </c>
      <c r="AV42" s="27">
        <v>0</v>
      </c>
      <c r="AW42" s="27">
        <v>0.2</v>
      </c>
      <c r="AX42" s="27">
        <v>1</v>
      </c>
    </row>
    <row r="43" spans="1:50" ht="14.25" customHeight="1" x14ac:dyDescent="0.2">
      <c r="A43" s="28" t="s">
        <v>56</v>
      </c>
      <c r="B43" s="10">
        <v>1</v>
      </c>
      <c r="C43" s="11">
        <v>24</v>
      </c>
      <c r="D43" s="40">
        <f t="shared" si="0"/>
        <v>24</v>
      </c>
      <c r="E43" s="39">
        <f t="shared" si="14"/>
        <v>31.200000000000003</v>
      </c>
      <c r="F43" s="8">
        <v>8.0000000000000002E-3</v>
      </c>
      <c r="G43" s="8">
        <v>1</v>
      </c>
      <c r="H43" s="11">
        <v>60</v>
      </c>
      <c r="I43" s="41">
        <v>0</v>
      </c>
      <c r="J43" s="11">
        <v>8</v>
      </c>
      <c r="K43" s="29">
        <v>0.36</v>
      </c>
      <c r="L43" s="44">
        <f t="shared" si="17"/>
        <v>0</v>
      </c>
      <c r="M43" s="44">
        <f>K43</f>
        <v>0.36</v>
      </c>
      <c r="N43" s="44">
        <f t="shared" si="3"/>
        <v>0.36</v>
      </c>
      <c r="O43" s="44">
        <f t="shared" si="18"/>
        <v>0</v>
      </c>
      <c r="P43" s="41">
        <f t="shared" si="28"/>
        <v>0</v>
      </c>
      <c r="Q43" s="41">
        <f t="shared" si="28"/>
        <v>0</v>
      </c>
      <c r="R43" s="38">
        <v>2.0000000000000001E-4</v>
      </c>
      <c r="S43" s="47">
        <f t="shared" si="5"/>
        <v>2.0000000000000001E-4</v>
      </c>
      <c r="T43" s="44">
        <f t="shared" si="20"/>
        <v>1</v>
      </c>
      <c r="U43" s="48">
        <f>((R43+S43)/2)*(1-O43*O43/(T43*(R43+S43)/2))</f>
        <v>2.0000000000000001E-4</v>
      </c>
      <c r="V43" s="48">
        <f t="shared" si="21"/>
        <v>0</v>
      </c>
      <c r="W43" s="29">
        <v>6.3953999999999999E-3</v>
      </c>
      <c r="X43" s="31">
        <v>5.0000000000000002E-5</v>
      </c>
      <c r="Y43" s="31">
        <v>1E-3</v>
      </c>
      <c r="Z43" s="31">
        <v>3</v>
      </c>
      <c r="AA43" s="43">
        <f t="shared" si="16"/>
        <v>36.545142857142864</v>
      </c>
      <c r="AB43" s="10">
        <v>1</v>
      </c>
      <c r="AC43" s="9">
        <v>1</v>
      </c>
      <c r="AD43" s="10">
        <v>0.5</v>
      </c>
      <c r="AE43" s="9">
        <v>0.2</v>
      </c>
      <c r="AF43" s="9">
        <v>1</v>
      </c>
      <c r="AG43" s="49">
        <f t="shared" si="24"/>
        <v>1.3681708728148354</v>
      </c>
      <c r="AH43" s="41">
        <f t="shared" si="25"/>
        <v>22.802847880247256</v>
      </c>
      <c r="AI43" s="11">
        <v>12</v>
      </c>
      <c r="AJ43" s="11">
        <v>6000</v>
      </c>
      <c r="AK43" s="9">
        <v>4000</v>
      </c>
      <c r="AL43" s="42">
        <f t="shared" si="26"/>
        <v>6.0000000000000005E-2</v>
      </c>
      <c r="AM43" s="52">
        <f>M43/U43</f>
        <v>1799.9999999999998</v>
      </c>
      <c r="AN43" s="41">
        <f>N43/U43</f>
        <v>1799.9999999999998</v>
      </c>
      <c r="AO43" s="32">
        <v>150</v>
      </c>
      <c r="AP43" s="27">
        <v>5</v>
      </c>
      <c r="AQ43" s="27">
        <v>250</v>
      </c>
      <c r="AR43" s="27">
        <v>0</v>
      </c>
      <c r="AS43" s="27">
        <v>1</v>
      </c>
      <c r="AT43" s="27">
        <v>0</v>
      </c>
      <c r="AU43" s="27">
        <v>1</v>
      </c>
      <c r="AV43" s="27">
        <v>1</v>
      </c>
      <c r="AW43" s="27">
        <v>0</v>
      </c>
      <c r="AX43" s="27">
        <v>0.4</v>
      </c>
    </row>
    <row r="44" spans="1:50" ht="13.5" customHeight="1" x14ac:dyDescent="0.2">
      <c r="A44" s="28" t="s">
        <v>57</v>
      </c>
      <c r="B44" s="10">
        <v>1</v>
      </c>
      <c r="C44" s="11">
        <v>130</v>
      </c>
      <c r="D44" s="40">
        <f t="shared" si="0"/>
        <v>130</v>
      </c>
      <c r="E44" s="39">
        <f t="shared" si="14"/>
        <v>169</v>
      </c>
      <c r="F44" s="8">
        <v>8.0000000000000002E-3</v>
      </c>
      <c r="G44" s="8">
        <v>1</v>
      </c>
      <c r="H44" s="11">
        <v>60</v>
      </c>
      <c r="I44" s="41">
        <v>0</v>
      </c>
      <c r="J44" s="11">
        <v>4</v>
      </c>
      <c r="K44" s="29">
        <v>4.5999999999999996</v>
      </c>
      <c r="L44" s="44">
        <f t="shared" si="17"/>
        <v>0</v>
      </c>
      <c r="M44" s="44">
        <f t="shared" si="2"/>
        <v>4.5999999999999996</v>
      </c>
      <c r="N44" s="44">
        <f t="shared" si="3"/>
        <v>4.5999999999999996</v>
      </c>
      <c r="O44" s="44">
        <f t="shared" si="18"/>
        <v>0</v>
      </c>
      <c r="P44" s="41">
        <f t="shared" si="28"/>
        <v>0</v>
      </c>
      <c r="Q44" s="41">
        <f t="shared" si="28"/>
        <v>0</v>
      </c>
      <c r="R44" s="38">
        <v>1.2E-2</v>
      </c>
      <c r="S44" s="47">
        <f t="shared" si="5"/>
        <v>1.2E-2</v>
      </c>
      <c r="T44" s="44">
        <f t="shared" si="20"/>
        <v>1</v>
      </c>
      <c r="U44" s="48">
        <f t="shared" si="7"/>
        <v>1.2E-2</v>
      </c>
      <c r="V44" s="48">
        <f t="shared" si="21"/>
        <v>0</v>
      </c>
      <c r="W44" s="29">
        <v>0.10475</v>
      </c>
      <c r="X44" s="31">
        <v>2.0000000000000001E-4</v>
      </c>
      <c r="Y44" s="31">
        <v>1E-3</v>
      </c>
      <c r="Z44" s="31">
        <v>5</v>
      </c>
      <c r="AA44" s="43">
        <f t="shared" si="16"/>
        <v>261.87499999999994</v>
      </c>
      <c r="AB44" s="10">
        <v>1</v>
      </c>
      <c r="AC44" s="9">
        <v>1</v>
      </c>
      <c r="AD44" s="10">
        <v>0.5</v>
      </c>
      <c r="AE44" s="9">
        <v>0.2</v>
      </c>
      <c r="AF44" s="9">
        <v>1</v>
      </c>
      <c r="AG44" s="49">
        <f t="shared" si="24"/>
        <v>0.19093078758949883</v>
      </c>
      <c r="AH44" s="41">
        <f t="shared" si="25"/>
        <v>1.9093078758949884</v>
      </c>
      <c r="AI44" s="11">
        <v>3</v>
      </c>
      <c r="AJ44" s="11">
        <v>6000</v>
      </c>
      <c r="AK44" s="9">
        <v>2000</v>
      </c>
      <c r="AL44" s="42">
        <f t="shared" si="26"/>
        <v>6</v>
      </c>
      <c r="AM44" s="52">
        <f t="shared" si="12"/>
        <v>383.33333333333331</v>
      </c>
      <c r="AN44" s="41">
        <f t="shared" si="13"/>
        <v>383.33333333333331</v>
      </c>
      <c r="AO44" s="32">
        <v>250</v>
      </c>
      <c r="AP44" s="27">
        <v>1</v>
      </c>
      <c r="AQ44" s="27">
        <v>4000</v>
      </c>
      <c r="AR44" s="27">
        <v>0</v>
      </c>
      <c r="AS44" s="27">
        <v>1</v>
      </c>
      <c r="AT44" s="27">
        <v>2</v>
      </c>
      <c r="AU44" s="27">
        <v>4000</v>
      </c>
      <c r="AV44" s="27">
        <v>0</v>
      </c>
      <c r="AW44" s="27">
        <v>0.4</v>
      </c>
      <c r="AX44" s="27">
        <v>1</v>
      </c>
    </row>
    <row r="45" spans="1:50" ht="13.5" customHeight="1" x14ac:dyDescent="0.2">
      <c r="A45" s="28" t="s">
        <v>74</v>
      </c>
      <c r="B45" s="10">
        <v>1</v>
      </c>
      <c r="C45" s="11">
        <v>130</v>
      </c>
      <c r="D45" s="40">
        <f t="shared" si="0"/>
        <v>130</v>
      </c>
      <c r="E45" s="39">
        <f t="shared" si="14"/>
        <v>169</v>
      </c>
      <c r="F45" s="8">
        <v>8.0000000000000002E-3</v>
      </c>
      <c r="G45" s="8">
        <v>1</v>
      </c>
      <c r="H45" s="11">
        <v>60</v>
      </c>
      <c r="I45" s="41">
        <v>0</v>
      </c>
      <c r="J45" s="11">
        <v>4</v>
      </c>
      <c r="K45" s="29">
        <v>4.5999999999999996</v>
      </c>
      <c r="L45" s="44">
        <f t="shared" si="17"/>
        <v>0</v>
      </c>
      <c r="M45" s="44">
        <f>K45</f>
        <v>4.5999999999999996</v>
      </c>
      <c r="N45" s="44">
        <f t="shared" si="3"/>
        <v>4.5999999999999996</v>
      </c>
      <c r="O45" s="44">
        <f t="shared" si="18"/>
        <v>0</v>
      </c>
      <c r="P45" s="41">
        <f t="shared" si="28"/>
        <v>0</v>
      </c>
      <c r="Q45" s="41">
        <f t="shared" si="28"/>
        <v>0</v>
      </c>
      <c r="R45" s="38">
        <v>1.2E-2</v>
      </c>
      <c r="S45" s="47">
        <f t="shared" si="5"/>
        <v>1.2E-2</v>
      </c>
      <c r="T45" s="44">
        <f t="shared" si="20"/>
        <v>1</v>
      </c>
      <c r="U45" s="48">
        <f>((R45+S45)/2)*(1-O45*O45/(T45*(R45+S45)/2))</f>
        <v>1.2E-2</v>
      </c>
      <c r="V45" s="48">
        <f t="shared" si="21"/>
        <v>0</v>
      </c>
      <c r="W45" s="29">
        <v>0.10475</v>
      </c>
      <c r="X45" s="31">
        <v>2.0000000000000001E-4</v>
      </c>
      <c r="Y45" s="31">
        <v>1E-3</v>
      </c>
      <c r="Z45" s="31">
        <v>8</v>
      </c>
      <c r="AA45" s="43">
        <f t="shared" si="16"/>
        <v>261.87499999999994</v>
      </c>
      <c r="AB45" s="10">
        <v>1</v>
      </c>
      <c r="AC45" s="9">
        <v>1</v>
      </c>
      <c r="AD45" s="10">
        <v>0.5</v>
      </c>
      <c r="AE45" s="9">
        <v>0.2</v>
      </c>
      <c r="AF45" s="9">
        <v>1</v>
      </c>
      <c r="AG45" s="49">
        <f t="shared" si="24"/>
        <v>0.11933174224343678</v>
      </c>
      <c r="AH45" s="41">
        <f t="shared" si="25"/>
        <v>0.46613961813842492</v>
      </c>
      <c r="AI45" s="11">
        <v>3</v>
      </c>
      <c r="AJ45" s="11">
        <v>6000</v>
      </c>
      <c r="AK45" s="9">
        <v>2000</v>
      </c>
      <c r="AL45" s="42">
        <f t="shared" si="26"/>
        <v>6</v>
      </c>
      <c r="AM45" s="52">
        <f>M45/U45</f>
        <v>383.33333333333331</v>
      </c>
      <c r="AN45" s="41">
        <f>N45/U45</f>
        <v>383.33333333333331</v>
      </c>
      <c r="AO45" s="32">
        <v>250</v>
      </c>
      <c r="AP45" s="27">
        <v>1</v>
      </c>
      <c r="AQ45" s="27">
        <v>4000</v>
      </c>
      <c r="AR45" s="27">
        <v>2</v>
      </c>
      <c r="AS45" s="27">
        <v>1</v>
      </c>
      <c r="AT45" s="27">
        <v>3</v>
      </c>
      <c r="AU45" s="27">
        <v>4000</v>
      </c>
      <c r="AV45" s="27">
        <v>0</v>
      </c>
      <c r="AW45" s="27">
        <v>0.4</v>
      </c>
      <c r="AX45" s="27">
        <v>1</v>
      </c>
    </row>
    <row r="46" spans="1:50" ht="13.5" customHeight="1" x14ac:dyDescent="0.2">
      <c r="A46" s="28" t="s">
        <v>58</v>
      </c>
      <c r="B46" s="10">
        <v>1</v>
      </c>
      <c r="C46" s="11">
        <v>130</v>
      </c>
      <c r="D46" s="40">
        <f t="shared" si="0"/>
        <v>130</v>
      </c>
      <c r="E46" s="39">
        <f t="shared" si="14"/>
        <v>169</v>
      </c>
      <c r="F46" s="8">
        <v>8.0000000000000002E-3</v>
      </c>
      <c r="G46" s="8">
        <v>1</v>
      </c>
      <c r="H46" s="11">
        <v>60</v>
      </c>
      <c r="I46" s="41">
        <v>0</v>
      </c>
      <c r="J46" s="11">
        <v>4</v>
      </c>
      <c r="K46" s="29">
        <v>4.5999999999999996</v>
      </c>
      <c r="L46" s="44">
        <f t="shared" si="17"/>
        <v>0</v>
      </c>
      <c r="M46" s="44">
        <f>K46</f>
        <v>4.5999999999999996</v>
      </c>
      <c r="N46" s="44">
        <f t="shared" si="3"/>
        <v>4.5999999999999996</v>
      </c>
      <c r="O46" s="44">
        <f t="shared" si="18"/>
        <v>0</v>
      </c>
      <c r="P46" s="41">
        <f t="shared" si="28"/>
        <v>0</v>
      </c>
      <c r="Q46" s="41">
        <f t="shared" si="28"/>
        <v>0</v>
      </c>
      <c r="R46" s="38">
        <v>1.2E-2</v>
      </c>
      <c r="S46" s="47">
        <f t="shared" si="5"/>
        <v>1.2E-2</v>
      </c>
      <c r="T46" s="44">
        <f t="shared" si="20"/>
        <v>1</v>
      </c>
      <c r="U46" s="48">
        <f>((R46+S46)/2)*(1-O46*O46/(T46*(R46+S46)/2))</f>
        <v>1.2E-2</v>
      </c>
      <c r="V46" s="48">
        <f t="shared" si="21"/>
        <v>0</v>
      </c>
      <c r="W46" s="29">
        <v>0.10475</v>
      </c>
      <c r="X46" s="31">
        <v>2.0000000000000001E-4</v>
      </c>
      <c r="Y46" s="31">
        <v>1E-3</v>
      </c>
      <c r="Z46" s="31">
        <v>3</v>
      </c>
      <c r="AA46" s="43">
        <f t="shared" si="16"/>
        <v>261.87499999999994</v>
      </c>
      <c r="AB46" s="10">
        <v>1</v>
      </c>
      <c r="AC46" s="9">
        <v>1</v>
      </c>
      <c r="AD46" s="10">
        <v>0.5</v>
      </c>
      <c r="AE46" s="9">
        <v>0.2</v>
      </c>
      <c r="AF46" s="9">
        <v>1</v>
      </c>
      <c r="AG46" s="49">
        <f t="shared" si="24"/>
        <v>0.31821797931583146</v>
      </c>
      <c r="AH46" s="41">
        <f t="shared" si="25"/>
        <v>8.8393883143286516</v>
      </c>
      <c r="AI46" s="11">
        <v>3</v>
      </c>
      <c r="AJ46" s="11">
        <v>6000</v>
      </c>
      <c r="AK46" s="9">
        <v>2000</v>
      </c>
      <c r="AL46" s="42">
        <f t="shared" si="26"/>
        <v>6</v>
      </c>
      <c r="AM46" s="52">
        <f>M46/U46</f>
        <v>383.33333333333331</v>
      </c>
      <c r="AN46" s="41">
        <f>N46/U46</f>
        <v>383.33333333333331</v>
      </c>
      <c r="AO46" s="32">
        <v>250</v>
      </c>
      <c r="AP46" s="27">
        <v>5</v>
      </c>
      <c r="AQ46" s="27">
        <v>200</v>
      </c>
      <c r="AR46" s="27">
        <v>0</v>
      </c>
      <c r="AS46" s="27">
        <v>1</v>
      </c>
      <c r="AT46" s="27">
        <v>0</v>
      </c>
      <c r="AU46" s="27">
        <v>1</v>
      </c>
      <c r="AV46" s="27">
        <v>1</v>
      </c>
      <c r="AW46" s="27">
        <v>0</v>
      </c>
      <c r="AX46" s="27">
        <v>0.8</v>
      </c>
    </row>
    <row r="47" spans="1:50" ht="13.5" customHeight="1" x14ac:dyDescent="0.2">
      <c r="A47" s="28" t="s">
        <v>59</v>
      </c>
      <c r="B47" s="10">
        <v>1</v>
      </c>
      <c r="C47" s="11">
        <v>24</v>
      </c>
      <c r="D47" s="40">
        <f t="shared" si="0"/>
        <v>24</v>
      </c>
      <c r="E47" s="39">
        <f t="shared" si="14"/>
        <v>31.200000000000003</v>
      </c>
      <c r="F47" s="8">
        <v>8.0000000000000002E-3</v>
      </c>
      <c r="G47" s="8">
        <v>1</v>
      </c>
      <c r="H47" s="11">
        <v>60</v>
      </c>
      <c r="I47" s="41">
        <v>0</v>
      </c>
      <c r="J47" s="11">
        <v>8</v>
      </c>
      <c r="K47" s="29">
        <v>0.4</v>
      </c>
      <c r="L47" s="44">
        <f t="shared" si="17"/>
        <v>0</v>
      </c>
      <c r="M47" s="44">
        <f t="shared" si="2"/>
        <v>0.4</v>
      </c>
      <c r="N47" s="44">
        <f t="shared" si="3"/>
        <v>0.4</v>
      </c>
      <c r="O47" s="44">
        <f t="shared" si="18"/>
        <v>0</v>
      </c>
      <c r="P47" s="41">
        <f t="shared" si="28"/>
        <v>0</v>
      </c>
      <c r="Q47" s="41">
        <f t="shared" si="28"/>
        <v>0</v>
      </c>
      <c r="R47" s="29">
        <v>5.9999999999999995E-4</v>
      </c>
      <c r="S47" s="47">
        <f t="shared" si="5"/>
        <v>5.9999999999999995E-4</v>
      </c>
      <c r="T47" s="44">
        <f t="shared" si="20"/>
        <v>1</v>
      </c>
      <c r="U47" s="48">
        <f t="shared" si="7"/>
        <v>5.9999999999999995E-4</v>
      </c>
      <c r="V47" s="48">
        <f t="shared" si="21"/>
        <v>0</v>
      </c>
      <c r="W47" s="29">
        <v>5.4000000000000003E-3</v>
      </c>
      <c r="X47" s="31">
        <v>3.0000000000000001E-5</v>
      </c>
      <c r="Y47" s="31">
        <v>1E-4</v>
      </c>
      <c r="Z47" s="31">
        <v>4</v>
      </c>
      <c r="AA47" s="43">
        <f t="shared" si="16"/>
        <v>249.2307692307692</v>
      </c>
      <c r="AB47" s="10">
        <v>1</v>
      </c>
      <c r="AC47" s="9">
        <v>1</v>
      </c>
      <c r="AD47" s="10">
        <v>0.75</v>
      </c>
      <c r="AE47" s="9">
        <v>0.2</v>
      </c>
      <c r="AF47" s="9">
        <v>1</v>
      </c>
      <c r="AG47" s="49">
        <f t="shared" si="24"/>
        <v>0.25077160493827166</v>
      </c>
      <c r="AH47" s="41">
        <f t="shared" si="25"/>
        <v>3.9183063271604945</v>
      </c>
      <c r="AI47" s="11">
        <v>12</v>
      </c>
      <c r="AJ47" s="11">
        <v>8000</v>
      </c>
      <c r="AK47" s="9">
        <v>4096</v>
      </c>
      <c r="AL47" s="42">
        <f t="shared" si="26"/>
        <v>0.3</v>
      </c>
      <c r="AM47" s="52">
        <f t="shared" si="12"/>
        <v>666.66666666666674</v>
      </c>
      <c r="AN47" s="41">
        <f t="shared" si="13"/>
        <v>666.66666666666674</v>
      </c>
      <c r="AO47" s="32">
        <v>250</v>
      </c>
      <c r="AP47" s="27">
        <v>6</v>
      </c>
      <c r="AQ47" s="27">
        <v>9000</v>
      </c>
      <c r="AR47" s="27">
        <v>0</v>
      </c>
      <c r="AS47" s="27">
        <v>1</v>
      </c>
      <c r="AT47" s="27">
        <v>2</v>
      </c>
      <c r="AU47" s="27">
        <v>9000</v>
      </c>
      <c r="AV47" s="27">
        <v>0</v>
      </c>
      <c r="AW47" s="27">
        <v>0.1</v>
      </c>
      <c r="AX47" s="27">
        <v>1</v>
      </c>
    </row>
    <row r="48" spans="1:50" ht="13.5" customHeight="1" x14ac:dyDescent="0.2">
      <c r="A48" s="28" t="s">
        <v>75</v>
      </c>
      <c r="B48" s="10">
        <v>1</v>
      </c>
      <c r="C48" s="11">
        <v>24</v>
      </c>
      <c r="D48" s="40">
        <f t="shared" si="0"/>
        <v>24</v>
      </c>
      <c r="E48" s="39">
        <f t="shared" si="14"/>
        <v>31.200000000000003</v>
      </c>
      <c r="F48" s="8">
        <v>8.0000000000000002E-3</v>
      </c>
      <c r="G48" s="8">
        <v>1</v>
      </c>
      <c r="H48" s="11">
        <v>60</v>
      </c>
      <c r="I48" s="41">
        <v>0</v>
      </c>
      <c r="J48" s="11">
        <v>8</v>
      </c>
      <c r="K48" s="29">
        <v>0.4</v>
      </c>
      <c r="L48" s="44">
        <f t="shared" si="17"/>
        <v>0</v>
      </c>
      <c r="M48" s="44">
        <f>K48</f>
        <v>0.4</v>
      </c>
      <c r="N48" s="44">
        <f t="shared" si="3"/>
        <v>0.4</v>
      </c>
      <c r="O48" s="44">
        <f t="shared" si="18"/>
        <v>0</v>
      </c>
      <c r="P48" s="41">
        <f t="shared" si="28"/>
        <v>0</v>
      </c>
      <c r="Q48" s="41">
        <f t="shared" si="28"/>
        <v>0</v>
      </c>
      <c r="R48" s="29">
        <v>5.9999999999999995E-4</v>
      </c>
      <c r="S48" s="47">
        <f t="shared" si="5"/>
        <v>5.9999999999999995E-4</v>
      </c>
      <c r="T48" s="44">
        <f t="shared" si="20"/>
        <v>1</v>
      </c>
      <c r="U48" s="48">
        <f>((R48+S48)/2)*(1-O48*O48/(T48*(R48+S48)/2))</f>
        <v>5.9999999999999995E-4</v>
      </c>
      <c r="V48" s="48">
        <f t="shared" si="21"/>
        <v>0</v>
      </c>
      <c r="W48" s="29">
        <v>5.4000000000000003E-3</v>
      </c>
      <c r="X48" s="31">
        <v>3.0000000000000001E-5</v>
      </c>
      <c r="Y48" s="31">
        <v>2.5000000000000001E-4</v>
      </c>
      <c r="Z48" s="31">
        <v>4</v>
      </c>
      <c r="AA48" s="43">
        <f t="shared" si="16"/>
        <v>115.71428571428569</v>
      </c>
      <c r="AB48" s="10">
        <v>1</v>
      </c>
      <c r="AC48" s="9">
        <v>1</v>
      </c>
      <c r="AD48" s="10">
        <v>2</v>
      </c>
      <c r="AE48" s="9">
        <v>0.2</v>
      </c>
      <c r="AF48" s="9">
        <v>1</v>
      </c>
      <c r="AG48" s="49">
        <f t="shared" si="24"/>
        <v>0.54012345679012352</v>
      </c>
      <c r="AH48" s="41">
        <f t="shared" si="25"/>
        <v>8.4394290123456805</v>
      </c>
      <c r="AI48" s="11">
        <v>12</v>
      </c>
      <c r="AJ48" s="11">
        <v>8000</v>
      </c>
      <c r="AK48" s="9">
        <v>4096</v>
      </c>
      <c r="AL48" s="42">
        <f t="shared" si="26"/>
        <v>0.3</v>
      </c>
      <c r="AM48" s="52">
        <f>M48/U48</f>
        <v>666.66666666666674</v>
      </c>
      <c r="AN48" s="41">
        <f>N48/U48</f>
        <v>666.66666666666674</v>
      </c>
      <c r="AO48" s="32">
        <v>250</v>
      </c>
      <c r="AP48" s="27">
        <v>1</v>
      </c>
      <c r="AQ48" s="27">
        <v>6000</v>
      </c>
      <c r="AR48" s="27">
        <v>2</v>
      </c>
      <c r="AS48" s="27">
        <v>1</v>
      </c>
      <c r="AT48" s="27">
        <v>3</v>
      </c>
      <c r="AU48" s="27">
        <v>6000</v>
      </c>
      <c r="AV48" s="27">
        <v>0</v>
      </c>
      <c r="AW48" s="27">
        <v>0.15</v>
      </c>
      <c r="AX48" s="27">
        <v>1</v>
      </c>
    </row>
    <row r="49" spans="1:50" ht="13.5" customHeight="1" x14ac:dyDescent="0.2">
      <c r="A49" s="28" t="s">
        <v>60</v>
      </c>
      <c r="B49" s="10">
        <v>1</v>
      </c>
      <c r="C49" s="11">
        <v>24</v>
      </c>
      <c r="D49" s="40">
        <f t="shared" si="0"/>
        <v>24</v>
      </c>
      <c r="E49" s="39">
        <f t="shared" si="14"/>
        <v>31.200000000000003</v>
      </c>
      <c r="F49" s="8">
        <v>8.0000000000000002E-3</v>
      </c>
      <c r="G49" s="8">
        <v>1</v>
      </c>
      <c r="H49" s="11">
        <v>60</v>
      </c>
      <c r="I49" s="41">
        <v>0</v>
      </c>
      <c r="J49" s="11">
        <v>8</v>
      </c>
      <c r="K49" s="29">
        <v>0.4</v>
      </c>
      <c r="L49" s="44">
        <f t="shared" si="17"/>
        <v>0</v>
      </c>
      <c r="M49" s="44">
        <f>K49</f>
        <v>0.4</v>
      </c>
      <c r="N49" s="44">
        <f t="shared" si="3"/>
        <v>0.4</v>
      </c>
      <c r="O49" s="44">
        <f t="shared" si="18"/>
        <v>0</v>
      </c>
      <c r="P49" s="41">
        <f t="shared" si="28"/>
        <v>0</v>
      </c>
      <c r="Q49" s="41">
        <f t="shared" si="28"/>
        <v>0</v>
      </c>
      <c r="R49" s="29">
        <v>5.9999999999999995E-4</v>
      </c>
      <c r="S49" s="47">
        <f t="shared" si="5"/>
        <v>5.9999999999999995E-4</v>
      </c>
      <c r="T49" s="44">
        <f t="shared" si="20"/>
        <v>1</v>
      </c>
      <c r="U49" s="48">
        <f>((R49+S49)/2)*(1-O49*O49/(T49*(R49+S49)/2))</f>
        <v>5.9999999999999995E-4</v>
      </c>
      <c r="V49" s="48">
        <f t="shared" si="21"/>
        <v>0</v>
      </c>
      <c r="W49" s="29">
        <v>5.4000000000000003E-3</v>
      </c>
      <c r="X49" s="31">
        <v>3.0000000000000001E-5</v>
      </c>
      <c r="Y49" s="31">
        <v>1E-3</v>
      </c>
      <c r="Z49" s="31">
        <v>2.5</v>
      </c>
      <c r="AA49" s="43">
        <f t="shared" si="16"/>
        <v>31.456310679611647</v>
      </c>
      <c r="AB49" s="10">
        <v>1</v>
      </c>
      <c r="AC49" s="9">
        <v>1</v>
      </c>
      <c r="AD49" s="10">
        <v>0.5</v>
      </c>
      <c r="AE49" s="9">
        <v>1</v>
      </c>
      <c r="AF49" s="9">
        <v>1</v>
      </c>
      <c r="AG49" s="49">
        <f t="shared" si="24"/>
        <v>3.1790123456790127</v>
      </c>
      <c r="AH49" s="41">
        <f t="shared" si="25"/>
        <v>127.16049382716049</v>
      </c>
      <c r="AI49" s="11">
        <v>12</v>
      </c>
      <c r="AJ49" s="11">
        <v>8000</v>
      </c>
      <c r="AK49" s="9">
        <v>4096</v>
      </c>
      <c r="AL49" s="42">
        <f t="shared" si="26"/>
        <v>0.3</v>
      </c>
      <c r="AM49" s="52">
        <f>M49/U49</f>
        <v>666.66666666666674</v>
      </c>
      <c r="AN49" s="41">
        <f>N49/U49</f>
        <v>666.66666666666674</v>
      </c>
      <c r="AO49" s="32">
        <v>250</v>
      </c>
      <c r="AP49" s="27">
        <v>5</v>
      </c>
      <c r="AQ49" s="27">
        <v>200</v>
      </c>
      <c r="AR49" s="27">
        <v>0</v>
      </c>
      <c r="AS49" s="27">
        <v>1</v>
      </c>
      <c r="AT49" s="27">
        <v>0</v>
      </c>
      <c r="AU49" s="27">
        <v>1</v>
      </c>
      <c r="AV49" s="27">
        <v>1</v>
      </c>
      <c r="AW49" s="27">
        <v>0</v>
      </c>
      <c r="AX49" s="27">
        <v>0.35</v>
      </c>
    </row>
  </sheetData>
  <sheetProtection formatCells="0" formatColumns="0" formatRows="0" insertColumns="0" insertRows="0" insertHyperlinks="0" deleteColumns="0" deleteRows="0" selectLockedCells="1" sort="0" autoFilter="0" pivotTables="0"/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Dave (Wisconsin)</cp:lastModifiedBy>
  <dcterms:created xsi:type="dcterms:W3CDTF">2012-07-18T19:44:08Z</dcterms:created>
  <dcterms:modified xsi:type="dcterms:W3CDTF">2013-09-25T17:14:02Z</dcterms:modified>
</cp:coreProperties>
</file>