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8635" windowHeight="14820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D10" i="1" l="1"/>
  <c r="AD4" i="1" l="1"/>
  <c r="AD5" i="1"/>
  <c r="AD10" i="1"/>
  <c r="AD11" i="1"/>
  <c r="AD12" i="1"/>
  <c r="AD13" i="1"/>
  <c r="AD3" i="1"/>
  <c r="O4" i="1" l="1"/>
  <c r="P4" i="1" s="1"/>
  <c r="Q4" i="1"/>
  <c r="S4" i="1" s="1"/>
  <c r="O5" i="1"/>
  <c r="Q5" i="1"/>
  <c r="S5" i="1" s="1"/>
  <c r="P10" i="1"/>
  <c r="R10" i="1" s="1"/>
  <c r="Z10" i="1" s="1"/>
  <c r="F10" i="1"/>
  <c r="I10" i="1" s="1"/>
  <c r="L10" i="1" s="1"/>
  <c r="M10" i="1" s="1"/>
  <c r="N10" i="1" s="1"/>
  <c r="P11" i="1"/>
  <c r="R11" i="1" s="1"/>
  <c r="Z11" i="1" s="1"/>
  <c r="F11" i="1"/>
  <c r="I11" i="1" s="1"/>
  <c r="L11" i="1" s="1"/>
  <c r="P12" i="1"/>
  <c r="R12" i="1" s="1"/>
  <c r="Z12" i="1" s="1"/>
  <c r="F12" i="1"/>
  <c r="I12" i="1" s="1"/>
  <c r="L12" i="1" s="1"/>
  <c r="M12" i="1" s="1"/>
  <c r="N12" i="1" s="1"/>
  <c r="P13" i="1"/>
  <c r="R13" i="1" s="1"/>
  <c r="Z13" i="1" s="1"/>
  <c r="F13" i="1"/>
  <c r="I13" i="1" s="1"/>
  <c r="L13" i="1" s="1"/>
  <c r="O3" i="1"/>
  <c r="P3" i="1" s="1"/>
  <c r="Q3" i="1"/>
  <c r="S3" i="1" s="1"/>
  <c r="K11" i="1"/>
  <c r="J11" i="1"/>
  <c r="X11" i="1"/>
  <c r="S11" i="1"/>
  <c r="D11" i="1"/>
  <c r="K4" i="1"/>
  <c r="J4" i="1"/>
  <c r="G4" i="1"/>
  <c r="D4" i="1"/>
  <c r="G3" i="1"/>
  <c r="G5" i="1"/>
  <c r="X10" i="1"/>
  <c r="X12" i="1"/>
  <c r="X13" i="1"/>
  <c r="K13" i="1"/>
  <c r="K3" i="1"/>
  <c r="K5" i="1"/>
  <c r="K10" i="1"/>
  <c r="K12" i="1"/>
  <c r="J13" i="1"/>
  <c r="J3" i="1"/>
  <c r="J5" i="1"/>
  <c r="J10" i="1"/>
  <c r="J12" i="1"/>
  <c r="S12" i="1"/>
  <c r="D12" i="1"/>
  <c r="S13" i="1"/>
  <c r="S10" i="1"/>
  <c r="D3" i="1"/>
  <c r="D13" i="1"/>
  <c r="D5" i="1"/>
  <c r="AC12" i="1" l="1"/>
  <c r="AC11" i="1"/>
  <c r="AC13" i="1"/>
  <c r="AC10" i="1"/>
  <c r="X3" i="1"/>
  <c r="R3" i="1"/>
  <c r="Z3" i="1" s="1"/>
  <c r="R4" i="1"/>
  <c r="Z4" i="1" s="1"/>
  <c r="AA3" i="1"/>
  <c r="M11" i="1"/>
  <c r="N11" i="1" s="1"/>
  <c r="P5" i="1"/>
  <c r="R5" i="1" s="1"/>
  <c r="Z5" i="1" s="1"/>
  <c r="X5" i="1"/>
  <c r="X4" i="1"/>
  <c r="M13" i="1"/>
  <c r="N13" i="1" s="1"/>
  <c r="AC3" i="1" l="1"/>
  <c r="AC4" i="1"/>
  <c r="AC5" i="1"/>
  <c r="AB11" i="1"/>
  <c r="AA4" i="1"/>
  <c r="AB3" i="1"/>
  <c r="AB4" i="1"/>
  <c r="AB5" i="1"/>
  <c r="AA5" i="1"/>
  <c r="AA10" i="1"/>
  <c r="AA12" i="1"/>
  <c r="AB12" i="1"/>
  <c r="AA11" i="1"/>
  <c r="AB10" i="1"/>
  <c r="AA13" i="1"/>
  <c r="AB13" i="1"/>
</calcChain>
</file>

<file path=xl/sharedStrings.xml><?xml version="1.0" encoding="utf-8"?>
<sst xmlns="http://schemas.openxmlformats.org/spreadsheetml/2006/main" count="49" uniqueCount="39">
  <si>
    <t>Rs (Ohms)</t>
  </si>
  <si>
    <t>Rr (Ohms)</t>
  </si>
  <si>
    <t>Lsd (Henries)</t>
  </si>
  <si>
    <t>Lsq (Henries)</t>
  </si>
  <si>
    <t>Lr (Henries)</t>
  </si>
  <si>
    <t>Lm (Henries)</t>
  </si>
  <si>
    <t>Bus Voltage</t>
  </si>
  <si>
    <t>Rated Speed (RPM)</t>
  </si>
  <si>
    <t>Rated Frequency (Hz)</t>
  </si>
  <si>
    <t>Rotor Poles</t>
  </si>
  <si>
    <t>Load + Motor Inertia (Kg-meter^2)</t>
  </si>
  <si>
    <t xml:space="preserve">Rated Voltage </t>
  </si>
  <si>
    <t>L Series (Henries)</t>
  </si>
  <si>
    <t>Id ref Current</t>
  </si>
  <si>
    <t>Lls (Henries)</t>
  </si>
  <si>
    <t>Llr (Henries)</t>
  </si>
  <si>
    <t>Rd</t>
  </si>
  <si>
    <t>Rq</t>
  </si>
  <si>
    <t>Ka</t>
  </si>
  <si>
    <t>Kb_d</t>
  </si>
  <si>
    <t>Kb_q</t>
  </si>
  <si>
    <t>Speed filter pole (rad/sec)</t>
  </si>
  <si>
    <t>Damping Factor</t>
  </si>
  <si>
    <t>K</t>
  </si>
  <si>
    <t>Baldor 3 HP ACIM</t>
  </si>
  <si>
    <t>Lincoln Electric 10 HP ACIM</t>
  </si>
  <si>
    <t>Eaton 40 HP ACIM</t>
  </si>
  <si>
    <t>Baldor 200V PMSM</t>
  </si>
  <si>
    <t>BLDC Pancake Washer Motor</t>
  </si>
  <si>
    <t>Teknic M-2310P NEMA 23 PMSM</t>
  </si>
  <si>
    <t>Anaheim Automation 24V BLDC</t>
  </si>
  <si>
    <t>xxxx</t>
  </si>
  <si>
    <t>Kc</t>
  </si>
  <si>
    <t>Kd</t>
  </si>
  <si>
    <t>Motor</t>
  </si>
  <si>
    <t>Motor Type
 (0=ACIM, 1=PMSM)</t>
  </si>
  <si>
    <t>Back-EMF Const. (V-s/el-rad, l to n)</t>
  </si>
  <si>
    <t>ACIM SECTION</t>
  </si>
  <si>
    <t>PMSM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</si>
</sst>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Fill="1" applyBorder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left" vertical="center" wrapText="1"/>
      <protection locked="0"/>
    </xf>
    <xf numFmtId="0" fontId="0" fillId="0" borderId="2" xfId="0" applyNumberFormat="1" applyBorder="1" applyAlignment="1" applyProtection="1">
      <alignment wrapText="1"/>
      <protection locked="0"/>
    </xf>
    <xf numFmtId="0" fontId="0" fillId="0" borderId="1" xfId="0" applyNumberFormat="1" applyBorder="1" applyAlignment="1" applyProtection="1">
      <alignment wrapText="1"/>
      <protection locked="0"/>
    </xf>
    <xf numFmtId="0" fontId="1" fillId="3" borderId="7" xfId="0" applyFont="1" applyFill="1" applyBorder="1" applyAlignment="1" applyProtection="1">
      <alignment horizontal="left" vertical="center" wrapText="1"/>
      <protection locked="0"/>
    </xf>
    <xf numFmtId="0" fontId="0" fillId="0" borderId="4" xfId="0" applyNumberFormat="1" applyBorder="1" applyProtection="1">
      <protection locked="0"/>
    </xf>
    <xf numFmtId="0" fontId="0" fillId="0" borderId="4" xfId="0" applyNumberFormat="1" applyBorder="1" applyAlignment="1" applyProtection="1">
      <alignment wrapText="1"/>
      <protection locked="0"/>
    </xf>
    <xf numFmtId="0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2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11" fontId="0" fillId="0" borderId="4" xfId="0" applyNumberFormat="1" applyBorder="1" applyProtection="1">
      <protection locked="0"/>
    </xf>
    <xf numFmtId="0" fontId="3" fillId="4" borderId="2" xfId="0" applyFont="1" applyFill="1" applyBorder="1" applyAlignment="1" applyProtection="1">
      <alignment wrapText="1"/>
    </xf>
    <xf numFmtId="0" fontId="3" fillId="4" borderId="4" xfId="0" applyFont="1" applyFill="1" applyBorder="1" applyAlignment="1" applyProtection="1">
      <alignment wrapText="1"/>
    </xf>
    <xf numFmtId="0" fontId="3" fillId="4" borderId="4" xfId="0" applyFont="1" applyFill="1" applyBorder="1" applyProtection="1"/>
    <xf numFmtId="0" fontId="3" fillId="4" borderId="2" xfId="0" applyFont="1" applyFill="1" applyBorder="1" applyProtection="1"/>
    <xf numFmtId="0" fontId="3" fillId="4" borderId="2" xfId="0" applyNumberFormat="1" applyFont="1" applyFill="1" applyBorder="1" applyProtection="1"/>
    <xf numFmtId="0" fontId="3" fillId="4" borderId="4" xfId="0" applyNumberFormat="1" applyFont="1" applyFill="1" applyBorder="1" applyProtection="1"/>
    <xf numFmtId="0" fontId="3" fillId="4" borderId="2" xfId="0" applyNumberFormat="1" applyFont="1" applyFill="1" applyBorder="1" applyAlignment="1" applyProtection="1">
      <alignment wrapText="1"/>
    </xf>
    <xf numFmtId="0" fontId="3" fillId="4" borderId="8" xfId="0" applyNumberFormat="1" applyFont="1" applyFill="1" applyBorder="1" applyAlignment="1" applyProtection="1">
      <alignment wrapText="1"/>
    </xf>
    <xf numFmtId="0" fontId="3" fillId="4" borderId="4" xfId="0" applyNumberFormat="1" applyFont="1" applyFill="1" applyBorder="1" applyAlignment="1" applyProtection="1">
      <alignment wrapText="1"/>
    </xf>
    <xf numFmtId="0" fontId="3" fillId="4" borderId="9" xfId="0" applyNumberFormat="1" applyFont="1" applyFill="1" applyBorder="1" applyAlignment="1" applyProtection="1">
      <alignment wrapText="1"/>
    </xf>
    <xf numFmtId="0" fontId="3" fillId="4" borderId="3" xfId="0" applyNumberFormat="1" applyFont="1" applyFill="1" applyBorder="1" applyProtection="1"/>
    <xf numFmtId="0" fontId="3" fillId="4" borderId="1" xfId="0" applyNumberFormat="1" applyFont="1" applyFill="1" applyBorder="1" applyProtection="1"/>
    <xf numFmtId="0" fontId="3" fillId="4" borderId="8" xfId="0" applyFont="1" applyFill="1" applyBorder="1" applyProtection="1"/>
    <xf numFmtId="0" fontId="3" fillId="4" borderId="9" xfId="0" applyFont="1" applyFill="1" applyBorder="1" applyProtection="1"/>
    <xf numFmtId="0" fontId="6" fillId="4" borderId="4" xfId="0" applyFont="1" applyFill="1" applyBorder="1" applyProtection="1"/>
    <xf numFmtId="0" fontId="6" fillId="4" borderId="2" xfId="0" applyNumberFormat="1" applyFont="1" applyFill="1" applyBorder="1" applyAlignment="1" applyProtection="1">
      <alignment wrapText="1"/>
    </xf>
    <xf numFmtId="0" fontId="6" fillId="4" borderId="4" xfId="0" applyNumberFormat="1" applyFont="1" applyFill="1" applyBorder="1" applyAlignment="1" applyProtection="1">
      <alignment wrapText="1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5" fillId="5" borderId="16" xfId="0" applyNumberFormat="1" applyFont="1" applyFill="1" applyBorder="1" applyProtection="1"/>
    <xf numFmtId="0" fontId="5" fillId="5" borderId="16" xfId="0" applyFont="1" applyFill="1" applyBorder="1" applyProtection="1"/>
    <xf numFmtId="0" fontId="4" fillId="5" borderId="18" xfId="0" applyFont="1" applyFill="1" applyBorder="1" applyAlignment="1" applyProtection="1">
      <alignment horizontal="left" vertical="center" wrapText="1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5" fillId="5" borderId="18" xfId="0" applyFont="1" applyFill="1" applyBorder="1" applyProtection="1">
      <protection locked="0"/>
    </xf>
    <xf numFmtId="0" fontId="5" fillId="5" borderId="18" xfId="0" applyFont="1" applyFill="1" applyBorder="1" applyAlignment="1" applyProtection="1">
      <alignment wrapText="1"/>
    </xf>
    <xf numFmtId="0" fontId="5" fillId="5" borderId="18" xfId="0" applyFont="1" applyFill="1" applyBorder="1" applyProtection="1"/>
    <xf numFmtId="0" fontId="5" fillId="5" borderId="18" xfId="0" applyNumberFormat="1" applyFont="1" applyFill="1" applyBorder="1" applyProtection="1">
      <protection locked="0"/>
    </xf>
    <xf numFmtId="0" fontId="5" fillId="5" borderId="18" xfId="0" applyNumberFormat="1" applyFont="1" applyFill="1" applyBorder="1" applyProtection="1"/>
    <xf numFmtId="0" fontId="5" fillId="5" borderId="18" xfId="0" applyNumberFormat="1" applyFont="1" applyFill="1" applyBorder="1" applyAlignment="1" applyProtection="1">
      <alignment wrapText="1"/>
    </xf>
    <xf numFmtId="0" fontId="5" fillId="5" borderId="18" xfId="0" applyFont="1" applyFill="1" applyBorder="1" applyAlignment="1" applyProtection="1">
      <alignment wrapText="1"/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5" fillId="5" borderId="16" xfId="0" applyFont="1" applyFill="1" applyBorder="1" applyProtection="1">
      <protection locked="0"/>
    </xf>
    <xf numFmtId="0" fontId="5" fillId="5" borderId="16" xfId="0" applyNumberFormat="1" applyFont="1" applyFill="1" applyBorder="1" applyProtection="1">
      <protection locked="0"/>
    </xf>
    <xf numFmtId="0" fontId="5" fillId="5" borderId="16" xfId="0" applyNumberFormat="1" applyFont="1" applyFill="1" applyBorder="1" applyAlignment="1" applyProtection="1">
      <alignment wrapText="1"/>
    </xf>
    <xf numFmtId="0" fontId="5" fillId="5" borderId="16" xfId="0" applyFont="1" applyFill="1" applyBorder="1" applyAlignment="1" applyProtection="1">
      <alignment wrapText="1"/>
      <protection locked="0"/>
    </xf>
    <xf numFmtId="0" fontId="5" fillId="5" borderId="0" xfId="0" applyFont="1" applyFill="1" applyBorder="1" applyProtection="1">
      <protection locked="0"/>
    </xf>
    <xf numFmtId="0" fontId="5" fillId="5" borderId="0" xfId="0" applyFont="1" applyFill="1" applyBorder="1" applyAlignment="1" applyProtection="1">
      <alignment wrapText="1"/>
    </xf>
    <xf numFmtId="0" fontId="5" fillId="5" borderId="0" xfId="0" applyFont="1" applyFill="1" applyBorder="1" applyProtection="1"/>
    <xf numFmtId="0" fontId="5" fillId="5" borderId="0" xfId="0" applyNumberFormat="1" applyFont="1" applyFill="1" applyBorder="1" applyProtection="1">
      <protection locked="0"/>
    </xf>
    <xf numFmtId="0" fontId="5" fillId="5" borderId="0" xfId="0" applyNumberFormat="1" applyFont="1" applyFill="1" applyBorder="1" applyProtection="1"/>
    <xf numFmtId="0" fontId="5" fillId="5" borderId="0" xfId="0" applyNumberFormat="1" applyFont="1" applyFill="1" applyBorder="1" applyAlignment="1" applyProtection="1">
      <alignment wrapText="1"/>
    </xf>
    <xf numFmtId="0" fontId="5" fillId="5" borderId="0" xfId="0" applyFont="1" applyFill="1" applyBorder="1" applyAlignment="1" applyProtection="1">
      <alignment wrapText="1"/>
      <protection locked="0"/>
    </xf>
    <xf numFmtId="0" fontId="5" fillId="5" borderId="19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5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showGridLines="0" tabSelected="1" workbookViewId="0"/>
  </sheetViews>
  <sheetFormatPr defaultRowHeight="12.75" x14ac:dyDescent="0.2"/>
  <cols>
    <col min="1" max="1" width="32.7109375" style="2" customWidth="1"/>
    <col min="2" max="2" width="22.140625" customWidth="1"/>
    <col min="3" max="3" width="15.28515625" customWidth="1"/>
    <col min="4" max="4" width="13" customWidth="1"/>
    <col min="5" max="5" width="20.7109375" customWidth="1"/>
    <col min="6" max="6" width="15.7109375" customWidth="1"/>
    <col min="7" max="7" width="7.42578125" customWidth="1"/>
    <col min="8" max="8" width="10.28515625" customWidth="1"/>
    <col min="9" max="12" width="11.5703125" customWidth="1"/>
    <col min="13" max="13" width="13.140625" customWidth="1"/>
    <col min="14" max="14" width="13" customWidth="1"/>
    <col min="15" max="15" width="12.85546875" style="3" customWidth="1"/>
    <col min="16" max="16" width="12.140625" style="3" customWidth="1"/>
    <col min="17" max="17" width="11.5703125" customWidth="1"/>
    <col min="18" max="18" width="14.5703125" style="3" customWidth="1"/>
    <col min="19" max="19" width="14.5703125" customWidth="1"/>
    <col min="20" max="20" width="19.28515625" style="4" customWidth="1"/>
    <col min="21" max="21" width="22.5703125" style="4" customWidth="1"/>
    <col min="22" max="22" width="17" style="1" customWidth="1"/>
    <col min="23" max="25" width="10.5703125" style="4" customWidth="1"/>
    <col min="26" max="26" width="12.85546875" customWidth="1"/>
    <col min="27" max="28" width="12.7109375" style="1" customWidth="1"/>
    <col min="29" max="29" width="10.7109375" customWidth="1"/>
  </cols>
  <sheetData>
    <row r="1" spans="1:30" s="5" customFormat="1" ht="29.25" customHeight="1" thickBot="1" x14ac:dyDescent="0.25">
      <c r="A1" s="14" t="s">
        <v>34</v>
      </c>
      <c r="B1" s="44" t="s">
        <v>35</v>
      </c>
      <c r="C1" s="45" t="s">
        <v>11</v>
      </c>
      <c r="D1" s="45" t="s">
        <v>6</v>
      </c>
      <c r="E1" s="45" t="s">
        <v>8</v>
      </c>
      <c r="F1" s="45" t="s">
        <v>7</v>
      </c>
      <c r="G1" s="45" t="s">
        <v>9</v>
      </c>
      <c r="H1" s="45" t="s">
        <v>0</v>
      </c>
      <c r="I1" s="45" t="s">
        <v>1</v>
      </c>
      <c r="J1" s="45" t="s">
        <v>16</v>
      </c>
      <c r="K1" s="45" t="s">
        <v>17</v>
      </c>
      <c r="L1" s="45" t="s">
        <v>5</v>
      </c>
      <c r="M1" s="45" t="s">
        <v>14</v>
      </c>
      <c r="N1" s="45" t="s">
        <v>15</v>
      </c>
      <c r="O1" s="46" t="s">
        <v>2</v>
      </c>
      <c r="P1" s="46" t="s">
        <v>3</v>
      </c>
      <c r="Q1" s="45" t="s">
        <v>4</v>
      </c>
      <c r="R1" s="46" t="s">
        <v>12</v>
      </c>
      <c r="S1" s="47" t="s">
        <v>13</v>
      </c>
      <c r="T1" s="48" t="s">
        <v>36</v>
      </c>
      <c r="U1" s="49" t="s">
        <v>10</v>
      </c>
      <c r="V1" s="45" t="s">
        <v>21</v>
      </c>
      <c r="W1" s="46" t="s">
        <v>22</v>
      </c>
      <c r="X1" s="46" t="s">
        <v>23</v>
      </c>
      <c r="Y1" s="77"/>
      <c r="Z1" s="45" t="s">
        <v>18</v>
      </c>
      <c r="AA1" s="47" t="s">
        <v>19</v>
      </c>
      <c r="AB1" s="50" t="s">
        <v>20</v>
      </c>
      <c r="AC1" s="45" t="s">
        <v>32</v>
      </c>
      <c r="AD1" s="45" t="s">
        <v>33</v>
      </c>
    </row>
    <row r="2" spans="1:30" s="5" customFormat="1" ht="29.25" customHeight="1" x14ac:dyDescent="0.2">
      <c r="A2" s="43" t="s">
        <v>37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76"/>
      <c r="Z2" s="51"/>
      <c r="AA2" s="51"/>
      <c r="AB2" s="51"/>
      <c r="AC2" s="51"/>
      <c r="AD2" s="51"/>
    </row>
    <row r="3" spans="1:30" s="6" customFormat="1" x14ac:dyDescent="0.2">
      <c r="A3" s="15" t="s">
        <v>24</v>
      </c>
      <c r="B3" s="7">
        <v>0</v>
      </c>
      <c r="C3" s="8">
        <v>460</v>
      </c>
      <c r="D3" s="26">
        <f t="shared" ref="D3:D13" si="0">IF(B3=0,C3*SQRT(2),C3)</f>
        <v>650.53823869162375</v>
      </c>
      <c r="E3" s="8">
        <v>60</v>
      </c>
      <c r="F3" s="8">
        <v>1769</v>
      </c>
      <c r="G3" s="26">
        <f t="shared" ref="G3:G5" si="1">INT(E3*120/F3)</f>
        <v>4</v>
      </c>
      <c r="H3" s="16">
        <v>1.77</v>
      </c>
      <c r="I3" s="16">
        <v>1.34</v>
      </c>
      <c r="J3" s="30">
        <f t="shared" ref="J3:J13" si="2">H3</f>
        <v>1.77</v>
      </c>
      <c r="K3" s="30">
        <f t="shared" ref="K3:K13" si="3">IF(B3&lt;&gt;0,H3,H3+I3)</f>
        <v>3.1100000000000003</v>
      </c>
      <c r="L3" s="16">
        <v>0.36870894999999998</v>
      </c>
      <c r="M3" s="12">
        <v>1.3925999999999999E-2</v>
      </c>
      <c r="N3" s="12">
        <v>1.2122000000000001E-2</v>
      </c>
      <c r="O3" s="32">
        <f t="shared" ref="O3:O5" si="4">SUM(L3,M3)</f>
        <v>0.38263494999999997</v>
      </c>
      <c r="P3" s="32">
        <f t="shared" ref="P3:P13" si="5">O3</f>
        <v>0.38263494999999997</v>
      </c>
      <c r="Q3" s="32">
        <f t="shared" ref="Q3:Q5" si="6">SUM(L3,N3)</f>
        <v>0.38083095</v>
      </c>
      <c r="R3" s="32">
        <f t="shared" ref="R3:R5" si="7">((O3+P3)/2)*(1-L3*L3/(Q3*(O3+P3)/2))</f>
        <v>2.5662151938018699E-2</v>
      </c>
      <c r="S3" s="33">
        <f t="shared" ref="S3:S13" si="8">IF(B3,0,C3*SQRT(2/3)/(2*PI()*E3*Q3))</f>
        <v>2.6160669084821193</v>
      </c>
      <c r="T3" s="41" t="s">
        <v>31</v>
      </c>
      <c r="U3" s="17">
        <v>0.01</v>
      </c>
      <c r="V3" s="8">
        <v>250</v>
      </c>
      <c r="W3" s="16">
        <v>5</v>
      </c>
      <c r="X3" s="30">
        <f t="shared" ref="X3:X13" si="9">IF(B3&lt;&gt;0, 0.75*G3*T3/U3, 0.75*G3*L3*L3*S3/(Q3*U3))</f>
        <v>280.15941727146577</v>
      </c>
      <c r="Y3" s="72"/>
      <c r="Z3" s="29">
        <f>10*R3*V3/W3</f>
        <v>12.831075969009348</v>
      </c>
      <c r="AA3" s="38">
        <f>J3/R3</f>
        <v>68.973171239693656</v>
      </c>
      <c r="AB3" s="29">
        <f>K3/R3</f>
        <v>121.19014833641089</v>
      </c>
      <c r="AC3" s="29">
        <f>V3/(W3*X3)</f>
        <v>0.17846981724534197</v>
      </c>
      <c r="AD3" s="29">
        <f>V3/(W3*W3)</f>
        <v>10</v>
      </c>
    </row>
    <row r="4" spans="1:30" x14ac:dyDescent="0.2">
      <c r="A4" s="18" t="s">
        <v>25</v>
      </c>
      <c r="B4" s="9">
        <v>0</v>
      </c>
      <c r="C4" s="10">
        <v>460</v>
      </c>
      <c r="D4" s="27">
        <f t="shared" si="0"/>
        <v>650.53823869162375</v>
      </c>
      <c r="E4" s="10">
        <v>60</v>
      </c>
      <c r="F4" s="10">
        <v>1778</v>
      </c>
      <c r="G4" s="28">
        <f t="shared" si="1"/>
        <v>4</v>
      </c>
      <c r="H4" s="19">
        <v>0.3896</v>
      </c>
      <c r="I4" s="19">
        <v>0.28960000000000002</v>
      </c>
      <c r="J4" s="31">
        <f t="shared" si="2"/>
        <v>0.3896</v>
      </c>
      <c r="K4" s="31">
        <f t="shared" si="3"/>
        <v>0.67920000000000003</v>
      </c>
      <c r="L4" s="20">
        <v>7.352322E-2</v>
      </c>
      <c r="M4" s="10">
        <v>3.1915870000000001E-3</v>
      </c>
      <c r="N4" s="10">
        <v>3.9958499999999996E-3</v>
      </c>
      <c r="O4" s="34">
        <f t="shared" si="4"/>
        <v>7.6714806999999996E-2</v>
      </c>
      <c r="P4" s="34">
        <f t="shared" si="5"/>
        <v>7.6714806999999996E-2</v>
      </c>
      <c r="Q4" s="34">
        <f t="shared" si="6"/>
        <v>7.7519069999999995E-2</v>
      </c>
      <c r="R4" s="35">
        <f t="shared" si="7"/>
        <v>6.9814642345565987E-3</v>
      </c>
      <c r="S4" s="35">
        <f t="shared" si="8"/>
        <v>12.852053643326844</v>
      </c>
      <c r="T4" s="42" t="s">
        <v>31</v>
      </c>
      <c r="U4" s="21">
        <v>0.1</v>
      </c>
      <c r="V4" s="22">
        <v>250</v>
      </c>
      <c r="W4" s="21">
        <v>8</v>
      </c>
      <c r="X4" s="36">
        <f t="shared" si="9"/>
        <v>26.886499858499292</v>
      </c>
      <c r="Y4" s="72"/>
      <c r="Z4" s="29">
        <f>10*R4*V4/W4</f>
        <v>2.1817075732989371</v>
      </c>
      <c r="AA4" s="39">
        <f>J4/R4</f>
        <v>55.804912395249701</v>
      </c>
      <c r="AB4" s="28">
        <f>K4/R4</f>
        <v>97.286181978576991</v>
      </c>
      <c r="AC4" s="29">
        <f>V4/(W4*X4)</f>
        <v>1.1622933503604163</v>
      </c>
      <c r="AD4" s="29">
        <f t="shared" ref="AD4:AD13" si="10">V4/(W4*W4)</f>
        <v>3.90625</v>
      </c>
    </row>
    <row r="5" spans="1:30" x14ac:dyDescent="0.2">
      <c r="A5" s="15" t="s">
        <v>26</v>
      </c>
      <c r="B5" s="11">
        <v>0</v>
      </c>
      <c r="C5" s="12">
        <v>460</v>
      </c>
      <c r="D5" s="26">
        <f t="shared" si="0"/>
        <v>650.53823869162375</v>
      </c>
      <c r="E5" s="12">
        <v>60</v>
      </c>
      <c r="F5" s="12">
        <v>1780</v>
      </c>
      <c r="G5" s="29">
        <f t="shared" si="1"/>
        <v>4</v>
      </c>
      <c r="H5" s="23">
        <v>8.2000000000000003E-2</v>
      </c>
      <c r="I5" s="23">
        <v>7.6999999999999999E-2</v>
      </c>
      <c r="J5" s="30">
        <f t="shared" si="2"/>
        <v>8.2000000000000003E-2</v>
      </c>
      <c r="K5" s="30">
        <f t="shared" si="3"/>
        <v>0.159</v>
      </c>
      <c r="L5" s="23">
        <v>2.7199999999999998E-2</v>
      </c>
      <c r="M5" s="12">
        <v>1.15E-3</v>
      </c>
      <c r="N5" s="12">
        <v>1.57E-3</v>
      </c>
      <c r="O5" s="32">
        <f t="shared" si="4"/>
        <v>2.835E-2</v>
      </c>
      <c r="P5" s="32">
        <f t="shared" si="5"/>
        <v>2.835E-2</v>
      </c>
      <c r="Q5" s="32">
        <f t="shared" si="6"/>
        <v>2.8769999999999997E-2</v>
      </c>
      <c r="R5" s="33">
        <f t="shared" si="7"/>
        <v>2.6343239485575247E-3</v>
      </c>
      <c r="S5" s="33">
        <f t="shared" si="8"/>
        <v>34.629101356302009</v>
      </c>
      <c r="T5" s="42" t="s">
        <v>31</v>
      </c>
      <c r="U5" s="24">
        <v>0.2</v>
      </c>
      <c r="V5" s="7">
        <v>250</v>
      </c>
      <c r="W5" s="24">
        <v>8</v>
      </c>
      <c r="X5" s="37">
        <f t="shared" si="9"/>
        <v>13.357661286468444</v>
      </c>
      <c r="Y5" s="72"/>
      <c r="Z5" s="29">
        <f t="shared" ref="Z5:Z13" si="11">10*R5*V5/W5</f>
        <v>0.82322623392422645</v>
      </c>
      <c r="AA5" s="38">
        <f>J5/R5</f>
        <v>31.127530858496236</v>
      </c>
      <c r="AB5" s="28">
        <f>K5/R5</f>
        <v>60.357041542693921</v>
      </c>
      <c r="AC5" s="29">
        <f>V5/(W5*X5)</f>
        <v>2.3394813904778995</v>
      </c>
      <c r="AD5" s="29">
        <f t="shared" si="10"/>
        <v>3.90625</v>
      </c>
    </row>
    <row r="6" spans="1:30" x14ac:dyDescent="0.2">
      <c r="A6" s="54"/>
      <c r="B6" s="56"/>
      <c r="C6" s="56"/>
      <c r="D6" s="57"/>
      <c r="E6" s="56"/>
      <c r="F6" s="56"/>
      <c r="G6" s="58"/>
      <c r="H6" s="59"/>
      <c r="I6" s="59"/>
      <c r="J6" s="60"/>
      <c r="K6" s="60"/>
      <c r="L6" s="59"/>
      <c r="M6" s="56"/>
      <c r="N6" s="56"/>
      <c r="O6" s="61"/>
      <c r="P6" s="61"/>
      <c r="Q6" s="61"/>
      <c r="R6" s="61"/>
      <c r="S6" s="61"/>
      <c r="T6" s="61"/>
      <c r="U6" s="59"/>
      <c r="V6" s="62"/>
      <c r="W6" s="59"/>
      <c r="X6" s="60"/>
      <c r="Y6" s="72"/>
      <c r="Z6" s="60"/>
      <c r="AA6" s="58"/>
      <c r="AB6" s="58"/>
      <c r="AC6" s="58"/>
      <c r="AD6" s="58"/>
    </row>
    <row r="7" spans="1:30" s="1" customFormat="1" x14ac:dyDescent="0.2">
      <c r="A7" s="63"/>
      <c r="B7" s="68"/>
      <c r="C7" s="68"/>
      <c r="D7" s="69"/>
      <c r="E7" s="68"/>
      <c r="F7" s="68"/>
      <c r="G7" s="70"/>
      <c r="H7" s="71"/>
      <c r="I7" s="71"/>
      <c r="J7" s="72"/>
      <c r="K7" s="72"/>
      <c r="L7" s="71"/>
      <c r="M7" s="68"/>
      <c r="N7" s="68"/>
      <c r="O7" s="73"/>
      <c r="P7" s="73"/>
      <c r="Q7" s="73"/>
      <c r="R7" s="73"/>
      <c r="S7" s="73"/>
      <c r="T7" s="73"/>
      <c r="U7" s="71"/>
      <c r="V7" s="74"/>
      <c r="W7" s="71"/>
      <c r="X7" s="72"/>
      <c r="Y7" s="72"/>
      <c r="Z7" s="72"/>
      <c r="AA7" s="70"/>
      <c r="AB7" s="70"/>
      <c r="AC7" s="70"/>
      <c r="AD7" s="70"/>
    </row>
    <row r="8" spans="1:30" ht="13.5" thickBot="1" x14ac:dyDescent="0.25">
      <c r="A8" s="63"/>
      <c r="B8" s="68"/>
      <c r="C8" s="68"/>
      <c r="D8" s="69"/>
      <c r="E8" s="68"/>
      <c r="F8" s="68"/>
      <c r="G8" s="70"/>
      <c r="H8" s="71"/>
      <c r="I8" s="71"/>
      <c r="J8" s="72"/>
      <c r="K8" s="72"/>
      <c r="L8" s="71"/>
      <c r="M8" s="68"/>
      <c r="N8" s="68"/>
      <c r="O8" s="73"/>
      <c r="P8" s="73"/>
      <c r="Q8" s="73"/>
      <c r="R8" s="73"/>
      <c r="S8" s="73"/>
      <c r="T8" s="73"/>
      <c r="U8" s="71"/>
      <c r="V8" s="74"/>
      <c r="W8" s="71"/>
      <c r="X8" s="72"/>
      <c r="Y8" s="72"/>
      <c r="Z8" s="72"/>
      <c r="AA8" s="70"/>
      <c r="AB8" s="70"/>
      <c r="AC8" s="70"/>
      <c r="AD8" s="70"/>
    </row>
    <row r="9" spans="1:30" ht="23.25" customHeight="1" x14ac:dyDescent="0.2">
      <c r="A9" s="55" t="s">
        <v>38</v>
      </c>
      <c r="B9" s="75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6"/>
      <c r="T9" s="66"/>
      <c r="U9" s="65"/>
      <c r="V9" s="67"/>
      <c r="W9" s="65"/>
      <c r="X9" s="52"/>
      <c r="Y9" s="72"/>
      <c r="Z9" s="52"/>
      <c r="AA9" s="53"/>
      <c r="AB9" s="53"/>
      <c r="AC9" s="53"/>
      <c r="AD9" s="53"/>
    </row>
    <row r="10" spans="1:30" x14ac:dyDescent="0.2">
      <c r="A10" s="18" t="s">
        <v>27</v>
      </c>
      <c r="B10" s="9">
        <v>1</v>
      </c>
      <c r="C10" s="10">
        <v>200</v>
      </c>
      <c r="D10" s="27">
        <f>IF(B10=0,C10*SQRT(2),C10)</f>
        <v>200</v>
      </c>
      <c r="E10" s="40" t="s">
        <v>31</v>
      </c>
      <c r="F10" s="28" t="str">
        <f>E10</f>
        <v>xxxx</v>
      </c>
      <c r="G10" s="10">
        <v>4</v>
      </c>
      <c r="H10" s="19">
        <v>0.41599999999999998</v>
      </c>
      <c r="I10" s="31" t="str">
        <f t="shared" ref="I10:I13" si="12">F10</f>
        <v>xxxx</v>
      </c>
      <c r="J10" s="31">
        <f t="shared" si="2"/>
        <v>0.41599999999999998</v>
      </c>
      <c r="K10" s="31">
        <f t="shared" si="3"/>
        <v>0.41599999999999998</v>
      </c>
      <c r="L10" s="31" t="str">
        <f t="shared" ref="L10:L13" si="13">I10</f>
        <v>xxxx</v>
      </c>
      <c r="M10" s="28" t="str">
        <f t="shared" ref="M10:N10" si="14">L10</f>
        <v>xxxx</v>
      </c>
      <c r="N10" s="28" t="str">
        <f t="shared" si="14"/>
        <v>xxxx</v>
      </c>
      <c r="O10" s="19">
        <v>1.3649999999999999E-3</v>
      </c>
      <c r="P10" s="34">
        <f t="shared" si="5"/>
        <v>1.3649999999999999E-3</v>
      </c>
      <c r="Q10" s="31" t="s">
        <v>31</v>
      </c>
      <c r="R10" s="35">
        <f>P10</f>
        <v>1.3649999999999999E-3</v>
      </c>
      <c r="S10" s="35">
        <f t="shared" si="8"/>
        <v>0</v>
      </c>
      <c r="T10" s="19">
        <v>9.5699999999999993E-2</v>
      </c>
      <c r="U10" s="21">
        <v>6.0000000000000001E-3</v>
      </c>
      <c r="V10" s="22">
        <v>250</v>
      </c>
      <c r="W10" s="21">
        <v>3</v>
      </c>
      <c r="X10" s="36">
        <f t="shared" si="9"/>
        <v>47.849999999999994</v>
      </c>
      <c r="Y10" s="72"/>
      <c r="Z10" s="29">
        <f t="shared" si="11"/>
        <v>1.1375</v>
      </c>
      <c r="AA10" s="39">
        <f>J10/R10</f>
        <v>304.76190476190476</v>
      </c>
      <c r="AB10" s="28">
        <f>K10/R10</f>
        <v>304.76190476190476</v>
      </c>
      <c r="AC10" s="29">
        <f>V10/(W10*X10)</f>
        <v>1.7415534656913969</v>
      </c>
      <c r="AD10" s="29">
        <f t="shared" si="10"/>
        <v>27.777777777777779</v>
      </c>
    </row>
    <row r="11" spans="1:30" ht="14.25" customHeight="1" x14ac:dyDescent="0.2">
      <c r="A11" s="18" t="s">
        <v>28</v>
      </c>
      <c r="B11" s="9">
        <v>1</v>
      </c>
      <c r="C11" s="10">
        <v>300</v>
      </c>
      <c r="D11" s="27">
        <f t="shared" si="0"/>
        <v>300</v>
      </c>
      <c r="E11" s="40" t="s">
        <v>31</v>
      </c>
      <c r="F11" s="28" t="str">
        <f t="shared" ref="F11:F13" si="15">E11</f>
        <v>xxxx</v>
      </c>
      <c r="G11" s="10">
        <v>48</v>
      </c>
      <c r="H11" s="19">
        <v>4</v>
      </c>
      <c r="I11" s="31" t="str">
        <f t="shared" si="12"/>
        <v>xxxx</v>
      </c>
      <c r="J11" s="31">
        <f>H11</f>
        <v>4</v>
      </c>
      <c r="K11" s="31">
        <f t="shared" si="3"/>
        <v>4</v>
      </c>
      <c r="L11" s="31" t="str">
        <f t="shared" si="13"/>
        <v>xxxx</v>
      </c>
      <c r="M11" s="28" t="str">
        <f t="shared" ref="M11:N11" si="16">L11</f>
        <v>xxxx</v>
      </c>
      <c r="N11" s="28" t="str">
        <f t="shared" si="16"/>
        <v>xxxx</v>
      </c>
      <c r="O11" s="25">
        <v>0.03</v>
      </c>
      <c r="P11" s="34">
        <f t="shared" si="5"/>
        <v>0.03</v>
      </c>
      <c r="Q11" s="31" t="s">
        <v>31</v>
      </c>
      <c r="R11" s="35">
        <f t="shared" ref="R11:R13" si="17">P11</f>
        <v>0.03</v>
      </c>
      <c r="S11" s="35">
        <f t="shared" si="8"/>
        <v>0</v>
      </c>
      <c r="T11" s="19">
        <v>0.14000000000000001</v>
      </c>
      <c r="U11" s="21">
        <v>0.1</v>
      </c>
      <c r="V11" s="22">
        <v>150</v>
      </c>
      <c r="W11" s="21">
        <v>3</v>
      </c>
      <c r="X11" s="36">
        <f t="shared" si="9"/>
        <v>50.400000000000006</v>
      </c>
      <c r="Y11" s="72"/>
      <c r="Z11" s="29">
        <f t="shared" si="11"/>
        <v>15</v>
      </c>
      <c r="AA11" s="39">
        <f>J11/R11</f>
        <v>133.33333333333334</v>
      </c>
      <c r="AB11" s="28">
        <f>K11/R11</f>
        <v>133.33333333333334</v>
      </c>
      <c r="AC11" s="29">
        <f>V11/(W11*X11)</f>
        <v>0.99206349206349198</v>
      </c>
      <c r="AD11" s="29">
        <f t="shared" si="10"/>
        <v>16.666666666666668</v>
      </c>
    </row>
    <row r="12" spans="1:30" ht="14.25" customHeight="1" x14ac:dyDescent="0.2">
      <c r="A12" s="18" t="s">
        <v>29</v>
      </c>
      <c r="B12" s="9">
        <v>1</v>
      </c>
      <c r="C12" s="10">
        <v>24</v>
      </c>
      <c r="D12" s="27">
        <f t="shared" si="0"/>
        <v>24</v>
      </c>
      <c r="E12" s="40" t="s">
        <v>31</v>
      </c>
      <c r="F12" s="28" t="str">
        <f t="shared" si="15"/>
        <v>xxxx</v>
      </c>
      <c r="G12" s="13">
        <v>8</v>
      </c>
      <c r="H12" s="19">
        <v>0.36</v>
      </c>
      <c r="I12" s="31" t="str">
        <f t="shared" si="12"/>
        <v>xxxx</v>
      </c>
      <c r="J12" s="31">
        <f t="shared" si="2"/>
        <v>0.36</v>
      </c>
      <c r="K12" s="31">
        <f t="shared" si="3"/>
        <v>0.36</v>
      </c>
      <c r="L12" s="31" t="str">
        <f t="shared" si="13"/>
        <v>xxxx</v>
      </c>
      <c r="M12" s="28" t="str">
        <f t="shared" ref="M12:N13" si="18">L12</f>
        <v>xxxx</v>
      </c>
      <c r="N12" s="28" t="str">
        <f t="shared" si="18"/>
        <v>xxxx</v>
      </c>
      <c r="O12" s="25">
        <v>2.0000000000000001E-4</v>
      </c>
      <c r="P12" s="34">
        <f t="shared" si="5"/>
        <v>2.0000000000000001E-4</v>
      </c>
      <c r="Q12" s="31" t="s">
        <v>31</v>
      </c>
      <c r="R12" s="35">
        <f t="shared" si="17"/>
        <v>2.0000000000000001E-4</v>
      </c>
      <c r="S12" s="35">
        <f t="shared" si="8"/>
        <v>0</v>
      </c>
      <c r="T12" s="19">
        <v>6.3953999999999999E-3</v>
      </c>
      <c r="U12" s="21">
        <v>5.0000000000000001E-4</v>
      </c>
      <c r="V12" s="22">
        <v>250</v>
      </c>
      <c r="W12" s="21">
        <v>4</v>
      </c>
      <c r="X12" s="36">
        <f t="shared" si="9"/>
        <v>76.744799999999998</v>
      </c>
      <c r="Y12" s="72"/>
      <c r="Z12" s="29">
        <f t="shared" si="11"/>
        <v>0.125</v>
      </c>
      <c r="AA12" s="39">
        <f>J12/R12</f>
        <v>1799.9999999999998</v>
      </c>
      <c r="AB12" s="28">
        <f>K12/R12</f>
        <v>1799.9999999999998</v>
      </c>
      <c r="AC12" s="29">
        <f>V12/(W12*X12)</f>
        <v>0.81438742429454503</v>
      </c>
      <c r="AD12" s="29">
        <f t="shared" si="10"/>
        <v>15.625</v>
      </c>
    </row>
    <row r="13" spans="1:30" ht="13.5" customHeight="1" x14ac:dyDescent="0.2">
      <c r="A13" s="18" t="s">
        <v>30</v>
      </c>
      <c r="B13" s="9">
        <v>1</v>
      </c>
      <c r="C13" s="10">
        <v>24</v>
      </c>
      <c r="D13" s="27">
        <f t="shared" si="0"/>
        <v>24</v>
      </c>
      <c r="E13" s="40" t="s">
        <v>31</v>
      </c>
      <c r="F13" s="28" t="str">
        <f t="shared" si="15"/>
        <v>xxxx</v>
      </c>
      <c r="G13" s="10">
        <v>8</v>
      </c>
      <c r="H13" s="19">
        <v>0.4</v>
      </c>
      <c r="I13" s="31" t="str">
        <f t="shared" si="12"/>
        <v>xxxx</v>
      </c>
      <c r="J13" s="31">
        <f t="shared" si="2"/>
        <v>0.4</v>
      </c>
      <c r="K13" s="31">
        <f t="shared" si="3"/>
        <v>0.4</v>
      </c>
      <c r="L13" s="31" t="str">
        <f t="shared" si="13"/>
        <v>xxxx</v>
      </c>
      <c r="M13" s="28" t="str">
        <f t="shared" si="18"/>
        <v>xxxx</v>
      </c>
      <c r="N13" s="28" t="str">
        <f t="shared" si="18"/>
        <v>xxxx</v>
      </c>
      <c r="O13" s="19">
        <v>5.9999999999999995E-4</v>
      </c>
      <c r="P13" s="34">
        <f t="shared" si="5"/>
        <v>5.9999999999999995E-4</v>
      </c>
      <c r="Q13" s="31" t="s">
        <v>31</v>
      </c>
      <c r="R13" s="35">
        <f t="shared" si="17"/>
        <v>5.9999999999999995E-4</v>
      </c>
      <c r="S13" s="35">
        <f t="shared" si="8"/>
        <v>0</v>
      </c>
      <c r="T13" s="19">
        <v>5.4000000000000003E-3</v>
      </c>
      <c r="U13" s="21">
        <v>5.0000000000000001E-4</v>
      </c>
      <c r="V13" s="22">
        <v>250</v>
      </c>
      <c r="W13" s="21">
        <v>4</v>
      </c>
      <c r="X13" s="36">
        <f t="shared" si="9"/>
        <v>64.8</v>
      </c>
      <c r="Y13" s="72"/>
      <c r="Z13" s="29">
        <f t="shared" si="11"/>
        <v>0.37499999999999994</v>
      </c>
      <c r="AA13" s="39">
        <f>J13/R13</f>
        <v>666.66666666666674</v>
      </c>
      <c r="AB13" s="28">
        <f>K13/R13</f>
        <v>666.66666666666674</v>
      </c>
      <c r="AC13" s="29">
        <f>V13/(W13*X13)</f>
        <v>0.96450617283950624</v>
      </c>
      <c r="AD13" s="29">
        <f t="shared" si="10"/>
        <v>15.625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Wilson, Dave (Wisconsin)</cp:lastModifiedBy>
  <dcterms:created xsi:type="dcterms:W3CDTF">2012-07-18T19:44:08Z</dcterms:created>
  <dcterms:modified xsi:type="dcterms:W3CDTF">2013-04-30T21:17:44Z</dcterms:modified>
</cp:coreProperties>
</file>