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BoM-Final Device Components" sheetId="2" r:id="rId5"/>
    <sheet state="visible" name="Copy of BoM" sheetId="3" r:id="rId6"/>
    <sheet state="visible" name="Built Device Cost" sheetId="4" r:id="rId7"/>
    <sheet state="visible" name="Reference Information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Note: Mounting hardware not included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Note: Mounting hardware not included
</t>
      </text>
    </comment>
  </commentList>
</comments>
</file>

<file path=xl/sharedStrings.xml><?xml version="1.0" encoding="utf-8"?>
<sst xmlns="http://schemas.openxmlformats.org/spreadsheetml/2006/main" count="493" uniqueCount="219">
  <si>
    <t>BILL OF MATERIALS - OPEN-SOURCE, LOW-COST MICROPLATE READER</t>
  </si>
  <si>
    <t>(02-13)</t>
  </si>
  <si>
    <t>(no buffer)</t>
  </si>
  <si>
    <t>(buffer)</t>
  </si>
  <si>
    <t>(Before taxes)</t>
  </si>
  <si>
    <t>To Order</t>
  </si>
  <si>
    <t>Ordered</t>
  </si>
  <si>
    <t>Arrived</t>
  </si>
  <si>
    <t>Part</t>
  </si>
  <si>
    <t>Description / Link</t>
  </si>
  <si>
    <t>Supplier/Source</t>
  </si>
  <si>
    <t>Category</t>
  </si>
  <si>
    <t>Qty</t>
  </si>
  <si>
    <t>Unit Price (CAD)</t>
  </si>
  <si>
    <t>Subtotal (CAD)</t>
  </si>
  <si>
    <t>Shipping (CAD)</t>
  </si>
  <si>
    <t>Total (CAD)</t>
  </si>
  <si>
    <t>Notes</t>
  </si>
  <si>
    <t>Aluminum Extrusion (20 mm x 20 mm) - 500mm</t>
  </si>
  <si>
    <t>https://spool3d.ca/2020-aluminum-extrusion/</t>
  </si>
  <si>
    <t>Spool3D</t>
  </si>
  <si>
    <t>Mechanical</t>
  </si>
  <si>
    <t>500 ($9), 1000 ($14), 1500 ($20) mm lengths available</t>
  </si>
  <si>
    <t xml:space="preserve">Aluminum Extrusion (2020) - 1000 mm </t>
  </si>
  <si>
    <t>4 x 500 mm, 6 x 250 mm, 6 x 90 mm (dimenions TBC)</t>
  </si>
  <si>
    <t>2 x Linear Rod (500mm) + 4 end supports + 4 bearings</t>
  </si>
  <si>
    <t>Guide Rail Assembly - AMAZON</t>
  </si>
  <si>
    <t>Amazon.ca</t>
  </si>
  <si>
    <r>
      <rPr>
        <rFont val="Calibri"/>
        <color theme="1"/>
      </rPr>
      <t xml:space="preserve">Stepper Motor + Lead Screw + Nut - </t>
    </r>
    <r>
      <rPr>
        <rFont val="Calibri"/>
        <b/>
        <color theme="1"/>
      </rPr>
      <t>300 MM</t>
    </r>
  </si>
  <si>
    <t>NEMA17 Stepper Motor With Attached Lead Screw- 40mm</t>
  </si>
  <si>
    <t>280 / 300 / 350 / 450 mm lead screw lengths available - Select 300 mm?</t>
  </si>
  <si>
    <t xml:space="preserve">Corner Bracket + Screws - Aluminum Extrusion (2020) </t>
  </si>
  <si>
    <t>oeray 20 Pack Aluminum Profile 2020 Series with Slot 6mm Connection Set - 20pcs Corner Bracket + 40pcs Hex Socket Screw Bolt M5x10mm + 40pcs T Slot Nut + 2 Wrench - AMAZON</t>
  </si>
  <si>
    <t>Hardware/Fasteners</t>
  </si>
  <si>
    <t>Stepper Motor Mounting Plate</t>
  </si>
  <si>
    <t>1/8" Aluminum - make at UBC</t>
  </si>
  <si>
    <t>Team 14</t>
  </si>
  <si>
    <t>Bearing Spacer Block</t>
  </si>
  <si>
    <t>3D-printed spacer - print on Bambulabs X1C</t>
  </si>
  <si>
    <t>Microplate Platform</t>
  </si>
  <si>
    <t>1/8" Aluminum</t>
  </si>
  <si>
    <t>Enclosure Panels - 3 mm / 0.125" Matte Black</t>
  </si>
  <si>
    <t>https://lasersupply.ca/collections/acrylic/products/cast-acrylic-sheet-black-0-125-3mm-thick</t>
  </si>
  <si>
    <t>Laser Supply</t>
  </si>
  <si>
    <t>Top, 2x Side, End, Front, Door, Bottom?</t>
  </si>
  <si>
    <t>Miscellaneous Hardware (M3-M5)</t>
  </si>
  <si>
    <t>To be sourced from personal supplies/makerspace for now...</t>
  </si>
  <si>
    <t>TBD</t>
  </si>
  <si>
    <t>Rubber Feet?</t>
  </si>
  <si>
    <t>Lenses</t>
  </si>
  <si>
    <t>2 sets ordered from Amazon.ca - size and quality to be confirmed</t>
  </si>
  <si>
    <t>https://www.amazon.ca/Laser-Aspherical-Diamter-Collimating-Module/dp/B07MCZZVS1?ref_=ast_sto_dp</t>
  </si>
  <si>
    <t>Optical</t>
  </si>
  <si>
    <t>Filter</t>
  </si>
  <si>
    <t>https://www.thorlabs.com/thorproduct.cfm?partnumber=FGL550S</t>
  </si>
  <si>
    <t>Photodiodes PCBA (VEMD5510C)</t>
  </si>
  <si>
    <t>VEMD5510C - To be included and soldered in PCB order (from JLC)</t>
  </si>
  <si>
    <t>JLC PCB</t>
  </si>
  <si>
    <t>Electrical</t>
  </si>
  <si>
    <t>Photodiodes PCBA Import Fee</t>
  </si>
  <si>
    <t>DHL</t>
  </si>
  <si>
    <t>LEDs (470 nm - Cyan)</t>
  </si>
  <si>
    <t>SST-10-SB-B130-M470</t>
  </si>
  <si>
    <t>LED PCB (470nm - Cyan)</t>
  </si>
  <si>
    <t>LED PCBA (white LED)</t>
  </si>
  <si>
    <t>PCB - LED Driver</t>
  </si>
  <si>
    <t>PCB - LED Driver Import Fee</t>
  </si>
  <si>
    <t>Arduino MEGA (Elegoo brand)</t>
  </si>
  <si>
    <t>https://www.amazon.ca/Elegoo-Board-ATmega2560-ATMEGA16U2-Arduino/dp/B01H4ZLZLQ/ref=asc_df_B01H4ZLZLQ/?tag=googleshopc0c-20&amp;linkCode=df0&amp;hvadid=292901727348&amp;hvpos=&amp;hvnetw=g&amp;hvrand=15230978090287559770&amp;hvpone=&amp;hvptwo=&amp;hvqmt=&amp;hvdev=c&amp;hvdvcmdl=&amp;hvlocint=&amp;hvlocphy=9001561&amp;hvtargid=pla-490931309987&amp;mcid=b1fbb88efa203e29a8279e90653b4935&amp;th=1</t>
  </si>
  <si>
    <t>STM32 bluepill</t>
  </si>
  <si>
    <t>https://www.amazon.ca/STM32F103C8T6-Module-Minimum-Development-Learning/dp/B0CG2HYQHJ/ref=sr_1_19?crid=VGDT1VS3JLNJ&amp;keywords=blue+pill+stm32&amp;qid=1707809147&amp;sprefix=stm32+blck+pill%2Caps%2C403&amp;sr=8-19</t>
  </si>
  <si>
    <t>Power Supply</t>
  </si>
  <si>
    <t>Voltage Regulator</t>
  </si>
  <si>
    <t>Headers for photodiode and LED board</t>
  </si>
  <si>
    <t>https://www.digikey.ca/en/products/detail/sullins-connector-solutions/PEC06SBBN/860131?s=N4IgTCBcDaIAoFEDCAGAbAZQEJYHIgF0BfIA</t>
  </si>
  <si>
    <t>Digikey Canada</t>
  </si>
  <si>
    <t>Stepper Motor Controller</t>
  </si>
  <si>
    <t>https://www.digikey.ca/en/products/detail/analog-devices-inc-maxim-integrated/TMC5130A-BOB/8037675</t>
  </si>
  <si>
    <t>Op-Amp (MCP6002)</t>
  </si>
  <si>
    <t>Get from KAIS 1210?</t>
  </si>
  <si>
    <t>KAIS 1210?</t>
  </si>
  <si>
    <t>Breadboard? (to assemble photodiode amplifier circuit)</t>
  </si>
  <si>
    <t>Machining Cost</t>
  </si>
  <si>
    <t xml:space="preserve">Machining for Microplate holder + Enclosure Panels </t>
  </si>
  <si>
    <t xml:space="preserve">UBC </t>
  </si>
  <si>
    <t>Estimated Total</t>
  </si>
  <si>
    <t>Estimated Total (with 20% Contingency)</t>
  </si>
  <si>
    <t>Other MECH Components Options - replaced</t>
  </si>
  <si>
    <t>Linear Bearings</t>
  </si>
  <si>
    <t>SC8UU Linear Bearing</t>
  </si>
  <si>
    <t>Specific part TBD</t>
  </si>
  <si>
    <t>Linear Rods (8 mm) - 450mm</t>
  </si>
  <si>
    <t>https://spool3d.ca/straight-rod-8mm/</t>
  </si>
  <si>
    <t>Linear Rod Holder (8 mm)</t>
  </si>
  <si>
    <t>https://spool3d.ca/sk8-vertical-type-8mm-rod-holder/</t>
  </si>
  <si>
    <t>Aluminum Extrusion (2020) - 500mm</t>
  </si>
  <si>
    <t xml:space="preserve">Aluminum Extrusion (2020) - cut to 270 mm </t>
  </si>
  <si>
    <t xml:space="preserve">Aluminum Extrusion (2020) - cut to 9 mm </t>
  </si>
  <si>
    <t>Linear Rods and Bearings Kit [2 x Linear Rod (500mm) + 4 end supports + 4 bearings]</t>
  </si>
  <si>
    <r>
      <rPr>
        <rFont val="Calibri"/>
        <color theme="1"/>
      </rPr>
      <t xml:space="preserve">Stepper Motor + Lead Screw + Nut - </t>
    </r>
    <r>
      <rPr>
        <rFont val="Calibri"/>
        <b/>
        <color theme="1"/>
      </rPr>
      <t>300 MM</t>
    </r>
  </si>
  <si>
    <t>1/8" Aluminum - waterjet / CNC / laser cut</t>
  </si>
  <si>
    <t>Maker</t>
  </si>
  <si>
    <t>3D-printed spacer</t>
  </si>
  <si>
    <t>Enclosure Panels - Left/Right Sides</t>
  </si>
  <si>
    <t>3 mm / 0.125" Matte Black - https://lasersupply.ca/collections/acrylic/products/cast-acrylic-sheet-black-0-125-3mm-thick</t>
  </si>
  <si>
    <t>Enclosure Panel - Top/Bottom</t>
  </si>
  <si>
    <t>Add dimensions</t>
  </si>
  <si>
    <t>Enclosure Panel - Front</t>
  </si>
  <si>
    <t>Enclosure Panel - Rear</t>
  </si>
  <si>
    <t xml:space="preserve">Door </t>
  </si>
  <si>
    <t>3D-printed</t>
  </si>
  <si>
    <t>Door Hinge - Left</t>
  </si>
  <si>
    <t>Door Hinge - Right</t>
  </si>
  <si>
    <t>Limit Switch Mounting Bracket</t>
  </si>
  <si>
    <t>M5 T-nuts</t>
  </si>
  <si>
    <t>For enclosure panel attachment</t>
  </si>
  <si>
    <t>Assorted</t>
  </si>
  <si>
    <t>M5x10 SHCS or BHCS</t>
  </si>
  <si>
    <t>Limit Switch (Ex: 10T85)</t>
  </si>
  <si>
    <t>COMPONENTS:</t>
  </si>
  <si>
    <t>S1122E-06-ND</t>
  </si>
  <si>
    <t>CONN HEADER R/A 6POS 2.54MM</t>
  </si>
  <si>
    <t>Digikey</t>
  </si>
  <si>
    <t>1214-SST-10-SB-B130-M470CT-ND</t>
  </si>
  <si>
    <t>LED SST10 BLUE 470NM 3535</t>
  </si>
  <si>
    <t>505-TMC5130A-BOB-ND</t>
  </si>
  <si>
    <t>BREAKOUTBOARD WITH TMC5130A</t>
  </si>
  <si>
    <t>B07MCZZVS1</t>
  </si>
  <si>
    <t>QIAOBA Laser Lens Focus 4mm Aspherical Lens 5mm</t>
  </si>
  <si>
    <t>Amazon Ca</t>
  </si>
  <si>
    <t>STM32F103C8T6</t>
  </si>
  <si>
    <t>Mirco Core Board Module,
System Board Module USB 40 Pin Minimum System
Development Board Module Core Learning Board
Module with Imported Chip</t>
  </si>
  <si>
    <t>QIAOBA Laser Lens Focus 4mm Aspherical Lens 5mm
Diamter Collimating Lens for Laser Module</t>
  </si>
  <si>
    <t>B078GKCK8W</t>
  </si>
  <si>
    <t>Boeray 20 Pack Aluminum Profile 2020 Series with Slot
6mm Connection Set - 20pcs Corner Bracket + 40pcs
Hex Socket Screw Bolt M5x10mm + 40pcs T Slot Nut +
2 Wrench</t>
  </si>
  <si>
    <t>B08CXND8ZK</t>
  </si>
  <si>
    <t>GuanTing AC Adapter 12V 2A Power Supply Charger
24W AC110V to DC12V 2000mA 1500mA 1000mA
500mA Power Driver 8 DC Plug Tips 12 Volt Converter
Inverter Transformer ac dc Adapter</t>
  </si>
  <si>
    <t>B00C0KL1OM</t>
  </si>
  <si>
    <t>DROK® Waterproof DC-DC Buck Voltage Converter
8-22V to 1-15V Step Down Volt Regulator 12V to 5V 3A
Output Adjustable Power Supply Transformer Module
for Solar Panel Electric Fan Car Vehicle Auto</t>
  </si>
  <si>
    <t>B08Y5MMLBY</t>
  </si>
  <si>
    <t>2PCS 8mm X 500mm Linear Motion Rod Shaft Guide
Set for DIY Craft Tool and CNC Machine, 4 Pcs
SCS8UU Ball Bearing and 4 Pcs SK8 Aluminum Rail
Support Included</t>
  </si>
  <si>
    <t>Matte Black (P95)</t>
  </si>
  <si>
    <t>Cast Acrylic Sheet -  - 0.125" (3mm) Thick - 24" x 48"</t>
  </si>
  <si>
    <t>Canadian Laser Supply</t>
  </si>
  <si>
    <t>R4127-25G</t>
  </si>
  <si>
    <t>RHODAMINE 6G CHLORIDE - 25g</t>
  </si>
  <si>
    <t>MilliporeSigma Canada Ltd</t>
  </si>
  <si>
    <t>2020-ALEXT0.5-SLV</t>
  </si>
  <si>
    <t>Free Shipping over $145</t>
  </si>
  <si>
    <t>2020-ALEXT1.0-SLV</t>
  </si>
  <si>
    <t>NEMA17-40-88300</t>
  </si>
  <si>
    <r>
      <rPr>
        <rFont val="Calibri,Arial"/>
        <color theme="1"/>
      </rPr>
      <t xml:space="preserve">Stepper Motor + Lead Screw + Nut - </t>
    </r>
    <r>
      <rPr>
        <rFont val="Calibri,Arial"/>
        <b/>
        <color theme="1"/>
      </rPr>
      <t>300 MM</t>
    </r>
  </si>
  <si>
    <t>LED Driver</t>
  </si>
  <si>
    <t>Rigid Popilated Custom PCB</t>
  </si>
  <si>
    <t>JLCPCB</t>
  </si>
  <si>
    <t>Solder Paste Stencil</t>
  </si>
  <si>
    <t>PCB for LED</t>
  </si>
  <si>
    <t>2-layer Bare Rigid PCB</t>
  </si>
  <si>
    <t>PCB for Photodiode</t>
  </si>
  <si>
    <t>Rigid Populated PCB</t>
  </si>
  <si>
    <t>Machining/3D Printing:</t>
  </si>
  <si>
    <t>Waterjet Reported Minutes - Microplate Platform</t>
  </si>
  <si>
    <t>Laserjet 1 of 2</t>
  </si>
  <si>
    <t>UBC Machine Shop</t>
  </si>
  <si>
    <t>https://technicalservices.mech.ubc.ca/machine-shop/student-machine-shop/fast-prototyping-methods/</t>
  </si>
  <si>
    <t>Waterjet Reported Minutes - Enclosure Panels</t>
  </si>
  <si>
    <t>Laserjet 2 of 2</t>
  </si>
  <si>
    <t>3D Printing Rates</t>
  </si>
  <si>
    <t>Part Description</t>
  </si>
  <si>
    <t>Total (CAD) inc. Shipping + Taxes</t>
  </si>
  <si>
    <t>Subtotal</t>
  </si>
  <si>
    <t>Connector Header R/A 6POS 2.54MM</t>
  </si>
  <si>
    <t>Breakout Board w/ TMC5130A</t>
  </si>
  <si>
    <t>Micro Core Board Module (Blue Pill)</t>
  </si>
  <si>
    <t>Amazon</t>
  </si>
  <si>
    <t xml:space="preserve">4mm Focal Length Aspherical Lens Dia = 5mm
</t>
  </si>
  <si>
    <t>Amazon - QIAOBA</t>
  </si>
  <si>
    <t xml:space="preserve">2020 Corner Brackets (Boeray 20 Pack)
</t>
  </si>
  <si>
    <t xml:space="preserve">GuanTing AC Adapter 12V 2A Power Supply Charger
</t>
  </si>
  <si>
    <t xml:space="preserve">DROK® Waterproof DC-DC Buck Voltage Converter
</t>
  </si>
  <si>
    <t>Rhodamine 6G Chloride Dye - 25g</t>
  </si>
  <si>
    <t>MilliporeSigma Canada</t>
  </si>
  <si>
    <t>Aluminum Extrusion (2020) - 1000 mm, cut to length</t>
  </si>
  <si>
    <t>Stepper Motor with Lead Screw + Nut - 300 mm length</t>
  </si>
  <si>
    <t xml:space="preserve">2PCS 8mm X 500mm Linear Motion Rod Shaft </t>
  </si>
  <si>
    <t>Rigid Populated Custom PCB - LED Driver</t>
  </si>
  <si>
    <t>LED PCB - Stencil</t>
  </si>
  <si>
    <t>LED PCB</t>
  </si>
  <si>
    <t>Photodiode PCB</t>
  </si>
  <si>
    <t>PCB for Photodiode - SMD Assembly</t>
  </si>
  <si>
    <t>Fabrication</t>
  </si>
  <si>
    <t>3D Printing Filament</t>
  </si>
  <si>
    <t>BambuLab</t>
  </si>
  <si>
    <t>500 g</t>
  </si>
  <si>
    <t>Aluminum Sheet (1/8") - microplate platform / motor mount</t>
  </si>
  <si>
    <t>UBC Makerspace</t>
  </si>
  <si>
    <t>Waterjet - Cutting Time (2 sessions)</t>
  </si>
  <si>
    <t>Miscellaneous Parts (Fasteners, wires, spring, etc.)</t>
  </si>
  <si>
    <t>Assorted Suppliers</t>
  </si>
  <si>
    <t>Total Build Cost for Final Device Build</t>
  </si>
  <si>
    <t>Total CFP 1 + 2 Cost</t>
  </si>
  <si>
    <t>Total Build Cost</t>
  </si>
  <si>
    <t>Total Cost of Project*</t>
  </si>
  <si>
    <t>Total Budget</t>
  </si>
  <si>
    <t>SUM of Subtotal</t>
  </si>
  <si>
    <t>Grand Total</t>
  </si>
  <si>
    <t>Shipping</t>
  </si>
  <si>
    <t>https://www.wellplate.com/96-well-plate-dimensions/</t>
  </si>
  <si>
    <t>List of RT Codes</t>
  </si>
  <si>
    <t>Quotes</t>
  </si>
  <si>
    <t>BOM</t>
  </si>
  <si>
    <t>RT551946</t>
  </si>
  <si>
    <t>RT552069</t>
  </si>
  <si>
    <t>RT553526</t>
  </si>
  <si>
    <t>RT553211</t>
  </si>
  <si>
    <t>RT550290</t>
  </si>
  <si>
    <t>RT549672</t>
  </si>
  <si>
    <t>RT537893</t>
  </si>
  <si>
    <t>RT537336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</si>
</sst>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"/>
    <numFmt numFmtId="166" formatCode="&quot;$&quot;#,##0"/>
  </numFmts>
  <fonts count="25">
    <font>
      <sz val="10.0"/>
      <color rgb="FF000000"/>
      <name val="Arial"/>
      <scheme val="minor"/>
    </font>
    <font>
      <color theme="1"/>
      <name val="Calibri"/>
    </font>
    <font>
      <b/>
      <sz val="12.0"/>
      <color theme="1"/>
      <name val="Calibri"/>
    </font>
    <font>
      <b/>
      <color theme="1"/>
      <name val="Calibri"/>
    </font>
    <font>
      <u/>
      <sz val="8.0"/>
      <color rgb="FF0000FF"/>
      <name val="Calibri"/>
    </font>
    <font>
      <u/>
      <sz val="8.0"/>
      <color rgb="FF0000FF"/>
      <name val="Calibri"/>
    </font>
    <font>
      <u/>
      <sz val="8.0"/>
      <color rgb="FF0000FF"/>
      <name val="Calibri"/>
    </font>
    <font>
      <u/>
      <color rgb="FF0000FF"/>
      <name val="Calibri"/>
    </font>
    <font>
      <sz val="8.0"/>
      <color theme="1"/>
      <name val="Calibri"/>
    </font>
    <font>
      <u/>
      <sz val="8.0"/>
      <color rgb="FF0000FF"/>
      <name val="Calibri"/>
    </font>
    <font>
      <u/>
      <color rgb="FF0000FF"/>
      <name val="Calibri"/>
    </font>
    <font>
      <strike/>
      <color theme="1"/>
      <name val="Calibri"/>
    </font>
    <font>
      <strike/>
      <sz val="8.0"/>
      <color theme="1"/>
      <name val="Calibri"/>
    </font>
    <font>
      <strike/>
      <sz val="8.0"/>
      <color rgb="FF0000FF"/>
      <name val="Calibri"/>
    </font>
    <font>
      <b/>
      <sz val="8.0"/>
      <color theme="1"/>
      <name val="Calibri"/>
    </font>
    <font>
      <color theme="1"/>
      <name val="Arial"/>
      <scheme val="minor"/>
    </font>
    <font>
      <color rgb="FF000000"/>
      <name val="Calibri"/>
    </font>
    <font>
      <sz val="12.0"/>
      <color rgb="FF565A5E"/>
      <name val="Lato"/>
    </font>
    <font>
      <sz val="9.0"/>
      <color theme="1"/>
      <name val="Calibri"/>
    </font>
    <font/>
    <font>
      <b/>
      <color theme="1"/>
      <name val="Arial"/>
      <scheme val="minor"/>
    </font>
    <font>
      <sz val="14.0"/>
      <color rgb="FF000000"/>
      <name val="Arial"/>
    </font>
    <font>
      <u/>
      <color rgb="FF0000FF"/>
      <name val="Calibri"/>
    </font>
    <font>
      <sz val="8.0"/>
      <color rgb="FF212121"/>
      <name val="Wf_segoe-ui_normal"/>
    </font>
    <font>
      <sz val="8.0"/>
      <color rgb="FF333333"/>
      <name val="Wf_segoe-ui_norm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center" wrapText="0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" numFmtId="165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164" xfId="0" applyAlignment="1" applyFont="1" applyNumberFormat="1">
      <alignment vertical="center"/>
    </xf>
    <xf borderId="0" fillId="0" fontId="8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1" numFmtId="164" xfId="0" applyAlignment="1" applyFont="1" applyNumberFormat="1">
      <alignment readingOrder="0" vertical="center"/>
    </xf>
    <xf borderId="0" fillId="0" fontId="1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3" fontId="1" numFmtId="0" xfId="0" applyAlignment="1" applyFill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8" numFmtId="0" xfId="0" applyAlignment="1" applyFont="1">
      <alignment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0" fillId="2" fontId="8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readingOrder="0" vertical="center"/>
    </xf>
    <xf borderId="0" fillId="0" fontId="15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4" fontId="16" numFmtId="0" xfId="0" applyAlignment="1" applyFill="1" applyFont="1">
      <alignment horizontal="left" readingOrder="0"/>
    </xf>
    <xf borderId="0" fillId="4" fontId="17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readingOrder="0" vertical="center"/>
    </xf>
    <xf borderId="0" fillId="0" fontId="15" numFmtId="164" xfId="0" applyFont="1" applyNumberFormat="1"/>
    <xf borderId="0" fillId="0" fontId="18" numFmtId="0" xfId="0" applyAlignment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3" fillId="0" fontId="19" numFmtId="0" xfId="0" applyBorder="1" applyFont="1"/>
    <xf borderId="4" fillId="0" fontId="19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center" vertical="center"/>
    </xf>
    <xf borderId="1" fillId="4" fontId="18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center" vertical="center"/>
    </xf>
    <xf borderId="1" fillId="0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readingOrder="0" vertical="center"/>
    </xf>
    <xf borderId="1" fillId="0" fontId="18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center" vertical="center"/>
    </xf>
    <xf borderId="1" fillId="0" fontId="18" numFmtId="0" xfId="0" applyAlignment="1" applyBorder="1" applyFont="1">
      <alignment horizontal="center" readingOrder="0" vertical="center"/>
    </xf>
    <xf borderId="0" fillId="0" fontId="15" numFmtId="166" xfId="0" applyAlignment="1" applyFont="1" applyNumberFormat="1">
      <alignment readingOrder="0"/>
    </xf>
    <xf borderId="2" fillId="0" fontId="18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vertical="center"/>
    </xf>
    <xf borderId="0" fillId="0" fontId="20" numFmtId="0" xfId="0" applyAlignment="1" applyFont="1">
      <alignment horizontal="center" readingOrder="0" vertical="center"/>
    </xf>
    <xf borderId="5" fillId="0" fontId="20" numFmtId="0" xfId="0" applyAlignment="1" applyBorder="1" applyFont="1">
      <alignment horizontal="center" readingOrder="0" vertical="center"/>
    </xf>
    <xf borderId="6" fillId="0" fontId="19" numFmtId="0" xfId="0" applyBorder="1" applyFont="1"/>
    <xf borderId="7" fillId="0" fontId="19" numFmtId="0" xfId="0" applyBorder="1" applyFont="1"/>
    <xf borderId="8" fillId="0" fontId="20" numFmtId="164" xfId="0" applyAlignment="1" applyBorder="1" applyFont="1" applyNumberFormat="1">
      <alignment horizontal="center" vertical="center"/>
    </xf>
    <xf borderId="9" fillId="0" fontId="21" numFmtId="0" xfId="0" applyAlignment="1" applyBorder="1" applyFont="1">
      <alignment horizontal="center" readingOrder="0"/>
    </xf>
    <xf borderId="9" fillId="0" fontId="21" numFmtId="166" xfId="0" applyAlignment="1" applyBorder="1" applyFont="1" applyNumberFormat="1">
      <alignment horizontal="center" readingOrder="0"/>
    </xf>
    <xf borderId="0" fillId="0" fontId="15" numFmtId="0" xfId="0" applyFont="1"/>
    <xf borderId="0" fillId="0" fontId="1" numFmtId="0" xfId="0" applyAlignment="1" applyFont="1">
      <alignment shrinkToFit="0" wrapText="1"/>
    </xf>
    <xf borderId="0" fillId="0" fontId="2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23" numFmtId="0" xfId="0" applyAlignment="1" applyFont="1">
      <alignment readingOrder="0" shrinkToFit="0" wrapText="1"/>
    </xf>
    <xf borderId="0" fillId="4" fontId="24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C6F4DE"/>
          <bgColor rgb="FFC6F4D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D9D9D9"/>
                </a:solidFill>
                <a:latin typeface="+mn-lt"/>
              </a:defRPr>
            </a:pPr>
            <a:r>
              <a:rPr b="0">
                <a:solidFill>
                  <a:srgbClr val="D9D9D9"/>
                </a:solidFill>
                <a:latin typeface="+mn-lt"/>
              </a:rPr>
              <a:t>Cost Breakdown by Cost Type - Final Build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BBC0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'Built Device Cost'!$B$41:$B$46</c:f>
            </c:strRef>
          </c:cat>
          <c:val>
            <c:numRef>
              <c:f>'Built Device Cost'!$C$41:$C$46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D9D9D9"/>
              </a:solidFill>
              <a:latin typeface="+mn-lt"/>
            </a:defRPr>
          </a:pPr>
        </a:p>
      </c:txPr>
    </c:legend>
    <c:plotVisOnly val="1"/>
  </c:chart>
  <c:spPr>
    <a:solidFill>
      <a:srgbClr val="43434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'Built Device Cost'!$B$30:$B$32</c:f>
            </c:strRef>
          </c:cat>
          <c:val>
            <c:numRef>
              <c:f>'Built Device Cost'!$C$30:$C$32</c:f>
              <c:numCache/>
            </c:numRef>
          </c:val>
        </c:ser>
        <c:axId val="1665793075"/>
        <c:axId val="1636223350"/>
      </c:barChart>
      <c:catAx>
        <c:axId val="16657930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6223350"/>
      </c:catAx>
      <c:valAx>
        <c:axId val="16362233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579307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742950</xdr:colOff>
      <xdr:row>48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590550</xdr:colOff>
      <xdr:row>19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www.digikey.ca/en/products/detail/luminus-devices-inc/SST-10-SB-B130-M470/12170041" TargetMode="External"/><Relationship Id="rId10" Type="http://schemas.openxmlformats.org/officeDocument/2006/relationships/hyperlink" Target="https://www.thorlabs.com/thorproduct.cfm?partnumber=FGL550S" TargetMode="External"/><Relationship Id="rId13" Type="http://schemas.openxmlformats.org/officeDocument/2006/relationships/hyperlink" Target="https://www.amazon.ca/STM32F103C8T6-Module-Minimum-Development-Learning/dp/B0CG2HYQHJ/ref=sr_1_19?crid=VGDT1VS3JLNJ&amp;keywords=blue+pill+stm32&amp;qid=1707809147&amp;sprefix=stm32+blck+pill%2Caps%2C403&amp;sr=8-19" TargetMode="External"/><Relationship Id="rId12" Type="http://schemas.openxmlformats.org/officeDocument/2006/relationships/hyperlink" Target="https://www.amazon.ca/Elegoo-Board-ATmega2560-ATMEGA16U2-Arduino/dp/B01H4ZLZLQ/ref=asc_df_B01H4ZLZLQ/?tag=googleshopc0c-20&amp;linkCode=df0&amp;hvadid=292901727348&amp;hvpos=&amp;hvnetw=g&amp;hvrand=15230978090287559770&amp;hvpone=&amp;hvptwo=&amp;hvqmt=&amp;hvdev=c&amp;hvdvcmdl=&amp;hvlocint=&amp;hvlocphy=9001561&amp;hvtargid=pla-490931309987&amp;mcid=b1fbb88efa203e29a8279e90653b4935&amp;th=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pool3d.ca/2020-aluminum-extrusion/" TargetMode="External"/><Relationship Id="rId3" Type="http://schemas.openxmlformats.org/officeDocument/2006/relationships/hyperlink" Target="https://spool3d.ca/2020-aluminum-extrusion/" TargetMode="External"/><Relationship Id="rId4" Type="http://schemas.openxmlformats.org/officeDocument/2006/relationships/hyperlink" Target="https://www.amazon.ca/dp/B08Y5MMLBY/ref=sspa_dk_detail_2?pd_rd_i=B08Y5MMLBY&amp;pd_rd_w=QG34S&amp;content-id=amzn1.sym.d8c43617-c625-45bd-a63f-ad8715c2c055&amp;pf_rd_p=d8c43617-c625-45bd-a63f-ad8715c2c055&amp;pf_rd_r=8K7Y1Y9SP140SEWRFS65&amp;pd_rd_wg=dp04L&amp;pd_rd_r=8b385ce2-cd25-48c3-b6c7-eab11972e482&amp;s=hi&amp;sp_csd=d2lkZ2V0TmFtZT1zcF9kZXRhaWw&amp;th=1" TargetMode="External"/><Relationship Id="rId9" Type="http://schemas.openxmlformats.org/officeDocument/2006/relationships/hyperlink" Target="https://www.amazon.ca/Laser-Aspherical-Diamter-Collimating-Module/dp/B07MCZZVS1?ref_=ast_sto_dp" TargetMode="External"/><Relationship Id="rId15" Type="http://schemas.openxmlformats.org/officeDocument/2006/relationships/hyperlink" Target="https://www.digikey.ca/en/products/detail/analog-devices-inc-maxim-integrated/TMC5130A-BOB/8037675" TargetMode="External"/><Relationship Id="rId14" Type="http://schemas.openxmlformats.org/officeDocument/2006/relationships/hyperlink" Target="https://www.digikey.ca/en/products/detail/sullins-connector-solutions/PEC06SBBN/860131?s=N4IgTCBcDaIAoFEDCAGAbAZQEJYHIgF0BfIA" TargetMode="External"/><Relationship Id="rId17" Type="http://schemas.openxmlformats.org/officeDocument/2006/relationships/hyperlink" Target="https://spool3d.ca/straight-rod-8mm/" TargetMode="External"/><Relationship Id="rId16" Type="http://schemas.openxmlformats.org/officeDocument/2006/relationships/hyperlink" Target="https://spool3d.ca/sc8uu-linear-bearing2/" TargetMode="External"/><Relationship Id="rId5" Type="http://schemas.openxmlformats.org/officeDocument/2006/relationships/hyperlink" Target="https://spool3d.ca/nema17-stepper-motor-with-attached-lead-screw-40mm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amazon.ca/Boeray-Aluminum-Profile-Connection-Set%EF%BC%8C20pcs/dp/B078GKCK8W/ref=asc_df_B078GKCK8W/?tag=googleshopc0c-20&amp;linkCode=df0&amp;hvadid=292959012694&amp;hvpos=&amp;hvnetw=g&amp;hvrand=2865868607981183729&amp;hvpone=&amp;hvptwo=&amp;hvqmt=&amp;hvdev=c&amp;hvdvcmdl=&amp;hvlocint=&amp;hvlocphy=9001561&amp;hvtargid=pla-418482712221&amp;mcid=9c87bd3e46153521b4b8e2ee65a07fc2&amp;th=1" TargetMode="External"/><Relationship Id="rId18" Type="http://schemas.openxmlformats.org/officeDocument/2006/relationships/hyperlink" Target="https://spool3d.ca/sk8-vertical-type-8mm-rod-holder/" TargetMode="External"/><Relationship Id="rId7" Type="http://schemas.openxmlformats.org/officeDocument/2006/relationships/hyperlink" Target="http://amazon.ca/" TargetMode="External"/><Relationship Id="rId8" Type="http://schemas.openxmlformats.org/officeDocument/2006/relationships/hyperlink" Target="https://lasersupply.ca/collections/acrylic/products/cast-acrylic-sheet-black-0-125-3mm-thick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a/en/products/detail/luminus-devices-inc/SST-10-SB-B130-M470/12170041" TargetMode="External"/><Relationship Id="rId10" Type="http://schemas.openxmlformats.org/officeDocument/2006/relationships/hyperlink" Target="https://www.thorlabs.com/thorproduct.cfm?partnumber=FGL550S" TargetMode="External"/><Relationship Id="rId13" Type="http://schemas.openxmlformats.org/officeDocument/2006/relationships/hyperlink" Target="https://www.digikey.ca/en/products/detail/sullins-connector-solutions/PEC06SBBN/860131?s=N4IgTCBcDaIAoFEDCAGAbAZQEJYHIgF0BfIA" TargetMode="External"/><Relationship Id="rId12" Type="http://schemas.openxmlformats.org/officeDocument/2006/relationships/hyperlink" Target="https://www.amazon.ca/STM32F103C8T6-Module-Minimum-Development-Learning/dp/B0CG2HYQHJ/ref=sr_1_19?crid=VGDT1VS3JLNJ&amp;keywords=blue+pill+stm32&amp;qid=1707809147&amp;sprefix=stm32+blck+pill%2Caps%2C403&amp;sr=8-19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spool3d.ca/2020-aluminum-extrusion/" TargetMode="External"/><Relationship Id="rId3" Type="http://schemas.openxmlformats.org/officeDocument/2006/relationships/hyperlink" Target="https://spool3d.ca/2020-aluminum-extrusion/" TargetMode="External"/><Relationship Id="rId4" Type="http://schemas.openxmlformats.org/officeDocument/2006/relationships/hyperlink" Target="https://spool3d.ca/2020-aluminum-extrusion/" TargetMode="External"/><Relationship Id="rId9" Type="http://schemas.openxmlformats.org/officeDocument/2006/relationships/hyperlink" Target="https://www.amazon.ca/Laser-Aspherical-Diamter-Collimating-Module/dp/B07MCZZVS1?ref_=ast_sto_dp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digikey.ca/en/products/detail/analog-devices-inc-maxim-integrated/TMC5130A-BOB/8037675" TargetMode="External"/><Relationship Id="rId16" Type="http://schemas.openxmlformats.org/officeDocument/2006/relationships/vmlDrawing" Target="../drawings/vmlDrawing2.vml"/><Relationship Id="rId5" Type="http://schemas.openxmlformats.org/officeDocument/2006/relationships/hyperlink" Target="https://www.amazon.ca/dp/B08Y5MMLBY/ref=sspa_dk_detail_2?pd_rd_i=B08Y5MMLBY&amp;pd_rd_w=QG34S&amp;content-id=amzn1.sym.d8c43617-c625-45bd-a63f-ad8715c2c055&amp;pf_rd_p=d8c43617-c625-45bd-a63f-ad8715c2c055&amp;pf_rd_r=8K7Y1Y9SP140SEWRFS65&amp;pd_rd_wg=dp04L&amp;pd_rd_r=8b385ce2-cd25-48c3-b6c7-eab11972e482&amp;s=hi&amp;sp_csd=d2lkZ2V0TmFtZT1zcF9kZXRhaWw&amp;th=1" TargetMode="External"/><Relationship Id="rId6" Type="http://schemas.openxmlformats.org/officeDocument/2006/relationships/hyperlink" Target="https://spool3d.ca/nema17-stepper-motor-with-attached-lead-screw-40mm/" TargetMode="External"/><Relationship Id="rId7" Type="http://schemas.openxmlformats.org/officeDocument/2006/relationships/hyperlink" Target="https://www.amazon.ca/Boeray-Aluminum-Profile-Connection-Set%EF%BC%8C20pcs/dp/B078GKCK8W/ref=asc_df_B078GKCK8W/?tag=googleshopc0c-20&amp;linkCode=df0&amp;hvadid=292959012694&amp;hvpos=&amp;hvnetw=g&amp;hvrand=2865868607981183729&amp;hvpone=&amp;hvptwo=&amp;hvqmt=&amp;hvdev=c&amp;hvdvcmdl=&amp;hvlocint=&amp;hvlocphy=9001561&amp;hvtargid=pla-418482712221&amp;mcid=9c87bd3e46153521b4b8e2ee65a07fc2&amp;th=1" TargetMode="External"/><Relationship Id="rId8" Type="http://schemas.openxmlformats.org/officeDocument/2006/relationships/hyperlink" Target="http://amazon.ca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chnicalservices.mech.ubc.ca/machine-shop/student-machine-shop/fast-prototyping-methods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llplate.com/96-well-plate-dimensions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0"/>
    <col customWidth="1" min="2" max="3" width="6.75"/>
    <col customWidth="1" min="4" max="4" width="38.63"/>
    <col customWidth="1" min="5" max="5" width="37.0"/>
    <col customWidth="1" min="6" max="6" width="13.13"/>
    <col customWidth="1" min="7" max="7" width="20.38"/>
    <col customWidth="1" min="8" max="8" width="8.25"/>
    <col customWidth="1" min="9" max="9" width="7.88"/>
    <col customWidth="1" min="10" max="10" width="12.5"/>
    <col customWidth="1" min="11" max="11" width="11.13"/>
    <col customWidth="1" min="12" max="12" width="11.38"/>
    <col customWidth="1" min="13" max="13" width="8.75"/>
    <col customWidth="1" min="14" max="14" width="5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2" t="s">
        <v>0</v>
      </c>
      <c r="L2" s="1"/>
      <c r="M2" s="1"/>
      <c r="N2" s="1"/>
      <c r="O2" s="1"/>
    </row>
    <row r="3">
      <c r="A3" s="3" t="s">
        <v>1</v>
      </c>
      <c r="B3" s="1"/>
      <c r="C3" s="1"/>
      <c r="D3" s="1"/>
      <c r="E3" s="1"/>
      <c r="F3" s="1"/>
      <c r="G3" s="1"/>
      <c r="H3" s="4" t="s">
        <v>2</v>
      </c>
      <c r="I3" s="4" t="s">
        <v>3</v>
      </c>
      <c r="J3" s="5" t="s">
        <v>4</v>
      </c>
      <c r="K3" s="1"/>
      <c r="L3" s="1"/>
      <c r="M3" s="1"/>
      <c r="N3" s="1"/>
      <c r="O3" s="1"/>
    </row>
    <row r="4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8"/>
    </row>
    <row r="5">
      <c r="A5" s="4" t="b">
        <v>1</v>
      </c>
      <c r="B5" s="4" t="b">
        <v>1</v>
      </c>
      <c r="C5" s="4" t="b">
        <v>1</v>
      </c>
      <c r="D5" s="4" t="s">
        <v>18</v>
      </c>
      <c r="E5" s="9" t="s">
        <v>19</v>
      </c>
      <c r="F5" s="4" t="s">
        <v>20</v>
      </c>
      <c r="G5" s="4" t="s">
        <v>21</v>
      </c>
      <c r="H5" s="4">
        <v>4.0</v>
      </c>
      <c r="I5" s="4">
        <v>4.0</v>
      </c>
      <c r="J5" s="10">
        <v>14.0</v>
      </c>
      <c r="K5" s="10">
        <f t="shared" ref="K5:K9" si="1">I5*J5</f>
        <v>56</v>
      </c>
      <c r="L5" s="4">
        <v>0.0</v>
      </c>
      <c r="M5" s="4"/>
      <c r="N5" s="4" t="s">
        <v>22</v>
      </c>
      <c r="O5" s="1"/>
    </row>
    <row r="6">
      <c r="A6" s="4" t="b">
        <v>1</v>
      </c>
      <c r="B6" s="4" t="b">
        <v>1</v>
      </c>
      <c r="C6" s="4" t="b">
        <v>1</v>
      </c>
      <c r="D6" s="4" t="s">
        <v>23</v>
      </c>
      <c r="E6" s="9" t="s">
        <v>19</v>
      </c>
      <c r="F6" s="4" t="s">
        <v>20</v>
      </c>
      <c r="G6" s="4" t="s">
        <v>21</v>
      </c>
      <c r="H6" s="4">
        <v>2.5</v>
      </c>
      <c r="I6" s="4">
        <v>4.0</v>
      </c>
      <c r="J6" s="10">
        <v>14.0</v>
      </c>
      <c r="K6" s="10">
        <f t="shared" si="1"/>
        <v>56</v>
      </c>
      <c r="L6" s="4">
        <v>0.0</v>
      </c>
      <c r="M6" s="4"/>
      <c r="N6" s="4" t="s">
        <v>24</v>
      </c>
      <c r="O6" s="1">
        <f>(250*7+100*6)*1.1</f>
        <v>2585</v>
      </c>
    </row>
    <row r="7">
      <c r="A7" s="4" t="b">
        <v>1</v>
      </c>
      <c r="B7" s="4" t="b">
        <v>1</v>
      </c>
      <c r="C7" s="4" t="b">
        <v>1</v>
      </c>
      <c r="D7" s="11" t="s">
        <v>25</v>
      </c>
      <c r="E7" s="12" t="s">
        <v>26</v>
      </c>
      <c r="F7" s="13" t="s">
        <v>27</v>
      </c>
      <c r="G7" s="4" t="s">
        <v>21</v>
      </c>
      <c r="H7" s="4">
        <v>1.0</v>
      </c>
      <c r="I7" s="4">
        <v>1.0</v>
      </c>
      <c r="J7" s="10">
        <v>36.0</v>
      </c>
      <c r="K7" s="10">
        <f t="shared" si="1"/>
        <v>36</v>
      </c>
      <c r="L7" s="4">
        <v>0.0</v>
      </c>
      <c r="M7" s="4"/>
      <c r="N7" s="4"/>
      <c r="O7" s="1"/>
    </row>
    <row r="8">
      <c r="A8" s="4" t="b">
        <v>1</v>
      </c>
      <c r="B8" s="4" t="b">
        <v>1</v>
      </c>
      <c r="C8" s="4" t="b">
        <v>1</v>
      </c>
      <c r="D8" s="4" t="s">
        <v>28</v>
      </c>
      <c r="E8" s="14" t="s">
        <v>29</v>
      </c>
      <c r="F8" s="4" t="s">
        <v>20</v>
      </c>
      <c r="G8" s="4" t="s">
        <v>21</v>
      </c>
      <c r="H8" s="4">
        <v>1.0</v>
      </c>
      <c r="I8" s="4">
        <v>1.0</v>
      </c>
      <c r="J8" s="10">
        <v>44.0</v>
      </c>
      <c r="K8" s="10">
        <f t="shared" si="1"/>
        <v>44</v>
      </c>
      <c r="L8" s="4">
        <v>0.0</v>
      </c>
      <c r="M8" s="4"/>
      <c r="N8" s="4" t="s">
        <v>30</v>
      </c>
      <c r="O8" s="1"/>
    </row>
    <row r="9">
      <c r="A9" s="4" t="b">
        <v>1</v>
      </c>
      <c r="B9" s="4" t="b">
        <v>1</v>
      </c>
      <c r="C9" s="4" t="b">
        <v>1</v>
      </c>
      <c r="D9" s="11" t="s">
        <v>31</v>
      </c>
      <c r="E9" s="12" t="s">
        <v>32</v>
      </c>
      <c r="F9" s="15" t="s">
        <v>27</v>
      </c>
      <c r="G9" s="4" t="s">
        <v>33</v>
      </c>
      <c r="H9" s="4">
        <f>4+4+4+4+4+2</f>
        <v>22</v>
      </c>
      <c r="I9" s="4">
        <v>40.0</v>
      </c>
      <c r="J9" s="10">
        <f>15.99/20</f>
        <v>0.7995</v>
      </c>
      <c r="K9" s="10">
        <f t="shared" si="1"/>
        <v>31.98</v>
      </c>
      <c r="L9" s="4">
        <v>0.0</v>
      </c>
      <c r="M9" s="1"/>
      <c r="N9" s="1"/>
      <c r="O9" s="1"/>
    </row>
    <row r="10">
      <c r="A10" s="4" t="b">
        <v>1</v>
      </c>
      <c r="B10" s="4" t="b">
        <v>1</v>
      </c>
      <c r="C10" s="4" t="b">
        <v>1</v>
      </c>
      <c r="D10" s="4" t="s">
        <v>34</v>
      </c>
      <c r="E10" s="16" t="s">
        <v>35</v>
      </c>
      <c r="F10" s="4" t="s">
        <v>36</v>
      </c>
      <c r="G10" s="1"/>
      <c r="H10" s="4">
        <v>1.0</v>
      </c>
      <c r="I10" s="4">
        <v>1.0</v>
      </c>
      <c r="J10" s="1"/>
      <c r="K10" s="10"/>
      <c r="L10" s="1"/>
      <c r="M10" s="1"/>
      <c r="N10" s="1"/>
      <c r="O10" s="1"/>
    </row>
    <row r="11">
      <c r="A11" s="4" t="b">
        <v>1</v>
      </c>
      <c r="B11" s="4" t="b">
        <v>1</v>
      </c>
      <c r="C11" s="4" t="b">
        <v>1</v>
      </c>
      <c r="D11" s="4" t="s">
        <v>37</v>
      </c>
      <c r="E11" s="16" t="s">
        <v>38</v>
      </c>
      <c r="F11" s="4" t="s">
        <v>36</v>
      </c>
      <c r="G11" s="1"/>
      <c r="H11" s="4">
        <v>4.0</v>
      </c>
      <c r="I11" s="4">
        <v>4.0</v>
      </c>
      <c r="J11" s="1"/>
      <c r="K11" s="10">
        <f t="shared" ref="K11:K14" si="2">I11*J11</f>
        <v>0</v>
      </c>
      <c r="L11" s="1"/>
      <c r="M11" s="1"/>
      <c r="N11" s="1"/>
      <c r="O11" s="1"/>
    </row>
    <row r="12">
      <c r="A12" s="4" t="b">
        <v>1</v>
      </c>
      <c r="B12" s="4" t="b">
        <v>1</v>
      </c>
      <c r="C12" s="4" t="b">
        <v>1</v>
      </c>
      <c r="D12" s="4" t="s">
        <v>39</v>
      </c>
      <c r="E12" s="16" t="s">
        <v>40</v>
      </c>
      <c r="F12" s="4" t="s">
        <v>36</v>
      </c>
      <c r="G12" s="4" t="s">
        <v>21</v>
      </c>
      <c r="H12" s="4">
        <v>1.0</v>
      </c>
      <c r="I12" s="4">
        <v>1.0</v>
      </c>
      <c r="J12" s="10">
        <v>20.0</v>
      </c>
      <c r="K12" s="10">
        <f t="shared" si="2"/>
        <v>20</v>
      </c>
      <c r="L12" s="1"/>
      <c r="M12" s="1"/>
      <c r="N12" s="1"/>
      <c r="O12" s="1"/>
    </row>
    <row r="13">
      <c r="A13" s="1" t="b">
        <v>0</v>
      </c>
      <c r="B13" s="1" t="b">
        <v>0</v>
      </c>
      <c r="C13" s="1" t="b">
        <v>0</v>
      </c>
      <c r="D13" s="4" t="s">
        <v>41</v>
      </c>
      <c r="E13" s="17" t="s">
        <v>42</v>
      </c>
      <c r="F13" s="4" t="s">
        <v>43</v>
      </c>
      <c r="G13" s="4" t="s">
        <v>21</v>
      </c>
      <c r="H13" s="4">
        <v>6.0</v>
      </c>
      <c r="I13" s="4">
        <v>6.0</v>
      </c>
      <c r="J13" s="1"/>
      <c r="K13" s="10">
        <f t="shared" si="2"/>
        <v>0</v>
      </c>
      <c r="L13" s="1"/>
      <c r="M13" s="1"/>
      <c r="N13" s="4" t="s">
        <v>44</v>
      </c>
      <c r="O13" s="1"/>
    </row>
    <row r="14">
      <c r="A14" s="4" t="b">
        <v>1</v>
      </c>
      <c r="B14" s="4" t="b">
        <v>1</v>
      </c>
      <c r="C14" s="4" t="b">
        <v>1</v>
      </c>
      <c r="D14" s="4" t="s">
        <v>45</v>
      </c>
      <c r="E14" s="16" t="s">
        <v>46</v>
      </c>
      <c r="F14" s="4" t="s">
        <v>47</v>
      </c>
      <c r="G14" s="4" t="s">
        <v>33</v>
      </c>
      <c r="H14" s="4">
        <v>40.0</v>
      </c>
      <c r="I14" s="4">
        <v>40.0</v>
      </c>
      <c r="J14" s="10"/>
      <c r="K14" s="10">
        <f t="shared" si="2"/>
        <v>0</v>
      </c>
      <c r="L14" s="1"/>
      <c r="M14" s="1"/>
      <c r="N14" s="1"/>
      <c r="O14" s="1"/>
    </row>
    <row r="15">
      <c r="A15" s="1" t="b">
        <v>0</v>
      </c>
      <c r="B15" s="1" t="b">
        <v>0</v>
      </c>
      <c r="C15" s="1" t="b">
        <v>0</v>
      </c>
      <c r="D15" s="4" t="s">
        <v>48</v>
      </c>
      <c r="E15" s="18"/>
      <c r="F15" s="1"/>
      <c r="G15" s="1"/>
      <c r="H15" s="1"/>
      <c r="I15" s="1"/>
      <c r="J15" s="10"/>
      <c r="K15" s="10"/>
      <c r="L15" s="1"/>
      <c r="M15" s="1"/>
      <c r="N15" s="1"/>
      <c r="O15" s="1"/>
    </row>
    <row r="16">
      <c r="A16" s="1" t="b">
        <v>0</v>
      </c>
      <c r="B16" s="1" t="b">
        <v>0</v>
      </c>
      <c r="C16" s="1" t="b">
        <v>0</v>
      </c>
      <c r="D16" s="1"/>
      <c r="E16" s="18"/>
      <c r="F16" s="1"/>
      <c r="G16" s="1"/>
      <c r="H16" s="1"/>
      <c r="I16" s="1"/>
      <c r="J16" s="10"/>
      <c r="K16" s="10">
        <f t="shared" ref="K16:K18" si="3">I16*J16</f>
        <v>0</v>
      </c>
      <c r="L16" s="1"/>
      <c r="M16" s="1"/>
      <c r="N16" s="1"/>
      <c r="O16" s="1"/>
    </row>
    <row r="17">
      <c r="A17" s="1" t="b">
        <v>0</v>
      </c>
      <c r="B17" s="1" t="b">
        <v>0</v>
      </c>
      <c r="C17" s="1" t="b">
        <v>0</v>
      </c>
      <c r="D17" s="4" t="s">
        <v>49</v>
      </c>
      <c r="E17" s="19" t="s">
        <v>50</v>
      </c>
      <c r="F17" s="20" t="s">
        <v>51</v>
      </c>
      <c r="G17" s="4" t="s">
        <v>52</v>
      </c>
      <c r="H17" s="4">
        <v>16.0</v>
      </c>
      <c r="I17" s="4">
        <v>20.0</v>
      </c>
      <c r="J17" s="10"/>
      <c r="K17" s="10">
        <f t="shared" si="3"/>
        <v>0</v>
      </c>
      <c r="L17" s="1"/>
      <c r="M17" s="1"/>
      <c r="N17" s="1"/>
      <c r="O17" s="1"/>
    </row>
    <row r="18">
      <c r="A18" s="1" t="b">
        <v>0</v>
      </c>
      <c r="B18" s="1" t="b">
        <v>0</v>
      </c>
      <c r="C18" s="1" t="b">
        <v>0</v>
      </c>
      <c r="D18" s="4" t="s">
        <v>53</v>
      </c>
      <c r="E18" s="14" t="s">
        <v>54</v>
      </c>
      <c r="F18" s="4"/>
      <c r="G18" s="4" t="s">
        <v>52</v>
      </c>
      <c r="H18" s="4">
        <v>1.0</v>
      </c>
      <c r="I18" s="4">
        <v>2.0</v>
      </c>
      <c r="J18" s="10">
        <f>88*1.2</f>
        <v>105.6</v>
      </c>
      <c r="K18" s="10">
        <f t="shared" si="3"/>
        <v>211.2</v>
      </c>
      <c r="L18" s="1"/>
      <c r="M18" s="1"/>
      <c r="N18" s="1"/>
      <c r="O18" s="1"/>
    </row>
    <row r="19">
      <c r="A19" s="4" t="b">
        <v>1</v>
      </c>
      <c r="B19" s="4" t="b">
        <v>1</v>
      </c>
      <c r="C19" s="4" t="b">
        <v>1</v>
      </c>
      <c r="D19" s="4" t="s">
        <v>55</v>
      </c>
      <c r="E19" s="16" t="s">
        <v>56</v>
      </c>
      <c r="F19" s="4" t="s">
        <v>57</v>
      </c>
      <c r="G19" s="4" t="s">
        <v>58</v>
      </c>
      <c r="H19" s="21">
        <v>45414.0</v>
      </c>
      <c r="I19" s="21">
        <v>45414.0</v>
      </c>
      <c r="J19" s="10"/>
      <c r="K19" s="10">
        <f>51.29-12.22</f>
        <v>39.07</v>
      </c>
      <c r="L19" s="22">
        <v>35.04</v>
      </c>
      <c r="M19" s="23">
        <f>K19+L19</f>
        <v>74.11</v>
      </c>
      <c r="N19" s="11"/>
      <c r="O19" s="1"/>
    </row>
    <row r="20">
      <c r="A20" s="4" t="b">
        <v>1</v>
      </c>
      <c r="B20" s="4" t="b">
        <v>1</v>
      </c>
      <c r="C20" s="4" t="b">
        <v>1</v>
      </c>
      <c r="D20" s="4" t="s">
        <v>59</v>
      </c>
      <c r="E20" s="16"/>
      <c r="F20" s="4" t="s">
        <v>60</v>
      </c>
      <c r="G20" s="4" t="s">
        <v>58</v>
      </c>
      <c r="H20" s="4">
        <v>1.0</v>
      </c>
      <c r="I20" s="4">
        <v>1.0</v>
      </c>
      <c r="J20" s="10"/>
      <c r="K20" s="10">
        <v>23.05</v>
      </c>
      <c r="L20" s="22"/>
      <c r="M20" s="23">
        <f>K20</f>
        <v>23.05</v>
      </c>
      <c r="N20" s="11"/>
      <c r="O20" s="1"/>
    </row>
    <row r="21">
      <c r="A21" s="4" t="b">
        <v>1</v>
      </c>
      <c r="B21" s="4" t="b">
        <v>1</v>
      </c>
      <c r="C21" s="4" t="b">
        <v>1</v>
      </c>
      <c r="D21" s="4" t="s">
        <v>61</v>
      </c>
      <c r="E21" s="14" t="s">
        <v>62</v>
      </c>
      <c r="F21" s="4"/>
      <c r="G21" s="4" t="s">
        <v>58</v>
      </c>
      <c r="H21" s="4">
        <v>8.0</v>
      </c>
      <c r="I21" s="4">
        <v>9.0</v>
      </c>
      <c r="J21" s="10">
        <v>2.79</v>
      </c>
      <c r="K21" s="10">
        <f>I21*J21</f>
        <v>25.11</v>
      </c>
      <c r="L21" s="1"/>
      <c r="M21" s="1"/>
      <c r="N21" s="1"/>
      <c r="O21" s="1"/>
    </row>
    <row r="22">
      <c r="A22" s="4" t="b">
        <v>1</v>
      </c>
      <c r="B22" s="4" t="b">
        <v>1</v>
      </c>
      <c r="C22" s="4" t="b">
        <v>1</v>
      </c>
      <c r="D22" s="4" t="s">
        <v>63</v>
      </c>
      <c r="E22" s="24"/>
      <c r="F22" s="4" t="s">
        <v>57</v>
      </c>
      <c r="G22" s="4" t="s">
        <v>58</v>
      </c>
      <c r="H22" s="4"/>
      <c r="I22" s="4"/>
      <c r="J22" s="10"/>
      <c r="K22" s="10">
        <v>16.71</v>
      </c>
      <c r="L22" s="22">
        <v>55.01</v>
      </c>
      <c r="M22" s="23">
        <f>K22+L22</f>
        <v>71.72</v>
      </c>
      <c r="N22" s="1"/>
      <c r="O22" s="1"/>
    </row>
    <row r="23">
      <c r="A23" s="25" t="b">
        <v>0</v>
      </c>
      <c r="B23" s="26" t="b">
        <v>0</v>
      </c>
      <c r="C23" s="25" t="b">
        <v>0</v>
      </c>
      <c r="D23" s="26" t="s">
        <v>64</v>
      </c>
      <c r="E23" s="27"/>
      <c r="F23" s="26" t="s">
        <v>57</v>
      </c>
      <c r="G23" s="26" t="s">
        <v>58</v>
      </c>
      <c r="H23" s="26"/>
      <c r="I23" s="26"/>
      <c r="J23" s="28"/>
      <c r="K23" s="28">
        <f>I23*J23</f>
        <v>0</v>
      </c>
      <c r="L23" s="25"/>
      <c r="M23" s="25"/>
      <c r="N23" s="25"/>
      <c r="O23" s="25"/>
    </row>
    <row r="24">
      <c r="A24" s="4" t="b">
        <v>1</v>
      </c>
      <c r="B24" s="4" t="b">
        <v>1</v>
      </c>
      <c r="C24" s="4" t="b">
        <v>1</v>
      </c>
      <c r="D24" s="4" t="s">
        <v>65</v>
      </c>
      <c r="E24" s="18"/>
      <c r="F24" s="4" t="s">
        <v>57</v>
      </c>
      <c r="G24" s="4" t="s">
        <v>58</v>
      </c>
      <c r="H24" s="4">
        <v>5.0</v>
      </c>
      <c r="I24" s="4">
        <v>5.0</v>
      </c>
      <c r="J24" s="10"/>
      <c r="K24" s="10">
        <v>31.77</v>
      </c>
      <c r="L24" s="22">
        <v>35.04</v>
      </c>
      <c r="M24" s="10">
        <f>K24+L24</f>
        <v>66.81</v>
      </c>
      <c r="N24" s="1"/>
      <c r="O24" s="1"/>
    </row>
    <row r="25">
      <c r="A25" s="4" t="b">
        <v>1</v>
      </c>
      <c r="B25" s="4" t="b">
        <v>1</v>
      </c>
      <c r="C25" s="4" t="b">
        <v>1</v>
      </c>
      <c r="D25" s="4" t="s">
        <v>66</v>
      </c>
      <c r="E25" s="18"/>
      <c r="F25" s="4" t="s">
        <v>60</v>
      </c>
      <c r="G25" s="4" t="s">
        <v>58</v>
      </c>
      <c r="H25" s="4">
        <v>1.0</v>
      </c>
      <c r="I25" s="4">
        <v>1.0</v>
      </c>
      <c r="J25" s="10"/>
      <c r="K25" s="10">
        <v>22.17</v>
      </c>
      <c r="L25" s="22"/>
      <c r="M25" s="10">
        <f>K25</f>
        <v>22.17</v>
      </c>
      <c r="N25" s="1"/>
      <c r="O25" s="1"/>
    </row>
    <row r="26">
      <c r="A26" s="25" t="b">
        <v>0</v>
      </c>
      <c r="B26" s="25" t="b">
        <v>0</v>
      </c>
      <c r="C26" s="25" t="b">
        <v>0</v>
      </c>
      <c r="D26" s="26" t="s">
        <v>67</v>
      </c>
      <c r="E26" s="29" t="s">
        <v>68</v>
      </c>
      <c r="F26" s="26"/>
      <c r="G26" s="26" t="s">
        <v>58</v>
      </c>
      <c r="H26" s="26">
        <v>1.0</v>
      </c>
      <c r="I26" s="26">
        <v>1.0</v>
      </c>
      <c r="J26" s="28">
        <v>29.95</v>
      </c>
      <c r="K26" s="28">
        <f t="shared" ref="K26:K34" si="4">I26*J26</f>
        <v>29.95</v>
      </c>
      <c r="L26" s="25"/>
      <c r="M26" s="25"/>
      <c r="N26" s="25"/>
      <c r="O26" s="25"/>
    </row>
    <row r="27">
      <c r="A27" s="4" t="b">
        <v>1</v>
      </c>
      <c r="B27" s="4" t="b">
        <v>1</v>
      </c>
      <c r="C27" s="4" t="b">
        <v>1</v>
      </c>
      <c r="D27" s="4" t="s">
        <v>69</v>
      </c>
      <c r="E27" s="9" t="s">
        <v>70</v>
      </c>
      <c r="F27" s="4"/>
      <c r="G27" s="4" t="s">
        <v>58</v>
      </c>
      <c r="H27" s="4">
        <v>1.0</v>
      </c>
      <c r="I27" s="4">
        <v>5.0</v>
      </c>
      <c r="J27" s="10">
        <f>15.45/5</f>
        <v>3.09</v>
      </c>
      <c r="K27" s="10">
        <f t="shared" si="4"/>
        <v>15.45</v>
      </c>
      <c r="L27" s="1"/>
      <c r="M27" s="1"/>
      <c r="N27" s="1"/>
      <c r="O27" s="1"/>
    </row>
    <row r="28">
      <c r="A28" s="4" t="b">
        <v>1</v>
      </c>
      <c r="B28" s="4" t="b">
        <v>1</v>
      </c>
      <c r="C28" s="4" t="b">
        <v>1</v>
      </c>
      <c r="D28" s="4" t="s">
        <v>71</v>
      </c>
      <c r="E28" s="18"/>
      <c r="F28" s="1"/>
      <c r="G28" s="1"/>
      <c r="H28" s="1"/>
      <c r="I28" s="1"/>
      <c r="J28" s="10"/>
      <c r="K28" s="10">
        <f t="shared" si="4"/>
        <v>0</v>
      </c>
      <c r="L28" s="1"/>
      <c r="M28" s="1"/>
      <c r="N28" s="1"/>
      <c r="O28" s="1"/>
    </row>
    <row r="29">
      <c r="A29" s="4" t="b">
        <v>1</v>
      </c>
      <c r="B29" s="4" t="b">
        <v>1</v>
      </c>
      <c r="C29" s="4" t="b">
        <v>1</v>
      </c>
      <c r="D29" s="4" t="s">
        <v>72</v>
      </c>
      <c r="E29" s="18"/>
      <c r="F29" s="1"/>
      <c r="G29" s="1"/>
      <c r="H29" s="1"/>
      <c r="I29" s="1"/>
      <c r="J29" s="10"/>
      <c r="K29" s="10">
        <f t="shared" si="4"/>
        <v>0</v>
      </c>
      <c r="L29" s="1"/>
      <c r="M29" s="1"/>
      <c r="N29" s="1"/>
      <c r="O29" s="1"/>
    </row>
    <row r="30">
      <c r="A30" s="4" t="b">
        <v>1</v>
      </c>
      <c r="B30" s="4" t="b">
        <v>1</v>
      </c>
      <c r="C30" s="4" t="b">
        <v>1</v>
      </c>
      <c r="D30" s="4" t="s">
        <v>73</v>
      </c>
      <c r="E30" s="9" t="s">
        <v>74</v>
      </c>
      <c r="F30" s="4" t="s">
        <v>75</v>
      </c>
      <c r="G30" s="4" t="s">
        <v>58</v>
      </c>
      <c r="H30" s="4">
        <v>8.0</v>
      </c>
      <c r="I30" s="4">
        <v>12.0</v>
      </c>
      <c r="J30" s="10">
        <v>0.74</v>
      </c>
      <c r="K30" s="10">
        <f t="shared" si="4"/>
        <v>8.88</v>
      </c>
      <c r="L30" s="1"/>
      <c r="M30" s="1"/>
      <c r="N30" s="1"/>
      <c r="O30" s="1"/>
    </row>
    <row r="31">
      <c r="A31" s="4" t="b">
        <v>1</v>
      </c>
      <c r="B31" s="4" t="b">
        <v>1</v>
      </c>
      <c r="C31" s="4" t="b">
        <v>1</v>
      </c>
      <c r="D31" s="4" t="s">
        <v>76</v>
      </c>
      <c r="E31" s="9" t="s">
        <v>77</v>
      </c>
      <c r="F31" s="4"/>
      <c r="G31" s="4" t="s">
        <v>58</v>
      </c>
      <c r="H31" s="4">
        <v>1.0</v>
      </c>
      <c r="I31" s="4">
        <v>1.0</v>
      </c>
      <c r="J31" s="10">
        <v>31.12</v>
      </c>
      <c r="K31" s="10">
        <f t="shared" si="4"/>
        <v>31.12</v>
      </c>
      <c r="L31" s="1"/>
      <c r="M31" s="1"/>
      <c r="N31" s="1"/>
      <c r="O31" s="1"/>
    </row>
    <row r="32">
      <c r="A32" s="1" t="b">
        <v>0</v>
      </c>
      <c r="B32" s="1" t="b">
        <v>0</v>
      </c>
      <c r="C32" s="1" t="b">
        <v>0</v>
      </c>
      <c r="D32" s="4" t="s">
        <v>78</v>
      </c>
      <c r="E32" s="16" t="s">
        <v>79</v>
      </c>
      <c r="F32" s="4" t="s">
        <v>80</v>
      </c>
      <c r="G32" s="4" t="s">
        <v>58</v>
      </c>
      <c r="H32" s="4">
        <v>4.0</v>
      </c>
      <c r="I32" s="4">
        <v>4.0</v>
      </c>
      <c r="J32" s="10">
        <v>0.0</v>
      </c>
      <c r="K32" s="10">
        <f t="shared" si="4"/>
        <v>0</v>
      </c>
      <c r="L32" s="1"/>
      <c r="M32" s="1"/>
      <c r="N32" s="1"/>
      <c r="O32" s="1"/>
    </row>
    <row r="33">
      <c r="A33" s="1" t="b">
        <v>0</v>
      </c>
      <c r="B33" s="1" t="b">
        <v>0</v>
      </c>
      <c r="C33" s="1" t="b">
        <v>0</v>
      </c>
      <c r="D33" s="4" t="s">
        <v>81</v>
      </c>
      <c r="E33" s="18"/>
      <c r="F33" s="4"/>
      <c r="G33" s="4" t="s">
        <v>58</v>
      </c>
      <c r="H33" s="1"/>
      <c r="I33" s="1"/>
      <c r="J33" s="10"/>
      <c r="K33" s="10">
        <f t="shared" si="4"/>
        <v>0</v>
      </c>
      <c r="L33" s="1"/>
      <c r="M33" s="1"/>
      <c r="N33" s="1"/>
      <c r="O33" s="1"/>
    </row>
    <row r="34">
      <c r="A34" s="1"/>
      <c r="B34" s="1"/>
      <c r="C34" s="1"/>
      <c r="D34" s="4" t="s">
        <v>82</v>
      </c>
      <c r="E34" s="16" t="s">
        <v>83</v>
      </c>
      <c r="F34" s="4" t="s">
        <v>84</v>
      </c>
      <c r="G34" s="4" t="s">
        <v>21</v>
      </c>
      <c r="H34" s="4">
        <v>45.0</v>
      </c>
      <c r="I34" s="4">
        <v>45.0</v>
      </c>
      <c r="J34" s="10">
        <v>1.5</v>
      </c>
      <c r="K34" s="10">
        <f t="shared" si="4"/>
        <v>67.5</v>
      </c>
      <c r="L34" s="4">
        <v>0.0</v>
      </c>
      <c r="M34" s="1"/>
      <c r="N34" s="1"/>
      <c r="O34" s="1"/>
    </row>
    <row r="35">
      <c r="A35" s="1"/>
      <c r="B35" s="1"/>
      <c r="C35" s="1"/>
      <c r="D35" s="1"/>
      <c r="E35" s="18"/>
      <c r="F35" s="30"/>
      <c r="G35" s="30"/>
      <c r="H35" s="30"/>
      <c r="I35" s="30"/>
      <c r="J35" s="30"/>
      <c r="K35" s="31"/>
      <c r="L35" s="1"/>
      <c r="M35" s="1"/>
      <c r="N35" s="1"/>
      <c r="O35" s="1"/>
    </row>
    <row r="36">
      <c r="A36" s="1"/>
      <c r="B36" s="1"/>
      <c r="C36" s="1"/>
      <c r="D36" s="1"/>
      <c r="E36" s="18"/>
      <c r="F36" s="30"/>
      <c r="G36" s="30" t="s">
        <v>85</v>
      </c>
      <c r="K36" s="31">
        <f>SUM(J5:J34)</f>
        <v>303.5895</v>
      </c>
      <c r="L36" s="1"/>
      <c r="M36" s="1"/>
      <c r="N36" s="1"/>
      <c r="O36" s="1"/>
    </row>
    <row r="37">
      <c r="A37" s="1"/>
      <c r="B37" s="1"/>
      <c r="C37" s="1"/>
      <c r="D37" s="1"/>
      <c r="E37" s="18"/>
      <c r="F37" s="30"/>
      <c r="G37" s="30" t="s">
        <v>86</v>
      </c>
      <c r="K37" s="31">
        <f>K36*1.2</f>
        <v>364.3074</v>
      </c>
      <c r="L37" s="1"/>
      <c r="M37" s="1"/>
      <c r="N37" s="1"/>
      <c r="O37" s="1"/>
    </row>
    <row r="38">
      <c r="A38" s="1"/>
      <c r="B38" s="1"/>
      <c r="C38" s="1"/>
      <c r="D38" s="1"/>
      <c r="E38" s="18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8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32"/>
      <c r="C40" s="32"/>
      <c r="D40" s="32" t="s">
        <v>87</v>
      </c>
      <c r="E40" s="18"/>
      <c r="F40" s="1"/>
      <c r="G40" s="1"/>
      <c r="H40" s="1"/>
      <c r="I40" s="1"/>
      <c r="J40" s="10"/>
      <c r="K40" s="10">
        <f t="shared" ref="K40:K43" si="5">H40*J40</f>
        <v>0</v>
      </c>
      <c r="L40" s="1"/>
      <c r="M40" s="1"/>
      <c r="N40" s="1"/>
      <c r="O40" s="1"/>
    </row>
    <row r="41">
      <c r="A41" s="1"/>
      <c r="B41" s="26"/>
      <c r="C41" s="26"/>
      <c r="D41" s="26" t="s">
        <v>88</v>
      </c>
      <c r="E41" s="33" t="s">
        <v>89</v>
      </c>
      <c r="F41" s="26"/>
      <c r="G41" s="26" t="s">
        <v>21</v>
      </c>
      <c r="H41" s="26">
        <v>4.0</v>
      </c>
      <c r="I41" s="26"/>
      <c r="J41" s="28">
        <v>7.0</v>
      </c>
      <c r="K41" s="28">
        <f t="shared" si="5"/>
        <v>28</v>
      </c>
      <c r="L41" s="26"/>
      <c r="M41" s="26"/>
      <c r="N41" s="26" t="s">
        <v>90</v>
      </c>
      <c r="O41" s="1"/>
    </row>
    <row r="42">
      <c r="A42" s="1"/>
      <c r="B42" s="26"/>
      <c r="C42" s="26"/>
      <c r="D42" s="26" t="s">
        <v>91</v>
      </c>
      <c r="E42" s="29" t="s">
        <v>92</v>
      </c>
      <c r="F42" s="26"/>
      <c r="G42" s="26" t="s">
        <v>21</v>
      </c>
      <c r="H42" s="26">
        <v>2.0</v>
      </c>
      <c r="I42" s="26"/>
      <c r="J42" s="28">
        <v>10.0</v>
      </c>
      <c r="K42" s="28">
        <f t="shared" si="5"/>
        <v>20</v>
      </c>
      <c r="L42" s="25"/>
      <c r="M42" s="25"/>
      <c r="N42" s="25"/>
      <c r="O42" s="1"/>
    </row>
    <row r="43">
      <c r="A43" s="1"/>
      <c r="B43" s="26"/>
      <c r="C43" s="26"/>
      <c r="D43" s="26" t="s">
        <v>93</v>
      </c>
      <c r="E43" s="29" t="s">
        <v>94</v>
      </c>
      <c r="F43" s="26"/>
      <c r="G43" s="26" t="s">
        <v>21</v>
      </c>
      <c r="H43" s="26">
        <v>4.0</v>
      </c>
      <c r="I43" s="26"/>
      <c r="J43" s="28">
        <v>4.0</v>
      </c>
      <c r="K43" s="28">
        <f t="shared" si="5"/>
        <v>16</v>
      </c>
      <c r="L43" s="25"/>
      <c r="M43" s="25"/>
      <c r="N43" s="25"/>
      <c r="O43" s="1"/>
    </row>
    <row r="44">
      <c r="A44" s="1"/>
      <c r="B44" s="1"/>
      <c r="C44" s="1"/>
      <c r="D44" s="1"/>
      <c r="E44" s="18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8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8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8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8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8"/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mergeCells count="3">
    <mergeCell ref="E2:K2"/>
    <mergeCell ref="G36:J36"/>
    <mergeCell ref="G37:J37"/>
  </mergeCells>
  <conditionalFormatting sqref="A5:C33">
    <cfRule type="cellIs" dxfId="0" priority="1" operator="equal">
      <formula>"TRUE"</formula>
    </cfRule>
  </conditionalFormatting>
  <dataValidations>
    <dataValidation type="list" allowBlank="1" showErrorMessage="1" sqref="G5:G9 G12:G14 G17:G34 G40:G43">
      <formula1>"Mechanical,Optical,Electrical,Hardware/Fasteners"</formula1>
    </dataValidation>
  </dataValidations>
  <hyperlinks>
    <hyperlink r:id="rId2" ref="E5"/>
    <hyperlink r:id="rId3" ref="E6"/>
    <hyperlink r:id="rId4" ref="E7"/>
    <hyperlink r:id="rId5" location="features" ref="E8"/>
    <hyperlink r:id="rId6" ref="E9"/>
    <hyperlink r:id="rId7" ref="F9"/>
    <hyperlink r:id="rId8" ref="E13"/>
    <hyperlink r:id="rId9" ref="F17"/>
    <hyperlink r:id="rId10" ref="E18"/>
    <hyperlink r:id="rId11" ref="E21"/>
    <hyperlink r:id="rId12" ref="E26"/>
    <hyperlink r:id="rId13" ref="E27"/>
    <hyperlink r:id="rId14" ref="E30"/>
    <hyperlink r:id="rId15" ref="E31"/>
    <hyperlink r:id="rId16" location="features" ref="E41"/>
    <hyperlink r:id="rId17" ref="E42"/>
    <hyperlink r:id="rId18" ref="E43"/>
  </hyperlinks>
  <drawing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8.63"/>
    <col customWidth="1" min="2" max="2" width="37.0"/>
    <col customWidth="1" min="3" max="3" width="13.13"/>
    <col customWidth="1" min="4" max="4" width="20.38"/>
    <col customWidth="1" min="5" max="5" width="8.25"/>
    <col customWidth="1" min="6" max="6" width="7.88"/>
    <col customWidth="1" min="7" max="7" width="12.5"/>
    <col customWidth="1" min="8" max="8" width="11.13"/>
    <col customWidth="1" min="9" max="9" width="11.38"/>
    <col customWidth="1" min="10" max="10" width="8.75"/>
    <col customWidth="1" min="11" max="11" width="5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  <c r="I2" s="1"/>
      <c r="J2" s="1"/>
      <c r="K2" s="1"/>
      <c r="L2" s="1"/>
    </row>
    <row r="3">
      <c r="A3" s="1"/>
      <c r="B3" s="1"/>
      <c r="C3" s="1"/>
      <c r="D3" s="1"/>
      <c r="E3" s="4"/>
      <c r="F3" s="4" t="s">
        <v>3</v>
      </c>
      <c r="G3" s="5" t="s">
        <v>4</v>
      </c>
      <c r="H3" s="1"/>
      <c r="I3" s="1"/>
      <c r="J3" s="1"/>
      <c r="K3" s="1"/>
      <c r="L3" s="1"/>
    </row>
    <row r="4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8"/>
    </row>
    <row r="5">
      <c r="A5" s="4" t="s">
        <v>95</v>
      </c>
      <c r="B5" s="9" t="s">
        <v>19</v>
      </c>
      <c r="C5" s="4" t="s">
        <v>20</v>
      </c>
      <c r="D5" s="4" t="s">
        <v>21</v>
      </c>
      <c r="E5" s="4">
        <v>4.0</v>
      </c>
      <c r="F5" s="4">
        <v>4.0</v>
      </c>
      <c r="G5" s="10">
        <v>14.0</v>
      </c>
      <c r="H5" s="10">
        <f t="shared" ref="H5:H6" si="1">F5*G5</f>
        <v>56</v>
      </c>
      <c r="I5" s="4">
        <v>0.0</v>
      </c>
      <c r="J5" s="4"/>
      <c r="K5" s="4" t="s">
        <v>22</v>
      </c>
      <c r="L5" s="1"/>
    </row>
    <row r="6">
      <c r="A6" s="4" t="s">
        <v>96</v>
      </c>
      <c r="B6" s="9" t="s">
        <v>19</v>
      </c>
      <c r="C6" s="4" t="s">
        <v>20</v>
      </c>
      <c r="D6" s="4" t="s">
        <v>21</v>
      </c>
      <c r="E6" s="4">
        <v>7.0</v>
      </c>
      <c r="F6" s="4">
        <v>4.0</v>
      </c>
      <c r="G6" s="10">
        <v>14.0</v>
      </c>
      <c r="H6" s="10">
        <f t="shared" si="1"/>
        <v>56</v>
      </c>
      <c r="I6" s="4">
        <v>0.0</v>
      </c>
      <c r="J6" s="4"/>
      <c r="K6" s="4" t="s">
        <v>24</v>
      </c>
      <c r="L6" s="1">
        <f>(250*7+100*6)*1.1</f>
        <v>2585</v>
      </c>
    </row>
    <row r="7">
      <c r="A7" s="4" t="s">
        <v>97</v>
      </c>
      <c r="B7" s="9" t="s">
        <v>19</v>
      </c>
      <c r="C7" s="4" t="s">
        <v>20</v>
      </c>
      <c r="D7" s="4" t="s">
        <v>21</v>
      </c>
      <c r="E7" s="4">
        <v>6.0</v>
      </c>
      <c r="F7" s="4"/>
      <c r="G7" s="10"/>
      <c r="H7" s="10"/>
      <c r="I7" s="4"/>
      <c r="J7" s="4"/>
      <c r="K7" s="4"/>
      <c r="L7" s="1"/>
    </row>
    <row r="8">
      <c r="A8" s="11" t="s">
        <v>98</v>
      </c>
      <c r="B8" s="12" t="s">
        <v>26</v>
      </c>
      <c r="C8" s="13" t="s">
        <v>27</v>
      </c>
      <c r="D8" s="4" t="s">
        <v>21</v>
      </c>
      <c r="E8" s="4">
        <v>1.0</v>
      </c>
      <c r="F8" s="4">
        <v>1.0</v>
      </c>
      <c r="G8" s="10">
        <v>36.0</v>
      </c>
      <c r="H8" s="10">
        <f t="shared" ref="H8:H10" si="2">F8*G8</f>
        <v>36</v>
      </c>
      <c r="I8" s="4">
        <v>0.0</v>
      </c>
      <c r="J8" s="4"/>
      <c r="K8" s="4"/>
      <c r="L8" s="1"/>
    </row>
    <row r="9">
      <c r="A9" s="4" t="s">
        <v>99</v>
      </c>
      <c r="B9" s="14" t="s">
        <v>29</v>
      </c>
      <c r="C9" s="4" t="s">
        <v>20</v>
      </c>
      <c r="D9" s="4" t="s">
        <v>21</v>
      </c>
      <c r="E9" s="4">
        <v>1.0</v>
      </c>
      <c r="F9" s="4">
        <v>1.0</v>
      </c>
      <c r="G9" s="10">
        <v>44.0</v>
      </c>
      <c r="H9" s="10">
        <f t="shared" si="2"/>
        <v>44</v>
      </c>
      <c r="I9" s="4">
        <v>0.0</v>
      </c>
      <c r="J9" s="4"/>
      <c r="K9" s="4" t="s">
        <v>30</v>
      </c>
      <c r="L9" s="1"/>
    </row>
    <row r="10">
      <c r="A10" s="11" t="s">
        <v>31</v>
      </c>
      <c r="B10" s="12" t="s">
        <v>32</v>
      </c>
      <c r="C10" s="15" t="s">
        <v>27</v>
      </c>
      <c r="D10" s="4" t="s">
        <v>33</v>
      </c>
      <c r="E10" s="4">
        <v>40.0</v>
      </c>
      <c r="F10" s="4">
        <v>40.0</v>
      </c>
      <c r="G10" s="10">
        <f>15.99/20</f>
        <v>0.7995</v>
      </c>
      <c r="H10" s="10">
        <f t="shared" si="2"/>
        <v>31.98</v>
      </c>
      <c r="I10" s="4">
        <v>0.0</v>
      </c>
      <c r="J10" s="1"/>
      <c r="K10" s="1"/>
      <c r="L10" s="1"/>
    </row>
    <row r="11">
      <c r="A11" s="4" t="s">
        <v>34</v>
      </c>
      <c r="B11" s="16" t="s">
        <v>100</v>
      </c>
      <c r="C11" s="4" t="s">
        <v>101</v>
      </c>
      <c r="D11" s="4" t="s">
        <v>21</v>
      </c>
      <c r="E11" s="4">
        <v>1.0</v>
      </c>
      <c r="F11" s="4">
        <v>1.0</v>
      </c>
      <c r="G11" s="1"/>
      <c r="H11" s="10"/>
      <c r="I11" s="1"/>
      <c r="J11" s="1"/>
      <c r="K11" s="1"/>
      <c r="L11" s="1"/>
    </row>
    <row r="12">
      <c r="A12" s="4" t="s">
        <v>39</v>
      </c>
      <c r="B12" s="16" t="s">
        <v>100</v>
      </c>
      <c r="C12" s="4" t="s">
        <v>101</v>
      </c>
      <c r="D12" s="4" t="s">
        <v>21</v>
      </c>
      <c r="E12" s="4">
        <v>1.0</v>
      </c>
      <c r="F12" s="4">
        <v>1.0</v>
      </c>
      <c r="G12" s="10">
        <v>20.0</v>
      </c>
      <c r="H12" s="10">
        <f t="shared" ref="H12:H14" si="3">F12*G12</f>
        <v>20</v>
      </c>
      <c r="I12" s="1"/>
      <c r="J12" s="1"/>
      <c r="K12" s="1"/>
      <c r="L12" s="1"/>
    </row>
    <row r="13">
      <c r="A13" s="4" t="s">
        <v>37</v>
      </c>
      <c r="B13" s="16" t="s">
        <v>102</v>
      </c>
      <c r="C13" s="4" t="s">
        <v>101</v>
      </c>
      <c r="D13" s="4" t="s">
        <v>21</v>
      </c>
      <c r="E13" s="4">
        <v>4.0</v>
      </c>
      <c r="F13" s="4">
        <v>4.0</v>
      </c>
      <c r="G13" s="1"/>
      <c r="H13" s="10">
        <f t="shared" si="3"/>
        <v>0</v>
      </c>
      <c r="I13" s="1"/>
      <c r="J13" s="1"/>
      <c r="K13" s="1"/>
      <c r="L13" s="1"/>
    </row>
    <row r="14">
      <c r="A14" s="4" t="s">
        <v>103</v>
      </c>
      <c r="B14" s="34" t="s">
        <v>104</v>
      </c>
      <c r="C14" s="4" t="s">
        <v>101</v>
      </c>
      <c r="D14" s="4" t="s">
        <v>21</v>
      </c>
      <c r="E14" s="4">
        <v>2.0</v>
      </c>
      <c r="F14" s="4">
        <v>6.0</v>
      </c>
      <c r="G14" s="1"/>
      <c r="H14" s="10">
        <f t="shared" si="3"/>
        <v>0</v>
      </c>
      <c r="I14" s="1"/>
      <c r="J14" s="1"/>
      <c r="K14" s="4" t="s">
        <v>44</v>
      </c>
      <c r="L14" s="1"/>
    </row>
    <row r="15">
      <c r="A15" s="4" t="s">
        <v>105</v>
      </c>
      <c r="B15" s="35" t="s">
        <v>106</v>
      </c>
      <c r="C15" s="4" t="s">
        <v>101</v>
      </c>
      <c r="D15" s="4" t="s">
        <v>21</v>
      </c>
      <c r="E15" s="4">
        <v>2.0</v>
      </c>
      <c r="F15" s="4"/>
      <c r="G15" s="1"/>
      <c r="H15" s="10"/>
      <c r="I15" s="1"/>
      <c r="J15" s="1"/>
      <c r="K15" s="4"/>
      <c r="L15" s="1"/>
    </row>
    <row r="16">
      <c r="A16" s="4" t="s">
        <v>107</v>
      </c>
      <c r="B16" s="34"/>
      <c r="C16" s="4" t="s">
        <v>101</v>
      </c>
      <c r="D16" s="4" t="s">
        <v>21</v>
      </c>
      <c r="E16" s="4">
        <v>1.0</v>
      </c>
      <c r="F16" s="4"/>
      <c r="G16" s="1"/>
      <c r="H16" s="10"/>
      <c r="I16" s="1"/>
      <c r="J16" s="1"/>
      <c r="K16" s="4"/>
      <c r="L16" s="1"/>
    </row>
    <row r="17">
      <c r="A17" s="4" t="s">
        <v>108</v>
      </c>
      <c r="B17" s="34"/>
      <c r="C17" s="4" t="s">
        <v>101</v>
      </c>
      <c r="D17" s="4" t="s">
        <v>21</v>
      </c>
      <c r="E17" s="4">
        <v>1.0</v>
      </c>
      <c r="F17" s="4"/>
      <c r="G17" s="1"/>
      <c r="H17" s="10"/>
      <c r="I17" s="1"/>
      <c r="J17" s="1"/>
      <c r="K17" s="4"/>
      <c r="L17" s="1"/>
    </row>
    <row r="18">
      <c r="A18" s="4" t="s">
        <v>109</v>
      </c>
      <c r="B18" s="16" t="s">
        <v>110</v>
      </c>
      <c r="C18" s="4" t="s">
        <v>101</v>
      </c>
      <c r="D18" s="4" t="s">
        <v>21</v>
      </c>
      <c r="E18" s="4"/>
      <c r="F18" s="4"/>
      <c r="G18" s="10"/>
      <c r="H18" s="10"/>
      <c r="I18" s="1"/>
      <c r="J18" s="1"/>
      <c r="K18" s="1"/>
      <c r="L18" s="1"/>
    </row>
    <row r="19">
      <c r="A19" s="4" t="s">
        <v>111</v>
      </c>
      <c r="B19" s="16" t="s">
        <v>110</v>
      </c>
      <c r="C19" s="4" t="s">
        <v>101</v>
      </c>
      <c r="D19" s="4" t="s">
        <v>21</v>
      </c>
      <c r="E19" s="4"/>
      <c r="F19" s="4"/>
      <c r="G19" s="10"/>
      <c r="H19" s="10"/>
      <c r="I19" s="1"/>
      <c r="J19" s="1"/>
      <c r="K19" s="1"/>
      <c r="L19" s="1"/>
    </row>
    <row r="20">
      <c r="A20" s="4" t="s">
        <v>112</v>
      </c>
      <c r="B20" s="16" t="s">
        <v>110</v>
      </c>
      <c r="C20" s="4" t="s">
        <v>101</v>
      </c>
      <c r="D20" s="4" t="s">
        <v>21</v>
      </c>
      <c r="E20" s="4"/>
      <c r="F20" s="4"/>
      <c r="G20" s="10"/>
      <c r="H20" s="10"/>
      <c r="I20" s="1"/>
      <c r="J20" s="1"/>
      <c r="K20" s="1"/>
      <c r="L20" s="1"/>
    </row>
    <row r="21">
      <c r="A21" s="4" t="s">
        <v>113</v>
      </c>
      <c r="B21" s="16" t="s">
        <v>110</v>
      </c>
      <c r="C21" s="4" t="s">
        <v>101</v>
      </c>
      <c r="D21" s="4" t="s">
        <v>21</v>
      </c>
      <c r="E21" s="1"/>
      <c r="F21" s="1"/>
      <c r="G21" s="10"/>
      <c r="H21" s="10">
        <f>F21*G21</f>
        <v>0</v>
      </c>
      <c r="I21" s="1"/>
      <c r="J21" s="1"/>
      <c r="K21" s="1"/>
      <c r="L21" s="1"/>
    </row>
    <row r="22">
      <c r="A22" s="4" t="s">
        <v>114</v>
      </c>
      <c r="B22" s="16" t="s">
        <v>115</v>
      </c>
      <c r="C22" s="4" t="s">
        <v>116</v>
      </c>
      <c r="D22" s="4" t="s">
        <v>33</v>
      </c>
      <c r="E22" s="4">
        <f>6+6+6+6+4+4</f>
        <v>32</v>
      </c>
      <c r="F22" s="4"/>
      <c r="G22" s="10"/>
      <c r="H22" s="10"/>
      <c r="I22" s="1"/>
      <c r="J22" s="1"/>
      <c r="K22" s="1"/>
      <c r="L22" s="1"/>
    </row>
    <row r="23">
      <c r="A23" s="4" t="s">
        <v>117</v>
      </c>
      <c r="B23" s="16" t="s">
        <v>115</v>
      </c>
      <c r="C23" s="4" t="s">
        <v>116</v>
      </c>
      <c r="D23" s="4" t="s">
        <v>33</v>
      </c>
      <c r="E23" s="4">
        <f>E22</f>
        <v>32</v>
      </c>
      <c r="F23" s="4"/>
      <c r="G23" s="10"/>
      <c r="H23" s="10"/>
      <c r="I23" s="1"/>
      <c r="J23" s="1"/>
      <c r="K23" s="1"/>
      <c r="L23" s="1"/>
    </row>
    <row r="24">
      <c r="A24" s="4" t="s">
        <v>45</v>
      </c>
      <c r="B24" s="16" t="s">
        <v>46</v>
      </c>
      <c r="C24" s="4" t="s">
        <v>47</v>
      </c>
      <c r="D24" s="4" t="s">
        <v>33</v>
      </c>
      <c r="E24" s="4">
        <v>40.0</v>
      </c>
      <c r="F24" s="4">
        <v>40.0</v>
      </c>
      <c r="G24" s="10"/>
      <c r="H24" s="10">
        <f t="shared" ref="H24:H26" si="4">F24*G24</f>
        <v>0</v>
      </c>
      <c r="I24" s="1"/>
      <c r="J24" s="1"/>
      <c r="K24" s="1"/>
      <c r="L24" s="1"/>
    </row>
    <row r="25">
      <c r="A25" s="4" t="s">
        <v>49</v>
      </c>
      <c r="B25" s="19" t="s">
        <v>50</v>
      </c>
      <c r="C25" s="20" t="s">
        <v>51</v>
      </c>
      <c r="D25" s="4" t="s">
        <v>52</v>
      </c>
      <c r="E25" s="4">
        <v>16.0</v>
      </c>
      <c r="F25" s="4">
        <v>20.0</v>
      </c>
      <c r="G25" s="10"/>
      <c r="H25" s="10">
        <f t="shared" si="4"/>
        <v>0</v>
      </c>
      <c r="I25" s="1"/>
      <c r="J25" s="1"/>
      <c r="K25" s="1"/>
      <c r="L25" s="1"/>
    </row>
    <row r="26">
      <c r="A26" s="4" t="s">
        <v>53</v>
      </c>
      <c r="B26" s="14" t="s">
        <v>54</v>
      </c>
      <c r="C26" s="4"/>
      <c r="D26" s="4" t="s">
        <v>52</v>
      </c>
      <c r="E26" s="4">
        <v>1.0</v>
      </c>
      <c r="F26" s="4">
        <v>2.0</v>
      </c>
      <c r="G26" s="10">
        <f>88*1.2</f>
        <v>105.6</v>
      </c>
      <c r="H26" s="10">
        <f t="shared" si="4"/>
        <v>211.2</v>
      </c>
      <c r="I26" s="1"/>
      <c r="J26" s="1"/>
      <c r="K26" s="1"/>
      <c r="L26" s="1"/>
    </row>
    <row r="27">
      <c r="A27" s="4" t="s">
        <v>55</v>
      </c>
      <c r="B27" s="16" t="s">
        <v>56</v>
      </c>
      <c r="C27" s="4" t="s">
        <v>57</v>
      </c>
      <c r="D27" s="4" t="s">
        <v>58</v>
      </c>
      <c r="E27" s="21">
        <v>45414.0</v>
      </c>
      <c r="F27" s="21">
        <v>45414.0</v>
      </c>
      <c r="G27" s="10"/>
      <c r="H27" s="10">
        <f>51.29-12.22</f>
        <v>39.07</v>
      </c>
      <c r="I27" s="22">
        <v>35.04</v>
      </c>
      <c r="J27" s="23">
        <f>H27+I27</f>
        <v>74.11</v>
      </c>
      <c r="K27" s="11"/>
      <c r="L27" s="1"/>
    </row>
    <row r="28">
      <c r="A28" s="4" t="s">
        <v>59</v>
      </c>
      <c r="B28" s="16"/>
      <c r="C28" s="4" t="s">
        <v>60</v>
      </c>
      <c r="D28" s="4" t="s">
        <v>58</v>
      </c>
      <c r="E28" s="4">
        <v>1.0</v>
      </c>
      <c r="F28" s="4">
        <v>1.0</v>
      </c>
      <c r="G28" s="10"/>
      <c r="H28" s="10">
        <v>23.05</v>
      </c>
      <c r="I28" s="22"/>
      <c r="J28" s="23">
        <f>H28</f>
        <v>23.05</v>
      </c>
      <c r="K28" s="11"/>
      <c r="L28" s="1"/>
    </row>
    <row r="29">
      <c r="A29" s="4" t="s">
        <v>61</v>
      </c>
      <c r="B29" s="14" t="s">
        <v>62</v>
      </c>
      <c r="C29" s="4"/>
      <c r="D29" s="4" t="s">
        <v>58</v>
      </c>
      <c r="E29" s="4">
        <v>8.0</v>
      </c>
      <c r="F29" s="4">
        <v>9.0</v>
      </c>
      <c r="G29" s="10">
        <v>2.79</v>
      </c>
      <c r="H29" s="10">
        <f>F29*G29</f>
        <v>25.11</v>
      </c>
      <c r="I29" s="1"/>
      <c r="J29" s="1"/>
      <c r="K29" s="1"/>
      <c r="L29" s="1"/>
    </row>
    <row r="30">
      <c r="A30" s="4" t="s">
        <v>63</v>
      </c>
      <c r="B30" s="24"/>
      <c r="C30" s="4" t="s">
        <v>57</v>
      </c>
      <c r="D30" s="4" t="s">
        <v>58</v>
      </c>
      <c r="E30" s="4"/>
      <c r="F30" s="4"/>
      <c r="G30" s="10"/>
      <c r="H30" s="10">
        <v>16.71</v>
      </c>
      <c r="I30" s="22">
        <v>55.01</v>
      </c>
      <c r="J30" s="23">
        <f>H30+I30</f>
        <v>71.72</v>
      </c>
      <c r="K30" s="1"/>
      <c r="L30" s="1"/>
    </row>
    <row r="31">
      <c r="A31" s="26" t="s">
        <v>64</v>
      </c>
      <c r="B31" s="27"/>
      <c r="C31" s="26" t="s">
        <v>57</v>
      </c>
      <c r="D31" s="26" t="s">
        <v>58</v>
      </c>
      <c r="E31" s="26"/>
      <c r="F31" s="26"/>
      <c r="G31" s="28"/>
      <c r="H31" s="28">
        <f>F31*G31</f>
        <v>0</v>
      </c>
      <c r="I31" s="25"/>
      <c r="J31" s="25"/>
      <c r="K31" s="25"/>
      <c r="L31" s="25"/>
    </row>
    <row r="32">
      <c r="A32" s="4" t="s">
        <v>65</v>
      </c>
      <c r="B32" s="18"/>
      <c r="C32" s="4" t="s">
        <v>57</v>
      </c>
      <c r="D32" s="4" t="s">
        <v>58</v>
      </c>
      <c r="E32" s="4">
        <v>5.0</v>
      </c>
      <c r="F32" s="4">
        <v>5.0</v>
      </c>
      <c r="G32" s="10"/>
      <c r="H32" s="10">
        <v>31.77</v>
      </c>
      <c r="I32" s="22">
        <v>35.04</v>
      </c>
      <c r="J32" s="10">
        <f>H32+I32</f>
        <v>66.81</v>
      </c>
      <c r="K32" s="1"/>
      <c r="L32" s="1"/>
    </row>
    <row r="33">
      <c r="A33" s="4" t="s">
        <v>66</v>
      </c>
      <c r="B33" s="18"/>
      <c r="C33" s="4" t="s">
        <v>60</v>
      </c>
      <c r="D33" s="4" t="s">
        <v>58</v>
      </c>
      <c r="E33" s="4">
        <v>1.0</v>
      </c>
      <c r="F33" s="4">
        <v>1.0</v>
      </c>
      <c r="G33" s="10"/>
      <c r="H33" s="10">
        <v>22.17</v>
      </c>
      <c r="I33" s="22"/>
      <c r="J33" s="10">
        <f>H33</f>
        <v>22.17</v>
      </c>
      <c r="K33" s="1"/>
      <c r="L33" s="1"/>
    </row>
    <row r="34">
      <c r="A34" s="4" t="s">
        <v>69</v>
      </c>
      <c r="B34" s="9" t="s">
        <v>70</v>
      </c>
      <c r="C34" s="4"/>
      <c r="D34" s="4" t="s">
        <v>58</v>
      </c>
      <c r="E34" s="4">
        <v>1.0</v>
      </c>
      <c r="F34" s="4">
        <v>5.0</v>
      </c>
      <c r="G34" s="10">
        <f>15.45/5</f>
        <v>3.09</v>
      </c>
      <c r="H34" s="10">
        <f t="shared" ref="H34:H38" si="5">F34*G34</f>
        <v>15.45</v>
      </c>
      <c r="I34" s="1"/>
      <c r="J34" s="1"/>
      <c r="K34" s="1"/>
      <c r="L34" s="1"/>
    </row>
    <row r="35">
      <c r="A35" s="4" t="s">
        <v>71</v>
      </c>
      <c r="B35" s="18"/>
      <c r="C35" s="1"/>
      <c r="D35" s="1"/>
      <c r="E35" s="1"/>
      <c r="F35" s="1"/>
      <c r="G35" s="10"/>
      <c r="H35" s="10">
        <f t="shared" si="5"/>
        <v>0</v>
      </c>
      <c r="I35" s="1"/>
      <c r="J35" s="1"/>
      <c r="K35" s="1"/>
      <c r="L35" s="1"/>
    </row>
    <row r="36">
      <c r="A36" s="4" t="s">
        <v>72</v>
      </c>
      <c r="B36" s="18"/>
      <c r="C36" s="1"/>
      <c r="D36" s="1"/>
      <c r="E36" s="1"/>
      <c r="F36" s="1"/>
      <c r="G36" s="10"/>
      <c r="H36" s="10">
        <f t="shared" si="5"/>
        <v>0</v>
      </c>
      <c r="I36" s="1"/>
      <c r="J36" s="1"/>
      <c r="K36" s="1"/>
      <c r="L36" s="1"/>
    </row>
    <row r="37">
      <c r="A37" s="4" t="s">
        <v>73</v>
      </c>
      <c r="B37" s="9" t="s">
        <v>74</v>
      </c>
      <c r="C37" s="4" t="s">
        <v>75</v>
      </c>
      <c r="D37" s="4" t="s">
        <v>58</v>
      </c>
      <c r="E37" s="4">
        <v>8.0</v>
      </c>
      <c r="F37" s="4">
        <v>12.0</v>
      </c>
      <c r="G37" s="10">
        <v>0.74</v>
      </c>
      <c r="H37" s="10">
        <f t="shared" si="5"/>
        <v>8.88</v>
      </c>
      <c r="I37" s="1"/>
      <c r="J37" s="1"/>
      <c r="K37" s="1"/>
      <c r="L37" s="1"/>
    </row>
    <row r="38">
      <c r="A38" s="4" t="s">
        <v>76</v>
      </c>
      <c r="B38" s="9" t="s">
        <v>77</v>
      </c>
      <c r="C38" s="4"/>
      <c r="D38" s="4" t="s">
        <v>58</v>
      </c>
      <c r="E38" s="4">
        <v>1.0</v>
      </c>
      <c r="F38" s="4">
        <v>1.0</v>
      </c>
      <c r="G38" s="10">
        <v>31.12</v>
      </c>
      <c r="H38" s="10">
        <f t="shared" si="5"/>
        <v>31.12</v>
      </c>
      <c r="I38" s="1"/>
      <c r="J38" s="1"/>
      <c r="K38" s="1"/>
      <c r="L38" s="1"/>
    </row>
    <row r="39">
      <c r="A39" s="4" t="s">
        <v>118</v>
      </c>
      <c r="B39" s="16"/>
      <c r="C39" s="4" t="s">
        <v>116</v>
      </c>
      <c r="D39" s="4" t="s">
        <v>58</v>
      </c>
      <c r="E39" s="4"/>
      <c r="F39" s="4"/>
      <c r="G39" s="10"/>
      <c r="H39" s="10"/>
      <c r="I39" s="1"/>
      <c r="J39" s="1"/>
      <c r="K39" s="1"/>
      <c r="L39" s="1"/>
    </row>
    <row r="40">
      <c r="A40" s="4" t="s">
        <v>78</v>
      </c>
      <c r="B40" s="36" t="s">
        <v>79</v>
      </c>
      <c r="C40" s="37" t="s">
        <v>80</v>
      </c>
      <c r="D40" s="4" t="s">
        <v>58</v>
      </c>
      <c r="E40" s="4">
        <v>4.0</v>
      </c>
      <c r="F40" s="4">
        <v>4.0</v>
      </c>
      <c r="G40" s="10">
        <v>0.0</v>
      </c>
      <c r="H40" s="10">
        <f t="shared" ref="H40:H41" si="6">F40*G40</f>
        <v>0</v>
      </c>
      <c r="I40" s="1"/>
      <c r="J40" s="1"/>
      <c r="K40" s="1"/>
      <c r="L40" s="1"/>
    </row>
    <row r="41">
      <c r="A41" s="4" t="s">
        <v>81</v>
      </c>
      <c r="B41" s="18"/>
      <c r="C41" s="4"/>
      <c r="D41" s="4" t="s">
        <v>58</v>
      </c>
      <c r="E41" s="1"/>
      <c r="F41" s="1"/>
      <c r="G41" s="10"/>
      <c r="H41" s="10">
        <f t="shared" si="6"/>
        <v>0</v>
      </c>
      <c r="I41" s="1"/>
      <c r="J41" s="1"/>
      <c r="K41" s="1"/>
      <c r="L41" s="1"/>
    </row>
    <row r="42">
      <c r="A42" s="1"/>
      <c r="B42" s="18"/>
      <c r="C42" s="30"/>
      <c r="D42" s="30"/>
      <c r="E42" s="30"/>
      <c r="F42" s="30"/>
      <c r="G42" s="30"/>
      <c r="H42" s="31"/>
      <c r="I42" s="1"/>
      <c r="J42" s="1"/>
      <c r="K42" s="1"/>
      <c r="L42" s="1"/>
    </row>
    <row r="43">
      <c r="A43" s="1"/>
      <c r="B43" s="18"/>
      <c r="C43" s="30"/>
      <c r="D43" s="30" t="s">
        <v>85</v>
      </c>
      <c r="H43" s="31">
        <f>SUM(G5:G41)</f>
        <v>272.1395</v>
      </c>
      <c r="I43" s="1"/>
      <c r="J43" s="1"/>
      <c r="K43" s="1"/>
      <c r="L43" s="1"/>
    </row>
    <row r="44">
      <c r="A44" s="1"/>
      <c r="B44" s="18"/>
      <c r="C44" s="30"/>
      <c r="D44" s="30" t="s">
        <v>86</v>
      </c>
      <c r="H44" s="31">
        <f>H43*1.2</f>
        <v>326.5674</v>
      </c>
      <c r="I44" s="1"/>
      <c r="J44" s="1"/>
      <c r="K44" s="1"/>
      <c r="L44" s="1"/>
    </row>
    <row r="45">
      <c r="A45" s="1"/>
      <c r="B45" s="18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8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8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8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mergeCells count="3">
    <mergeCell ref="B2:H2"/>
    <mergeCell ref="D43:G43"/>
    <mergeCell ref="D44:G44"/>
  </mergeCells>
  <dataValidations>
    <dataValidation type="list" allowBlank="1" showErrorMessage="1" sqref="D5:D41">
      <formula1>"Mechanical,Optical,Electrical,Hardware/Fasteners"</formula1>
    </dataValidation>
  </dataValidations>
  <hyperlinks>
    <hyperlink r:id="rId2" ref="B5"/>
    <hyperlink r:id="rId3" ref="B6"/>
    <hyperlink r:id="rId4" ref="B7"/>
    <hyperlink r:id="rId5" ref="B8"/>
    <hyperlink r:id="rId6" location="features" ref="B9"/>
    <hyperlink r:id="rId7" ref="B10"/>
    <hyperlink r:id="rId8" ref="C10"/>
    <hyperlink r:id="rId9" ref="C25"/>
    <hyperlink r:id="rId10" ref="B26"/>
    <hyperlink r:id="rId11" ref="B29"/>
    <hyperlink r:id="rId12" ref="B34"/>
    <hyperlink r:id="rId13" ref="B37"/>
    <hyperlink r:id="rId14" ref="B38"/>
  </hyperlinks>
  <drawing r:id="rId15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75"/>
  <cols>
    <col customWidth="1" min="1" max="1" width="7.0"/>
    <col customWidth="1" min="2" max="3" width="6.75"/>
    <col customWidth="1" min="4" max="4" width="38.63"/>
    <col customWidth="1" min="5" max="5" width="37.0"/>
    <col customWidth="1" min="6" max="6" width="16.88"/>
    <col customWidth="1" min="7" max="7" width="20.38"/>
    <col customWidth="1" min="8" max="8" width="7.88"/>
    <col customWidth="1" min="9" max="9" width="12.5"/>
    <col customWidth="1" min="10" max="10" width="11.13"/>
    <col customWidth="1" min="11" max="11" width="11.38"/>
    <col customWidth="1" min="12" max="12" width="8.75"/>
    <col customWidth="1" min="13" max="13" width="57.63"/>
  </cols>
  <sheetData>
    <row r="1">
      <c r="A1" s="1"/>
      <c r="B1" s="1"/>
      <c r="C1" s="1"/>
      <c r="D1" s="1"/>
      <c r="E1" s="38"/>
      <c r="F1" s="38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39" t="s">
        <v>0</v>
      </c>
      <c r="K2" s="1"/>
      <c r="L2" s="1"/>
      <c r="M2" s="1"/>
      <c r="N2" s="1"/>
    </row>
    <row r="3">
      <c r="A3" s="3" t="s">
        <v>1</v>
      </c>
      <c r="B3" s="1"/>
      <c r="C3" s="1"/>
      <c r="D3" s="1"/>
      <c r="E3" s="38"/>
      <c r="F3" s="38"/>
      <c r="G3" s="1"/>
      <c r="H3" s="4" t="s">
        <v>3</v>
      </c>
      <c r="I3" s="5" t="s">
        <v>4</v>
      </c>
      <c r="J3" s="1"/>
      <c r="K3" s="1"/>
      <c r="L3" s="1"/>
      <c r="M3" s="1"/>
      <c r="N3" s="1"/>
    </row>
    <row r="4">
      <c r="A4" s="6" t="s">
        <v>5</v>
      </c>
      <c r="B4" s="7" t="s">
        <v>6</v>
      </c>
      <c r="C4" s="7" t="s">
        <v>7</v>
      </c>
      <c r="D4" s="7" t="s">
        <v>8</v>
      </c>
      <c r="E4" s="40" t="s">
        <v>9</v>
      </c>
      <c r="F4" s="40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8"/>
    </row>
    <row r="5">
      <c r="A5" s="4"/>
      <c r="B5" s="4"/>
      <c r="C5" s="4"/>
      <c r="D5" s="41" t="s">
        <v>119</v>
      </c>
      <c r="E5" s="11"/>
      <c r="F5" s="11"/>
      <c r="G5" s="4"/>
      <c r="H5" s="4"/>
      <c r="I5" s="10"/>
      <c r="J5" s="10"/>
      <c r="K5" s="4"/>
      <c r="L5" s="4"/>
      <c r="M5" s="4"/>
      <c r="N5" s="1"/>
    </row>
    <row r="6">
      <c r="A6" s="4"/>
      <c r="B6" s="4"/>
      <c r="C6" s="4"/>
      <c r="D6" s="16" t="s">
        <v>120</v>
      </c>
      <c r="E6" s="11" t="s">
        <v>121</v>
      </c>
      <c r="F6" s="11" t="s">
        <v>122</v>
      </c>
      <c r="G6" s="4" t="s">
        <v>58</v>
      </c>
      <c r="H6" s="4">
        <v>12.0</v>
      </c>
      <c r="I6" s="10">
        <v>0.653</v>
      </c>
      <c r="J6" s="10">
        <f t="shared" ref="J6:J25" si="1">I6*H6</f>
        <v>7.836</v>
      </c>
      <c r="K6" s="4">
        <v>8.0</v>
      </c>
      <c r="L6" s="4">
        <v>75.85</v>
      </c>
      <c r="M6" s="4"/>
      <c r="N6" s="1"/>
    </row>
    <row r="7">
      <c r="A7" s="4"/>
      <c r="B7" s="4"/>
      <c r="C7" s="4"/>
      <c r="D7" s="42" t="s">
        <v>123</v>
      </c>
      <c r="E7" s="43" t="s">
        <v>124</v>
      </c>
      <c r="F7" s="11" t="s">
        <v>122</v>
      </c>
      <c r="G7" s="4" t="s">
        <v>58</v>
      </c>
      <c r="H7" s="4">
        <v>9.0</v>
      </c>
      <c r="I7" s="4">
        <v>2.79</v>
      </c>
      <c r="J7" s="10">
        <f t="shared" si="1"/>
        <v>25.11</v>
      </c>
      <c r="M7" s="4"/>
      <c r="N7" s="1"/>
    </row>
    <row r="8">
      <c r="A8" s="4"/>
      <c r="B8" s="4"/>
      <c r="C8" s="4"/>
      <c r="D8" s="11" t="s">
        <v>125</v>
      </c>
      <c r="E8" s="44" t="s">
        <v>126</v>
      </c>
      <c r="F8" s="45" t="s">
        <v>122</v>
      </c>
      <c r="G8" s="4" t="s">
        <v>58</v>
      </c>
      <c r="H8" s="4">
        <v>1.0</v>
      </c>
      <c r="I8" s="4">
        <v>31.29</v>
      </c>
      <c r="J8" s="10">
        <f t="shared" si="1"/>
        <v>31.29</v>
      </c>
      <c r="M8" s="4"/>
      <c r="N8" s="1"/>
    </row>
    <row r="9">
      <c r="A9" s="4"/>
      <c r="B9" s="4"/>
      <c r="C9" s="4"/>
      <c r="D9" s="4" t="s">
        <v>127</v>
      </c>
      <c r="E9" s="44" t="s">
        <v>128</v>
      </c>
      <c r="F9" s="11" t="s">
        <v>129</v>
      </c>
      <c r="G9" s="4" t="s">
        <v>52</v>
      </c>
      <c r="H9" s="4">
        <v>5.0</v>
      </c>
      <c r="I9" s="10">
        <f>7.89/5</f>
        <v>1.578</v>
      </c>
      <c r="J9" s="10">
        <f t="shared" si="1"/>
        <v>7.89</v>
      </c>
      <c r="K9" s="42">
        <v>0.0</v>
      </c>
      <c r="L9" s="4">
        <v>8.84</v>
      </c>
      <c r="M9" s="4"/>
      <c r="N9" s="1"/>
    </row>
    <row r="10">
      <c r="A10" s="4"/>
      <c r="B10" s="4"/>
      <c r="C10" s="4"/>
      <c r="D10" s="11" t="s">
        <v>130</v>
      </c>
      <c r="E10" s="44" t="s">
        <v>131</v>
      </c>
      <c r="F10" s="46" t="s">
        <v>129</v>
      </c>
      <c r="G10" s="4" t="s">
        <v>58</v>
      </c>
      <c r="H10" s="4">
        <v>5.0</v>
      </c>
      <c r="I10" s="10">
        <f>15.57/5</f>
        <v>3.114</v>
      </c>
      <c r="J10" s="10">
        <f t="shared" si="1"/>
        <v>15.57</v>
      </c>
      <c r="K10" s="4">
        <v>0.0</v>
      </c>
      <c r="L10" s="4">
        <v>15.57</v>
      </c>
      <c r="M10" s="1"/>
      <c r="N10" s="1"/>
    </row>
    <row r="11">
      <c r="A11" s="4"/>
      <c r="B11" s="4"/>
      <c r="C11" s="4"/>
      <c r="D11" s="4" t="s">
        <v>127</v>
      </c>
      <c r="E11" s="43" t="s">
        <v>132</v>
      </c>
      <c r="F11" s="46" t="s">
        <v>129</v>
      </c>
      <c r="G11" s="4" t="s">
        <v>52</v>
      </c>
      <c r="H11" s="4">
        <v>15.0</v>
      </c>
      <c r="I11" s="10">
        <f>7.89/5</f>
        <v>1.578</v>
      </c>
      <c r="J11" s="10">
        <f t="shared" si="1"/>
        <v>23.67</v>
      </c>
      <c r="K11" s="4">
        <v>0.0</v>
      </c>
      <c r="L11" s="4">
        <v>26.52</v>
      </c>
      <c r="M11" s="1"/>
      <c r="N11" s="1"/>
    </row>
    <row r="12">
      <c r="A12" s="4"/>
      <c r="B12" s="4"/>
      <c r="C12" s="4"/>
      <c r="D12" s="4" t="s">
        <v>133</v>
      </c>
      <c r="E12" s="43" t="s">
        <v>134</v>
      </c>
      <c r="F12" s="11" t="s">
        <v>129</v>
      </c>
      <c r="G12" s="4" t="s">
        <v>58</v>
      </c>
      <c r="H12" s="4">
        <v>2.0</v>
      </c>
      <c r="I12" s="4">
        <v>15.99</v>
      </c>
      <c r="J12" s="10">
        <f t="shared" si="1"/>
        <v>31.98</v>
      </c>
      <c r="K12" s="4">
        <v>0.0</v>
      </c>
      <c r="L12" s="4">
        <v>35.82</v>
      </c>
      <c r="M12" s="1"/>
      <c r="N12" s="1"/>
    </row>
    <row r="13">
      <c r="A13" s="4"/>
      <c r="B13" s="4"/>
      <c r="C13" s="4"/>
      <c r="D13" s="4" t="s">
        <v>135</v>
      </c>
      <c r="E13" s="43" t="s">
        <v>136</v>
      </c>
      <c r="F13" s="11" t="s">
        <v>129</v>
      </c>
      <c r="G13" s="4" t="s">
        <v>58</v>
      </c>
      <c r="H13" s="4">
        <v>1.0</v>
      </c>
      <c r="I13" s="10">
        <v>13.38</v>
      </c>
      <c r="J13" s="10">
        <f t="shared" si="1"/>
        <v>13.38</v>
      </c>
      <c r="K13" s="4">
        <v>0.0</v>
      </c>
      <c r="L13" s="4">
        <v>14.99</v>
      </c>
      <c r="M13" s="1"/>
      <c r="N13" s="1"/>
    </row>
    <row r="14">
      <c r="A14" s="1"/>
      <c r="B14" s="1"/>
      <c r="C14" s="1"/>
      <c r="D14" s="4" t="s">
        <v>137</v>
      </c>
      <c r="E14" s="43" t="s">
        <v>138</v>
      </c>
      <c r="F14" s="11" t="s">
        <v>129</v>
      </c>
      <c r="G14" s="4" t="s">
        <v>58</v>
      </c>
      <c r="H14" s="4">
        <v>1.0</v>
      </c>
      <c r="I14" s="4">
        <v>19.99</v>
      </c>
      <c r="J14" s="10">
        <f t="shared" si="1"/>
        <v>19.99</v>
      </c>
      <c r="K14" s="4">
        <v>0.0</v>
      </c>
      <c r="L14" s="4">
        <v>22.39</v>
      </c>
      <c r="M14" s="4"/>
      <c r="N14" s="1"/>
    </row>
    <row r="15">
      <c r="A15" s="4"/>
      <c r="B15" s="4"/>
      <c r="C15" s="4"/>
      <c r="D15" s="4" t="s">
        <v>139</v>
      </c>
      <c r="E15" s="43" t="s">
        <v>140</v>
      </c>
      <c r="F15" s="11" t="s">
        <v>129</v>
      </c>
      <c r="G15" s="4" t="s">
        <v>21</v>
      </c>
      <c r="H15" s="4">
        <v>1.0</v>
      </c>
      <c r="I15" s="10">
        <v>35.99</v>
      </c>
      <c r="J15" s="10">
        <f t="shared" si="1"/>
        <v>35.99</v>
      </c>
      <c r="K15" s="4">
        <v>0.0</v>
      </c>
      <c r="L15" s="4">
        <v>40.31</v>
      </c>
      <c r="M15" s="1"/>
      <c r="N15" s="1"/>
    </row>
    <row r="16">
      <c r="A16" s="1"/>
      <c r="B16" s="1"/>
      <c r="C16" s="1"/>
      <c r="D16" s="4" t="s">
        <v>141</v>
      </c>
      <c r="E16" s="43" t="s">
        <v>142</v>
      </c>
      <c r="F16" s="11" t="s">
        <v>143</v>
      </c>
      <c r="G16" s="4" t="s">
        <v>33</v>
      </c>
      <c r="H16" s="4">
        <v>2.0</v>
      </c>
      <c r="I16" s="10">
        <v>41.25</v>
      </c>
      <c r="J16" s="10">
        <f t="shared" si="1"/>
        <v>82.5</v>
      </c>
      <c r="K16" s="4">
        <v>49.99</v>
      </c>
      <c r="L16" s="4">
        <v>139.12</v>
      </c>
      <c r="M16" s="1"/>
      <c r="N16" s="1"/>
    </row>
    <row r="17">
      <c r="A17" s="1"/>
      <c r="B17" s="1"/>
      <c r="C17" s="1"/>
      <c r="D17" s="4" t="s">
        <v>144</v>
      </c>
      <c r="E17" s="47" t="s">
        <v>145</v>
      </c>
      <c r="F17" s="11" t="s">
        <v>146</v>
      </c>
      <c r="G17" s="4" t="s">
        <v>52</v>
      </c>
      <c r="H17" s="4">
        <v>1.0</v>
      </c>
      <c r="I17" s="10">
        <v>48.26</v>
      </c>
      <c r="J17" s="10">
        <f t="shared" si="1"/>
        <v>48.26</v>
      </c>
      <c r="K17" s="4">
        <v>22.5</v>
      </c>
      <c r="L17" s="4">
        <v>79.26</v>
      </c>
      <c r="M17" s="1"/>
      <c r="N17" s="1"/>
    </row>
    <row r="18">
      <c r="A18" s="1"/>
      <c r="B18" s="1"/>
      <c r="C18" s="1"/>
      <c r="D18" s="48" t="s">
        <v>147</v>
      </c>
      <c r="E18" s="49" t="s">
        <v>18</v>
      </c>
      <c r="F18" s="4" t="s">
        <v>20</v>
      </c>
      <c r="G18" s="4" t="s">
        <v>21</v>
      </c>
      <c r="H18" s="50">
        <v>4.0</v>
      </c>
      <c r="I18" s="51">
        <v>14.0</v>
      </c>
      <c r="J18" s="10">
        <f t="shared" si="1"/>
        <v>56</v>
      </c>
      <c r="K18" s="4">
        <v>0.0</v>
      </c>
      <c r="L18" s="4">
        <v>183.27</v>
      </c>
      <c r="M18" s="4" t="s">
        <v>148</v>
      </c>
      <c r="N18" s="1"/>
    </row>
    <row r="19">
      <c r="A19" s="1"/>
      <c r="B19" s="1"/>
      <c r="C19" s="1"/>
      <c r="D19" s="48" t="s">
        <v>149</v>
      </c>
      <c r="E19" s="52" t="s">
        <v>23</v>
      </c>
      <c r="F19" s="4" t="s">
        <v>20</v>
      </c>
      <c r="G19" s="4" t="s">
        <v>21</v>
      </c>
      <c r="H19" s="50">
        <v>4.0</v>
      </c>
      <c r="I19" s="51">
        <v>14.0</v>
      </c>
      <c r="J19" s="10">
        <f t="shared" si="1"/>
        <v>56</v>
      </c>
      <c r="M19" s="1"/>
      <c r="N19" s="1"/>
    </row>
    <row r="20">
      <c r="A20" s="4"/>
      <c r="B20" s="4"/>
      <c r="C20" s="4"/>
      <c r="D20" s="48" t="s">
        <v>150</v>
      </c>
      <c r="E20" s="53" t="s">
        <v>151</v>
      </c>
      <c r="F20" s="4" t="s">
        <v>20</v>
      </c>
      <c r="G20" s="4" t="s">
        <v>21</v>
      </c>
      <c r="H20" s="54">
        <v>1.0</v>
      </c>
      <c r="I20" s="51">
        <v>44.0</v>
      </c>
      <c r="J20" s="10">
        <f t="shared" si="1"/>
        <v>44</v>
      </c>
      <c r="M20" s="11"/>
      <c r="N20" s="1"/>
    </row>
    <row r="21">
      <c r="A21" s="4"/>
      <c r="B21" s="4"/>
      <c r="C21" s="4"/>
      <c r="D21" s="48" t="s">
        <v>152</v>
      </c>
      <c r="E21" s="55" t="s">
        <v>153</v>
      </c>
      <c r="F21" s="4" t="s">
        <v>154</v>
      </c>
      <c r="G21" s="4" t="s">
        <v>58</v>
      </c>
      <c r="H21" s="54">
        <v>5.0</v>
      </c>
      <c r="I21" s="56">
        <v>9.0714</v>
      </c>
      <c r="J21" s="10">
        <f t="shared" si="1"/>
        <v>45.357</v>
      </c>
      <c r="K21" s="4">
        <v>35.04</v>
      </c>
      <c r="L21" s="4">
        <v>66.81</v>
      </c>
      <c r="M21" s="11"/>
      <c r="N21" s="1"/>
    </row>
    <row r="22">
      <c r="A22" s="4"/>
      <c r="B22" s="4"/>
      <c r="C22" s="4"/>
      <c r="D22" s="48" t="s">
        <v>155</v>
      </c>
      <c r="E22" s="55" t="s">
        <v>156</v>
      </c>
      <c r="F22" s="4" t="s">
        <v>154</v>
      </c>
      <c r="G22" s="4" t="s">
        <v>58</v>
      </c>
      <c r="H22" s="54">
        <v>1.0</v>
      </c>
      <c r="I22" s="56">
        <v>9.0506</v>
      </c>
      <c r="J22" s="10">
        <f t="shared" si="1"/>
        <v>9.0506</v>
      </c>
      <c r="K22" s="4">
        <v>55.01</v>
      </c>
      <c r="L22" s="4">
        <v>71.72</v>
      </c>
      <c r="M22" s="11"/>
      <c r="N22" s="1"/>
    </row>
    <row r="23">
      <c r="A23" s="4"/>
      <c r="B23" s="4"/>
      <c r="C23" s="4"/>
      <c r="D23" s="48" t="s">
        <v>157</v>
      </c>
      <c r="E23" s="55" t="s">
        <v>156</v>
      </c>
      <c r="F23" s="4" t="s">
        <v>154</v>
      </c>
      <c r="G23" s="4" t="s">
        <v>58</v>
      </c>
      <c r="H23" s="54">
        <v>5.0</v>
      </c>
      <c r="I23" s="54">
        <v>1.4395</v>
      </c>
      <c r="J23" s="10">
        <f t="shared" si="1"/>
        <v>7.1975</v>
      </c>
      <c r="M23" s="11"/>
      <c r="N23" s="1"/>
    </row>
    <row r="24">
      <c r="A24" s="4"/>
      <c r="B24" s="4"/>
      <c r="C24" s="4"/>
      <c r="D24" s="48" t="s">
        <v>157</v>
      </c>
      <c r="E24" s="55" t="s">
        <v>158</v>
      </c>
      <c r="F24" s="4" t="s">
        <v>154</v>
      </c>
      <c r="G24" s="4" t="s">
        <v>58</v>
      </c>
      <c r="H24" s="54">
        <v>3.0</v>
      </c>
      <c r="I24" s="56">
        <v>1.4395</v>
      </c>
      <c r="J24" s="10">
        <f t="shared" si="1"/>
        <v>4.3185</v>
      </c>
      <c r="K24" s="4">
        <v>35.04</v>
      </c>
      <c r="L24" s="4">
        <v>74.11</v>
      </c>
      <c r="M24" s="11"/>
      <c r="N24" s="1"/>
    </row>
    <row r="25">
      <c r="A25" s="4"/>
      <c r="B25" s="4"/>
      <c r="C25" s="4"/>
      <c r="D25" s="48" t="s">
        <v>159</v>
      </c>
      <c r="E25" s="55" t="s">
        <v>158</v>
      </c>
      <c r="F25" s="4" t="s">
        <v>154</v>
      </c>
      <c r="G25" s="4" t="s">
        <v>58</v>
      </c>
      <c r="H25" s="54">
        <v>2.0</v>
      </c>
      <c r="I25" s="56">
        <v>23.4866</v>
      </c>
      <c r="J25" s="10">
        <f t="shared" si="1"/>
        <v>46.9732</v>
      </c>
      <c r="M25" s="11"/>
      <c r="N25" s="1"/>
    </row>
    <row r="26">
      <c r="A26" s="4"/>
      <c r="B26" s="4"/>
      <c r="C26" s="4"/>
      <c r="D26" s="48"/>
      <c r="E26" s="53"/>
      <c r="F26" s="4"/>
      <c r="G26" s="4"/>
      <c r="H26" s="54"/>
      <c r="I26" s="51"/>
      <c r="J26" s="10"/>
      <c r="K26" s="4"/>
      <c r="L26" s="4"/>
      <c r="M26" s="11"/>
      <c r="N26" s="1"/>
    </row>
    <row r="27">
      <c r="A27" s="4"/>
      <c r="B27" s="4"/>
      <c r="C27" s="4"/>
      <c r="D27" s="4" t="s">
        <v>160</v>
      </c>
      <c r="E27" s="43"/>
      <c r="F27" s="11"/>
      <c r="G27" s="4"/>
      <c r="H27" s="4"/>
      <c r="I27" s="10"/>
      <c r="J27" s="10"/>
      <c r="K27" s="22"/>
      <c r="L27" s="1"/>
      <c r="M27" s="11"/>
      <c r="N27" s="1"/>
    </row>
    <row r="28">
      <c r="A28" s="4"/>
      <c r="B28" s="4"/>
      <c r="C28" s="4"/>
      <c r="D28" s="4" t="s">
        <v>161</v>
      </c>
      <c r="E28" s="44" t="s">
        <v>162</v>
      </c>
      <c r="F28" s="11" t="s">
        <v>163</v>
      </c>
      <c r="G28" s="4" t="s">
        <v>21</v>
      </c>
      <c r="H28" s="4">
        <v>13.5</v>
      </c>
      <c r="I28" s="10">
        <v>1.5</v>
      </c>
      <c r="J28" s="10">
        <f t="shared" ref="J28:J29" si="2">I28*H28</f>
        <v>20.25</v>
      </c>
      <c r="K28" s="4">
        <v>0.0</v>
      </c>
      <c r="L28" s="23">
        <f t="shared" ref="L28:L29" si="3">sum(J28+K28)</f>
        <v>20.25</v>
      </c>
      <c r="M28" s="20" t="s">
        <v>164</v>
      </c>
      <c r="N28" s="1"/>
    </row>
    <row r="29">
      <c r="A29" s="4"/>
      <c r="B29" s="4"/>
      <c r="C29" s="4"/>
      <c r="D29" s="4" t="s">
        <v>165</v>
      </c>
      <c r="E29" s="44" t="s">
        <v>166</v>
      </c>
      <c r="F29" s="11" t="s">
        <v>163</v>
      </c>
      <c r="G29" s="4" t="s">
        <v>21</v>
      </c>
      <c r="H29" s="4">
        <v>31.5</v>
      </c>
      <c r="I29" s="10">
        <v>1.5</v>
      </c>
      <c r="J29" s="10">
        <f t="shared" si="2"/>
        <v>47.25</v>
      </c>
      <c r="K29" s="22">
        <v>0.0</v>
      </c>
      <c r="L29" s="23">
        <f t="shared" si="3"/>
        <v>47.25</v>
      </c>
      <c r="M29" s="1"/>
      <c r="N29" s="1"/>
    </row>
    <row r="30">
      <c r="A30" s="25"/>
      <c r="B30" s="26"/>
      <c r="C30" s="25"/>
      <c r="D30" s="26" t="s">
        <v>167</v>
      </c>
      <c r="E30" s="57"/>
      <c r="F30" s="58"/>
      <c r="G30" s="26"/>
      <c r="H30" s="26"/>
      <c r="I30" s="28"/>
      <c r="J30" s="28"/>
      <c r="K30" s="25"/>
      <c r="L30" s="25"/>
      <c r="M30" s="25"/>
      <c r="N30" s="25"/>
    </row>
    <row r="31">
      <c r="A31" s="4"/>
      <c r="B31" s="4"/>
      <c r="C31" s="4"/>
      <c r="D31" s="4"/>
      <c r="E31" s="59"/>
      <c r="F31" s="11"/>
      <c r="G31" s="4"/>
      <c r="H31" s="4"/>
      <c r="I31" s="10"/>
      <c r="J31" s="10"/>
      <c r="K31" s="22"/>
      <c r="L31" s="4"/>
      <c r="M31" s="1"/>
      <c r="N31" s="1"/>
    </row>
    <row r="32">
      <c r="A32" s="4"/>
      <c r="B32" s="4"/>
      <c r="C32" s="4"/>
      <c r="D32" s="4"/>
      <c r="E32" s="59"/>
      <c r="F32" s="11"/>
      <c r="G32" s="4"/>
      <c r="H32" s="4"/>
      <c r="I32" s="10"/>
      <c r="J32" s="10"/>
      <c r="K32" s="22"/>
      <c r="L32" s="4"/>
      <c r="M32" s="1"/>
      <c r="N32" s="1"/>
    </row>
    <row r="33">
      <c r="A33" s="25"/>
      <c r="B33" s="25"/>
      <c r="C33" s="25"/>
      <c r="D33" s="26"/>
      <c r="E33" s="60"/>
      <c r="F33" s="58"/>
      <c r="G33" s="26"/>
      <c r="H33" s="26"/>
      <c r="I33" s="28"/>
      <c r="J33" s="28"/>
      <c r="K33" s="25"/>
      <c r="L33" s="25"/>
      <c r="M33" s="25"/>
      <c r="N33" s="25"/>
    </row>
    <row r="34">
      <c r="A34" s="4"/>
      <c r="B34" s="4"/>
      <c r="C34" s="4"/>
      <c r="D34" s="4"/>
      <c r="E34" s="43"/>
      <c r="F34" s="11"/>
      <c r="G34" s="4"/>
      <c r="H34" s="4"/>
      <c r="I34" s="10"/>
      <c r="J34" s="10"/>
      <c r="K34" s="1"/>
      <c r="L34" s="1"/>
      <c r="M34" s="1"/>
      <c r="N34" s="1"/>
    </row>
    <row r="35">
      <c r="A35" s="4"/>
      <c r="B35" s="4"/>
      <c r="C35" s="4"/>
      <c r="D35" s="4"/>
      <c r="E35" s="59"/>
      <c r="F35" s="38"/>
      <c r="G35" s="1"/>
      <c r="H35" s="1"/>
      <c r="I35" s="10"/>
      <c r="J35" s="10"/>
      <c r="K35" s="1"/>
      <c r="L35" s="4"/>
      <c r="M35" s="1"/>
      <c r="N35" s="1"/>
    </row>
    <row r="36">
      <c r="A36" s="4"/>
      <c r="B36" s="4"/>
      <c r="C36" s="4"/>
      <c r="D36" s="4"/>
      <c r="E36" s="59"/>
      <c r="F36" s="38"/>
      <c r="G36" s="1"/>
      <c r="H36" s="1"/>
      <c r="I36" s="10"/>
      <c r="J36" s="10"/>
      <c r="K36" s="1"/>
      <c r="L36" s="4"/>
      <c r="M36" s="1"/>
      <c r="N36" s="1"/>
    </row>
    <row r="37">
      <c r="A37" s="4"/>
      <c r="B37" s="4"/>
      <c r="C37" s="4"/>
      <c r="D37" s="4"/>
      <c r="E37" s="43"/>
      <c r="F37" s="11"/>
      <c r="G37" s="4"/>
      <c r="H37" s="4"/>
      <c r="I37" s="10"/>
      <c r="J37" s="10"/>
      <c r="K37" s="1"/>
      <c r="L37" s="1"/>
      <c r="M37" s="1"/>
      <c r="N37" s="1"/>
    </row>
    <row r="38">
      <c r="A38" s="4"/>
      <c r="B38" s="4"/>
      <c r="C38" s="4"/>
      <c r="D38" s="4"/>
      <c r="E38" s="43"/>
      <c r="F38" s="11"/>
      <c r="G38" s="4"/>
      <c r="H38" s="4"/>
      <c r="I38" s="10"/>
      <c r="J38" s="10"/>
      <c r="K38" s="1"/>
      <c r="L38" s="1"/>
      <c r="M38" s="1"/>
      <c r="N38" s="1"/>
    </row>
    <row r="39">
      <c r="A39" s="1"/>
      <c r="B39" s="1"/>
      <c r="C39" s="1"/>
      <c r="D39" s="4"/>
      <c r="E39" s="43"/>
      <c r="F39" s="11"/>
      <c r="G39" s="4"/>
      <c r="H39" s="4"/>
      <c r="I39" s="10"/>
      <c r="J39" s="10"/>
      <c r="K39" s="1"/>
      <c r="L39" s="1"/>
      <c r="M39" s="1"/>
      <c r="N39" s="1"/>
    </row>
    <row r="40">
      <c r="A40" s="1"/>
      <c r="B40" s="1"/>
      <c r="C40" s="1"/>
      <c r="D40" s="4"/>
      <c r="E40" s="59"/>
      <c r="F40" s="11"/>
      <c r="G40" s="4"/>
      <c r="H40" s="1"/>
      <c r="I40" s="10"/>
      <c r="J40" s="10"/>
      <c r="K40" s="1"/>
      <c r="L40" s="1"/>
      <c r="M40" s="1"/>
      <c r="N40" s="1"/>
    </row>
    <row r="41">
      <c r="A41" s="1"/>
      <c r="B41" s="1"/>
      <c r="C41" s="1"/>
      <c r="D41" s="4"/>
      <c r="E41" s="43"/>
      <c r="F41" s="11"/>
      <c r="G41" s="4"/>
      <c r="H41" s="4"/>
      <c r="I41" s="10"/>
      <c r="J41" s="10"/>
      <c r="K41" s="4"/>
      <c r="L41" s="1"/>
      <c r="M41" s="1"/>
      <c r="N41" s="1"/>
    </row>
    <row r="42">
      <c r="A42" s="1"/>
      <c r="B42" s="1"/>
      <c r="C42" s="1"/>
      <c r="D42" s="1"/>
      <c r="E42" s="59"/>
      <c r="F42" s="61"/>
      <c r="G42" s="30"/>
      <c r="H42" s="30"/>
      <c r="I42" s="30"/>
      <c r="J42" s="31"/>
      <c r="K42" s="1"/>
      <c r="L42" s="1"/>
      <c r="M42" s="1"/>
      <c r="N42" s="1"/>
    </row>
    <row r="43">
      <c r="A43" s="1"/>
      <c r="B43" s="1"/>
      <c r="C43" s="1"/>
      <c r="D43" s="1"/>
      <c r="E43" s="59"/>
      <c r="F43" s="61"/>
      <c r="G43" s="30" t="s">
        <v>85</v>
      </c>
      <c r="J43" s="31">
        <f>SUM(I6:I41)</f>
        <v>335.3506</v>
      </c>
      <c r="K43" s="1"/>
      <c r="L43" s="1"/>
      <c r="M43" s="1"/>
      <c r="N43" s="1"/>
    </row>
    <row r="44">
      <c r="A44" s="1"/>
      <c r="B44" s="1"/>
      <c r="C44" s="1"/>
      <c r="D44" s="1"/>
      <c r="E44" s="59"/>
      <c r="F44" s="61"/>
      <c r="G44" s="30" t="s">
        <v>86</v>
      </c>
      <c r="J44" s="31">
        <f>J43*1.2</f>
        <v>402.42072</v>
      </c>
      <c r="K44" s="1"/>
      <c r="L44" s="1"/>
      <c r="M44" s="1"/>
      <c r="N44" s="1"/>
    </row>
    <row r="45">
      <c r="A45" s="1"/>
      <c r="B45" s="1"/>
      <c r="C45" s="1"/>
      <c r="D45" s="1"/>
      <c r="E45" s="59"/>
      <c r="F45" s="38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59"/>
      <c r="F46" s="38"/>
      <c r="G46" s="1"/>
      <c r="H46" s="1"/>
      <c r="I46" s="1"/>
      <c r="J46" s="1"/>
      <c r="K46" s="1"/>
      <c r="L46" s="1"/>
      <c r="M46" s="1"/>
      <c r="N46" s="1"/>
    </row>
    <row r="47">
      <c r="A47" s="1"/>
      <c r="B47" s="32"/>
      <c r="C47" s="32"/>
      <c r="D47" s="32"/>
      <c r="E47" s="59"/>
      <c r="F47" s="38"/>
      <c r="G47" s="1"/>
      <c r="H47" s="1"/>
      <c r="I47" s="10"/>
      <c r="J47" s="10"/>
      <c r="K47" s="1"/>
      <c r="L47" s="1"/>
      <c r="M47" s="1"/>
      <c r="N47" s="1"/>
    </row>
    <row r="48">
      <c r="A48" s="1"/>
      <c r="B48" s="26"/>
      <c r="C48" s="26"/>
      <c r="D48" s="26"/>
      <c r="E48" s="57"/>
      <c r="F48" s="58"/>
      <c r="G48" s="26"/>
      <c r="H48" s="26"/>
      <c r="I48" s="28"/>
      <c r="J48" s="28"/>
      <c r="K48" s="26"/>
      <c r="L48" s="26"/>
      <c r="M48" s="26"/>
      <c r="N48" s="1"/>
    </row>
    <row r="49">
      <c r="A49" s="1"/>
      <c r="B49" s="26"/>
      <c r="C49" s="26"/>
      <c r="D49" s="26"/>
      <c r="E49" s="60"/>
      <c r="F49" s="58"/>
      <c r="G49" s="26"/>
      <c r="H49" s="26"/>
      <c r="I49" s="28"/>
      <c r="J49" s="28"/>
      <c r="K49" s="25"/>
      <c r="L49" s="25"/>
      <c r="M49" s="25"/>
      <c r="N49" s="1"/>
    </row>
    <row r="50">
      <c r="A50" s="1"/>
      <c r="B50" s="26"/>
      <c r="C50" s="26"/>
      <c r="D50" s="26"/>
      <c r="E50" s="60"/>
      <c r="F50" s="58"/>
      <c r="G50" s="26"/>
      <c r="H50" s="26"/>
      <c r="I50" s="28"/>
      <c r="J50" s="28"/>
      <c r="K50" s="25"/>
      <c r="L50" s="25"/>
      <c r="M50" s="25"/>
      <c r="N50" s="1"/>
    </row>
    <row r="51">
      <c r="A51" s="1"/>
      <c r="B51" s="1"/>
      <c r="C51" s="1"/>
      <c r="D51" s="1"/>
      <c r="E51" s="59"/>
      <c r="F51" s="38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59"/>
      <c r="F52" s="38"/>
      <c r="G52" s="1"/>
      <c r="H52" s="1"/>
      <c r="I52" s="1"/>
      <c r="J52" s="1"/>
      <c r="K52" s="1"/>
      <c r="L52" s="1"/>
      <c r="M52" s="1"/>
      <c r="N52" s="1"/>
    </row>
    <row r="53">
      <c r="A53" s="1"/>
      <c r="B53" s="1"/>
      <c r="C53" s="1"/>
      <c r="D53" s="1"/>
      <c r="E53" s="59"/>
      <c r="F53" s="38"/>
      <c r="G53" s="1"/>
      <c r="H53" s="1"/>
      <c r="I53" s="1"/>
      <c r="J53" s="1"/>
      <c r="K53" s="1"/>
      <c r="L53" s="1"/>
      <c r="M53" s="1"/>
      <c r="N53" s="1"/>
    </row>
    <row r="54">
      <c r="A54" s="1"/>
      <c r="B54" s="1"/>
      <c r="C54" s="1"/>
      <c r="D54" s="1"/>
      <c r="E54" s="59"/>
      <c r="F54" s="38"/>
      <c r="G54" s="1"/>
      <c r="H54" s="1"/>
      <c r="I54" s="1"/>
      <c r="J54" s="1"/>
      <c r="K54" s="1"/>
      <c r="L54" s="1"/>
      <c r="M54" s="1"/>
      <c r="N54" s="1"/>
    </row>
    <row r="55">
      <c r="A55" s="1"/>
      <c r="B55" s="1"/>
      <c r="C55" s="1"/>
      <c r="D55" s="1"/>
      <c r="E55" s="59"/>
      <c r="F55" s="38"/>
      <c r="G55" s="1"/>
      <c r="H55" s="1"/>
      <c r="I55" s="1"/>
      <c r="J55" s="1"/>
      <c r="K55" s="1"/>
      <c r="L55" s="1"/>
      <c r="M55" s="1"/>
      <c r="N55" s="1"/>
    </row>
    <row r="56">
      <c r="A56" s="1"/>
      <c r="B56" s="1"/>
      <c r="C56" s="1"/>
      <c r="D56" s="1"/>
      <c r="E56" s="59"/>
      <c r="F56" s="38"/>
      <c r="G56" s="1"/>
      <c r="H56" s="1"/>
      <c r="I56" s="1"/>
      <c r="J56" s="1"/>
      <c r="K56" s="1"/>
      <c r="L56" s="1"/>
      <c r="M56" s="1"/>
      <c r="N56" s="1"/>
    </row>
  </sheetData>
  <mergeCells count="11">
    <mergeCell ref="K24:K25"/>
    <mergeCell ref="L24:L25"/>
    <mergeCell ref="G43:I43"/>
    <mergeCell ref="G44:I44"/>
    <mergeCell ref="E2:J2"/>
    <mergeCell ref="K6:K8"/>
    <mergeCell ref="L6:L8"/>
    <mergeCell ref="K18:K20"/>
    <mergeCell ref="L18:L20"/>
    <mergeCell ref="K22:K23"/>
    <mergeCell ref="L22:L23"/>
  </mergeCells>
  <conditionalFormatting sqref="A5:C40">
    <cfRule type="cellIs" dxfId="0" priority="1" operator="equal">
      <formula>"TRUE"</formula>
    </cfRule>
  </conditionalFormatting>
  <dataValidations>
    <dataValidation type="list" allowBlank="1" showErrorMessage="1" sqref="G6:G41 G47:G50">
      <formula1>"Mechanical,Optical,Electrical,Hardware/Fasteners"</formula1>
    </dataValidation>
  </dataValidations>
  <hyperlinks>
    <hyperlink r:id="rId1" ref="M2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37.75"/>
    <col customWidth="1" min="3" max="3" width="16.63"/>
    <col customWidth="1" min="4" max="4" width="7.25"/>
    <col customWidth="1" min="6" max="6" width="23.38"/>
  </cols>
  <sheetData>
    <row r="2">
      <c r="A2" s="40"/>
      <c r="B2" s="62" t="s">
        <v>168</v>
      </c>
      <c r="C2" s="63" t="s">
        <v>10</v>
      </c>
      <c r="D2" s="64" t="s">
        <v>12</v>
      </c>
      <c r="E2" s="64" t="s">
        <v>13</v>
      </c>
      <c r="F2" s="65" t="s">
        <v>169</v>
      </c>
      <c r="H2" s="42" t="s">
        <v>170</v>
      </c>
    </row>
    <row r="3" ht="15.75" customHeight="1">
      <c r="A3" s="66"/>
      <c r="B3" s="67" t="s">
        <v>171</v>
      </c>
      <c r="C3" s="68" t="s">
        <v>122</v>
      </c>
      <c r="D3" s="69">
        <v>12.0</v>
      </c>
      <c r="E3" s="70">
        <v>0.653</v>
      </c>
      <c r="F3" s="71">
        <f>75.85-1*E4</f>
        <v>73.06</v>
      </c>
      <c r="G3" s="42" t="s">
        <v>58</v>
      </c>
      <c r="H3" s="72">
        <f t="shared" ref="H3:H21" si="1">E3*D3</f>
        <v>7.836</v>
      </c>
    </row>
    <row r="4" ht="15.75" customHeight="1">
      <c r="A4" s="73"/>
      <c r="B4" s="74" t="s">
        <v>124</v>
      </c>
      <c r="C4" s="68" t="s">
        <v>122</v>
      </c>
      <c r="D4" s="75">
        <v>8.0</v>
      </c>
      <c r="E4" s="70">
        <v>2.79</v>
      </c>
      <c r="F4" s="76"/>
      <c r="G4" s="42" t="s">
        <v>52</v>
      </c>
      <c r="H4" s="72">
        <f t="shared" si="1"/>
        <v>22.32</v>
      </c>
    </row>
    <row r="5" ht="15.75" customHeight="1">
      <c r="A5" s="73"/>
      <c r="B5" s="67" t="s">
        <v>172</v>
      </c>
      <c r="C5" s="68" t="s">
        <v>122</v>
      </c>
      <c r="D5" s="69">
        <v>1.0</v>
      </c>
      <c r="E5" s="70">
        <v>31.29</v>
      </c>
      <c r="F5" s="77"/>
      <c r="G5" s="42" t="s">
        <v>58</v>
      </c>
      <c r="H5" s="72">
        <f t="shared" si="1"/>
        <v>31.29</v>
      </c>
    </row>
    <row r="6" ht="15.75" customHeight="1">
      <c r="A6" s="66"/>
      <c r="B6" s="67" t="s">
        <v>173</v>
      </c>
      <c r="C6" s="78" t="s">
        <v>174</v>
      </c>
      <c r="D6" s="75">
        <v>1.0</v>
      </c>
      <c r="E6" s="70">
        <f>15.57/5</f>
        <v>3.114</v>
      </c>
      <c r="F6" s="79">
        <v>3.11</v>
      </c>
      <c r="G6" s="42" t="s">
        <v>58</v>
      </c>
      <c r="H6" s="72">
        <f t="shared" si="1"/>
        <v>3.114</v>
      </c>
    </row>
    <row r="7" ht="15.75" customHeight="1">
      <c r="A7" s="66"/>
      <c r="B7" s="67" t="s">
        <v>175</v>
      </c>
      <c r="C7" s="78" t="s">
        <v>176</v>
      </c>
      <c r="D7" s="75">
        <v>16.0</v>
      </c>
      <c r="E7" s="70">
        <f>7.89/5</f>
        <v>1.578</v>
      </c>
      <c r="F7" s="70">
        <f>35.36-4*E7</f>
        <v>29.048</v>
      </c>
      <c r="G7" s="42" t="s">
        <v>52</v>
      </c>
      <c r="H7" s="72">
        <f t="shared" si="1"/>
        <v>25.248</v>
      </c>
    </row>
    <row r="8" ht="15.75" customHeight="1">
      <c r="A8" s="66"/>
      <c r="B8" s="67" t="s">
        <v>177</v>
      </c>
      <c r="C8" s="78" t="s">
        <v>174</v>
      </c>
      <c r="D8" s="69">
        <v>2.0</v>
      </c>
      <c r="E8" s="70">
        <v>15.99</v>
      </c>
      <c r="F8" s="79">
        <v>35.82</v>
      </c>
      <c r="G8" s="42" t="s">
        <v>21</v>
      </c>
      <c r="H8" s="72">
        <f t="shared" si="1"/>
        <v>31.98</v>
      </c>
    </row>
    <row r="9" ht="15.75" customHeight="1">
      <c r="A9" s="66"/>
      <c r="B9" s="67" t="s">
        <v>178</v>
      </c>
      <c r="C9" s="78" t="s">
        <v>174</v>
      </c>
      <c r="D9" s="69">
        <v>1.0</v>
      </c>
      <c r="E9" s="70">
        <v>13.38</v>
      </c>
      <c r="F9" s="79">
        <v>14.99</v>
      </c>
      <c r="G9" s="42" t="s">
        <v>58</v>
      </c>
      <c r="H9" s="72">
        <f t="shared" si="1"/>
        <v>13.38</v>
      </c>
    </row>
    <row r="10" ht="15.75" customHeight="1">
      <c r="A10" s="66"/>
      <c r="B10" s="67" t="s">
        <v>179</v>
      </c>
      <c r="C10" s="78" t="s">
        <v>174</v>
      </c>
      <c r="D10" s="69">
        <v>1.0</v>
      </c>
      <c r="E10" s="70">
        <v>19.99</v>
      </c>
      <c r="F10" s="79">
        <v>22.39</v>
      </c>
      <c r="G10" s="42" t="s">
        <v>58</v>
      </c>
      <c r="H10" s="72">
        <f t="shared" si="1"/>
        <v>19.99</v>
      </c>
    </row>
    <row r="11" ht="15.75" customHeight="1">
      <c r="A11" s="73"/>
      <c r="B11" s="74" t="s">
        <v>142</v>
      </c>
      <c r="C11" s="68" t="s">
        <v>143</v>
      </c>
      <c r="D11" s="75">
        <v>1.0</v>
      </c>
      <c r="E11" s="70">
        <v>41.25</v>
      </c>
      <c r="F11" s="70">
        <v>97.87</v>
      </c>
      <c r="G11" s="42" t="s">
        <v>21</v>
      </c>
      <c r="H11" s="72">
        <f t="shared" si="1"/>
        <v>41.25</v>
      </c>
    </row>
    <row r="12" ht="15.75" customHeight="1">
      <c r="A12" s="80"/>
      <c r="B12" s="81" t="s">
        <v>180</v>
      </c>
      <c r="C12" s="78" t="s">
        <v>181</v>
      </c>
      <c r="D12" s="69">
        <v>1.0</v>
      </c>
      <c r="E12" s="70">
        <v>48.26</v>
      </c>
      <c r="F12" s="79">
        <v>79.26</v>
      </c>
      <c r="G12" s="42" t="s">
        <v>52</v>
      </c>
      <c r="H12" s="72">
        <f t="shared" si="1"/>
        <v>48.26</v>
      </c>
    </row>
    <row r="13" ht="15.75" customHeight="1">
      <c r="A13" s="82"/>
      <c r="B13" s="83" t="s">
        <v>18</v>
      </c>
      <c r="C13" s="69" t="s">
        <v>20</v>
      </c>
      <c r="D13" s="69">
        <v>4.0</v>
      </c>
      <c r="E13" s="70">
        <v>14.0</v>
      </c>
      <c r="F13" s="71">
        <f>183.27-E14</f>
        <v>169.27</v>
      </c>
      <c r="G13" s="42" t="s">
        <v>21</v>
      </c>
      <c r="H13" s="72">
        <f t="shared" si="1"/>
        <v>56</v>
      </c>
    </row>
    <row r="14" ht="15.75" customHeight="1">
      <c r="A14" s="84"/>
      <c r="B14" s="85" t="s">
        <v>182</v>
      </c>
      <c r="C14" s="69" t="s">
        <v>20</v>
      </c>
      <c r="D14" s="75">
        <v>3.0</v>
      </c>
      <c r="E14" s="70">
        <v>14.0</v>
      </c>
      <c r="F14" s="76"/>
      <c r="G14" s="42" t="s">
        <v>21</v>
      </c>
      <c r="H14" s="72">
        <f t="shared" si="1"/>
        <v>42</v>
      </c>
    </row>
    <row r="15" ht="15.75" customHeight="1">
      <c r="A15" s="86"/>
      <c r="B15" s="87" t="s">
        <v>183</v>
      </c>
      <c r="C15" s="69" t="s">
        <v>20</v>
      </c>
      <c r="D15" s="69">
        <v>1.0</v>
      </c>
      <c r="E15" s="70">
        <v>44.0</v>
      </c>
      <c r="F15" s="77"/>
      <c r="G15" s="42" t="s">
        <v>21</v>
      </c>
      <c r="H15" s="72">
        <f t="shared" si="1"/>
        <v>44</v>
      </c>
    </row>
    <row r="16" ht="15.75" customHeight="1">
      <c r="A16" s="66"/>
      <c r="B16" s="67" t="s">
        <v>184</v>
      </c>
      <c r="C16" s="78" t="s">
        <v>174</v>
      </c>
      <c r="D16" s="69">
        <v>1.0</v>
      </c>
      <c r="E16" s="70">
        <v>35.99</v>
      </c>
      <c r="F16" s="79">
        <v>40.31</v>
      </c>
      <c r="G16" s="42" t="s">
        <v>21</v>
      </c>
      <c r="H16" s="72">
        <f t="shared" si="1"/>
        <v>35.99</v>
      </c>
    </row>
    <row r="17" ht="15.75" customHeight="1">
      <c r="A17" s="84"/>
      <c r="B17" s="85" t="s">
        <v>185</v>
      </c>
      <c r="C17" s="69" t="s">
        <v>154</v>
      </c>
      <c r="D17" s="75">
        <v>1.0</v>
      </c>
      <c r="E17" s="70">
        <v>9.0714</v>
      </c>
      <c r="F17" s="79">
        <f>66.81-4*E17</f>
        <v>30.5244</v>
      </c>
      <c r="G17" s="42" t="s">
        <v>58</v>
      </c>
      <c r="H17" s="72">
        <f t="shared" si="1"/>
        <v>9.0714</v>
      </c>
    </row>
    <row r="18" ht="15.75" customHeight="1">
      <c r="A18" s="84"/>
      <c r="B18" s="85" t="s">
        <v>186</v>
      </c>
      <c r="C18" s="69" t="s">
        <v>154</v>
      </c>
      <c r="D18" s="69">
        <v>1.0</v>
      </c>
      <c r="E18" s="70">
        <v>9.0506</v>
      </c>
      <c r="F18" s="71">
        <f>71.72-4*E19</f>
        <v>65.962</v>
      </c>
      <c r="G18" s="42" t="s">
        <v>58</v>
      </c>
      <c r="H18" s="72">
        <f t="shared" si="1"/>
        <v>9.0506</v>
      </c>
    </row>
    <row r="19" ht="15.75" customHeight="1">
      <c r="A19" s="84"/>
      <c r="B19" s="85" t="s">
        <v>187</v>
      </c>
      <c r="C19" s="69" t="s">
        <v>154</v>
      </c>
      <c r="D19" s="75">
        <v>1.0</v>
      </c>
      <c r="E19" s="70">
        <v>1.4395</v>
      </c>
      <c r="F19" s="77"/>
      <c r="G19" s="42" t="s">
        <v>58</v>
      </c>
      <c r="H19" s="72">
        <f t="shared" si="1"/>
        <v>1.4395</v>
      </c>
    </row>
    <row r="20" ht="15.75" customHeight="1">
      <c r="A20" s="84"/>
      <c r="B20" s="85" t="s">
        <v>188</v>
      </c>
      <c r="C20" s="69" t="s">
        <v>154</v>
      </c>
      <c r="D20" s="75">
        <v>1.0</v>
      </c>
      <c r="E20" s="70">
        <v>1.4395</v>
      </c>
      <c r="F20" s="71">
        <f>74.11-(2*E20)-(1*E21)</f>
        <v>47.7444</v>
      </c>
      <c r="G20" s="42" t="s">
        <v>58</v>
      </c>
      <c r="H20" s="72">
        <f t="shared" si="1"/>
        <v>1.4395</v>
      </c>
    </row>
    <row r="21" ht="15.75" customHeight="1">
      <c r="A21" s="84"/>
      <c r="B21" s="85" t="s">
        <v>189</v>
      </c>
      <c r="C21" s="69" t="s">
        <v>154</v>
      </c>
      <c r="D21" s="75">
        <v>1.0</v>
      </c>
      <c r="E21" s="70">
        <v>23.4866</v>
      </c>
      <c r="F21" s="77"/>
      <c r="G21" s="42" t="s">
        <v>190</v>
      </c>
      <c r="H21" s="72">
        <f t="shared" si="1"/>
        <v>23.4866</v>
      </c>
    </row>
    <row r="22" ht="15.75" customHeight="1">
      <c r="A22" s="84"/>
      <c r="B22" s="85" t="s">
        <v>191</v>
      </c>
      <c r="C22" s="75" t="s">
        <v>192</v>
      </c>
      <c r="D22" s="75" t="s">
        <v>193</v>
      </c>
      <c r="E22" s="79">
        <v>36.0</v>
      </c>
      <c r="F22" s="79">
        <v>18.0</v>
      </c>
      <c r="G22" s="42" t="s">
        <v>190</v>
      </c>
      <c r="H22" s="88">
        <v>36.0</v>
      </c>
    </row>
    <row r="23" ht="15.75" customHeight="1">
      <c r="A23" s="66"/>
      <c r="B23" s="67" t="s">
        <v>194</v>
      </c>
      <c r="C23" s="78" t="s">
        <v>195</v>
      </c>
      <c r="D23" s="75">
        <v>1.0</v>
      </c>
      <c r="E23" s="79">
        <v>28.0</v>
      </c>
      <c r="F23" s="70">
        <f t="shared" ref="F23:F24" si="2">E23*D23</f>
        <v>28</v>
      </c>
      <c r="G23" s="42" t="s">
        <v>21</v>
      </c>
      <c r="H23" s="72">
        <f t="shared" ref="H23:H25" si="3">E23*D23</f>
        <v>28</v>
      </c>
    </row>
    <row r="24" ht="15.75" customHeight="1">
      <c r="A24" s="66"/>
      <c r="B24" s="67" t="s">
        <v>196</v>
      </c>
      <c r="C24" s="68" t="s">
        <v>163</v>
      </c>
      <c r="D24" s="69">
        <f>13.5+31.5</f>
        <v>45</v>
      </c>
      <c r="E24" s="70">
        <v>1.5</v>
      </c>
      <c r="F24" s="70">
        <f t="shared" si="2"/>
        <v>67.5</v>
      </c>
      <c r="G24" s="42" t="s">
        <v>190</v>
      </c>
      <c r="H24" s="72">
        <f t="shared" si="3"/>
        <v>67.5</v>
      </c>
    </row>
    <row r="25" ht="15.75" customHeight="1">
      <c r="A25" s="66"/>
      <c r="B25" s="89" t="s">
        <v>197</v>
      </c>
      <c r="C25" s="90" t="s">
        <v>198</v>
      </c>
      <c r="D25" s="91">
        <v>65.0</v>
      </c>
      <c r="E25" s="71">
        <v>0.25</v>
      </c>
      <c r="F25" s="92">
        <f>D25*E25</f>
        <v>16.25</v>
      </c>
      <c r="G25" s="42" t="s">
        <v>21</v>
      </c>
      <c r="H25" s="72">
        <f t="shared" si="3"/>
        <v>16.25</v>
      </c>
    </row>
    <row r="26">
      <c r="A26" s="93"/>
      <c r="B26" s="94" t="s">
        <v>199</v>
      </c>
      <c r="C26" s="95"/>
      <c r="D26" s="95"/>
      <c r="E26" s="96"/>
      <c r="F26" s="97">
        <f>SUM(F3:F24)</f>
        <v>822.8588</v>
      </c>
    </row>
    <row r="30">
      <c r="B30" s="98" t="s">
        <v>200</v>
      </c>
      <c r="C30" s="99">
        <v>428.0</v>
      </c>
    </row>
    <row r="31">
      <c r="B31" s="98" t="s">
        <v>201</v>
      </c>
      <c r="C31" s="99">
        <v>822.0</v>
      </c>
    </row>
    <row r="32">
      <c r="B32" s="98" t="s">
        <v>202</v>
      </c>
      <c r="C32" s="99">
        <v>1250.0</v>
      </c>
    </row>
    <row r="33">
      <c r="B33" s="98" t="s">
        <v>203</v>
      </c>
      <c r="C33" s="99">
        <v>1750.0</v>
      </c>
    </row>
    <row r="35">
      <c r="B35" s="100"/>
      <c r="C35" s="100" t="s">
        <v>204</v>
      </c>
    </row>
    <row r="36">
      <c r="B36" s="100" t="s">
        <v>58</v>
      </c>
      <c r="C36" s="72">
        <v>96.61099999999999</v>
      </c>
    </row>
    <row r="37">
      <c r="B37" s="100" t="s">
        <v>190</v>
      </c>
      <c r="C37" s="72">
        <v>126.9866</v>
      </c>
    </row>
    <row r="38">
      <c r="B38" s="100" t="s">
        <v>21</v>
      </c>
      <c r="C38" s="72">
        <v>295.47</v>
      </c>
    </row>
    <row r="39">
      <c r="B39" s="100" t="s">
        <v>52</v>
      </c>
      <c r="C39" s="72">
        <v>95.828</v>
      </c>
    </row>
    <row r="40">
      <c r="B40" s="100" t="s">
        <v>205</v>
      </c>
      <c r="C40" s="72">
        <v>614.8956000000001</v>
      </c>
    </row>
    <row r="41">
      <c r="C41" s="72"/>
    </row>
    <row r="42">
      <c r="B42" s="100" t="s">
        <v>58</v>
      </c>
      <c r="C42" s="72">
        <v>96.61099999999999</v>
      </c>
    </row>
    <row r="43">
      <c r="B43" s="100" t="s">
        <v>190</v>
      </c>
      <c r="C43" s="72">
        <v>126.9866</v>
      </c>
    </row>
    <row r="44">
      <c r="B44" s="100" t="s">
        <v>21</v>
      </c>
      <c r="C44" s="72">
        <v>295.47</v>
      </c>
    </row>
    <row r="45">
      <c r="B45" s="100" t="s">
        <v>52</v>
      </c>
      <c r="C45" s="72">
        <v>95.828</v>
      </c>
    </row>
    <row r="46">
      <c r="B46" s="42" t="s">
        <v>206</v>
      </c>
      <c r="C46" s="72">
        <f>F26-sum(C42:C45)</f>
        <v>207.9632</v>
      </c>
    </row>
  </sheetData>
  <mergeCells count="5">
    <mergeCell ref="F3:F5"/>
    <mergeCell ref="F13:F15"/>
    <mergeCell ref="F18:F19"/>
    <mergeCell ref="F20:F21"/>
    <mergeCell ref="B26:E26"/>
  </mergeCells>
  <dataValidations>
    <dataValidation type="list" allowBlank="1" showErrorMessage="1" sqref="G3:G25">
      <formula1>"Electrical,Mechanical,Optical,Fabrication"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3" max="3" width="8.38"/>
  </cols>
  <sheetData>
    <row r="1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>
      <c r="A2" s="101"/>
      <c r="B2" s="102" t="s">
        <v>207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>
      <c r="A4" s="101"/>
      <c r="B4" s="103" t="s">
        <v>208</v>
      </c>
      <c r="C4" s="103" t="s">
        <v>209</v>
      </c>
      <c r="D4" s="103" t="s">
        <v>210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101">
        <f t="array" ref="A5:A12">sequence(13-5,1,1,1)</f>
        <v>1</v>
      </c>
      <c r="B5" s="104" t="s">
        <v>211</v>
      </c>
      <c r="C5" s="103" t="b">
        <v>1</v>
      </c>
      <c r="D5" s="101" t="b">
        <v>0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101">
        <v>2.0</v>
      </c>
      <c r="B6" s="105" t="s">
        <v>212</v>
      </c>
      <c r="C6" s="103" t="b">
        <v>1</v>
      </c>
      <c r="D6" s="101" t="b">
        <v>0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101">
        <v>3.0</v>
      </c>
      <c r="B7" s="105" t="s">
        <v>213</v>
      </c>
      <c r="C7" s="103" t="b">
        <v>1</v>
      </c>
      <c r="D7" s="101" t="b">
        <v>0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>
      <c r="A8" s="101">
        <v>4.0</v>
      </c>
      <c r="B8" s="103" t="s">
        <v>214</v>
      </c>
      <c r="C8" s="103" t="b">
        <v>1</v>
      </c>
      <c r="D8" s="101" t="b">
        <v>0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>
      <c r="A9" s="101">
        <v>5.0</v>
      </c>
      <c r="B9" s="103" t="s">
        <v>215</v>
      </c>
      <c r="C9" s="103" t="b">
        <v>1</v>
      </c>
      <c r="D9" s="101" t="b">
        <v>0</v>
      </c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>
      <c r="A10" s="101">
        <v>6.0</v>
      </c>
      <c r="B10" s="103" t="s">
        <v>216</v>
      </c>
      <c r="C10" s="103" t="b">
        <v>1</v>
      </c>
      <c r="D10" s="101" t="b">
        <v>0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>
      <c r="A11" s="101">
        <v>7.0</v>
      </c>
      <c r="B11" s="103" t="s">
        <v>217</v>
      </c>
      <c r="C11" s="103" t="b">
        <v>1</v>
      </c>
      <c r="D11" s="101" t="b">
        <v>0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>
      <c r="A12" s="101">
        <v>8.0</v>
      </c>
      <c r="B12" s="103" t="s">
        <v>218</v>
      </c>
      <c r="C12" s="103" t="b">
        <v>1</v>
      </c>
      <c r="D12" s="101" t="b">
        <v>0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</sheetData>
  <hyperlinks>
    <hyperlink r:id="rId1" ref="B2"/>
  </hyperlinks>
  <drawing r:id="rId2"/>
</worksheet>
</file>