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tabe\Desktop\Enpit系\enpit_Global_201610\"/>
    </mc:Choice>
  </mc:AlternateContent>
  <bookViews>
    <workbookView xWindow="0" yWindow="0" windowWidth="19170" windowHeight="7260"/>
  </bookViews>
  <sheets>
    <sheet name="試算表" sheetId="1" r:id="rId1"/>
    <sheet name="試算表_bk" sheetId="6" r:id="rId2"/>
    <sheet name="スケジュール概要" sheetId="5" r:id="rId3"/>
    <sheet name="AWS運用概算" sheetId="4" r:id="rId4"/>
    <sheet name="雑記" sheetId="2" r:id="rId5"/>
  </sheets>
  <calcPr calcId="152511"/>
</workbook>
</file>

<file path=xl/calcChain.xml><?xml version="1.0" encoding="utf-8"?>
<calcChain xmlns="http://schemas.openxmlformats.org/spreadsheetml/2006/main">
  <c r="B33" i="4" l="1"/>
  <c r="E114" i="6"/>
  <c r="G114" i="6" s="1"/>
  <c r="E113" i="6"/>
  <c r="G113" i="6" s="1"/>
  <c r="E112" i="6"/>
  <c r="G112" i="6" s="1"/>
  <c r="E111" i="6"/>
  <c r="G111" i="6" s="1"/>
  <c r="E110" i="6"/>
  <c r="G110" i="6" s="1"/>
  <c r="E109" i="6"/>
  <c r="G109" i="6" s="1"/>
  <c r="E108" i="6"/>
  <c r="G108" i="6" s="1"/>
  <c r="E107" i="6"/>
  <c r="G107" i="6" s="1"/>
  <c r="E106" i="6"/>
  <c r="G106" i="6" s="1"/>
  <c r="E105" i="6"/>
  <c r="G105" i="6" s="1"/>
  <c r="E104" i="6"/>
  <c r="G104" i="6" s="1"/>
  <c r="E103" i="6"/>
  <c r="G103" i="6" s="1"/>
  <c r="G115" i="6" s="1"/>
  <c r="H115" i="6" s="1"/>
  <c r="H99" i="6"/>
  <c r="H98" i="6"/>
  <c r="N61" i="6"/>
  <c r="G61" i="6"/>
  <c r="N60" i="6"/>
  <c r="M60" i="6"/>
  <c r="F60" i="6"/>
  <c r="G60" i="6" s="1"/>
  <c r="N59" i="6"/>
  <c r="M59" i="6"/>
  <c r="F59" i="6"/>
  <c r="G59" i="6" s="1"/>
  <c r="N58" i="6"/>
  <c r="M58" i="6"/>
  <c r="F58" i="6"/>
  <c r="G58" i="6" s="1"/>
  <c r="N57" i="6"/>
  <c r="M57" i="6"/>
  <c r="F57" i="6"/>
  <c r="G57" i="6" s="1"/>
  <c r="E55" i="6"/>
  <c r="M54" i="6"/>
  <c r="N54" i="6" s="1"/>
  <c r="F54" i="6"/>
  <c r="G54" i="6" s="1"/>
  <c r="M53" i="6"/>
  <c r="N53" i="6" s="1"/>
  <c r="F53" i="6"/>
  <c r="G53" i="6" s="1"/>
  <c r="M52" i="6"/>
  <c r="N52" i="6" s="1"/>
  <c r="F52" i="6"/>
  <c r="G52" i="6" s="1"/>
  <c r="N50" i="6"/>
  <c r="G50" i="6"/>
  <c r="N48" i="6"/>
  <c r="G48" i="6"/>
  <c r="N47" i="6"/>
  <c r="G47" i="6"/>
  <c r="N46" i="6"/>
  <c r="G46" i="6"/>
  <c r="N44" i="6"/>
  <c r="G44" i="6"/>
  <c r="N43" i="6"/>
  <c r="G43" i="6"/>
  <c r="N41" i="6"/>
  <c r="G41" i="6"/>
  <c r="M40" i="6"/>
  <c r="N40" i="6" s="1"/>
  <c r="F40" i="6"/>
  <c r="G40" i="6" s="1"/>
  <c r="M39" i="6"/>
  <c r="N39" i="6" s="1"/>
  <c r="F39" i="6"/>
  <c r="G39" i="6" s="1"/>
  <c r="M38" i="6"/>
  <c r="N38" i="6" s="1"/>
  <c r="F38" i="6"/>
  <c r="G38" i="6" s="1"/>
  <c r="M37" i="6"/>
  <c r="N37" i="6" s="1"/>
  <c r="F37" i="6"/>
  <c r="G37" i="6" s="1"/>
  <c r="M36" i="6"/>
  <c r="N36" i="6" s="1"/>
  <c r="F36" i="6"/>
  <c r="G36" i="6" s="1"/>
  <c r="M35" i="6"/>
  <c r="N35" i="6" s="1"/>
  <c r="F35" i="6"/>
  <c r="G35" i="6" s="1"/>
  <c r="N34" i="6"/>
  <c r="G34" i="6"/>
  <c r="M33" i="6"/>
  <c r="N33" i="6" s="1"/>
  <c r="N64" i="6" s="1"/>
  <c r="F33" i="6"/>
  <c r="G33" i="6" s="1"/>
  <c r="G64" i="6" l="1"/>
  <c r="G65" i="6" s="1"/>
  <c r="E50" i="1"/>
  <c r="H89" i="1"/>
  <c r="H90" i="1"/>
  <c r="E104" i="1" s="1"/>
  <c r="E100" i="1" l="1"/>
  <c r="E96" i="1"/>
  <c r="E105" i="1"/>
  <c r="E99" i="1"/>
  <c r="E95" i="1"/>
  <c r="E103" i="1"/>
  <c r="E97" i="1"/>
  <c r="E101" i="1"/>
  <c r="E94" i="1"/>
  <c r="E98" i="1"/>
  <c r="E102" i="1"/>
  <c r="G105" i="1"/>
  <c r="G104" i="1"/>
  <c r="G38" i="1"/>
  <c r="G45" i="1"/>
  <c r="F52" i="1"/>
  <c r="G41" i="1" l="1"/>
  <c r="B31" i="4"/>
  <c r="B32" i="4" s="1"/>
  <c r="J31" i="4" l="1"/>
  <c r="J32" i="4" s="1"/>
  <c r="J33" i="4" s="1"/>
  <c r="D31" i="4"/>
  <c r="D32" i="4" s="1"/>
  <c r="D33" i="4" s="1"/>
  <c r="F31" i="4"/>
  <c r="F32" i="4" s="1"/>
  <c r="F33" i="4" s="1"/>
  <c r="H31" i="4"/>
  <c r="H32" i="4" s="1"/>
  <c r="H33" i="4" s="1"/>
  <c r="G102" i="1"/>
  <c r="G101" i="1"/>
  <c r="G36" i="1"/>
  <c r="G100" i="1"/>
  <c r="G99" i="1"/>
  <c r="G98" i="1"/>
  <c r="G97" i="1"/>
  <c r="G96" i="1"/>
  <c r="G95" i="1"/>
  <c r="G94" i="1"/>
  <c r="G103" i="1" l="1"/>
  <c r="G106" i="1" s="1"/>
  <c r="H106" i="1" s="1"/>
  <c r="G53" i="1"/>
  <c r="G42" i="1"/>
  <c r="G43" i="1"/>
  <c r="G39" i="1"/>
  <c r="F49" i="1"/>
  <c r="G49" i="1" s="1"/>
  <c r="F48" i="1"/>
  <c r="G48" i="1" s="1"/>
  <c r="F47" i="1"/>
  <c r="G47" i="1" s="1"/>
  <c r="G35" i="1"/>
  <c r="G34" i="1"/>
  <c r="G33" i="1"/>
  <c r="G32" i="1"/>
  <c r="G31" i="1"/>
  <c r="G30" i="1"/>
  <c r="G29" i="1"/>
  <c r="G56" i="1" l="1"/>
  <c r="G52" i="1"/>
</calcChain>
</file>

<file path=xl/comments1.xml><?xml version="1.0" encoding="utf-8"?>
<comments xmlns="http://schemas.openxmlformats.org/spreadsheetml/2006/main">
  <authors>
    <author>yatabe</author>
  </authors>
  <commentList>
    <comment ref="U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yatabe: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<sst xmlns="http://schemas.openxmlformats.org/spreadsheetml/2006/main" count="573" uniqueCount="268">
  <si>
    <t>No</t>
    <phoneticPr fontId="1"/>
  </si>
  <si>
    <t>大項目</t>
    <rPh sb="0" eb="3">
      <t>ダイコウモク</t>
    </rPh>
    <phoneticPr fontId="1"/>
  </si>
  <si>
    <t>細目</t>
    <rPh sb="0" eb="2">
      <t>サイモク</t>
    </rPh>
    <phoneticPr fontId="1"/>
  </si>
  <si>
    <t>日本</t>
    <rPh sb="0" eb="2">
      <t>ニホン</t>
    </rPh>
    <phoneticPr fontId="1"/>
  </si>
  <si>
    <t>単価</t>
    <rPh sb="0" eb="2">
      <t>タンカ</t>
    </rPh>
    <phoneticPr fontId="1"/>
  </si>
  <si>
    <t>購入数</t>
    <rPh sb="0" eb="2">
      <t>コウニュウ</t>
    </rPh>
    <rPh sb="2" eb="3">
      <t>スウ</t>
    </rPh>
    <phoneticPr fontId="1"/>
  </si>
  <si>
    <t>合計</t>
    <rPh sb="0" eb="2">
      <t>ゴウケイ</t>
    </rPh>
    <phoneticPr fontId="1"/>
  </si>
  <si>
    <t>項目</t>
    <rPh sb="0" eb="2">
      <t>コウモク</t>
    </rPh>
    <phoneticPr fontId="1"/>
  </si>
  <si>
    <t>-</t>
    <phoneticPr fontId="1"/>
  </si>
  <si>
    <t>使用機器数</t>
    <rPh sb="0" eb="2">
      <t>シヨウ</t>
    </rPh>
    <rPh sb="2" eb="4">
      <t>キキ</t>
    </rPh>
    <rPh sb="4" eb="5">
      <t>スウ</t>
    </rPh>
    <phoneticPr fontId="1"/>
  </si>
  <si>
    <t>計測機器設置ポイント（案）</t>
    <rPh sb="0" eb="2">
      <t>ケイソク</t>
    </rPh>
    <rPh sb="2" eb="4">
      <t>キキ</t>
    </rPh>
    <rPh sb="4" eb="6">
      <t>セッチ</t>
    </rPh>
    <rPh sb="11" eb="12">
      <t>アン</t>
    </rPh>
    <phoneticPr fontId="1"/>
  </si>
  <si>
    <t>総数</t>
    <rPh sb="0" eb="1">
      <t>ソウ</t>
    </rPh>
    <rPh sb="1" eb="2">
      <t>スウ</t>
    </rPh>
    <phoneticPr fontId="1"/>
  </si>
  <si>
    <t>数量</t>
    <rPh sb="0" eb="2">
      <t>スウリョウ</t>
    </rPh>
    <phoneticPr fontId="1"/>
  </si>
  <si>
    <t>備考</t>
    <rPh sb="0" eb="2">
      <t>ビコウ</t>
    </rPh>
    <phoneticPr fontId="1"/>
  </si>
  <si>
    <t>設置</t>
    <rPh sb="0" eb="2">
      <t>セッチ</t>
    </rPh>
    <phoneticPr fontId="1"/>
  </si>
  <si>
    <t>中間報告</t>
    <rPh sb="0" eb="2">
      <t>チュウカン</t>
    </rPh>
    <rPh sb="2" eb="4">
      <t>ホウコク</t>
    </rPh>
    <phoneticPr fontId="1"/>
  </si>
  <si>
    <t>最終報告・撤去</t>
    <rPh sb="0" eb="2">
      <t>サイシュウ</t>
    </rPh>
    <rPh sb="2" eb="4">
      <t>ホウコク</t>
    </rPh>
    <rPh sb="5" eb="7">
      <t>テッキョ</t>
    </rPh>
    <phoneticPr fontId="1"/>
  </si>
  <si>
    <t>予備</t>
    <rPh sb="0" eb="2">
      <t>ヨビ</t>
    </rPh>
    <phoneticPr fontId="1"/>
  </si>
  <si>
    <t>発表等</t>
    <rPh sb="0" eb="2">
      <t>ハッピョウ</t>
    </rPh>
    <rPh sb="2" eb="3">
      <t>トウ</t>
    </rPh>
    <phoneticPr fontId="1"/>
  </si>
  <si>
    <t>回数</t>
    <rPh sb="0" eb="1">
      <t>カイ</t>
    </rPh>
    <rPh sb="1" eb="2">
      <t>スウ</t>
    </rPh>
    <phoneticPr fontId="1"/>
  </si>
  <si>
    <t>目的</t>
    <rPh sb="0" eb="2">
      <t>モクテキ</t>
    </rPh>
    <phoneticPr fontId="1"/>
  </si>
  <si>
    <t>※リーダ＋教員</t>
    <rPh sb="5" eb="7">
      <t>キョウイン</t>
    </rPh>
    <phoneticPr fontId="1"/>
  </si>
  <si>
    <t>※リーダ（必要な場合に）+教員</t>
    <rPh sb="5" eb="7">
      <t>ヒツヨウ</t>
    </rPh>
    <rPh sb="8" eb="10">
      <t>バアイ</t>
    </rPh>
    <rPh sb="13" eb="15">
      <t>キョウイン</t>
    </rPh>
    <phoneticPr fontId="1"/>
  </si>
  <si>
    <t>内訳詳細</t>
    <rPh sb="0" eb="2">
      <t>ウチワケ</t>
    </rPh>
    <rPh sb="2" eb="4">
      <t>ショウサイ</t>
    </rPh>
    <phoneticPr fontId="1"/>
  </si>
  <si>
    <t>BND</t>
    <phoneticPr fontId="1"/>
  </si>
  <si>
    <t>http://c-faculty.chuo-u.ac.jp/~sfuku/sfuku/paper/2016_6_Advances_in_River_Engineering_Miyazaki.pdf</t>
    <phoneticPr fontId="1"/>
  </si>
  <si>
    <t>RaspberryPi基盤</t>
    <rPh sb="11" eb="13">
      <t>キバン</t>
    </rPh>
    <phoneticPr fontId="1"/>
  </si>
  <si>
    <t>拡張ボード</t>
    <rPh sb="0" eb="2">
      <t>カクチョウ</t>
    </rPh>
    <phoneticPr fontId="1"/>
  </si>
  <si>
    <t>監視用のメールサーバ？</t>
    <rPh sb="0" eb="2">
      <t>カンシ</t>
    </rPh>
    <rPh sb="2" eb="3">
      <t>ヨウ</t>
    </rPh>
    <phoneticPr fontId="1"/>
  </si>
  <si>
    <t>超音波センサ</t>
    <rPh sb="0" eb="3">
      <t>チョウオンパ</t>
    </rPh>
    <phoneticPr fontId="1"/>
  </si>
  <si>
    <t>カメラモジュール</t>
    <phoneticPr fontId="1"/>
  </si>
  <si>
    <t>日本→BND（設置）</t>
    <rPh sb="0" eb="2">
      <t>ニホン</t>
    </rPh>
    <rPh sb="7" eb="9">
      <t>セッチ</t>
    </rPh>
    <phoneticPr fontId="1"/>
  </si>
  <si>
    <t>日本→BND（報告）</t>
    <rPh sb="0" eb="2">
      <t>ニホン</t>
    </rPh>
    <rPh sb="7" eb="9">
      <t>ホウコク</t>
    </rPh>
    <phoneticPr fontId="1"/>
  </si>
  <si>
    <t>日本→BND（撤去）</t>
    <rPh sb="0" eb="2">
      <t>ニホン</t>
    </rPh>
    <rPh sb="7" eb="9">
      <t>テッキョ</t>
    </rPh>
    <phoneticPr fontId="1"/>
  </si>
  <si>
    <t>日本→BND（予備）</t>
    <rPh sb="0" eb="2">
      <t>ニホン</t>
    </rPh>
    <rPh sb="7" eb="9">
      <t>ヨビ</t>
    </rPh>
    <phoneticPr fontId="1"/>
  </si>
  <si>
    <t>BND→日本（発表）</t>
    <rPh sb="4" eb="6">
      <t>ニホン</t>
    </rPh>
    <rPh sb="7" eb="9">
      <t>ハッピョウ</t>
    </rPh>
    <phoneticPr fontId="1"/>
  </si>
  <si>
    <t>雑費</t>
    <rPh sb="0" eb="2">
      <t>ザッピ</t>
    </rPh>
    <phoneticPr fontId="1"/>
  </si>
  <si>
    <t>合計</t>
    <phoneticPr fontId="1"/>
  </si>
  <si>
    <t>Arudino基盤</t>
    <rPh sb="7" eb="9">
      <t>キバン</t>
    </rPh>
    <phoneticPr fontId="1"/>
  </si>
  <si>
    <t>Wifi機器モジュール</t>
    <rPh sb="4" eb="6">
      <t>キキ</t>
    </rPh>
    <phoneticPr fontId="1"/>
  </si>
  <si>
    <t>旅費・交通費
（滞在は3～4日程度）
日本→BND</t>
    <rPh sb="0" eb="2">
      <t>リョヒ</t>
    </rPh>
    <rPh sb="3" eb="6">
      <t>コウツウヒ</t>
    </rPh>
    <rPh sb="8" eb="10">
      <t>タイザイ</t>
    </rPh>
    <rPh sb="14" eb="15">
      <t>ニチ</t>
    </rPh>
    <rPh sb="15" eb="17">
      <t>テイド</t>
    </rPh>
    <rPh sb="19" eb="21">
      <t>ニホン</t>
    </rPh>
    <phoneticPr fontId="1"/>
  </si>
  <si>
    <t>旅費・交通費
（滞在は3～4日程度）
BND→日本</t>
    <rPh sb="8" eb="10">
      <t>タイザイ</t>
    </rPh>
    <rPh sb="14" eb="15">
      <t>ニチ</t>
    </rPh>
    <rPh sb="15" eb="17">
      <t>テイド</t>
    </rPh>
    <rPh sb="23" eb="25">
      <t>ニホン</t>
    </rPh>
    <phoneticPr fontId="1"/>
  </si>
  <si>
    <t>通信</t>
    <rPh sb="0" eb="2">
      <t>ツウシン</t>
    </rPh>
    <phoneticPr fontId="1"/>
  </si>
  <si>
    <t>通信の状況</t>
    <rPh sb="0" eb="2">
      <t>ツウシン</t>
    </rPh>
    <rPh sb="3" eb="5">
      <t>ジョウキョウ</t>
    </rPh>
    <phoneticPr fontId="1"/>
  </si>
  <si>
    <t>宮崎事例</t>
    <rPh sb="0" eb="2">
      <t>ミヤザキ</t>
    </rPh>
    <rPh sb="2" eb="4">
      <t>ジレイ</t>
    </rPh>
    <phoneticPr fontId="1"/>
  </si>
  <si>
    <t>浸水観測ネットワーク FloodEye</t>
    <phoneticPr fontId="1"/>
  </si>
  <si>
    <t>https://www.jsce.or.jp/branch/seibu/symposium/link/08ronbunshu_2.pdf</t>
    <phoneticPr fontId="1"/>
  </si>
  <si>
    <t>土木学会のシンポジウム</t>
    <rPh sb="0" eb="2">
      <t>ドボク</t>
    </rPh>
    <rPh sb="2" eb="4">
      <t>ガッカイ</t>
    </rPh>
    <phoneticPr fontId="1"/>
  </si>
  <si>
    <t>SORACOM Airと太陽光パネルで完全スタンドアローンな計測システム（前編）</t>
    <phoneticPr fontId="1"/>
  </si>
  <si>
    <t>≒5500</t>
    <phoneticPr fontId="1"/>
  </si>
  <si>
    <t>蓄電池（12V20Ah)</t>
    <rPh sb="0" eb="3">
      <t>チクデンチ</t>
    </rPh>
    <phoneticPr fontId="1"/>
  </si>
  <si>
    <t>太陽電池放電コントローラ</t>
    <rPh sb="0" eb="2">
      <t>タイヨウ</t>
    </rPh>
    <rPh sb="2" eb="4">
      <t>デンチ</t>
    </rPh>
    <rPh sb="4" eb="6">
      <t>ホウデン</t>
    </rPh>
    <phoneticPr fontId="1"/>
  </si>
  <si>
    <t>≒4000</t>
    <phoneticPr fontId="1"/>
  </si>
  <si>
    <t>太陽光パネル</t>
    <rPh sb="0" eb="2">
      <t>タイヨウ</t>
    </rPh>
    <rPh sb="2" eb="3">
      <t>ヒカリ</t>
    </rPh>
    <phoneticPr fontId="1"/>
  </si>
  <si>
    <r>
      <t>ソーラー</t>
    </r>
    <r>
      <rPr>
        <u/>
        <sz val="11"/>
        <color theme="10"/>
        <rFont val="ＭＳ Ｐゴシック"/>
        <family val="3"/>
        <charset val="128"/>
        <scheme val="minor"/>
      </rPr>
      <t>パネル 太陽光パネル 折り畳み式 50W パネルのみ</t>
    </r>
  </si>
  <si>
    <t>Aruduino=2000くらい</t>
    <phoneticPr fontId="1"/>
  </si>
  <si>
    <t>キットで購入すると20000台（いろいろついてくる）</t>
    <rPh sb="4" eb="6">
      <t>コウニュウ</t>
    </rPh>
    <rPh sb="14" eb="15">
      <t>ダイ</t>
    </rPh>
    <phoneticPr fontId="1"/>
  </si>
  <si>
    <t>太陽光パネル（25W～50W)</t>
    <rPh sb="0" eb="2">
      <t>タイヨウ</t>
    </rPh>
    <rPh sb="2" eb="3">
      <t>ヒカリ</t>
    </rPh>
    <phoneticPr fontId="1"/>
  </si>
  <si>
    <t>太陽電池充放電コントローラ</t>
    <rPh sb="0" eb="2">
      <t>タイヨウ</t>
    </rPh>
    <rPh sb="2" eb="4">
      <t>デンチ</t>
    </rPh>
    <rPh sb="4" eb="7">
      <t>ジュウホウデン</t>
    </rPh>
    <phoneticPr fontId="1"/>
  </si>
  <si>
    <t>勘定科目（案B）Aruduino 3.3V</t>
    <rPh sb="0" eb="2">
      <t>カンジョウ</t>
    </rPh>
    <rPh sb="2" eb="4">
      <t>カモク</t>
    </rPh>
    <rPh sb="5" eb="6">
      <t>アン</t>
    </rPh>
    <phoneticPr fontId="1"/>
  </si>
  <si>
    <t>勘定科目（案A）RaspberryPi 5.0V</t>
    <rPh sb="0" eb="2">
      <t>カンジョウ</t>
    </rPh>
    <rPh sb="2" eb="4">
      <t>カモク</t>
    </rPh>
    <rPh sb="5" eb="6">
      <t>アン</t>
    </rPh>
    <phoneticPr fontId="1"/>
  </si>
  <si>
    <t>蓄電池（12V20Ah)</t>
    <phoneticPr fontId="1"/>
  </si>
  <si>
    <t>通信設定費（3G）</t>
    <rPh sb="0" eb="2">
      <t>ツウシン</t>
    </rPh>
    <rPh sb="2" eb="4">
      <t>セッテイ</t>
    </rPh>
    <rPh sb="4" eb="5">
      <t>ヒ</t>
    </rPh>
    <phoneticPr fontId="1"/>
  </si>
  <si>
    <t>※検証用。Soracomなど</t>
    <rPh sb="1" eb="3">
      <t>ケンショウ</t>
    </rPh>
    <rPh sb="3" eb="4">
      <t>ヨウ</t>
    </rPh>
    <phoneticPr fontId="1"/>
  </si>
  <si>
    <t>遠隔監視</t>
    <rPh sb="0" eb="2">
      <t>エンカク</t>
    </rPh>
    <rPh sb="2" eb="4">
      <t>カンシ</t>
    </rPh>
    <phoneticPr fontId="1"/>
  </si>
  <si>
    <t>http://qiita.com/dietposter/items/bf3b0311a044eaf36df8</t>
    <phoneticPr fontId="1"/>
  </si>
  <si>
    <t>国別</t>
    <rPh sb="0" eb="2">
      <t>クニベツ</t>
    </rPh>
    <phoneticPr fontId="1"/>
  </si>
  <si>
    <t>※10拠点を想定</t>
    <rPh sb="3" eb="5">
      <t>キョテン</t>
    </rPh>
    <rPh sb="6" eb="8">
      <t>ソウテイ</t>
    </rPh>
    <phoneticPr fontId="1"/>
  </si>
  <si>
    <t>※運用機10台、予備/検証機2台(うち1台は太陽光発電装置で運用）</t>
    <rPh sb="1" eb="3">
      <t>ウンヨウ</t>
    </rPh>
    <rPh sb="3" eb="4">
      <t>キ</t>
    </rPh>
    <rPh sb="6" eb="7">
      <t>ダイ</t>
    </rPh>
    <rPh sb="8" eb="10">
      <t>ヨビ</t>
    </rPh>
    <rPh sb="11" eb="13">
      <t>ケンショウ</t>
    </rPh>
    <rPh sb="13" eb="14">
      <t>キ</t>
    </rPh>
    <rPh sb="15" eb="16">
      <t>ダイ</t>
    </rPh>
    <rPh sb="20" eb="21">
      <t>ダイ</t>
    </rPh>
    <rPh sb="22" eb="24">
      <t>タイヨウ</t>
    </rPh>
    <rPh sb="24" eb="25">
      <t>ヒカリ</t>
    </rPh>
    <rPh sb="25" eb="27">
      <t>ハツデン</t>
    </rPh>
    <rPh sb="27" eb="29">
      <t>ソウチ</t>
    </rPh>
    <rPh sb="30" eb="32">
      <t>ウンヨウ</t>
    </rPh>
    <phoneticPr fontId="1"/>
  </si>
  <si>
    <t>※必要な場合？</t>
    <rPh sb="1" eb="3">
      <t>ヒツヨウ</t>
    </rPh>
    <rPh sb="4" eb="6">
      <t>バアイ</t>
    </rPh>
    <phoneticPr fontId="1"/>
  </si>
  <si>
    <t>学生
（教員）</t>
    <rPh sb="0" eb="2">
      <t>ガクセイ</t>
    </rPh>
    <rPh sb="4" eb="6">
      <t>キョウイン</t>
    </rPh>
    <phoneticPr fontId="1"/>
  </si>
  <si>
    <t>総数</t>
    <rPh sb="0" eb="2">
      <t>ソウスウ</t>
    </rPh>
    <phoneticPr fontId="1"/>
  </si>
  <si>
    <t>1（1）</t>
    <phoneticPr fontId="1"/>
  </si>
  <si>
    <t>※検証機3台</t>
    <rPh sb="1" eb="3">
      <t>ケンショウ</t>
    </rPh>
    <rPh sb="3" eb="4">
      <t>キ</t>
    </rPh>
    <rPh sb="5" eb="6">
      <t>ダイ</t>
    </rPh>
    <phoneticPr fontId="1"/>
  </si>
  <si>
    <t>1（2）</t>
    <phoneticPr fontId="1"/>
  </si>
  <si>
    <t>ラズパイ=8000（最安）くらい</t>
    <rPh sb="10" eb="11">
      <t>サイ</t>
    </rPh>
    <rPh sb="11" eb="12">
      <t>アン</t>
    </rPh>
    <phoneticPr fontId="1"/>
  </si>
  <si>
    <t>クラウド運用・管理</t>
  </si>
  <si>
    <t>クラウド運用・管理</t>
    <phoneticPr fontId="1"/>
  </si>
  <si>
    <t>3G機器モジュール</t>
    <rPh sb="2" eb="4">
      <t>キキ</t>
    </rPh>
    <phoneticPr fontId="1"/>
  </si>
  <si>
    <t>SIMカード/月</t>
    <rPh sb="7" eb="8">
      <t>ツキ</t>
    </rPh>
    <phoneticPr fontId="1"/>
  </si>
  <si>
    <t>水センサ</t>
    <rPh sb="0" eb="1">
      <t>ミズ</t>
    </rPh>
    <phoneticPr fontId="1"/>
  </si>
  <si>
    <t>http://qiita.com/MechaTrax/items/7624cde463f4f66ae5d6#%E3%82%B7%E3%82%B9%E3%83%86%E3%83%A0%E3%81%AE%E5%A4%96%E8%A6%B3%E5%86%85%E9%83%A8%E6%A7%8B%E6%88%90</t>
    <phoneticPr fontId="1"/>
  </si>
  <si>
    <t>IoTディバイス</t>
    <phoneticPr fontId="1"/>
  </si>
  <si>
    <t>（太陽光発電装置含まず）</t>
    <phoneticPr fontId="1"/>
  </si>
  <si>
    <t>太陽光発電装置</t>
    <rPh sb="0" eb="2">
      <t>タイヨウ</t>
    </rPh>
    <rPh sb="2" eb="3">
      <t>ヒカリ</t>
    </rPh>
    <rPh sb="3" eb="5">
      <t>ハツデン</t>
    </rPh>
    <rPh sb="5" eb="7">
      <t>ソウチ</t>
    </rPh>
    <phoneticPr fontId="1"/>
  </si>
  <si>
    <t>01</t>
    <phoneticPr fontId="1"/>
  </si>
  <si>
    <t xml:space="preserve">01-01 </t>
    <phoneticPr fontId="1"/>
  </si>
  <si>
    <t>01-02</t>
  </si>
  <si>
    <t>01-03</t>
  </si>
  <si>
    <t>01-05</t>
  </si>
  <si>
    <t>01-06</t>
  </si>
  <si>
    <t>01-07</t>
  </si>
  <si>
    <t>01-08</t>
  </si>
  <si>
    <t>01-09</t>
  </si>
  <si>
    <t>01-10</t>
  </si>
  <si>
    <t>02</t>
    <phoneticPr fontId="1"/>
  </si>
  <si>
    <t xml:space="preserve">02-01 </t>
    <phoneticPr fontId="1"/>
  </si>
  <si>
    <t>02-02</t>
  </si>
  <si>
    <t xml:space="preserve">03 </t>
    <phoneticPr fontId="1"/>
  </si>
  <si>
    <t xml:space="preserve">03-01 </t>
    <phoneticPr fontId="1"/>
  </si>
  <si>
    <t>03-02</t>
  </si>
  <si>
    <t>03-03</t>
  </si>
  <si>
    <t>11-01</t>
    <phoneticPr fontId="1"/>
  </si>
  <si>
    <t>11-02</t>
  </si>
  <si>
    <t>11-03</t>
  </si>
  <si>
    <t>11-05</t>
  </si>
  <si>
    <t>11-06</t>
  </si>
  <si>
    <t>11-07</t>
  </si>
  <si>
    <t>11-08</t>
  </si>
  <si>
    <t>11-09</t>
  </si>
  <si>
    <t>11-10</t>
  </si>
  <si>
    <t>12</t>
    <phoneticPr fontId="1"/>
  </si>
  <si>
    <t>12-01</t>
    <phoneticPr fontId="1"/>
  </si>
  <si>
    <t>12-02</t>
  </si>
  <si>
    <t>13</t>
    <phoneticPr fontId="1"/>
  </si>
  <si>
    <t>13-01</t>
    <phoneticPr fontId="1"/>
  </si>
  <si>
    <t>13-02</t>
  </si>
  <si>
    <t>13-03</t>
  </si>
  <si>
    <t>05-02</t>
  </si>
  <si>
    <t>05-03</t>
  </si>
  <si>
    <t>05-04</t>
  </si>
  <si>
    <t>15-02</t>
  </si>
  <si>
    <t>15-03</t>
  </si>
  <si>
    <t>15-04</t>
  </si>
  <si>
    <t>06-02</t>
  </si>
  <si>
    <t>IoTディバイス</t>
    <phoneticPr fontId="1"/>
  </si>
  <si>
    <t>クラウド運用・管理</t>
    <phoneticPr fontId="1"/>
  </si>
  <si>
    <t>太陽光発電装置</t>
    <phoneticPr fontId="1"/>
  </si>
  <si>
    <t>IoT機器通信費</t>
    <phoneticPr fontId="1"/>
  </si>
  <si>
    <t>湿度+湿度センサ</t>
    <rPh sb="0" eb="2">
      <t>シツド</t>
    </rPh>
    <rPh sb="3" eb="5">
      <t>シツド</t>
    </rPh>
    <phoneticPr fontId="1"/>
  </si>
  <si>
    <t>※10拠点中3拠点＋予備</t>
    <rPh sb="3" eb="5">
      <t>キョテン</t>
    </rPh>
    <rPh sb="5" eb="6">
      <t>ナカ</t>
    </rPh>
    <rPh sb="7" eb="9">
      <t>キョテン</t>
    </rPh>
    <rPh sb="10" eb="12">
      <t>ヨビ</t>
    </rPh>
    <phoneticPr fontId="1"/>
  </si>
  <si>
    <t>※拡張ボード不要</t>
    <rPh sb="1" eb="3">
      <t>カクチョウ</t>
    </rPh>
    <rPh sb="6" eb="8">
      <t>フヨウ</t>
    </rPh>
    <phoneticPr fontId="1"/>
  </si>
  <si>
    <t>※要相談</t>
    <rPh sb="1" eb="2">
      <t>ヨウ</t>
    </rPh>
    <rPh sb="2" eb="4">
      <t>ソウダン</t>
    </rPh>
    <phoneticPr fontId="1"/>
  </si>
  <si>
    <t>※案Aよりパネルが安くなるかも</t>
    <rPh sb="1" eb="2">
      <t>アン</t>
    </rPh>
    <rPh sb="9" eb="10">
      <t>ヤス</t>
    </rPh>
    <phoneticPr fontId="1"/>
  </si>
  <si>
    <t>※～10000円台前半くらい</t>
    <rPh sb="7" eb="8">
      <t>エン</t>
    </rPh>
    <rPh sb="8" eb="9">
      <t>ダイ</t>
    </rPh>
    <rPh sb="9" eb="11">
      <t>ゼンハン</t>
    </rPh>
    <phoneticPr fontId="1"/>
  </si>
  <si>
    <t>※1人10万円で試算</t>
    <rPh sb="2" eb="3">
      <t>ヒト</t>
    </rPh>
    <rPh sb="5" eb="7">
      <t>マンエン</t>
    </rPh>
    <rPh sb="8" eb="10">
      <t>シサン</t>
    </rPh>
    <phoneticPr fontId="1"/>
  </si>
  <si>
    <t>※1　太陽光発電装置キットもあり。1セット：23,000程度</t>
    <rPh sb="3" eb="5">
      <t>タイヨウ</t>
    </rPh>
    <rPh sb="5" eb="6">
      <t>ヒカリ</t>
    </rPh>
    <rPh sb="6" eb="8">
      <t>ハツデン</t>
    </rPh>
    <rPh sb="8" eb="10">
      <t>ソウチ</t>
    </rPh>
    <rPh sb="28" eb="30">
      <t>テイド</t>
    </rPh>
    <phoneticPr fontId="1"/>
  </si>
  <si>
    <t>Soracom Air 運営費/月（仮）※2</t>
    <rPh sb="12" eb="14">
      <t>ウンエイ</t>
    </rPh>
    <rPh sb="14" eb="15">
      <t>ヒ</t>
    </rPh>
    <rPh sb="16" eb="17">
      <t>ツキ</t>
    </rPh>
    <rPh sb="18" eb="19">
      <t>カリ</t>
    </rPh>
    <phoneticPr fontId="1"/>
  </si>
  <si>
    <t>Soracom Air（海外） 運営費/月（仮）※2</t>
    <rPh sb="12" eb="14">
      <t>カイガイ</t>
    </rPh>
    <rPh sb="16" eb="18">
      <t>ウンエイ</t>
    </rPh>
    <rPh sb="18" eb="19">
      <t>ヒ</t>
    </rPh>
    <rPh sb="20" eb="21">
      <t>ツキ</t>
    </rPh>
    <rPh sb="22" eb="23">
      <t>カリ</t>
    </rPh>
    <phoneticPr fontId="1"/>
  </si>
  <si>
    <t>http://melt-myself.com/sim-brunei20160109</t>
    <phoneticPr fontId="1"/>
  </si>
  <si>
    <t>SIMカード（1GB 2500円）　DST社</t>
    <rPh sb="15" eb="16">
      <t>エン</t>
    </rPh>
    <rPh sb="21" eb="22">
      <t>シャ</t>
    </rPh>
    <phoneticPr fontId="1"/>
  </si>
  <si>
    <t>http://solar-nenkin.com/monitoring/try-diy-of-simple-monitoring-system-4-my-pv/</t>
    <phoneticPr fontId="1"/>
  </si>
  <si>
    <t>https://soracom.jp/services/air/price_global/</t>
    <phoneticPr fontId="1"/>
  </si>
  <si>
    <t>※IoT機器の通信に特化したサービス。アカデミック用途のサービスもあるらしいので問い合わせ中（グローバル向け Air SIM使用を想定）</t>
    <rPh sb="4" eb="6">
      <t>キキ</t>
    </rPh>
    <rPh sb="7" eb="9">
      <t>ツウシン</t>
    </rPh>
    <rPh sb="10" eb="12">
      <t>トッカ</t>
    </rPh>
    <rPh sb="25" eb="27">
      <t>ヨウト</t>
    </rPh>
    <rPh sb="40" eb="41">
      <t>ト</t>
    </rPh>
    <rPh sb="42" eb="43">
      <t>ア</t>
    </rPh>
    <rPh sb="45" eb="46">
      <t>ナカ</t>
    </rPh>
    <rPh sb="62" eb="64">
      <t>シヨウ</t>
    </rPh>
    <rPh sb="65" eb="67">
      <t>ソウテイ</t>
    </rPh>
    <phoneticPr fontId="1"/>
  </si>
  <si>
    <t>【発電装置のイメージ】</t>
    <rPh sb="1" eb="3">
      <t>ハツデン</t>
    </rPh>
    <rPh sb="3" eb="5">
      <t>ソウチ</t>
    </rPh>
    <phoneticPr fontId="1"/>
  </si>
  <si>
    <t>左図のイメージ参照。（ただし、sleep-Pi と、3GPIは使用しない。）</t>
    <rPh sb="0" eb="2">
      <t>サズ</t>
    </rPh>
    <rPh sb="7" eb="9">
      <t>サンショウ</t>
    </rPh>
    <rPh sb="31" eb="33">
      <t>シヨウ</t>
    </rPh>
    <phoneticPr fontId="1"/>
  </si>
  <si>
    <t>http://www.soumu.go.jp/g-ict/country/brunei/pdf/673.pdf</t>
    <phoneticPr fontId="1"/>
  </si>
  <si>
    <t>※Bruneiの通信事情→3Gが優勢</t>
    <rPh sb="8" eb="10">
      <t>ツウシン</t>
    </rPh>
    <rPh sb="10" eb="12">
      <t>ジジョウ</t>
    </rPh>
    <rPh sb="16" eb="18">
      <t>ユウセイ</t>
    </rPh>
    <phoneticPr fontId="1"/>
  </si>
  <si>
    <t>http://oppekepe.org/1598</t>
    <phoneticPr fontId="1"/>
  </si>
  <si>
    <t>RasPiをルータにする</t>
    <phoneticPr fontId="1"/>
  </si>
  <si>
    <t>RaspberryPi＋SoracomAir</t>
    <phoneticPr fontId="1"/>
  </si>
  <si>
    <t>機器類の試算（案）</t>
    <rPh sb="0" eb="2">
      <t>キキ</t>
    </rPh>
    <rPh sb="2" eb="3">
      <t>ルイ</t>
    </rPh>
    <rPh sb="4" eb="6">
      <t>シサン</t>
    </rPh>
    <rPh sb="7" eb="8">
      <t>アン</t>
    </rPh>
    <phoneticPr fontId="1"/>
  </si>
  <si>
    <t>計測カメラ設置ポイント（案）</t>
    <rPh sb="0" eb="2">
      <t>ケイソク</t>
    </rPh>
    <rPh sb="5" eb="7">
      <t>セッチ</t>
    </rPh>
    <rPh sb="12" eb="13">
      <t>アン</t>
    </rPh>
    <phoneticPr fontId="1"/>
  </si>
  <si>
    <t>※3エリア/10拠点を想定（あまり画像通信を増やさなくてもよいかも）</t>
    <rPh sb="8" eb="10">
      <t>キョテン</t>
    </rPh>
    <rPh sb="11" eb="13">
      <t>ソウテイ</t>
    </rPh>
    <rPh sb="17" eb="19">
      <t>ガゾウ</t>
    </rPh>
    <rPh sb="19" eb="21">
      <t>ツウシン</t>
    </rPh>
    <rPh sb="22" eb="23">
      <t>フ</t>
    </rPh>
    <phoneticPr fontId="1"/>
  </si>
  <si>
    <t>太陽光発電装置設置ポイント（案）</t>
    <rPh sb="0" eb="2">
      <t>タイヨウ</t>
    </rPh>
    <rPh sb="2" eb="3">
      <t>ヒカリ</t>
    </rPh>
    <rPh sb="3" eb="5">
      <t>ハツデン</t>
    </rPh>
    <rPh sb="5" eb="7">
      <t>ソウチ</t>
    </rPh>
    <rPh sb="7" eb="9">
      <t>セッチ</t>
    </rPh>
    <rPh sb="14" eb="15">
      <t>アン</t>
    </rPh>
    <phoneticPr fontId="1"/>
  </si>
  <si>
    <t>※検証用1機</t>
    <rPh sb="1" eb="4">
      <t>ケンショウヨウ</t>
    </rPh>
    <rPh sb="5" eb="6">
      <t>キ</t>
    </rPh>
    <phoneticPr fontId="1"/>
  </si>
  <si>
    <t>※万が一、機器が悪用されたり、盗難にあった時は、すぐに通信を停止可能</t>
    <rPh sb="1" eb="2">
      <t>マン</t>
    </rPh>
    <rPh sb="3" eb="4">
      <t>イチ</t>
    </rPh>
    <rPh sb="5" eb="7">
      <t>キキ</t>
    </rPh>
    <rPh sb="8" eb="10">
      <t>アクヨウ</t>
    </rPh>
    <rPh sb="15" eb="17">
      <t>トウナン</t>
    </rPh>
    <rPh sb="21" eb="22">
      <t>トキ</t>
    </rPh>
    <rPh sb="27" eb="29">
      <t>ツウシン</t>
    </rPh>
    <rPh sb="30" eb="32">
      <t>テイシ</t>
    </rPh>
    <rPh sb="32" eb="34">
      <t>カノウ</t>
    </rPh>
    <phoneticPr fontId="1"/>
  </si>
  <si>
    <t>Soracom Air 初期手数料</t>
    <rPh sb="12" eb="14">
      <t>ショキ</t>
    </rPh>
    <rPh sb="14" eb="17">
      <t>テスウリョウ</t>
    </rPh>
    <phoneticPr fontId="1"/>
  </si>
  <si>
    <t>※現地に設置する機器グループの構成案</t>
    <rPh sb="1" eb="3">
      <t>ゲンチ</t>
    </rPh>
    <rPh sb="4" eb="6">
      <t>セッチ</t>
    </rPh>
    <rPh sb="8" eb="10">
      <t>キキ</t>
    </rPh>
    <rPh sb="15" eb="17">
      <t>コウセイ</t>
    </rPh>
    <rPh sb="17" eb="18">
      <t>アン</t>
    </rPh>
    <phoneticPr fontId="1"/>
  </si>
  <si>
    <t>1</t>
    <phoneticPr fontId="1"/>
  </si>
  <si>
    <t>2</t>
  </si>
  <si>
    <t>3</t>
  </si>
  <si>
    <t>4</t>
  </si>
  <si>
    <t>5</t>
  </si>
  <si>
    <t>6</t>
  </si>
  <si>
    <t>7</t>
  </si>
  <si>
    <t>8</t>
  </si>
  <si>
    <t>9</t>
  </si>
  <si>
    <t>10</t>
  </si>
  <si>
    <t>データ計測+画像配信機</t>
    <rPh sb="3" eb="5">
      <t>ケイソク</t>
    </rPh>
    <rPh sb="6" eb="8">
      <t>ガゾウ</t>
    </rPh>
    <rPh sb="8" eb="10">
      <t>ハイシン</t>
    </rPh>
    <rPh sb="10" eb="11">
      <t>キ</t>
    </rPh>
    <phoneticPr fontId="1"/>
  </si>
  <si>
    <t>データ計測+画像配信＋発電機</t>
    <rPh sb="3" eb="5">
      <t>ケイソク</t>
    </rPh>
    <rPh sb="6" eb="8">
      <t>ガゾウ</t>
    </rPh>
    <rPh sb="8" eb="10">
      <t>ハイシン</t>
    </rPh>
    <rPh sb="11" eb="13">
      <t>ハツデン</t>
    </rPh>
    <rPh sb="13" eb="14">
      <t>キ</t>
    </rPh>
    <phoneticPr fontId="1"/>
  </si>
  <si>
    <t>データ計測専用機1</t>
    <rPh sb="3" eb="5">
      <t>ケイソク</t>
    </rPh>
    <rPh sb="5" eb="7">
      <t>センヨウ</t>
    </rPh>
    <rPh sb="7" eb="8">
      <t>キ</t>
    </rPh>
    <phoneticPr fontId="1"/>
  </si>
  <si>
    <t>データ計測専用機2</t>
    <rPh sb="3" eb="5">
      <t>ケイソク</t>
    </rPh>
    <rPh sb="5" eb="7">
      <t>センヨウ</t>
    </rPh>
    <rPh sb="7" eb="8">
      <t>キ</t>
    </rPh>
    <phoneticPr fontId="1"/>
  </si>
  <si>
    <t>データ計測専用機3</t>
    <rPh sb="3" eb="5">
      <t>ケイソク</t>
    </rPh>
    <rPh sb="5" eb="7">
      <t>センヨウ</t>
    </rPh>
    <rPh sb="7" eb="8">
      <t>キ</t>
    </rPh>
    <phoneticPr fontId="1"/>
  </si>
  <si>
    <t>データ計測専用機4</t>
    <rPh sb="3" eb="5">
      <t>ケイソク</t>
    </rPh>
    <rPh sb="5" eb="7">
      <t>センヨウ</t>
    </rPh>
    <rPh sb="7" eb="8">
      <t>キ</t>
    </rPh>
    <phoneticPr fontId="1"/>
  </si>
  <si>
    <t>データ計測専用機5</t>
    <rPh sb="3" eb="5">
      <t>ケイソク</t>
    </rPh>
    <rPh sb="5" eb="7">
      <t>センヨウ</t>
    </rPh>
    <rPh sb="7" eb="8">
      <t>キ</t>
    </rPh>
    <phoneticPr fontId="1"/>
  </si>
  <si>
    <t>データ計測専用機6</t>
    <rPh sb="3" eb="5">
      <t>ケイソク</t>
    </rPh>
    <rPh sb="5" eb="7">
      <t>センヨウ</t>
    </rPh>
    <rPh sb="7" eb="8">
      <t>キ</t>
    </rPh>
    <phoneticPr fontId="1"/>
  </si>
  <si>
    <t>データ計測専用機7</t>
    <rPh sb="3" eb="5">
      <t>ケイソク</t>
    </rPh>
    <rPh sb="5" eb="7">
      <t>センヨウ</t>
    </rPh>
    <rPh sb="7" eb="8">
      <t>キ</t>
    </rPh>
    <phoneticPr fontId="1"/>
  </si>
  <si>
    <t>センサと3G機器のみ（カメラ無し）</t>
    <rPh sb="6" eb="8">
      <t>キキ</t>
    </rPh>
    <rPh sb="14" eb="15">
      <t>ナ</t>
    </rPh>
    <phoneticPr fontId="1"/>
  </si>
  <si>
    <t>センサと3G機器とカメラ（発電装置無し）</t>
    <rPh sb="6" eb="8">
      <t>キキ</t>
    </rPh>
    <rPh sb="13" eb="15">
      <t>ハツデン</t>
    </rPh>
    <rPh sb="15" eb="17">
      <t>ソウチ</t>
    </rPh>
    <rPh sb="17" eb="18">
      <t>ナ</t>
    </rPh>
    <phoneticPr fontId="1"/>
  </si>
  <si>
    <t>センサと3G機器とカメラと発電装置</t>
    <rPh sb="6" eb="8">
      <t>キキ</t>
    </rPh>
    <rPh sb="13" eb="15">
      <t>ハツデン</t>
    </rPh>
    <rPh sb="15" eb="17">
      <t>ソウチ</t>
    </rPh>
    <phoneticPr fontId="1"/>
  </si>
  <si>
    <t>発電装置のメンテナンス考慮。
UBD学内設置を想定</t>
    <rPh sb="0" eb="2">
      <t>ハツデン</t>
    </rPh>
    <rPh sb="2" eb="4">
      <t>ソウチ</t>
    </rPh>
    <rPh sb="11" eb="13">
      <t>コウリョ</t>
    </rPh>
    <rPh sb="18" eb="20">
      <t>ガクナイ</t>
    </rPh>
    <rPh sb="20" eb="22">
      <t>セッチ</t>
    </rPh>
    <rPh sb="23" eb="25">
      <t>ソウテイ</t>
    </rPh>
    <phoneticPr fontId="1"/>
  </si>
  <si>
    <t>Total</t>
    <phoneticPr fontId="1"/>
  </si>
  <si>
    <t>計測事例</t>
    <rPh sb="0" eb="2">
      <t>ケイソク</t>
    </rPh>
    <rPh sb="2" eb="4">
      <t>ジレイ</t>
    </rPh>
    <phoneticPr fontId="1"/>
  </si>
  <si>
    <t>試算表（案）</t>
    <rPh sb="0" eb="2">
      <t>シサン</t>
    </rPh>
    <rPh sb="2" eb="3">
      <t>ヒョウ</t>
    </rPh>
    <rPh sb="4" eb="5">
      <t>アン</t>
    </rPh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</si>
  <si>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</si>
  <si>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</si>
  <si>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3年</t>
    <rPh sb="1" eb="2">
      <t>ネン</t>
    </rPh>
    <phoneticPr fontId="1"/>
  </si>
  <si>
    <t>https://www.internetconference.org/ic2013/PDF/ic2013-paper07.pdf</t>
    <phoneticPr fontId="1"/>
  </si>
  <si>
    <t>※拡張ボード不要</t>
    <rPh sb="1" eb="3">
      <t>カクチョウ</t>
    </rPh>
    <rPh sb="6" eb="8">
      <t>フヨウ</t>
    </rPh>
    <phoneticPr fontId="1"/>
  </si>
  <si>
    <t>電源ユニット</t>
    <rPh sb="0" eb="2">
      <t>デンゲン</t>
    </rPh>
    <phoneticPr fontId="1"/>
  </si>
  <si>
    <t>※全員＋教員・PMO</t>
    <rPh sb="1" eb="3">
      <t>ゼンイン</t>
    </rPh>
    <rPh sb="4" eb="6">
      <t>キョウイン</t>
    </rPh>
    <phoneticPr fontId="1"/>
  </si>
  <si>
    <t>※現地で3GのSIMを契約して運用予定(1GB=\2500程度見積もり）</t>
    <rPh sb="1" eb="3">
      <t>ゲンチ</t>
    </rPh>
    <rPh sb="11" eb="13">
      <t>ケイヤク</t>
    </rPh>
    <rPh sb="15" eb="17">
      <t>ウンヨウ</t>
    </rPh>
    <rPh sb="17" eb="19">
      <t>ヨテイ</t>
    </rPh>
    <rPh sb="29" eb="31">
      <t>テイド</t>
    </rPh>
    <rPh sb="31" eb="33">
      <t>ミツ</t>
    </rPh>
    <phoneticPr fontId="1"/>
  </si>
  <si>
    <t>※10拠点(※30BNDで試算）</t>
    <rPh sb="3" eb="5">
      <t>キョテン</t>
    </rPh>
    <phoneticPr fontId="1"/>
  </si>
  <si>
    <t>※要検討</t>
    <rPh sb="1" eb="2">
      <t>ヨウ</t>
    </rPh>
    <rPh sb="2" eb="4">
      <t>ケントウ</t>
    </rPh>
    <phoneticPr fontId="1"/>
  </si>
  <si>
    <t>4（2）</t>
    <phoneticPr fontId="1"/>
  </si>
  <si>
    <t>※BNUと調整</t>
    <rPh sb="5" eb="7">
      <t>チョウセイ</t>
    </rPh>
    <phoneticPr fontId="1"/>
  </si>
  <si>
    <t>04</t>
    <phoneticPr fontId="1"/>
  </si>
  <si>
    <t>04-01</t>
    <phoneticPr fontId="1"/>
  </si>
  <si>
    <t>14</t>
    <phoneticPr fontId="1"/>
  </si>
  <si>
    <t>14-01</t>
    <phoneticPr fontId="1"/>
  </si>
  <si>
    <t xml:space="preserve">05 </t>
    <phoneticPr fontId="1"/>
  </si>
  <si>
    <t xml:space="preserve">05-01 </t>
    <phoneticPr fontId="1"/>
  </si>
  <si>
    <t xml:space="preserve">06 </t>
    <phoneticPr fontId="1"/>
  </si>
  <si>
    <t>06-01</t>
    <phoneticPr fontId="1"/>
  </si>
  <si>
    <t>06-03</t>
  </si>
  <si>
    <t>06-04</t>
  </si>
  <si>
    <t>06-05</t>
  </si>
  <si>
    <t>15</t>
    <phoneticPr fontId="1"/>
  </si>
  <si>
    <t>15-01</t>
    <phoneticPr fontId="1"/>
  </si>
  <si>
    <t>16</t>
    <phoneticPr fontId="1"/>
  </si>
  <si>
    <t>16-01</t>
    <phoneticPr fontId="1"/>
  </si>
  <si>
    <t>16-02</t>
  </si>
  <si>
    <t>16-03</t>
  </si>
  <si>
    <t>16-04</t>
  </si>
  <si>
    <t>16-05</t>
  </si>
  <si>
    <t>20$/月のサポート付き</t>
    <rPh sb="4" eb="5">
      <t>ツキ</t>
    </rPh>
    <rPh sb="10" eb="11">
      <t>ツ</t>
    </rPh>
    <phoneticPr fontId="1"/>
  </si>
  <si>
    <t>AWS運用費（1年間・Chatサポート）</t>
    <rPh sb="3" eb="5">
      <t>ウンヨウ</t>
    </rPh>
    <rPh sb="5" eb="6">
      <t>ヒ</t>
    </rPh>
    <rPh sb="8" eb="10">
      <t>ネンカン</t>
    </rPh>
    <phoneticPr fontId="1"/>
  </si>
  <si>
    <t>ケーブル類・周辺パーツ他</t>
    <rPh sb="4" eb="5">
      <t>ルイ</t>
    </rPh>
    <rPh sb="6" eb="8">
      <t>シュウヘン</t>
    </rPh>
    <rPh sb="11" eb="12">
      <t>ホカ</t>
    </rPh>
    <phoneticPr fontId="1"/>
  </si>
  <si>
    <t>学生要員数（案）</t>
    <rPh sb="0" eb="2">
      <t>ガクセイ</t>
    </rPh>
    <rPh sb="2" eb="4">
      <t>ヨウイン</t>
    </rPh>
    <rPh sb="4" eb="5">
      <t>スウ</t>
    </rPh>
    <rPh sb="6" eb="7">
      <t>アン</t>
    </rPh>
    <phoneticPr fontId="1"/>
  </si>
  <si>
    <t>※左記に加え、担当教員＋PMOの6人体制を想定</t>
    <rPh sb="1" eb="3">
      <t>サキ</t>
    </rPh>
    <rPh sb="4" eb="5">
      <t>クワ</t>
    </rPh>
    <rPh sb="7" eb="9">
      <t>タントウ</t>
    </rPh>
    <rPh sb="9" eb="11">
      <t>キョウイン</t>
    </rPh>
    <rPh sb="17" eb="18">
      <t>ニン</t>
    </rPh>
    <rPh sb="18" eb="20">
      <t>タイセイ</t>
    </rPh>
    <rPh sb="21" eb="23">
      <t>ソウテイ</t>
    </rPh>
    <phoneticPr fontId="1"/>
  </si>
  <si>
    <t>※要確認</t>
    <rPh sb="1" eb="2">
      <t>ヨウ</t>
    </rPh>
    <rPh sb="2" eb="4">
      <t>カクニン</t>
    </rPh>
    <phoneticPr fontId="1"/>
  </si>
  <si>
    <t>IoT機器通信費（6ヶ月）　現地分は3G回線向け定額SIMで試算（現地のインフラ状況調査中。結果を勘案の上、通信方式を確定する見込）</t>
    <rPh sb="3" eb="5">
      <t>キキ</t>
    </rPh>
    <rPh sb="5" eb="7">
      <t>ツウシン</t>
    </rPh>
    <rPh sb="7" eb="8">
      <t>ヒ</t>
    </rPh>
    <rPh sb="11" eb="12">
      <t>ゲツ</t>
    </rPh>
    <rPh sb="14" eb="16">
      <t>ゲンチ</t>
    </rPh>
    <rPh sb="16" eb="17">
      <t>フン</t>
    </rPh>
    <rPh sb="20" eb="22">
      <t>カイセン</t>
    </rPh>
    <rPh sb="22" eb="23">
      <t>ム</t>
    </rPh>
    <rPh sb="24" eb="26">
      <t>テイガク</t>
    </rPh>
    <rPh sb="30" eb="32">
      <t>シサン</t>
    </rPh>
    <rPh sb="33" eb="35">
      <t>ゲンチ</t>
    </rPh>
    <rPh sb="40" eb="42">
      <t>ジョウキョウ</t>
    </rPh>
    <rPh sb="42" eb="44">
      <t>チョウサ</t>
    </rPh>
    <rPh sb="44" eb="45">
      <t>ナカ</t>
    </rPh>
    <rPh sb="46" eb="48">
      <t>ケッカ</t>
    </rPh>
    <rPh sb="49" eb="51">
      <t>カンアン</t>
    </rPh>
    <rPh sb="52" eb="53">
      <t>ウエ</t>
    </rPh>
    <rPh sb="54" eb="56">
      <t>ツウシン</t>
    </rPh>
    <rPh sb="56" eb="58">
      <t>ホウシキ</t>
    </rPh>
    <rPh sb="59" eb="61">
      <t>カクテイ</t>
    </rPh>
    <rPh sb="63" eb="65">
      <t>ミコ</t>
    </rPh>
    <phoneticPr fontId="1"/>
  </si>
  <si>
    <t>旅費交通費（BNUと調整）</t>
    <rPh sb="0" eb="2">
      <t>リョヒ</t>
    </rPh>
    <rPh sb="2" eb="5">
      <t>コウツウヒ</t>
    </rPh>
    <rPh sb="10" eb="12">
      <t>チョウセイ</t>
    </rPh>
    <phoneticPr fontId="1"/>
  </si>
  <si>
    <t>※2　Soracom　Airによる通信料の試算（基本料金でOK)　現地のdocomoの通信網を使用。 現地では、格安SIM＋Soracom Airの構成を想定</t>
    <rPh sb="17" eb="19">
      <t>ツウシン</t>
    </rPh>
    <rPh sb="19" eb="20">
      <t>リョウ</t>
    </rPh>
    <rPh sb="21" eb="23">
      <t>シサン</t>
    </rPh>
    <rPh sb="24" eb="26">
      <t>キホン</t>
    </rPh>
    <rPh sb="26" eb="28">
      <t>リョウキン</t>
    </rPh>
    <rPh sb="33" eb="35">
      <t>ゲンチ</t>
    </rPh>
    <rPh sb="43" eb="45">
      <t>ツウシン</t>
    </rPh>
    <rPh sb="45" eb="46">
      <t>モウ</t>
    </rPh>
    <rPh sb="47" eb="49">
      <t>シヨウ</t>
    </rPh>
    <rPh sb="51" eb="53">
      <t>ゲンチ</t>
    </rPh>
    <rPh sb="56" eb="58">
      <t>カクヤス</t>
    </rPh>
    <rPh sb="74" eb="76">
      <t>コウセイ</t>
    </rPh>
    <rPh sb="77" eb="79">
      <t>ソウテイ</t>
    </rPh>
    <phoneticPr fontId="1"/>
  </si>
  <si>
    <t>11</t>
    <phoneticPr fontId="1"/>
  </si>
  <si>
    <t>予備機</t>
    <rPh sb="0" eb="2">
      <t>ヨビ</t>
    </rPh>
    <rPh sb="2" eb="3">
      <t>キ</t>
    </rPh>
    <phoneticPr fontId="1"/>
  </si>
  <si>
    <t>計測期間（月数）</t>
    <rPh sb="0" eb="2">
      <t>ケイソク</t>
    </rPh>
    <rPh sb="2" eb="4">
      <t>キカン</t>
    </rPh>
    <rPh sb="5" eb="6">
      <t>ツキ</t>
    </rPh>
    <rPh sb="6" eb="7">
      <t>スウ</t>
    </rPh>
    <phoneticPr fontId="1"/>
  </si>
  <si>
    <t>旅費交通費（BNUと調整）</t>
    <phoneticPr fontId="1"/>
  </si>
  <si>
    <t>(≒\20000/1台）検証機1台、本番運用機各国1台ずつで計算</t>
    <rPh sb="12" eb="14">
      <t>ケンショウ</t>
    </rPh>
    <rPh sb="14" eb="15">
      <t>キ</t>
    </rPh>
    <rPh sb="16" eb="17">
      <t>ダイ</t>
    </rPh>
    <rPh sb="18" eb="20">
      <t>ホンバン</t>
    </rPh>
    <rPh sb="20" eb="22">
      <t>ウンヨウ</t>
    </rPh>
    <rPh sb="22" eb="23">
      <t>キ</t>
    </rPh>
    <rPh sb="23" eb="24">
      <t>カク</t>
    </rPh>
    <rPh sb="24" eb="25">
      <t>コク</t>
    </rPh>
    <rPh sb="26" eb="27">
      <t>ダイ</t>
    </rPh>
    <rPh sb="30" eb="32">
      <t>ケイサン</t>
    </rPh>
    <phoneticPr fontId="1"/>
  </si>
  <si>
    <t>12</t>
    <phoneticPr fontId="1"/>
  </si>
  <si>
    <t>機器・運用トータル(案B）</t>
    <rPh sb="0" eb="2">
      <t>キキ</t>
    </rPh>
    <rPh sb="3" eb="5">
      <t>ウンヨウ</t>
    </rPh>
    <rPh sb="10" eb="11">
      <t>アン</t>
    </rPh>
    <phoneticPr fontId="1"/>
  </si>
  <si>
    <t>1ヶ月</t>
    <rPh sb="2" eb="3">
      <t>ゲツ</t>
    </rPh>
    <phoneticPr fontId="1"/>
  </si>
  <si>
    <t>6ヶ月</t>
    <rPh sb="2" eb="3">
      <t>ゲツ</t>
    </rPh>
    <phoneticPr fontId="1"/>
  </si>
  <si>
    <t>AWS運用試算（Chatサポートつき・レート：1$=108円で試算）</t>
    <rPh sb="3" eb="5">
      <t>ウンヨウ</t>
    </rPh>
    <rPh sb="5" eb="7">
      <t>シサン</t>
    </rPh>
    <rPh sb="29" eb="30">
      <t>エン</t>
    </rPh>
    <rPh sb="31" eb="33">
      <t>シサン</t>
    </rPh>
    <phoneticPr fontId="1"/>
  </si>
  <si>
    <t>運用費</t>
    <rPh sb="0" eb="2">
      <t>ウンヨウ</t>
    </rPh>
    <rPh sb="2" eb="3">
      <t>ヒ</t>
    </rPh>
    <phoneticPr fontId="1"/>
  </si>
  <si>
    <t>サポート(込)</t>
    <rPh sb="5" eb="6">
      <t>コ</t>
    </rPh>
    <phoneticPr fontId="1"/>
  </si>
  <si>
    <t>年</t>
    <rPh sb="0" eb="1">
      <t>ネン</t>
    </rPh>
    <phoneticPr fontId="1"/>
  </si>
  <si>
    <t>月</t>
    <rPh sb="0" eb="1">
      <t>ゲツ</t>
    </rPh>
    <phoneticPr fontId="1"/>
  </si>
  <si>
    <t>イベント</t>
    <phoneticPr fontId="1"/>
  </si>
  <si>
    <t>【スケジュール概要】</t>
    <rPh sb="7" eb="9">
      <t>ガイヨウ</t>
    </rPh>
    <phoneticPr fontId="1"/>
  </si>
  <si>
    <t>渡航・他</t>
    <rPh sb="0" eb="2">
      <t>トコウ</t>
    </rPh>
    <rPh sb="3" eb="4">
      <t>ホカ</t>
    </rPh>
    <phoneticPr fontId="1"/>
  </si>
  <si>
    <t>ケーブル類・周辺パーツ・書籍他</t>
    <rPh sb="4" eb="5">
      <t>ルイ</t>
    </rPh>
    <rPh sb="6" eb="8">
      <t>シュウヘン</t>
    </rPh>
    <rPh sb="12" eb="14">
      <t>ショセキ</t>
    </rPh>
    <rPh sb="14" eb="15">
      <t>ホカ</t>
    </rPh>
    <phoneticPr fontId="1"/>
  </si>
  <si>
    <t>機器・運用トータル（案A）旅費・通信費含まず</t>
    <rPh sb="0" eb="2">
      <t>キキ</t>
    </rPh>
    <rPh sb="3" eb="5">
      <t>ウンヨウ</t>
    </rPh>
    <rPh sb="10" eb="11">
      <t>アン</t>
    </rPh>
    <rPh sb="13" eb="15">
      <t>リョヒ</t>
    </rPh>
    <rPh sb="16" eb="19">
      <t>ツウシンヒ</t>
    </rPh>
    <rPh sb="19" eb="20">
      <t>フク</t>
    </rPh>
    <phoneticPr fontId="1"/>
  </si>
  <si>
    <t>ケース開発費用・書籍代・論文投稿費など</t>
    <rPh sb="3" eb="5">
      <t>カイハツ</t>
    </rPh>
    <rPh sb="5" eb="7">
      <t>ヒヨウ</t>
    </rPh>
    <rPh sb="8" eb="10">
      <t>ショセキ</t>
    </rPh>
    <rPh sb="10" eb="11">
      <t>ダイ</t>
    </rPh>
    <rPh sb="12" eb="14">
      <t>ロンブン</t>
    </rPh>
    <rPh sb="14" eb="16">
      <t>トウコウ</t>
    </rPh>
    <rPh sb="16" eb="17">
      <t>ヒ</t>
    </rPh>
    <phoneticPr fontId="1"/>
  </si>
  <si>
    <t>2018年</t>
    <rPh sb="4" eb="5">
      <t>ネン</t>
    </rPh>
    <phoneticPr fontId="1"/>
  </si>
  <si>
    <t>センサと3G機器と発電装置(カメラ無し）</t>
    <rPh sb="6" eb="8">
      <t>キキ</t>
    </rPh>
    <rPh sb="9" eb="11">
      <t>ハツデン</t>
    </rPh>
    <rPh sb="11" eb="13">
      <t>ソウチ</t>
    </rPh>
    <rPh sb="17" eb="18">
      <t>ナシ</t>
    </rPh>
    <phoneticPr fontId="1"/>
  </si>
  <si>
    <t>※最小構成：1台</t>
    <rPh sb="1" eb="3">
      <t>サイショウ</t>
    </rPh>
    <rPh sb="3" eb="5">
      <t>コウセイ</t>
    </rPh>
    <rPh sb="7" eb="8">
      <t>ダイ</t>
    </rPh>
    <phoneticPr fontId="1"/>
  </si>
  <si>
    <t>※発電ユニット</t>
    <rPh sb="1" eb="3">
      <t>ハツデン</t>
    </rPh>
    <phoneticPr fontId="1"/>
  </si>
  <si>
    <t>機器・運用トータル（案A）旅費込・通信費含まず</t>
    <rPh sb="0" eb="2">
      <t>キキ</t>
    </rPh>
    <rPh sb="3" eb="5">
      <t>ウンヨウ</t>
    </rPh>
    <rPh sb="10" eb="11">
      <t>アン</t>
    </rPh>
    <rPh sb="13" eb="15">
      <t>リョヒ</t>
    </rPh>
    <rPh sb="15" eb="16">
      <t>コミ</t>
    </rPh>
    <rPh sb="17" eb="20">
      <t>ツウシンヒ</t>
    </rPh>
    <rPh sb="20" eb="21">
      <t>フク</t>
    </rPh>
    <phoneticPr fontId="1"/>
  </si>
  <si>
    <t>Rate(\)</t>
    <phoneticPr fontId="1"/>
  </si>
  <si>
    <t>～2018年3月　機器類の試算（案）</t>
    <rPh sb="5" eb="6">
      <t>ネン</t>
    </rPh>
    <rPh sb="7" eb="8">
      <t>ガツ</t>
    </rPh>
    <rPh sb="9" eb="11">
      <t>キキ</t>
    </rPh>
    <rPh sb="11" eb="12">
      <t>ルイ</t>
    </rPh>
    <rPh sb="13" eb="15">
      <t>シサン</t>
    </rPh>
    <rPh sb="16" eb="17">
      <t>アン</t>
    </rPh>
    <phoneticPr fontId="1"/>
  </si>
  <si>
    <t>※左記に加え、担当教員＋PMOの4人体制を想定</t>
    <rPh sb="1" eb="3">
      <t>サキ</t>
    </rPh>
    <rPh sb="4" eb="5">
      <t>クワ</t>
    </rPh>
    <rPh sb="7" eb="9">
      <t>タントウ</t>
    </rPh>
    <rPh sb="9" eb="11">
      <t>キョウイン</t>
    </rPh>
    <rPh sb="17" eb="18">
      <t>ニン</t>
    </rPh>
    <rPh sb="18" eb="20">
      <t>タイセイ</t>
    </rPh>
    <rPh sb="21" eb="23">
      <t>ソウテイ</t>
    </rPh>
    <phoneticPr fontId="1"/>
  </si>
  <si>
    <t>※検証機5台</t>
    <rPh sb="1" eb="3">
      <t>ケンショウ</t>
    </rPh>
    <rPh sb="3" eb="4">
      <t>キ</t>
    </rPh>
    <rPh sb="5" eb="6">
      <t>ダイ</t>
    </rPh>
    <phoneticPr fontId="1"/>
  </si>
  <si>
    <t>※運用機5台</t>
    <rPh sb="1" eb="3">
      <t>ウンヨウ</t>
    </rPh>
    <rPh sb="3" eb="4">
      <t>キ</t>
    </rPh>
    <rPh sb="5" eb="6">
      <t>ダイ</t>
    </rPh>
    <phoneticPr fontId="1"/>
  </si>
  <si>
    <t>※5拠点を想定</t>
    <rPh sb="2" eb="4">
      <t>キョテン</t>
    </rPh>
    <rPh sb="5" eb="7">
      <t>ソウテイ</t>
    </rPh>
    <phoneticPr fontId="1"/>
  </si>
  <si>
    <t>※3エリア/5拠点を想定（あまり画像通信を増やさなくてもよいかも）</t>
    <rPh sb="7" eb="9">
      <t>キョテン</t>
    </rPh>
    <rPh sb="10" eb="12">
      <t>ソウテイ</t>
    </rPh>
    <rPh sb="16" eb="18">
      <t>ガゾウ</t>
    </rPh>
    <rPh sb="18" eb="20">
      <t>ツウシン</t>
    </rPh>
    <rPh sb="21" eb="22">
      <t>フ</t>
    </rPh>
    <phoneticPr fontId="1"/>
  </si>
  <si>
    <t>※1エリア/5拠点を想定（あまり画像通信を増やさなくてもよいかも）</t>
    <rPh sb="7" eb="9">
      <t>キョテン</t>
    </rPh>
    <rPh sb="10" eb="12">
      <t>ソウテイ</t>
    </rPh>
    <rPh sb="16" eb="18">
      <t>ガゾウ</t>
    </rPh>
    <rPh sb="18" eb="20">
      <t>ツウシン</t>
    </rPh>
    <rPh sb="21" eb="22">
      <t>フ</t>
    </rPh>
    <phoneticPr fontId="1"/>
  </si>
  <si>
    <t>※リーダ＋（教員／PMO）</t>
    <rPh sb="6" eb="8">
      <t>キョウイン</t>
    </rPh>
    <phoneticPr fontId="1"/>
  </si>
  <si>
    <t>1（1）</t>
    <phoneticPr fontId="1"/>
  </si>
  <si>
    <t>設置／中間報告</t>
    <rPh sb="0" eb="2">
      <t>セッチ</t>
    </rPh>
    <rPh sb="3" eb="5">
      <t>チュウカン</t>
    </rPh>
    <rPh sb="5" eb="7">
      <t>ホウコク</t>
    </rPh>
    <phoneticPr fontId="1"/>
  </si>
  <si>
    <t>(≒\20000/1台）検証機1台で調整</t>
    <rPh sb="12" eb="14">
      <t>ケンショウ</t>
    </rPh>
    <rPh sb="14" eb="15">
      <t>キ</t>
    </rPh>
    <rPh sb="16" eb="17">
      <t>ダイ</t>
    </rPh>
    <rPh sb="18" eb="20">
      <t>チョウセイ</t>
    </rPh>
    <phoneticPr fontId="1"/>
  </si>
  <si>
    <t>※5拠点(※30BNDで試算）</t>
    <rPh sb="2" eb="4">
      <t>キョテン</t>
    </rPh>
    <phoneticPr fontId="1"/>
  </si>
  <si>
    <t>5000/1機で試算</t>
    <rPh sb="6" eb="7">
      <t>キ</t>
    </rPh>
    <rPh sb="8" eb="10">
      <t>シサン</t>
    </rPh>
    <phoneticPr fontId="1"/>
  </si>
  <si>
    <t>AWS運用費（3ヶ月・Chatサポート）</t>
    <rPh sb="3" eb="5">
      <t>ウンヨウ</t>
    </rPh>
    <rPh sb="5" eb="6">
      <t>ヒ</t>
    </rPh>
    <rPh sb="9" eb="10">
      <t>ゲツ</t>
    </rPh>
    <phoneticPr fontId="1"/>
  </si>
  <si>
    <t>20$/月のサポート付き（1ヶ月≒3000円で試算）</t>
    <rPh sb="4" eb="5">
      <t>ツキ</t>
    </rPh>
    <rPh sb="10" eb="11">
      <t>ツ</t>
    </rPh>
    <rPh sb="15" eb="16">
      <t>ゲツ</t>
    </rPh>
    <rPh sb="21" eb="22">
      <t>エン</t>
    </rPh>
    <rPh sb="23" eb="25">
      <t>シサン</t>
    </rPh>
    <phoneticPr fontId="1"/>
  </si>
  <si>
    <t>※今期不要</t>
    <rPh sb="1" eb="2">
      <t>イマ</t>
    </rPh>
    <rPh sb="2" eb="3">
      <t>キ</t>
    </rPh>
    <rPh sb="3" eb="5">
      <t>フヨウ</t>
    </rPh>
    <phoneticPr fontId="1"/>
  </si>
  <si>
    <t>湿度+湿度+気圧センサ</t>
    <rPh sb="0" eb="2">
      <t>シツド</t>
    </rPh>
    <rPh sb="3" eb="5">
      <t>シツド</t>
    </rPh>
    <rPh sb="6" eb="8">
      <t>キアツ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</si>
</sst>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¥&quot;#,##0;&quot;¥&quot;\-#,##0"/>
    <numFmt numFmtId="6" formatCode="&quot;¥&quot;#,##0;[Red]&quot;¥&quot;\-#,##0"/>
    <numFmt numFmtId="42" formatCode="_ &quot;¥&quot;* #,##0_ ;_ &quot;¥&quot;* \-#,##0_ ;_ &quot;¥&quot;* &quot;-&quot;_ ;_ @_ "/>
    <numFmt numFmtId="176" formatCode="&quot;US$&quot;#,##0.00;\-&quot;US$&quot;#,##0.00"/>
  </numFmts>
  <fonts count="1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double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/>
      <diagonal/>
    </border>
    <border>
      <left style="hair">
        <color auto="1"/>
      </left>
      <right style="double">
        <color auto="1"/>
      </right>
      <top/>
      <bottom/>
      <diagonal/>
    </border>
    <border>
      <left style="hair">
        <color auto="1"/>
      </left>
      <right style="double">
        <color auto="1"/>
      </right>
      <top/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quotePrefix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2" fillId="0" borderId="0" xfId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0" borderId="1" xfId="0" applyBorder="1" applyAlignment="1">
      <alignment horizontal="right" vertical="center"/>
    </xf>
    <xf numFmtId="6" fontId="0" fillId="3" borderId="12" xfId="0" applyNumberFormat="1" applyFill="1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" xfId="0" applyNumberFormat="1" applyBorder="1">
      <alignment vertical="center"/>
    </xf>
    <xf numFmtId="49" fontId="4" fillId="0" borderId="0" xfId="0" applyNumberFormat="1" applyFont="1">
      <alignment vertical="center"/>
    </xf>
    <xf numFmtId="0" fontId="0" fillId="0" borderId="13" xfId="0" applyBorder="1">
      <alignment vertical="center"/>
    </xf>
    <xf numFmtId="49" fontId="0" fillId="3" borderId="1" xfId="0" applyNumberFormat="1" applyFill="1" applyBorder="1">
      <alignment vertical="center"/>
    </xf>
    <xf numFmtId="0" fontId="0" fillId="0" borderId="11" xfId="0" applyBorder="1">
      <alignment vertical="center"/>
    </xf>
    <xf numFmtId="0" fontId="5" fillId="0" borderId="13" xfId="0" applyFont="1" applyBorder="1">
      <alignment vertical="center"/>
    </xf>
    <xf numFmtId="0" fontId="6" fillId="0" borderId="13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49" fontId="2" fillId="0" borderId="0" xfId="1" applyNumberFormat="1">
      <alignment vertical="center"/>
    </xf>
    <xf numFmtId="0" fontId="2" fillId="0" borderId="0" xfId="1" applyBorder="1" applyAlignment="1">
      <alignment vertical="center"/>
    </xf>
    <xf numFmtId="0" fontId="0" fillId="4" borderId="1" xfId="0" quotePrefix="1" applyFill="1" applyBorder="1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49" fontId="0" fillId="6" borderId="11" xfId="0" applyNumberFormat="1" applyFill="1" applyBorder="1">
      <alignment vertical="center"/>
    </xf>
    <xf numFmtId="0" fontId="7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4" borderId="1" xfId="0" applyFill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49" fontId="10" fillId="0" borderId="0" xfId="0" applyNumberFormat="1" applyFont="1">
      <alignment vertical="center"/>
    </xf>
    <xf numFmtId="0" fontId="8" fillId="6" borderId="12" xfId="0" applyFont="1" applyFill="1" applyBorder="1">
      <alignment vertical="center"/>
    </xf>
    <xf numFmtId="0" fontId="8" fillId="6" borderId="13" xfId="0" applyFont="1" applyFill="1" applyBorder="1">
      <alignment vertical="center"/>
    </xf>
    <xf numFmtId="0" fontId="11" fillId="0" borderId="0" xfId="0" applyFont="1">
      <alignment vertical="center"/>
    </xf>
    <xf numFmtId="0" fontId="0" fillId="5" borderId="0" xfId="0" applyFill="1">
      <alignment vertical="center"/>
    </xf>
    <xf numFmtId="0" fontId="12" fillId="8" borderId="16" xfId="0" applyFont="1" applyFill="1" applyBorder="1">
      <alignment vertical="center"/>
    </xf>
    <xf numFmtId="0" fontId="4" fillId="8" borderId="17" xfId="0" applyFont="1" applyFill="1" applyBorder="1">
      <alignment vertical="center"/>
    </xf>
    <xf numFmtId="0" fontId="0" fillId="8" borderId="18" xfId="0" applyFill="1" applyBorder="1">
      <alignment vertical="center"/>
    </xf>
    <xf numFmtId="0" fontId="0" fillId="10" borderId="16" xfId="0" applyFill="1" applyBorder="1">
      <alignment vertical="center"/>
    </xf>
    <xf numFmtId="0" fontId="0" fillId="10" borderId="17" xfId="0" applyFill="1" applyBorder="1">
      <alignment vertical="center"/>
    </xf>
    <xf numFmtId="0" fontId="0" fillId="9" borderId="17" xfId="0" applyFill="1" applyBorder="1">
      <alignment vertical="center"/>
    </xf>
    <xf numFmtId="0" fontId="0" fillId="9" borderId="18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22" xfId="0" applyFill="1" applyBorder="1">
      <alignment vertical="center"/>
    </xf>
    <xf numFmtId="0" fontId="0" fillId="11" borderId="21" xfId="0" applyFill="1" applyBorder="1">
      <alignment vertical="center"/>
    </xf>
    <xf numFmtId="0" fontId="0" fillId="5" borderId="19" xfId="0" applyFill="1" applyBorder="1">
      <alignment vertical="center"/>
    </xf>
    <xf numFmtId="0" fontId="0" fillId="11" borderId="24" xfId="0" applyFill="1" applyBorder="1">
      <alignment vertical="center"/>
    </xf>
    <xf numFmtId="0" fontId="0" fillId="11" borderId="26" xfId="0" applyFill="1" applyBorder="1">
      <alignment vertical="center"/>
    </xf>
    <xf numFmtId="0" fontId="0" fillId="11" borderId="27" xfId="0" applyFill="1" applyBorder="1">
      <alignment vertical="center"/>
    </xf>
    <xf numFmtId="0" fontId="0" fillId="11" borderId="25" xfId="0" applyFill="1" applyBorder="1">
      <alignment vertical="center"/>
    </xf>
    <xf numFmtId="176" fontId="5" fillId="5" borderId="7" xfId="0" applyNumberFormat="1" applyFont="1" applyFill="1" applyBorder="1">
      <alignment vertical="center"/>
    </xf>
    <xf numFmtId="0" fontId="5" fillId="5" borderId="8" xfId="0" applyFont="1" applyFill="1" applyBorder="1">
      <alignment vertical="center"/>
    </xf>
    <xf numFmtId="0" fontId="5" fillId="5" borderId="7" xfId="0" applyFont="1" applyFill="1" applyBorder="1">
      <alignment vertical="center"/>
    </xf>
    <xf numFmtId="0" fontId="0" fillId="5" borderId="34" xfId="0" applyFill="1" applyBorder="1">
      <alignment vertical="center"/>
    </xf>
    <xf numFmtId="0" fontId="0" fillId="5" borderId="35" xfId="0" applyFill="1" applyBorder="1">
      <alignment vertical="center"/>
    </xf>
    <xf numFmtId="0" fontId="0" fillId="5" borderId="23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6" xfId="0" applyFill="1" applyBorder="1">
      <alignment vertical="center"/>
    </xf>
    <xf numFmtId="0" fontId="13" fillId="5" borderId="0" xfId="0" applyFont="1" applyFill="1">
      <alignment vertical="center"/>
    </xf>
    <xf numFmtId="0" fontId="0" fillId="5" borderId="20" xfId="0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12" fillId="8" borderId="38" xfId="0" applyFont="1" applyFill="1" applyBorder="1">
      <alignment vertical="center"/>
    </xf>
    <xf numFmtId="0" fontId="12" fillId="5" borderId="39" xfId="0" applyFont="1" applyFill="1" applyBorder="1">
      <alignment vertical="center"/>
    </xf>
    <xf numFmtId="0" fontId="12" fillId="5" borderId="40" xfId="0" applyFont="1" applyFill="1" applyBorder="1">
      <alignment vertical="center"/>
    </xf>
    <xf numFmtId="0" fontId="12" fillId="5" borderId="41" xfId="0" applyFont="1" applyFill="1" applyBorder="1">
      <alignment vertical="center"/>
    </xf>
    <xf numFmtId="0" fontId="12" fillId="5" borderId="42" xfId="0" applyFont="1" applyFill="1" applyBorder="1">
      <alignment vertical="center"/>
    </xf>
    <xf numFmtId="0" fontId="12" fillId="5" borderId="43" xfId="0" applyFont="1" applyFill="1" applyBorder="1">
      <alignment vertical="center"/>
    </xf>
    <xf numFmtId="0" fontId="12" fillId="5" borderId="44" xfId="0" applyFont="1" applyFill="1" applyBorder="1">
      <alignment vertical="center"/>
    </xf>
    <xf numFmtId="0" fontId="12" fillId="5" borderId="45" xfId="0" applyFont="1" applyFill="1" applyBorder="1">
      <alignment vertical="center"/>
    </xf>
    <xf numFmtId="0" fontId="12" fillId="5" borderId="46" xfId="0" applyFont="1" applyFill="1" applyBorder="1">
      <alignment vertical="center"/>
    </xf>
    <xf numFmtId="0" fontId="4" fillId="8" borderId="39" xfId="0" applyFont="1" applyFill="1" applyBorder="1">
      <alignment vertical="center"/>
    </xf>
    <xf numFmtId="0" fontId="4" fillId="8" borderId="40" xfId="0" applyFont="1" applyFill="1" applyBorder="1">
      <alignment vertical="center"/>
    </xf>
    <xf numFmtId="0" fontId="0" fillId="8" borderId="40" xfId="0" applyFill="1" applyBorder="1">
      <alignment vertical="center"/>
    </xf>
    <xf numFmtId="0" fontId="4" fillId="8" borderId="41" xfId="0" applyFont="1" applyFill="1" applyBorder="1">
      <alignment vertical="center"/>
    </xf>
    <xf numFmtId="0" fontId="4" fillId="8" borderId="42" xfId="0" applyFont="1" applyFill="1" applyBorder="1">
      <alignment vertical="center"/>
    </xf>
    <xf numFmtId="0" fontId="0" fillId="8" borderId="42" xfId="0" applyFill="1" applyBorder="1">
      <alignment vertical="center"/>
    </xf>
    <xf numFmtId="0" fontId="4" fillId="8" borderId="43" xfId="0" applyFont="1" applyFill="1" applyBorder="1">
      <alignment vertical="center"/>
    </xf>
    <xf numFmtId="0" fontId="4" fillId="8" borderId="44" xfId="0" applyFont="1" applyFill="1" applyBorder="1">
      <alignment vertical="center"/>
    </xf>
    <xf numFmtId="0" fontId="0" fillId="8" borderId="44" xfId="0" applyFill="1" applyBorder="1">
      <alignment vertical="center"/>
    </xf>
    <xf numFmtId="0" fontId="12" fillId="10" borderId="38" xfId="0" applyFont="1" applyFill="1" applyBorder="1">
      <alignment vertical="center"/>
    </xf>
    <xf numFmtId="0" fontId="12" fillId="9" borderId="38" xfId="0" applyFont="1" applyFill="1" applyBorder="1">
      <alignment vertical="center"/>
    </xf>
    <xf numFmtId="0" fontId="12" fillId="9" borderId="47" xfId="0" applyFont="1" applyFill="1" applyBorder="1">
      <alignment vertical="center"/>
    </xf>
    <xf numFmtId="0" fontId="12" fillId="5" borderId="48" xfId="0" applyFont="1" applyFill="1" applyBorder="1">
      <alignment vertical="center"/>
    </xf>
    <xf numFmtId="0" fontId="12" fillId="5" borderId="49" xfId="0" applyFont="1" applyFill="1" applyBorder="1">
      <alignment vertical="center"/>
    </xf>
    <xf numFmtId="0" fontId="12" fillId="5" borderId="50" xfId="0" applyFont="1" applyFill="1" applyBorder="1">
      <alignment vertical="center"/>
    </xf>
    <xf numFmtId="0" fontId="12" fillId="5" borderId="51" xfId="0" applyFont="1" applyFill="1" applyBorder="1">
      <alignment vertical="center"/>
    </xf>
    <xf numFmtId="0" fontId="0" fillId="10" borderId="40" xfId="0" applyFill="1" applyBorder="1">
      <alignment vertical="center"/>
    </xf>
    <xf numFmtId="0" fontId="0" fillId="9" borderId="40" xfId="0" applyFill="1" applyBorder="1">
      <alignment vertical="center"/>
    </xf>
    <xf numFmtId="0" fontId="0" fillId="9" borderId="48" xfId="0" applyFill="1" applyBorder="1">
      <alignment vertical="center"/>
    </xf>
    <xf numFmtId="0" fontId="0" fillId="10" borderId="42" xfId="0" applyFill="1" applyBorder="1">
      <alignment vertical="center"/>
    </xf>
    <xf numFmtId="0" fontId="0" fillId="9" borderId="42" xfId="0" applyFill="1" applyBorder="1">
      <alignment vertical="center"/>
    </xf>
    <xf numFmtId="0" fontId="0" fillId="9" borderId="49" xfId="0" applyFill="1" applyBorder="1">
      <alignment vertical="center"/>
    </xf>
    <xf numFmtId="0" fontId="0" fillId="10" borderId="44" xfId="0" applyFill="1" applyBorder="1">
      <alignment vertical="center"/>
    </xf>
    <xf numFmtId="0" fontId="0" fillId="9" borderId="44" xfId="0" applyFill="1" applyBorder="1">
      <alignment vertical="center"/>
    </xf>
    <xf numFmtId="0" fontId="0" fillId="9" borderId="50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2" xfId="0" applyBorder="1">
      <alignment vertical="center"/>
    </xf>
    <xf numFmtId="0" fontId="0" fillId="0" borderId="5" xfId="0" applyBorder="1">
      <alignment vertical="center"/>
    </xf>
    <xf numFmtId="0" fontId="0" fillId="0" borderId="14" xfId="0" applyBorder="1">
      <alignment vertical="center"/>
    </xf>
    <xf numFmtId="0" fontId="0" fillId="0" borderId="6" xfId="0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42" fontId="8" fillId="7" borderId="11" xfId="0" applyNumberFormat="1" applyFont="1" applyFill="1" applyBorder="1" applyAlignment="1">
      <alignment horizontal="center" vertical="center"/>
    </xf>
    <xf numFmtId="42" fontId="8" fillId="7" borderId="13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2" borderId="1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right" vertical="center"/>
    </xf>
    <xf numFmtId="0" fontId="0" fillId="2" borderId="15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176" fontId="0" fillId="5" borderId="9" xfId="0" applyNumberFormat="1" applyFill="1" applyBorder="1" applyAlignment="1">
      <alignment horizontal="center" vertical="center"/>
    </xf>
    <xf numFmtId="176" fontId="0" fillId="5" borderId="31" xfId="0" applyNumberFormat="1" applyFill="1" applyBorder="1" applyAlignment="1">
      <alignment horizontal="center" vertical="center"/>
    </xf>
    <xf numFmtId="5" fontId="0" fillId="5" borderId="32" xfId="0" applyNumberFormat="1" applyFill="1" applyBorder="1" applyAlignment="1">
      <alignment horizontal="center" vertical="center"/>
    </xf>
    <xf numFmtId="5" fontId="0" fillId="5" borderId="30" xfId="0" applyNumberFormat="1" applyFill="1" applyBorder="1" applyAlignment="1">
      <alignment horizontal="center" vertical="center"/>
    </xf>
    <xf numFmtId="5" fontId="0" fillId="5" borderId="33" xfId="0" applyNumberFormat="1" applyFill="1" applyBorder="1" applyAlignment="1">
      <alignment horizontal="center" vertical="center"/>
    </xf>
    <xf numFmtId="176" fontId="0" fillId="5" borderId="10" xfId="0" applyNumberFormat="1" applyFill="1" applyBorder="1" applyAlignment="1">
      <alignment horizontal="center" vertical="center"/>
    </xf>
    <xf numFmtId="176" fontId="0" fillId="5" borderId="28" xfId="0" applyNumberFormat="1" applyFill="1" applyBorder="1" applyAlignment="1">
      <alignment horizontal="center" vertical="center"/>
    </xf>
    <xf numFmtId="176" fontId="0" fillId="5" borderId="6" xfId="0" applyNumberForma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5" fontId="0" fillId="5" borderId="29" xfId="0" applyNumberForma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77</xdr:row>
      <xdr:rowOff>12700</xdr:rowOff>
    </xdr:from>
    <xdr:to>
      <xdr:col>8</xdr:col>
      <xdr:colOff>0</xdr:colOff>
      <xdr:row>80</xdr:row>
      <xdr:rowOff>101600</xdr:rowOff>
    </xdr:to>
    <xdr:sp macro="" textlink="">
      <xdr:nvSpPr>
        <xdr:cNvPr id="2" name="テキスト ボックス 1"/>
        <xdr:cNvSpPr txBox="1"/>
      </xdr:nvSpPr>
      <xdr:spPr>
        <a:xfrm>
          <a:off x="304800" y="13462000"/>
          <a:ext cx="9207500" cy="622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1KByte × 60sec/min × 60min/hour × 24hour/day × 30day/month = 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約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2.5GB/month</a:t>
          </a:r>
          <a:r>
            <a:rPr lang="en-US" altLang="ja-JP"/>
            <a:t/>
          </a:r>
          <a:br>
            <a:rPr lang="en-US" altLang="ja-JP"/>
          </a:b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(Air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基本料金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+ (Air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従量課金分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(10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円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/day 30day/month) + (0.2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円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/MB 2500MB/month) = (300) + (500) = 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約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800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円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/month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12700</xdr:colOff>
      <xdr:row>59</xdr:row>
      <xdr:rowOff>139700</xdr:rowOff>
    </xdr:from>
    <xdr:to>
      <xdr:col>3</xdr:col>
      <xdr:colOff>1797812</xdr:colOff>
      <xdr:row>74</xdr:row>
      <xdr:rowOff>69596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100" y="13233400"/>
          <a:ext cx="4248912" cy="25968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86</xdr:row>
      <xdr:rowOff>12700</xdr:rowOff>
    </xdr:from>
    <xdr:to>
      <xdr:col>8</xdr:col>
      <xdr:colOff>406400</xdr:colOff>
      <xdr:row>89</xdr:row>
      <xdr:rowOff>101600</xdr:rowOff>
    </xdr:to>
    <xdr:sp macro="" textlink="">
      <xdr:nvSpPr>
        <xdr:cNvPr id="2" name="テキスト ボックス 1"/>
        <xdr:cNvSpPr txBox="1"/>
      </xdr:nvSpPr>
      <xdr:spPr>
        <a:xfrm>
          <a:off x="301625" y="17157700"/>
          <a:ext cx="10010775" cy="60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1KByte × 60sec/min × 60min/hour × 24hour/day × 30day/month = 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約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2.5GB/month</a:t>
          </a:r>
          <a:r>
            <a:rPr lang="en-US" altLang="ja-JP"/>
            <a:t/>
          </a:r>
          <a:br>
            <a:rPr lang="en-US" altLang="ja-JP"/>
          </a:b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(Air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基本料金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+ (Air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従量課金分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(10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円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/day 30day/month) + (0.2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円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/MB 2500MB/month) = (300) + (500) = 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約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800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円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/month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12700</xdr:colOff>
      <xdr:row>68</xdr:row>
      <xdr:rowOff>139700</xdr:rowOff>
    </xdr:from>
    <xdr:to>
      <xdr:col>3</xdr:col>
      <xdr:colOff>1797812</xdr:colOff>
      <xdr:row>83</xdr:row>
      <xdr:rowOff>69596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925" y="14198600"/>
          <a:ext cx="4242562" cy="25016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714375</xdr:colOff>
      <xdr:row>7</xdr:row>
      <xdr:rowOff>9525</xdr:rowOff>
    </xdr:from>
    <xdr:to>
      <xdr:col>19</xdr:col>
      <xdr:colOff>781050</xdr:colOff>
      <xdr:row>35</xdr:row>
      <xdr:rowOff>438150</xdr:rowOff>
    </xdr:to>
    <xdr:sp macro="" textlink="">
      <xdr:nvSpPr>
        <xdr:cNvPr id="26" name="正方形/長方形 25"/>
        <xdr:cNvSpPr/>
      </xdr:nvSpPr>
      <xdr:spPr>
        <a:xfrm>
          <a:off x="13563600" y="1714500"/>
          <a:ext cx="66675" cy="573405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66676</xdr:colOff>
      <xdr:row>13</xdr:row>
      <xdr:rowOff>85726</xdr:rowOff>
    </xdr:from>
    <xdr:to>
      <xdr:col>8</xdr:col>
      <xdr:colOff>47626</xdr:colOff>
      <xdr:row>15</xdr:row>
      <xdr:rowOff>85725</xdr:rowOff>
    </xdr:to>
    <xdr:sp macro="" textlink="">
      <xdr:nvSpPr>
        <xdr:cNvPr id="3" name="ホームベース 2"/>
        <xdr:cNvSpPr/>
      </xdr:nvSpPr>
      <xdr:spPr>
        <a:xfrm>
          <a:off x="3314701" y="3000376"/>
          <a:ext cx="2038350" cy="342899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V1.0</a:t>
          </a:r>
          <a:r>
            <a:rPr kumimoji="1" lang="ja-JP" altLang="en-US" sz="1100"/>
            <a:t>　開発</a:t>
          </a:r>
        </a:p>
      </xdr:txBody>
    </xdr:sp>
    <xdr:clientData/>
  </xdr:twoCellAnchor>
  <xdr:twoCellAnchor>
    <xdr:from>
      <xdr:col>3</xdr:col>
      <xdr:colOff>28575</xdr:colOff>
      <xdr:row>10</xdr:row>
      <xdr:rowOff>133350</xdr:rowOff>
    </xdr:from>
    <xdr:to>
      <xdr:col>6</xdr:col>
      <xdr:colOff>285750</xdr:colOff>
      <xdr:row>12</xdr:row>
      <xdr:rowOff>161925</xdr:rowOff>
    </xdr:to>
    <xdr:sp macro="" textlink="">
      <xdr:nvSpPr>
        <xdr:cNvPr id="2" name="ホームベース 1"/>
        <xdr:cNvSpPr/>
      </xdr:nvSpPr>
      <xdr:spPr>
        <a:xfrm>
          <a:off x="1905000" y="2362200"/>
          <a:ext cx="2314575" cy="37147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V1.0 </a:t>
          </a:r>
          <a:r>
            <a:rPr kumimoji="1" lang="ja-JP" altLang="en-US" sz="1100"/>
            <a:t>設計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142875</xdr:colOff>
      <xdr:row>24</xdr:row>
      <xdr:rowOff>114300</xdr:rowOff>
    </xdr:from>
    <xdr:to>
      <xdr:col>11</xdr:col>
      <xdr:colOff>361950</xdr:colOff>
      <xdr:row>26</xdr:row>
      <xdr:rowOff>142875</xdr:rowOff>
    </xdr:to>
    <xdr:sp macro="" textlink="">
      <xdr:nvSpPr>
        <xdr:cNvPr id="5" name="ホームベース 4"/>
        <xdr:cNvSpPr/>
      </xdr:nvSpPr>
      <xdr:spPr>
        <a:xfrm>
          <a:off x="5448300" y="4914900"/>
          <a:ext cx="2276475" cy="37147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V2.0</a:t>
          </a:r>
          <a:r>
            <a:rPr kumimoji="1" lang="ja-JP" altLang="en-US" sz="1100"/>
            <a:t>（改良型）</a:t>
          </a:r>
          <a:r>
            <a:rPr kumimoji="1" lang="en-US" altLang="ja-JP" sz="1100"/>
            <a:t> </a:t>
          </a:r>
          <a:r>
            <a:rPr kumimoji="1" lang="ja-JP" altLang="en-US" sz="1100"/>
            <a:t>設計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600075</xdr:colOff>
      <xdr:row>7</xdr:row>
      <xdr:rowOff>0</xdr:rowOff>
    </xdr:from>
    <xdr:to>
      <xdr:col>2</xdr:col>
      <xdr:colOff>645794</xdr:colOff>
      <xdr:row>36</xdr:row>
      <xdr:rowOff>9525</xdr:rowOff>
    </xdr:to>
    <xdr:sp macro="" textlink="">
      <xdr:nvSpPr>
        <xdr:cNvPr id="8" name="正方形/長方形 7"/>
        <xdr:cNvSpPr/>
      </xdr:nvSpPr>
      <xdr:spPr>
        <a:xfrm>
          <a:off x="1790700" y="1704975"/>
          <a:ext cx="45719" cy="5495925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161925</xdr:colOff>
      <xdr:row>3</xdr:row>
      <xdr:rowOff>57150</xdr:rowOff>
    </xdr:from>
    <xdr:to>
      <xdr:col>5</xdr:col>
      <xdr:colOff>409575</xdr:colOff>
      <xdr:row>5</xdr:row>
      <xdr:rowOff>66675</xdr:rowOff>
    </xdr:to>
    <xdr:sp macro="" textlink="">
      <xdr:nvSpPr>
        <xdr:cNvPr id="9" name="四角形吹き出し 8"/>
        <xdr:cNvSpPr/>
      </xdr:nvSpPr>
      <xdr:spPr>
        <a:xfrm>
          <a:off x="1095375" y="628650"/>
          <a:ext cx="2305050" cy="361950"/>
        </a:xfrm>
        <a:prstGeom prst="wedgeRectCallout">
          <a:avLst>
            <a:gd name="adj1" fmla="val -29797"/>
            <a:gd name="adj2" fmla="val 111096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川田先生プレゼン</a:t>
          </a:r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ja-JP" altLang="en-US" sz="1100">
              <a:solidFill>
                <a:sysClr val="windowText" lastClr="000000"/>
              </a:solidFill>
            </a:rPr>
            <a:t>ブルネイ行き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85725</xdr:colOff>
      <xdr:row>7</xdr:row>
      <xdr:rowOff>0</xdr:rowOff>
    </xdr:from>
    <xdr:to>
      <xdr:col>8</xdr:col>
      <xdr:colOff>133350</xdr:colOff>
      <xdr:row>36</xdr:row>
      <xdr:rowOff>9525</xdr:rowOff>
    </xdr:to>
    <xdr:sp macro="" textlink="">
      <xdr:nvSpPr>
        <xdr:cNvPr id="10" name="正方形/長方形 9"/>
        <xdr:cNvSpPr/>
      </xdr:nvSpPr>
      <xdr:spPr>
        <a:xfrm>
          <a:off x="5572125" y="1114425"/>
          <a:ext cx="47625" cy="4962525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142875</xdr:colOff>
      <xdr:row>3</xdr:row>
      <xdr:rowOff>57150</xdr:rowOff>
    </xdr:from>
    <xdr:to>
      <xdr:col>10</xdr:col>
      <xdr:colOff>600075</xdr:colOff>
      <xdr:row>5</xdr:row>
      <xdr:rowOff>66675</xdr:rowOff>
    </xdr:to>
    <xdr:sp macro="" textlink="">
      <xdr:nvSpPr>
        <xdr:cNvPr id="11" name="四角形吹き出し 10"/>
        <xdr:cNvSpPr/>
      </xdr:nvSpPr>
      <xdr:spPr>
        <a:xfrm>
          <a:off x="5448300" y="695325"/>
          <a:ext cx="1828800" cy="361950"/>
        </a:xfrm>
        <a:prstGeom prst="wedgeRectCallout">
          <a:avLst>
            <a:gd name="adj1" fmla="val -51320"/>
            <a:gd name="adj2" fmla="val 118992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Brunei</a:t>
          </a:r>
          <a:r>
            <a:rPr kumimoji="1" lang="ja-JP" altLang="en-US" sz="1100">
              <a:solidFill>
                <a:sysClr val="windowText" lastClr="000000"/>
              </a:solidFill>
            </a:rPr>
            <a:t>行き　</a:t>
          </a:r>
          <a:r>
            <a:rPr kumimoji="1" lang="en-US" altLang="ja-JP" sz="1100">
              <a:solidFill>
                <a:sysClr val="windowText" lastClr="000000"/>
              </a:solidFill>
            </a:rPr>
            <a:t>V1.0 </a:t>
          </a:r>
          <a:r>
            <a:rPr kumimoji="1" lang="ja-JP" altLang="en-US" sz="1100">
              <a:solidFill>
                <a:sysClr val="windowText" lastClr="000000"/>
              </a:solidFill>
            </a:rPr>
            <a:t>機器設置</a:t>
          </a:r>
        </a:p>
      </xdr:txBody>
    </xdr:sp>
    <xdr:clientData/>
  </xdr:twoCellAnchor>
  <xdr:twoCellAnchor>
    <xdr:from>
      <xdr:col>13</xdr:col>
      <xdr:colOff>647700</xdr:colOff>
      <xdr:row>6</xdr:row>
      <xdr:rowOff>542924</xdr:rowOff>
    </xdr:from>
    <xdr:to>
      <xdr:col>14</xdr:col>
      <xdr:colOff>7619</xdr:colOff>
      <xdr:row>36</xdr:row>
      <xdr:rowOff>9524</xdr:rowOff>
    </xdr:to>
    <xdr:sp macro="" textlink="">
      <xdr:nvSpPr>
        <xdr:cNvPr id="12" name="正方形/長方形 11"/>
        <xdr:cNvSpPr/>
      </xdr:nvSpPr>
      <xdr:spPr>
        <a:xfrm>
          <a:off x="9382125" y="1704974"/>
          <a:ext cx="45719" cy="5762625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428624</xdr:colOff>
      <xdr:row>3</xdr:row>
      <xdr:rowOff>38099</xdr:rowOff>
    </xdr:from>
    <xdr:to>
      <xdr:col>17</xdr:col>
      <xdr:colOff>266699</xdr:colOff>
      <xdr:row>5</xdr:row>
      <xdr:rowOff>76199</xdr:rowOff>
    </xdr:to>
    <xdr:sp macro="" textlink="">
      <xdr:nvSpPr>
        <xdr:cNvPr id="13" name="四角形吹き出し 12"/>
        <xdr:cNvSpPr/>
      </xdr:nvSpPr>
      <xdr:spPr>
        <a:xfrm>
          <a:off x="9163049" y="676274"/>
          <a:ext cx="2581275" cy="390525"/>
        </a:xfrm>
        <a:prstGeom prst="wedgeRectCallout">
          <a:avLst>
            <a:gd name="adj1" fmla="val -41726"/>
            <a:gd name="adj2" fmla="val 121431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Brunei</a:t>
          </a:r>
          <a:r>
            <a:rPr kumimoji="1" lang="ja-JP" altLang="en-US" sz="1100">
              <a:solidFill>
                <a:sysClr val="windowText" lastClr="000000"/>
              </a:solidFill>
            </a:rPr>
            <a:t>行き（</a:t>
          </a:r>
          <a:r>
            <a:rPr kumimoji="1" lang="en-US" altLang="ja-JP" sz="1100">
              <a:solidFill>
                <a:sysClr val="windowText" lastClr="000000"/>
              </a:solidFill>
            </a:rPr>
            <a:t>V2.0(</a:t>
          </a:r>
          <a:r>
            <a:rPr kumimoji="1" lang="ja-JP" altLang="en-US" sz="1100">
              <a:solidFill>
                <a:sysClr val="windowText" lastClr="000000"/>
              </a:solidFill>
            </a:rPr>
            <a:t>改良型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設置・レビュー）</a:t>
          </a:r>
        </a:p>
      </xdr:txBody>
    </xdr:sp>
    <xdr:clientData/>
  </xdr:twoCellAnchor>
  <xdr:twoCellAnchor>
    <xdr:from>
      <xdr:col>18</xdr:col>
      <xdr:colOff>666750</xdr:colOff>
      <xdr:row>7</xdr:row>
      <xdr:rowOff>0</xdr:rowOff>
    </xdr:from>
    <xdr:to>
      <xdr:col>19</xdr:col>
      <xdr:colOff>47625</xdr:colOff>
      <xdr:row>36</xdr:row>
      <xdr:rowOff>0</xdr:rowOff>
    </xdr:to>
    <xdr:sp macro="" textlink="">
      <xdr:nvSpPr>
        <xdr:cNvPr id="14" name="正方形/長方形 13"/>
        <xdr:cNvSpPr/>
      </xdr:nvSpPr>
      <xdr:spPr>
        <a:xfrm>
          <a:off x="12830175" y="1704975"/>
          <a:ext cx="66675" cy="57531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104775</xdr:colOff>
      <xdr:row>3</xdr:row>
      <xdr:rowOff>57150</xdr:rowOff>
    </xdr:from>
    <xdr:to>
      <xdr:col>19</xdr:col>
      <xdr:colOff>419100</xdr:colOff>
      <xdr:row>5</xdr:row>
      <xdr:rowOff>66675</xdr:rowOff>
    </xdr:to>
    <xdr:sp macro="" textlink="">
      <xdr:nvSpPr>
        <xdr:cNvPr id="15" name="四角形吹き出し 14"/>
        <xdr:cNvSpPr/>
      </xdr:nvSpPr>
      <xdr:spPr>
        <a:xfrm>
          <a:off x="12268200" y="695325"/>
          <a:ext cx="1000125" cy="361950"/>
        </a:xfrm>
        <a:prstGeom prst="wedgeRectCallout">
          <a:avLst>
            <a:gd name="adj1" fmla="val -51320"/>
            <a:gd name="adj2" fmla="val 118992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PBL</a:t>
          </a:r>
          <a:r>
            <a:rPr kumimoji="1" lang="ja-JP" altLang="en-US" sz="1100">
              <a:solidFill>
                <a:sysClr val="windowText" lastClr="000000"/>
              </a:solidFill>
            </a:rPr>
            <a:t>発表会</a:t>
          </a:r>
        </a:p>
      </xdr:txBody>
    </xdr:sp>
    <xdr:clientData/>
  </xdr:twoCellAnchor>
  <xdr:twoCellAnchor>
    <xdr:from>
      <xdr:col>5</xdr:col>
      <xdr:colOff>476250</xdr:colOff>
      <xdr:row>3</xdr:row>
      <xdr:rowOff>57150</xdr:rowOff>
    </xdr:from>
    <xdr:to>
      <xdr:col>8</xdr:col>
      <xdr:colOff>28575</xdr:colOff>
      <xdr:row>5</xdr:row>
      <xdr:rowOff>66675</xdr:rowOff>
    </xdr:to>
    <xdr:sp macro="" textlink="">
      <xdr:nvSpPr>
        <xdr:cNvPr id="17" name="四角形吹き出し 16"/>
        <xdr:cNvSpPr/>
      </xdr:nvSpPr>
      <xdr:spPr>
        <a:xfrm>
          <a:off x="3905250" y="438150"/>
          <a:ext cx="1609725" cy="361950"/>
        </a:xfrm>
        <a:prstGeom prst="wedgeRectCallout">
          <a:avLst>
            <a:gd name="adj1" fmla="val -51320"/>
            <a:gd name="adj2" fmla="val 118992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体制確定・キックオフ</a:t>
          </a:r>
        </a:p>
      </xdr:txBody>
    </xdr:sp>
    <xdr:clientData/>
  </xdr:twoCellAnchor>
  <xdr:twoCellAnchor>
    <xdr:from>
      <xdr:col>5</xdr:col>
      <xdr:colOff>266700</xdr:colOff>
      <xdr:row>6</xdr:row>
      <xdr:rowOff>104775</xdr:rowOff>
    </xdr:from>
    <xdr:to>
      <xdr:col>5</xdr:col>
      <xdr:colOff>638175</xdr:colOff>
      <xdr:row>6</xdr:row>
      <xdr:rowOff>485775</xdr:rowOff>
    </xdr:to>
    <xdr:sp macro="" textlink="">
      <xdr:nvSpPr>
        <xdr:cNvPr id="18" name="星 5 17"/>
        <xdr:cNvSpPr/>
      </xdr:nvSpPr>
      <xdr:spPr>
        <a:xfrm>
          <a:off x="3514725" y="1266825"/>
          <a:ext cx="371475" cy="381000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29</xdr:row>
      <xdr:rowOff>152400</xdr:rowOff>
    </xdr:from>
    <xdr:to>
      <xdr:col>19</xdr:col>
      <xdr:colOff>723900</xdr:colOff>
      <xdr:row>31</xdr:row>
      <xdr:rowOff>152399</xdr:rowOff>
    </xdr:to>
    <xdr:sp macro="" textlink="">
      <xdr:nvSpPr>
        <xdr:cNvPr id="7" name="ホームベース 6"/>
        <xdr:cNvSpPr/>
      </xdr:nvSpPr>
      <xdr:spPr>
        <a:xfrm>
          <a:off x="9420225" y="6134100"/>
          <a:ext cx="4152900" cy="342899"/>
        </a:xfrm>
        <a:prstGeom prst="homePlat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V2.0</a:t>
          </a:r>
          <a:r>
            <a:rPr kumimoji="1" lang="ja-JP" altLang="en-US" sz="1100"/>
            <a:t>（改良型）　計測</a:t>
          </a:r>
        </a:p>
      </xdr:txBody>
    </xdr:sp>
    <xdr:clientData/>
  </xdr:twoCellAnchor>
  <xdr:twoCellAnchor>
    <xdr:from>
      <xdr:col>18</xdr:col>
      <xdr:colOff>114300</xdr:colOff>
      <xdr:row>6</xdr:row>
      <xdr:rowOff>114300</xdr:rowOff>
    </xdr:from>
    <xdr:to>
      <xdr:col>18</xdr:col>
      <xdr:colOff>485775</xdr:colOff>
      <xdr:row>6</xdr:row>
      <xdr:rowOff>495300</xdr:rowOff>
    </xdr:to>
    <xdr:sp macro="" textlink="">
      <xdr:nvSpPr>
        <xdr:cNvPr id="23" name="星 5 22"/>
        <xdr:cNvSpPr/>
      </xdr:nvSpPr>
      <xdr:spPr>
        <a:xfrm>
          <a:off x="12277725" y="1276350"/>
          <a:ext cx="371475" cy="381000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504825</xdr:colOff>
      <xdr:row>6</xdr:row>
      <xdr:rowOff>542924</xdr:rowOff>
    </xdr:from>
    <xdr:to>
      <xdr:col>12</xdr:col>
      <xdr:colOff>561975</xdr:colOff>
      <xdr:row>36</xdr:row>
      <xdr:rowOff>9524</xdr:rowOff>
    </xdr:to>
    <xdr:sp macro="" textlink="">
      <xdr:nvSpPr>
        <xdr:cNvPr id="24" name="正方形/長方形 23"/>
        <xdr:cNvSpPr/>
      </xdr:nvSpPr>
      <xdr:spPr>
        <a:xfrm>
          <a:off x="8553450" y="1704974"/>
          <a:ext cx="57150" cy="5762625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647701</xdr:colOff>
      <xdr:row>27</xdr:row>
      <xdr:rowOff>47626</xdr:rowOff>
    </xdr:from>
    <xdr:to>
      <xdr:col>13</xdr:col>
      <xdr:colOff>628651</xdr:colOff>
      <xdr:row>29</xdr:row>
      <xdr:rowOff>76200</xdr:rowOff>
    </xdr:to>
    <xdr:sp macro="" textlink="">
      <xdr:nvSpPr>
        <xdr:cNvPr id="6" name="ホームベース 5"/>
        <xdr:cNvSpPr/>
      </xdr:nvSpPr>
      <xdr:spPr>
        <a:xfrm>
          <a:off x="7324726" y="5686426"/>
          <a:ext cx="2038350" cy="371474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V2.0</a:t>
          </a:r>
          <a:r>
            <a:rPr kumimoji="1" lang="ja-JP" altLang="en-US" sz="1100"/>
            <a:t>（改良型）　開発</a:t>
          </a:r>
        </a:p>
      </xdr:txBody>
    </xdr:sp>
    <xdr:clientData/>
  </xdr:twoCellAnchor>
  <xdr:twoCellAnchor>
    <xdr:from>
      <xdr:col>8</xdr:col>
      <xdr:colOff>152400</xdr:colOff>
      <xdr:row>15</xdr:row>
      <xdr:rowOff>152401</xdr:rowOff>
    </xdr:from>
    <xdr:to>
      <xdr:col>19</xdr:col>
      <xdr:colOff>704850</xdr:colOff>
      <xdr:row>17</xdr:row>
      <xdr:rowOff>152400</xdr:rowOff>
    </xdr:to>
    <xdr:sp macro="" textlink="">
      <xdr:nvSpPr>
        <xdr:cNvPr id="4" name="ホームベース 3"/>
        <xdr:cNvSpPr/>
      </xdr:nvSpPr>
      <xdr:spPr>
        <a:xfrm>
          <a:off x="5457825" y="3409951"/>
          <a:ext cx="8096250" cy="342899"/>
        </a:xfrm>
        <a:prstGeom prst="homePlat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V1.0</a:t>
          </a:r>
          <a:r>
            <a:rPr kumimoji="1" lang="ja-JP" altLang="en-US" sz="1100"/>
            <a:t>　計測</a:t>
          </a:r>
        </a:p>
      </xdr:txBody>
    </xdr:sp>
    <xdr:clientData/>
  </xdr:twoCellAnchor>
  <xdr:twoCellAnchor>
    <xdr:from>
      <xdr:col>2</xdr:col>
      <xdr:colOff>219075</xdr:colOff>
      <xdr:row>6</xdr:row>
      <xdr:rowOff>95250</xdr:rowOff>
    </xdr:from>
    <xdr:to>
      <xdr:col>2</xdr:col>
      <xdr:colOff>590550</xdr:colOff>
      <xdr:row>6</xdr:row>
      <xdr:rowOff>476250</xdr:rowOff>
    </xdr:to>
    <xdr:sp macro="" textlink="">
      <xdr:nvSpPr>
        <xdr:cNvPr id="25" name="星 5 24"/>
        <xdr:cNvSpPr/>
      </xdr:nvSpPr>
      <xdr:spPr>
        <a:xfrm>
          <a:off x="1409700" y="1257300"/>
          <a:ext cx="371475" cy="381000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495300</xdr:colOff>
      <xdr:row>3</xdr:row>
      <xdr:rowOff>47625</xdr:rowOff>
    </xdr:from>
    <xdr:to>
      <xdr:col>20</xdr:col>
      <xdr:colOff>542925</xdr:colOff>
      <xdr:row>5</xdr:row>
      <xdr:rowOff>57150</xdr:rowOff>
    </xdr:to>
    <xdr:sp macro="" textlink="">
      <xdr:nvSpPr>
        <xdr:cNvPr id="27" name="四角形吹き出し 26"/>
        <xdr:cNvSpPr/>
      </xdr:nvSpPr>
      <xdr:spPr>
        <a:xfrm>
          <a:off x="13344525" y="685800"/>
          <a:ext cx="1000125" cy="361950"/>
        </a:xfrm>
        <a:prstGeom prst="wedgeRectCallout">
          <a:avLst>
            <a:gd name="adj1" fmla="val -51320"/>
            <a:gd name="adj2" fmla="val 118992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撤去・総括</a:t>
          </a:r>
        </a:p>
      </xdr:txBody>
    </xdr:sp>
    <xdr:clientData/>
  </xdr:twoCellAnchor>
  <xdr:twoCellAnchor>
    <xdr:from>
      <xdr:col>19</xdr:col>
      <xdr:colOff>285750</xdr:colOff>
      <xdr:row>6</xdr:row>
      <xdr:rowOff>114300</xdr:rowOff>
    </xdr:from>
    <xdr:to>
      <xdr:col>19</xdr:col>
      <xdr:colOff>657225</xdr:colOff>
      <xdr:row>6</xdr:row>
      <xdr:rowOff>495300</xdr:rowOff>
    </xdr:to>
    <xdr:sp macro="" textlink="">
      <xdr:nvSpPr>
        <xdr:cNvPr id="28" name="星 5 27"/>
        <xdr:cNvSpPr/>
      </xdr:nvSpPr>
      <xdr:spPr>
        <a:xfrm>
          <a:off x="13134975" y="1276350"/>
          <a:ext cx="371475" cy="381000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95250</xdr:colOff>
      <xdr:row>19</xdr:row>
      <xdr:rowOff>57150</xdr:rowOff>
    </xdr:from>
    <xdr:to>
      <xdr:col>11</xdr:col>
      <xdr:colOff>400049</xdr:colOff>
      <xdr:row>22</xdr:row>
      <xdr:rowOff>123825</xdr:rowOff>
    </xdr:to>
    <xdr:sp macro="" textlink="">
      <xdr:nvSpPr>
        <xdr:cNvPr id="29" name="左右矢印 28"/>
        <xdr:cNvSpPr/>
      </xdr:nvSpPr>
      <xdr:spPr>
        <a:xfrm>
          <a:off x="5400675" y="4324350"/>
          <a:ext cx="2362199" cy="581025"/>
        </a:xfrm>
        <a:prstGeom prst="leftRightArrow">
          <a:avLst>
            <a:gd name="adj1" fmla="val 66394"/>
            <a:gd name="adj2" fmla="val 50000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/>
            <a:t>V1.0</a:t>
          </a:r>
          <a:r>
            <a:rPr kumimoji="1" lang="ja-JP" altLang="en-US" sz="1000"/>
            <a:t>評価・</a:t>
          </a:r>
          <a:r>
            <a:rPr kumimoji="1" lang="en-US" altLang="ja-JP" sz="1000"/>
            <a:t>V2.0</a:t>
          </a:r>
          <a:r>
            <a:rPr kumimoji="1" lang="ja-JP" altLang="en-US" sz="1000"/>
            <a:t>へのフィードバック</a:t>
          </a:r>
        </a:p>
      </xdr:txBody>
    </xdr:sp>
    <xdr:clientData/>
  </xdr:twoCellAnchor>
  <xdr:twoCellAnchor>
    <xdr:from>
      <xdr:col>13</xdr:col>
      <xdr:colOff>485775</xdr:colOff>
      <xdr:row>6</xdr:row>
      <xdr:rowOff>133350</xdr:rowOff>
    </xdr:from>
    <xdr:to>
      <xdr:col>14</xdr:col>
      <xdr:colOff>171450</xdr:colOff>
      <xdr:row>6</xdr:row>
      <xdr:rowOff>514350</xdr:rowOff>
    </xdr:to>
    <xdr:sp macro="" textlink="">
      <xdr:nvSpPr>
        <xdr:cNvPr id="30" name="星 5 29"/>
        <xdr:cNvSpPr/>
      </xdr:nvSpPr>
      <xdr:spPr>
        <a:xfrm>
          <a:off x="9220200" y="1295400"/>
          <a:ext cx="371475" cy="381000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19051</xdr:colOff>
      <xdr:row>7</xdr:row>
      <xdr:rowOff>123825</xdr:rowOff>
    </xdr:from>
    <xdr:to>
      <xdr:col>4</xdr:col>
      <xdr:colOff>47625</xdr:colOff>
      <xdr:row>7</xdr:row>
      <xdr:rowOff>571500</xdr:rowOff>
    </xdr:to>
    <xdr:sp macro="" textlink="">
      <xdr:nvSpPr>
        <xdr:cNvPr id="40" name="角丸四角形 39"/>
        <xdr:cNvSpPr/>
      </xdr:nvSpPr>
      <xdr:spPr>
        <a:xfrm>
          <a:off x="1895476" y="1828800"/>
          <a:ext cx="714374" cy="447675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bg2"/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川田先生</a:t>
          </a:r>
          <a:endParaRPr kumimoji="1" lang="en-US" altLang="ja-JP" sz="900">
            <a:solidFill>
              <a:schemeClr val="tx1"/>
            </a:solidFill>
          </a:endParaRPr>
        </a:p>
        <a:p>
          <a:pPr algn="ctr"/>
          <a:r>
            <a:rPr kumimoji="1" lang="en-US" altLang="ja-JP" sz="900">
              <a:solidFill>
                <a:schemeClr val="tx1"/>
              </a:solidFill>
            </a:rPr>
            <a:t>BND</a:t>
          </a:r>
          <a:endParaRPr kumimoji="1" lang="ja-JP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161925</xdr:colOff>
      <xdr:row>7</xdr:row>
      <xdr:rowOff>123825</xdr:rowOff>
    </xdr:from>
    <xdr:to>
      <xdr:col>9</xdr:col>
      <xdr:colOff>190499</xdr:colOff>
      <xdr:row>7</xdr:row>
      <xdr:rowOff>571500</xdr:rowOff>
    </xdr:to>
    <xdr:sp macro="" textlink="">
      <xdr:nvSpPr>
        <xdr:cNvPr id="41" name="角丸四角形 40"/>
        <xdr:cNvSpPr/>
      </xdr:nvSpPr>
      <xdr:spPr>
        <a:xfrm>
          <a:off x="5467350" y="1828800"/>
          <a:ext cx="714374" cy="447675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bg2"/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リーダ</a:t>
          </a:r>
          <a:endParaRPr kumimoji="1" lang="en-US" altLang="ja-JP" sz="900">
            <a:solidFill>
              <a:schemeClr val="tx1"/>
            </a:solidFill>
          </a:endParaRPr>
        </a:p>
        <a:p>
          <a:pPr algn="ctr"/>
          <a:r>
            <a:rPr kumimoji="1" lang="en-US" altLang="ja-JP" sz="900">
              <a:solidFill>
                <a:schemeClr val="tx1"/>
              </a:solidFill>
            </a:rPr>
            <a:t>BND</a:t>
          </a:r>
          <a:endParaRPr kumimoji="1" lang="ja-JP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314325</xdr:colOff>
      <xdr:row>7</xdr:row>
      <xdr:rowOff>133350</xdr:rowOff>
    </xdr:from>
    <xdr:to>
      <xdr:col>14</xdr:col>
      <xdr:colOff>342899</xdr:colOff>
      <xdr:row>7</xdr:row>
      <xdr:rowOff>581025</xdr:rowOff>
    </xdr:to>
    <xdr:sp macro="" textlink="">
      <xdr:nvSpPr>
        <xdr:cNvPr id="42" name="角丸四角形 41"/>
        <xdr:cNvSpPr/>
      </xdr:nvSpPr>
      <xdr:spPr>
        <a:xfrm>
          <a:off x="9048750" y="1838325"/>
          <a:ext cx="714374" cy="447675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bg2"/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全員</a:t>
          </a:r>
          <a:endParaRPr kumimoji="1" lang="en-US" altLang="ja-JP" sz="900">
            <a:solidFill>
              <a:schemeClr val="tx1"/>
            </a:solidFill>
          </a:endParaRPr>
        </a:p>
        <a:p>
          <a:pPr algn="ctr"/>
          <a:r>
            <a:rPr kumimoji="1" lang="en-US" altLang="ja-JP" sz="900">
              <a:solidFill>
                <a:schemeClr val="tx1"/>
              </a:solidFill>
            </a:rPr>
            <a:t>BND</a:t>
          </a:r>
          <a:endParaRPr kumimoji="1" lang="ja-JP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371475</xdr:colOff>
      <xdr:row>7</xdr:row>
      <xdr:rowOff>133350</xdr:rowOff>
    </xdr:from>
    <xdr:to>
      <xdr:col>20</xdr:col>
      <xdr:colOff>133349</xdr:colOff>
      <xdr:row>7</xdr:row>
      <xdr:rowOff>581025</xdr:rowOff>
    </xdr:to>
    <xdr:sp macro="" textlink="">
      <xdr:nvSpPr>
        <xdr:cNvPr id="43" name="角丸四角形 42"/>
        <xdr:cNvSpPr/>
      </xdr:nvSpPr>
      <xdr:spPr>
        <a:xfrm>
          <a:off x="13220700" y="1838325"/>
          <a:ext cx="714374" cy="447675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bg2"/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リーダ</a:t>
          </a:r>
          <a:endParaRPr kumimoji="1" lang="en-US" altLang="ja-JP" sz="900">
            <a:solidFill>
              <a:schemeClr val="tx1"/>
            </a:solidFill>
          </a:endParaRPr>
        </a:p>
        <a:p>
          <a:pPr algn="ctr"/>
          <a:r>
            <a:rPr kumimoji="1" lang="en-US" altLang="ja-JP" sz="900">
              <a:solidFill>
                <a:schemeClr val="tx1"/>
              </a:solidFill>
            </a:rPr>
            <a:t>BND</a:t>
          </a:r>
          <a:endParaRPr kumimoji="1" lang="ja-JP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38099</xdr:colOff>
      <xdr:row>33</xdr:row>
      <xdr:rowOff>85725</xdr:rowOff>
    </xdr:from>
    <xdr:to>
      <xdr:col>19</xdr:col>
      <xdr:colOff>695324</xdr:colOff>
      <xdr:row>35</xdr:row>
      <xdr:rowOff>85724</xdr:rowOff>
    </xdr:to>
    <xdr:sp macro="" textlink="">
      <xdr:nvSpPr>
        <xdr:cNvPr id="44" name="ホームベース 43"/>
        <xdr:cNvSpPr/>
      </xdr:nvSpPr>
      <xdr:spPr>
        <a:xfrm>
          <a:off x="3286124" y="6753225"/>
          <a:ext cx="10258425" cy="342899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Cloud</a:t>
          </a:r>
          <a:r>
            <a:rPr kumimoji="1" lang="ja-JP" altLang="en-US" sz="1100"/>
            <a:t>の</a:t>
          </a:r>
          <a:r>
            <a:rPr kumimoji="1" lang="en-US" altLang="ja-JP" sz="1100"/>
            <a:t>ASP</a:t>
          </a:r>
          <a:r>
            <a:rPr kumimoji="1" lang="ja-JP" altLang="en-US" sz="1100"/>
            <a:t>開発（期間を通じて、継続的に開発）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200025</xdr:rowOff>
    </xdr:from>
    <xdr:to>
      <xdr:col>16</xdr:col>
      <xdr:colOff>217718</xdr:colOff>
      <xdr:row>28</xdr:row>
      <xdr:rowOff>56559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00025"/>
          <a:ext cx="10857143" cy="4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soumu.go.jp/g-ict/country/brunei/pdf/673.pdf" TargetMode="External"/><Relationship Id="rId1" Type="http://schemas.openxmlformats.org/officeDocument/2006/relationships/hyperlink" Target="https://soracom.jp/services/air/price_global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soumu.go.jp/g-ict/country/brunei/pdf/673.pdf" TargetMode="External"/><Relationship Id="rId1" Type="http://schemas.openxmlformats.org/officeDocument/2006/relationships/hyperlink" Target="https://soracom.jp/services/air/price_global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ernetconference.org/ic2013/PDF/ic2013-paper07.pdf" TargetMode="External"/><Relationship Id="rId3" Type="http://schemas.openxmlformats.org/officeDocument/2006/relationships/hyperlink" Target="http://melt-myself.com/sim-brunei20160109" TargetMode="External"/><Relationship Id="rId7" Type="http://schemas.openxmlformats.org/officeDocument/2006/relationships/hyperlink" Target="http://qiita.com/dietposter/items/bf3b0311a044eaf36df8" TargetMode="External"/><Relationship Id="rId2" Type="http://schemas.openxmlformats.org/officeDocument/2006/relationships/hyperlink" Target="http://qiita.com/MechaTrax/items/7624cde463f4f66ae5d6" TargetMode="External"/><Relationship Id="rId1" Type="http://schemas.openxmlformats.org/officeDocument/2006/relationships/hyperlink" Target="http://www.googleadservices.com/pagead/aclk?sa=L&amp;ai=DChcSEwi1mOr-zOjPAhWSiX4KHRSpBIMYABAY&amp;ohost=www.google.co.jp&amp;cid=CAASJORoRrx4EjwysDZaCCdQIeI1I4ck5FzKR9lCCZz1c_HsDh0YPg&amp;sig=AOD64_3SyEjL8CKoFmUk_LrwxPgcJfAjHw&amp;ctype=5&amp;q=&amp;ved=0ahUKEwjIjuf-zOjPAhVLq1QKHcpSBzo4ChD0DgivAQ&amp;adurl=" TargetMode="External"/><Relationship Id="rId6" Type="http://schemas.openxmlformats.org/officeDocument/2006/relationships/hyperlink" Target="http://oppekepe.org/1598" TargetMode="External"/><Relationship Id="rId5" Type="http://schemas.openxmlformats.org/officeDocument/2006/relationships/hyperlink" Target="http://www.soumu.go.jp/g-ict/country/brunei/pdf/673.pdf" TargetMode="External"/><Relationship Id="rId4" Type="http://schemas.openxmlformats.org/officeDocument/2006/relationships/hyperlink" Target="http://solar-nenkin.com/monitoring/try-diy-of-simple-monitoring-system-4-my-p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6"/>
  <sheetViews>
    <sheetView tabSelected="1" zoomScale="75" zoomScaleNormal="75" workbookViewId="0">
      <selection activeCell="L7" sqref="L7"/>
    </sheetView>
  </sheetViews>
  <sheetFormatPr defaultRowHeight="13.5"/>
  <cols>
    <col min="1" max="1" width="3.625" customWidth="1"/>
    <col min="2" max="2" width="6" style="14" customWidth="1"/>
    <col min="3" max="3" width="26.25" customWidth="1"/>
    <col min="4" max="4" width="34.375" customWidth="1"/>
    <col min="5" max="5" width="14.125" bestFit="1" customWidth="1"/>
    <col min="6" max="6" width="6.75" customWidth="1"/>
    <col min="7" max="7" width="11.25" customWidth="1"/>
    <col min="8" max="8" width="59.5" bestFit="1" customWidth="1"/>
  </cols>
  <sheetData>
    <row r="1" spans="1:8" ht="33" customHeight="1">
      <c r="A1" s="38" t="s">
        <v>251</v>
      </c>
      <c r="B1" s="29"/>
    </row>
    <row r="2" spans="1:8" ht="18" customHeight="1">
      <c r="B2" s="124" t="s">
        <v>7</v>
      </c>
      <c r="C2" s="115"/>
      <c r="D2" s="126" t="s">
        <v>227</v>
      </c>
    </row>
    <row r="3" spans="1:8" ht="18" customHeight="1">
      <c r="B3" s="142"/>
      <c r="C3" s="116"/>
      <c r="D3" s="126"/>
    </row>
    <row r="4" spans="1:8" ht="18" customHeight="1">
      <c r="B4" s="130"/>
      <c r="C4" s="117"/>
      <c r="D4" s="27">
        <v>12</v>
      </c>
    </row>
    <row r="5" spans="1:8" ht="18" customHeight="1"/>
    <row r="6" spans="1:8" ht="23.25" customHeight="1">
      <c r="B6" s="124" t="s">
        <v>7</v>
      </c>
      <c r="C6" s="115"/>
      <c r="D6" s="127" t="s">
        <v>11</v>
      </c>
      <c r="E6" s="121" t="s">
        <v>23</v>
      </c>
      <c r="F6" s="122"/>
      <c r="G6" s="123"/>
      <c r="H6" s="127" t="s">
        <v>13</v>
      </c>
    </row>
    <row r="7" spans="1:8" ht="21.75" customHeight="1">
      <c r="B7" s="130"/>
      <c r="C7" s="117"/>
      <c r="D7" s="129"/>
      <c r="E7" s="7" t="s">
        <v>66</v>
      </c>
      <c r="F7" s="121" t="s">
        <v>12</v>
      </c>
      <c r="G7" s="123"/>
      <c r="H7" s="129"/>
    </row>
    <row r="8" spans="1:8" ht="15.75" customHeight="1">
      <c r="B8" s="124" t="s">
        <v>219</v>
      </c>
      <c r="C8" s="115"/>
      <c r="D8" s="143">
        <v>2</v>
      </c>
      <c r="E8" s="2" t="s">
        <v>3</v>
      </c>
      <c r="F8" s="110">
        <v>2</v>
      </c>
      <c r="G8" s="111"/>
      <c r="H8" s="161" t="s">
        <v>252</v>
      </c>
    </row>
    <row r="9" spans="1:8" ht="15" customHeight="1">
      <c r="B9" s="130"/>
      <c r="C9" s="117"/>
      <c r="D9" s="145"/>
      <c r="E9" s="2" t="s">
        <v>24</v>
      </c>
      <c r="F9" s="110">
        <v>6</v>
      </c>
      <c r="G9" s="111"/>
      <c r="H9" s="161" t="s">
        <v>221</v>
      </c>
    </row>
    <row r="10" spans="1:8" ht="15" customHeight="1">
      <c r="B10" s="124" t="s">
        <v>9</v>
      </c>
      <c r="C10" s="115"/>
      <c r="D10" s="139">
        <v>10</v>
      </c>
      <c r="E10" s="2" t="s">
        <v>3</v>
      </c>
      <c r="F10" s="110">
        <v>5</v>
      </c>
      <c r="G10" s="111"/>
      <c r="H10" s="161" t="s">
        <v>253</v>
      </c>
    </row>
    <row r="11" spans="1:8" ht="15" customHeight="1">
      <c r="B11" s="131"/>
      <c r="C11" s="132"/>
      <c r="D11" s="140"/>
      <c r="E11" s="2" t="s">
        <v>24</v>
      </c>
      <c r="F11" s="110">
        <v>5</v>
      </c>
      <c r="G11" s="111"/>
      <c r="H11" s="161" t="s">
        <v>254</v>
      </c>
    </row>
    <row r="12" spans="1:8" ht="15" customHeight="1">
      <c r="B12" s="124" t="s">
        <v>62</v>
      </c>
      <c r="C12" s="115"/>
      <c r="D12" s="133">
        <v>11</v>
      </c>
      <c r="E12" s="2" t="s">
        <v>3</v>
      </c>
      <c r="F12" s="146">
        <v>1</v>
      </c>
      <c r="G12" s="147"/>
      <c r="H12" s="161" t="s">
        <v>63</v>
      </c>
    </row>
    <row r="13" spans="1:8" ht="15" customHeight="1">
      <c r="B13" s="131"/>
      <c r="C13" s="132"/>
      <c r="D13" s="134"/>
      <c r="E13" s="2" t="s">
        <v>24</v>
      </c>
      <c r="F13" s="146">
        <v>5</v>
      </c>
      <c r="G13" s="147"/>
      <c r="H13" s="161" t="s">
        <v>192</v>
      </c>
    </row>
    <row r="14" spans="1:8" ht="15" customHeight="1">
      <c r="B14" s="124" t="s">
        <v>10</v>
      </c>
      <c r="C14" s="115"/>
      <c r="D14" s="139">
        <v>5</v>
      </c>
      <c r="E14" s="2" t="s">
        <v>3</v>
      </c>
      <c r="F14" s="110" t="s">
        <v>8</v>
      </c>
      <c r="G14" s="111"/>
      <c r="H14" s="162"/>
    </row>
    <row r="15" spans="1:8" ht="15" customHeight="1">
      <c r="B15" s="131"/>
      <c r="C15" s="132"/>
      <c r="D15" s="140"/>
      <c r="E15" s="2" t="s">
        <v>24</v>
      </c>
      <c r="F15" s="110">
        <v>5</v>
      </c>
      <c r="G15" s="111"/>
      <c r="H15" s="162" t="s">
        <v>255</v>
      </c>
    </row>
    <row r="16" spans="1:8" ht="15" customHeight="1">
      <c r="B16" s="124" t="s">
        <v>152</v>
      </c>
      <c r="C16" s="115"/>
      <c r="D16" s="139">
        <v>4</v>
      </c>
      <c r="E16" s="2" t="s">
        <v>3</v>
      </c>
      <c r="F16" s="110">
        <v>1</v>
      </c>
      <c r="G16" s="111"/>
      <c r="H16" s="162"/>
    </row>
    <row r="17" spans="1:8" ht="15" customHeight="1">
      <c r="B17" s="131"/>
      <c r="C17" s="132"/>
      <c r="D17" s="140"/>
      <c r="E17" s="2" t="s">
        <v>24</v>
      </c>
      <c r="F17" s="110">
        <v>3</v>
      </c>
      <c r="G17" s="111"/>
      <c r="H17" s="162" t="s">
        <v>256</v>
      </c>
    </row>
    <row r="18" spans="1:8" ht="15" customHeight="1">
      <c r="B18" s="124" t="s">
        <v>154</v>
      </c>
      <c r="C18" s="115"/>
      <c r="D18" s="139">
        <v>1</v>
      </c>
      <c r="E18" s="2" t="s">
        <v>3</v>
      </c>
      <c r="F18" s="110">
        <v>1</v>
      </c>
      <c r="G18" s="111"/>
      <c r="H18" s="162" t="s">
        <v>155</v>
      </c>
    </row>
    <row r="19" spans="1:8" ht="15" customHeight="1">
      <c r="B19" s="131"/>
      <c r="C19" s="132"/>
      <c r="D19" s="140"/>
      <c r="E19" s="2" t="s">
        <v>24</v>
      </c>
      <c r="F19" s="110">
        <v>1</v>
      </c>
      <c r="G19" s="111"/>
      <c r="H19" s="162" t="s">
        <v>257</v>
      </c>
    </row>
    <row r="20" spans="1:8" ht="15.75" customHeight="1">
      <c r="H20" s="160"/>
    </row>
    <row r="21" spans="1:8" ht="31.5" customHeight="1">
      <c r="B21" s="126" t="s">
        <v>7</v>
      </c>
      <c r="C21" s="126"/>
      <c r="D21" s="107" t="s">
        <v>19</v>
      </c>
      <c r="E21" s="107" t="s">
        <v>20</v>
      </c>
      <c r="F21" s="9" t="s">
        <v>70</v>
      </c>
      <c r="G21" s="9" t="s">
        <v>71</v>
      </c>
      <c r="H21" s="107" t="s">
        <v>13</v>
      </c>
    </row>
    <row r="22" spans="1:8" ht="42.75" customHeight="1">
      <c r="B22" s="138" t="s">
        <v>40</v>
      </c>
      <c r="C22" s="123"/>
      <c r="D22" s="2">
        <v>1</v>
      </c>
      <c r="E22" s="2" t="s">
        <v>260</v>
      </c>
      <c r="F22" s="6" t="s">
        <v>259</v>
      </c>
      <c r="G22" s="26">
        <v>2</v>
      </c>
      <c r="H22" s="162" t="s">
        <v>258</v>
      </c>
    </row>
    <row r="23" spans="1:8" ht="15" customHeight="1">
      <c r="B23" s="15"/>
      <c r="C23" s="3"/>
      <c r="D23" s="4"/>
      <c r="E23" s="5"/>
    </row>
    <row r="24" spans="1:8" ht="15" customHeight="1">
      <c r="A24" s="32" t="s">
        <v>184</v>
      </c>
    </row>
    <row r="25" spans="1:8" ht="25.5" customHeight="1">
      <c r="B25" s="118" t="s">
        <v>0</v>
      </c>
      <c r="C25" s="127" t="s">
        <v>1</v>
      </c>
      <c r="D25" s="121" t="s">
        <v>60</v>
      </c>
      <c r="E25" s="122"/>
      <c r="F25" s="122"/>
      <c r="G25" s="122"/>
      <c r="H25" s="123"/>
    </row>
    <row r="26" spans="1:8" ht="25.5" customHeight="1">
      <c r="B26" s="119"/>
      <c r="C26" s="128"/>
      <c r="D26" s="124" t="s">
        <v>2</v>
      </c>
      <c r="E26" s="125"/>
      <c r="F26" s="125"/>
      <c r="G26" s="125"/>
      <c r="H26" s="115"/>
    </row>
    <row r="27" spans="1:8" ht="25.5" customHeight="1">
      <c r="B27" s="120"/>
      <c r="C27" s="129"/>
      <c r="D27" s="107" t="s">
        <v>7</v>
      </c>
      <c r="E27" s="107" t="s">
        <v>4</v>
      </c>
      <c r="F27" s="107" t="s">
        <v>5</v>
      </c>
      <c r="G27" s="107" t="s">
        <v>37</v>
      </c>
      <c r="H27" s="107" t="s">
        <v>13</v>
      </c>
    </row>
    <row r="28" spans="1:8">
      <c r="B28" s="19" t="s">
        <v>85</v>
      </c>
      <c r="C28" s="10" t="s">
        <v>82</v>
      </c>
      <c r="D28" s="10" t="s">
        <v>83</v>
      </c>
      <c r="E28" s="10"/>
      <c r="F28" s="10"/>
      <c r="G28" s="10"/>
      <c r="H28" s="11"/>
    </row>
    <row r="29" spans="1:8">
      <c r="B29" s="16" t="s">
        <v>86</v>
      </c>
      <c r="C29" s="21" t="s">
        <v>125</v>
      </c>
      <c r="D29" s="1" t="s">
        <v>26</v>
      </c>
      <c r="E29" s="1">
        <v>6000</v>
      </c>
      <c r="F29" s="1">
        <v>7</v>
      </c>
      <c r="G29" s="1">
        <f>E29*F29</f>
        <v>42000</v>
      </c>
      <c r="H29" s="1"/>
    </row>
    <row r="30" spans="1:8">
      <c r="B30" s="16" t="s">
        <v>87</v>
      </c>
      <c r="C30" s="22" t="s">
        <v>125</v>
      </c>
      <c r="D30" s="1" t="s">
        <v>27</v>
      </c>
      <c r="E30" s="1">
        <v>4000</v>
      </c>
      <c r="F30" s="1">
        <v>0</v>
      </c>
      <c r="G30" s="1">
        <f t="shared" ref="G30:G35" si="0">E30*F30</f>
        <v>0</v>
      </c>
      <c r="H30" s="1" t="s">
        <v>189</v>
      </c>
    </row>
    <row r="31" spans="1:8">
      <c r="B31" s="16" t="s">
        <v>88</v>
      </c>
      <c r="C31" s="22" t="s">
        <v>125</v>
      </c>
      <c r="D31" s="1" t="s">
        <v>78</v>
      </c>
      <c r="E31" s="1">
        <v>1500</v>
      </c>
      <c r="F31" s="1">
        <v>7</v>
      </c>
      <c r="G31" s="1">
        <f t="shared" si="0"/>
        <v>10500</v>
      </c>
      <c r="H31" s="1"/>
    </row>
    <row r="32" spans="1:8">
      <c r="B32" s="16" t="s">
        <v>89</v>
      </c>
      <c r="C32" s="22" t="s">
        <v>125</v>
      </c>
      <c r="D32" s="1" t="s">
        <v>190</v>
      </c>
      <c r="E32" s="1">
        <v>1000</v>
      </c>
      <c r="F32" s="1">
        <v>7</v>
      </c>
      <c r="G32" s="1">
        <f t="shared" si="0"/>
        <v>7000</v>
      </c>
      <c r="H32" s="1"/>
    </row>
    <row r="33" spans="2:8">
      <c r="B33" s="16" t="s">
        <v>90</v>
      </c>
      <c r="C33" s="22" t="s">
        <v>125</v>
      </c>
      <c r="D33" s="1" t="s">
        <v>267</v>
      </c>
      <c r="E33" s="1">
        <v>1000</v>
      </c>
      <c r="F33" s="1">
        <v>7</v>
      </c>
      <c r="G33" s="1">
        <f t="shared" si="0"/>
        <v>7000</v>
      </c>
      <c r="H33" s="1"/>
    </row>
    <row r="34" spans="2:8">
      <c r="B34" s="16" t="s">
        <v>91</v>
      </c>
      <c r="C34" s="22" t="s">
        <v>125</v>
      </c>
      <c r="D34" s="1" t="s">
        <v>29</v>
      </c>
      <c r="E34" s="1">
        <v>700</v>
      </c>
      <c r="F34" s="1">
        <v>7</v>
      </c>
      <c r="G34" s="1">
        <f t="shared" si="0"/>
        <v>4900</v>
      </c>
      <c r="H34" s="1"/>
    </row>
    <row r="35" spans="2:8">
      <c r="B35" s="16" t="s">
        <v>92</v>
      </c>
      <c r="C35" s="22" t="s">
        <v>125</v>
      </c>
      <c r="D35" s="1" t="s">
        <v>30</v>
      </c>
      <c r="E35" s="1">
        <v>3000</v>
      </c>
      <c r="F35" s="1">
        <v>3</v>
      </c>
      <c r="G35" s="1">
        <f t="shared" si="0"/>
        <v>9000</v>
      </c>
      <c r="H35" s="1" t="s">
        <v>130</v>
      </c>
    </row>
    <row r="36" spans="2:8">
      <c r="B36" s="16" t="s">
        <v>93</v>
      </c>
      <c r="C36" s="22" t="s">
        <v>125</v>
      </c>
      <c r="D36" s="1" t="s">
        <v>242</v>
      </c>
      <c r="E36" s="1">
        <v>50000</v>
      </c>
      <c r="F36" s="1">
        <v>1</v>
      </c>
      <c r="G36" s="1">
        <f>E36*F36</f>
        <v>50000</v>
      </c>
      <c r="H36" s="1"/>
    </row>
    <row r="37" spans="2:8">
      <c r="B37" s="19" t="s">
        <v>95</v>
      </c>
      <c r="C37" s="10" t="s">
        <v>77</v>
      </c>
      <c r="D37" s="13"/>
      <c r="E37" s="10"/>
      <c r="F37" s="10"/>
      <c r="G37" s="10"/>
      <c r="H37" s="11"/>
    </row>
    <row r="38" spans="2:8">
      <c r="B38" s="16" t="s">
        <v>96</v>
      </c>
      <c r="C38" s="21" t="s">
        <v>126</v>
      </c>
      <c r="D38" s="1" t="s">
        <v>264</v>
      </c>
      <c r="E38" s="1">
        <v>12000</v>
      </c>
      <c r="F38" s="1">
        <v>1</v>
      </c>
      <c r="G38" s="1">
        <f t="shared" ref="G38" si="1">E38*F38</f>
        <v>12000</v>
      </c>
      <c r="H38" s="1" t="s">
        <v>265</v>
      </c>
    </row>
    <row r="39" spans="2:8">
      <c r="B39" s="16" t="s">
        <v>97</v>
      </c>
      <c r="C39" s="22" t="s">
        <v>76</v>
      </c>
      <c r="D39" s="1" t="s">
        <v>28</v>
      </c>
      <c r="E39" s="1"/>
      <c r="F39" s="1"/>
      <c r="G39" s="1">
        <f t="shared" ref="G39" si="2">E39*F39</f>
        <v>0</v>
      </c>
      <c r="H39" s="1" t="s">
        <v>266</v>
      </c>
    </row>
    <row r="40" spans="2:8">
      <c r="B40" s="19" t="s">
        <v>98</v>
      </c>
      <c r="C40" s="10" t="s">
        <v>84</v>
      </c>
      <c r="D40" s="10" t="s">
        <v>261</v>
      </c>
      <c r="E40" s="10"/>
      <c r="F40" s="10"/>
      <c r="G40" s="10"/>
      <c r="H40" s="11"/>
    </row>
    <row r="41" spans="2:8">
      <c r="B41" s="16" t="s">
        <v>99</v>
      </c>
      <c r="C41" s="21" t="s">
        <v>127</v>
      </c>
      <c r="D41" s="1" t="s">
        <v>57</v>
      </c>
      <c r="E41" s="1">
        <v>8000</v>
      </c>
      <c r="F41" s="1">
        <v>0</v>
      </c>
      <c r="G41" s="1">
        <f>E41*F41</f>
        <v>0</v>
      </c>
      <c r="H41" s="1" t="s">
        <v>134</v>
      </c>
    </row>
    <row r="42" spans="2:8">
      <c r="B42" s="16" t="s">
        <v>100</v>
      </c>
      <c r="C42" s="22" t="s">
        <v>127</v>
      </c>
      <c r="D42" s="1" t="s">
        <v>58</v>
      </c>
      <c r="E42" s="1">
        <v>4000</v>
      </c>
      <c r="F42" s="1">
        <v>0</v>
      </c>
      <c r="G42" s="1">
        <f t="shared" ref="G42:G43" si="3">E42*F42</f>
        <v>0</v>
      </c>
      <c r="H42" s="1"/>
    </row>
    <row r="43" spans="2:8">
      <c r="B43" s="16" t="s">
        <v>101</v>
      </c>
      <c r="C43" s="22" t="s">
        <v>127</v>
      </c>
      <c r="D43" s="1" t="s">
        <v>61</v>
      </c>
      <c r="E43" s="1">
        <v>5500</v>
      </c>
      <c r="F43" s="1">
        <v>0</v>
      </c>
      <c r="G43" s="1">
        <f t="shared" si="3"/>
        <v>0</v>
      </c>
      <c r="H43" s="1"/>
    </row>
    <row r="44" spans="2:8">
      <c r="B44" s="19" t="s">
        <v>197</v>
      </c>
      <c r="C44" s="10" t="s">
        <v>36</v>
      </c>
      <c r="D44" s="10"/>
      <c r="E44" s="10"/>
      <c r="F44" s="10"/>
      <c r="G44" s="10"/>
      <c r="H44" s="11"/>
    </row>
    <row r="45" spans="2:8">
      <c r="B45" s="16" t="s">
        <v>198</v>
      </c>
      <c r="C45" s="18"/>
      <c r="D45" s="1" t="s">
        <v>244</v>
      </c>
      <c r="E45" s="1">
        <v>60000</v>
      </c>
      <c r="F45" s="1">
        <v>1</v>
      </c>
      <c r="G45" s="1">
        <f>E45*1</f>
        <v>60000</v>
      </c>
      <c r="H45" s="1" t="s">
        <v>263</v>
      </c>
    </row>
    <row r="46" spans="2:8">
      <c r="B46" s="19" t="s">
        <v>201</v>
      </c>
      <c r="C46" s="10" t="s">
        <v>222</v>
      </c>
      <c r="D46" s="10"/>
      <c r="E46" s="10"/>
      <c r="F46" s="10"/>
      <c r="G46" s="10"/>
      <c r="H46" s="11"/>
    </row>
    <row r="47" spans="2:8">
      <c r="B47" s="16" t="s">
        <v>202</v>
      </c>
      <c r="C47" s="21" t="s">
        <v>128</v>
      </c>
      <c r="D47" s="1" t="s">
        <v>79</v>
      </c>
      <c r="E47" s="1">
        <v>2500</v>
      </c>
      <c r="F47" s="1">
        <f>$F$13</f>
        <v>5</v>
      </c>
      <c r="G47" s="1">
        <f>E47*F47*D4</f>
        <v>150000</v>
      </c>
      <c r="H47" s="1" t="s">
        <v>262</v>
      </c>
    </row>
    <row r="48" spans="2:8">
      <c r="B48" s="16" t="s">
        <v>118</v>
      </c>
      <c r="C48" s="22" t="s">
        <v>128</v>
      </c>
      <c r="D48" s="1" t="s">
        <v>138</v>
      </c>
      <c r="E48" s="1">
        <v>800</v>
      </c>
      <c r="F48" s="1">
        <f>$F$13</f>
        <v>5</v>
      </c>
      <c r="G48" s="1">
        <f>E48*F48*D4</f>
        <v>48000</v>
      </c>
      <c r="H48" s="1" t="s">
        <v>194</v>
      </c>
    </row>
    <row r="49" spans="2:8">
      <c r="B49" s="16" t="s">
        <v>119</v>
      </c>
      <c r="C49" s="22" t="s">
        <v>128</v>
      </c>
      <c r="D49" s="1" t="s">
        <v>137</v>
      </c>
      <c r="E49" s="1">
        <v>880</v>
      </c>
      <c r="F49" s="1">
        <f>$F$12</f>
        <v>1</v>
      </c>
      <c r="G49" s="1">
        <f>E49*F49*D4</f>
        <v>10560</v>
      </c>
      <c r="H49" s="1"/>
    </row>
    <row r="50" spans="2:8">
      <c r="B50" s="16" t="s">
        <v>120</v>
      </c>
      <c r="C50" s="22" t="s">
        <v>128</v>
      </c>
      <c r="D50" s="1" t="s">
        <v>157</v>
      </c>
      <c r="E50" s="1">
        <f>SUM(E47:E49)</f>
        <v>4180</v>
      </c>
      <c r="F50" s="1"/>
      <c r="G50" s="1"/>
      <c r="H50" s="1"/>
    </row>
    <row r="51" spans="2:8">
      <c r="B51" s="19" t="s">
        <v>203</v>
      </c>
      <c r="C51" s="10" t="s">
        <v>223</v>
      </c>
      <c r="D51" s="10"/>
      <c r="E51" s="10"/>
      <c r="F51" s="10"/>
      <c r="G51" s="10"/>
      <c r="H51" s="11"/>
    </row>
    <row r="52" spans="2:8">
      <c r="B52" s="16" t="s">
        <v>204</v>
      </c>
      <c r="C52" s="22" t="s">
        <v>228</v>
      </c>
      <c r="D52" s="1" t="s">
        <v>31</v>
      </c>
      <c r="E52" s="1">
        <v>100000</v>
      </c>
      <c r="F52" s="1">
        <f>$G$22</f>
        <v>2</v>
      </c>
      <c r="G52" s="1">
        <f>E52*F52</f>
        <v>200000</v>
      </c>
      <c r="H52" s="1" t="s">
        <v>135</v>
      </c>
    </row>
    <row r="53" spans="2:8">
      <c r="B53" s="16" t="s">
        <v>207</v>
      </c>
      <c r="C53" s="22" t="s">
        <v>228</v>
      </c>
      <c r="D53" s="1" t="s">
        <v>35</v>
      </c>
      <c r="E53" s="1">
        <v>100000</v>
      </c>
      <c r="F53" s="1">
        <v>0</v>
      </c>
      <c r="G53" s="12">
        <f>E53*F53</f>
        <v>0</v>
      </c>
      <c r="H53" s="1" t="s">
        <v>196</v>
      </c>
    </row>
    <row r="54" spans="2:8">
      <c r="G54" s="100"/>
    </row>
    <row r="55" spans="2:8" ht="7.5" customHeight="1"/>
    <row r="56" spans="2:8" ht="33.75" customHeight="1">
      <c r="B56" s="28"/>
      <c r="C56" s="36" t="s">
        <v>243</v>
      </c>
      <c r="D56" s="36"/>
      <c r="E56" s="36"/>
      <c r="F56" s="37"/>
      <c r="G56" s="108">
        <f>SUM($G$29:$G$45)</f>
        <v>202400</v>
      </c>
      <c r="H56" s="109"/>
    </row>
    <row r="58" spans="2:8">
      <c r="B58" s="35" t="s">
        <v>136</v>
      </c>
    </row>
    <row r="59" spans="2:8">
      <c r="B59" s="34" t="s">
        <v>144</v>
      </c>
    </row>
    <row r="60" spans="2:8">
      <c r="B60" s="17"/>
    </row>
    <row r="61" spans="2:8">
      <c r="B61" s="17"/>
      <c r="E61" t="s">
        <v>145</v>
      </c>
    </row>
    <row r="62" spans="2:8">
      <c r="B62" s="17"/>
    </row>
    <row r="63" spans="2:8">
      <c r="B63" s="17"/>
    </row>
    <row r="64" spans="2:8">
      <c r="B64" s="17"/>
    </row>
    <row r="65" spans="2:2">
      <c r="B65" s="17"/>
    </row>
    <row r="66" spans="2:2">
      <c r="B66" s="17"/>
    </row>
    <row r="67" spans="2:2">
      <c r="B67" s="17"/>
    </row>
    <row r="68" spans="2:2">
      <c r="B68" s="17"/>
    </row>
    <row r="69" spans="2:2">
      <c r="B69" s="17"/>
    </row>
    <row r="70" spans="2:2">
      <c r="B70" s="17"/>
    </row>
    <row r="71" spans="2:2">
      <c r="B71" s="17"/>
    </row>
    <row r="72" spans="2:2">
      <c r="B72" s="17"/>
    </row>
    <row r="73" spans="2:2">
      <c r="B73" s="17"/>
    </row>
    <row r="74" spans="2:2">
      <c r="B74" s="17"/>
    </row>
    <row r="77" spans="2:2">
      <c r="B77" s="35" t="s">
        <v>224</v>
      </c>
    </row>
    <row r="82" spans="1:8">
      <c r="B82" s="14" t="s">
        <v>143</v>
      </c>
    </row>
    <row r="83" spans="1:8">
      <c r="B83" s="14" t="s">
        <v>156</v>
      </c>
    </row>
    <row r="84" spans="1:8">
      <c r="B84" s="24" t="s">
        <v>142</v>
      </c>
    </row>
    <row r="86" spans="1:8">
      <c r="B86" s="14" t="s">
        <v>147</v>
      </c>
    </row>
    <row r="87" spans="1:8">
      <c r="B87" s="24" t="s">
        <v>146</v>
      </c>
    </row>
    <row r="89" spans="1:8">
      <c r="F89" s="102" t="s">
        <v>248</v>
      </c>
      <c r="G89" s="103"/>
      <c r="H89" s="104">
        <f>SUM($E$41:$E$43)</f>
        <v>17500</v>
      </c>
    </row>
    <row r="90" spans="1:8">
      <c r="A90" s="33"/>
      <c r="B90" s="34" t="s">
        <v>158</v>
      </c>
      <c r="F90" s="20" t="s">
        <v>247</v>
      </c>
      <c r="G90" s="101"/>
      <c r="H90" s="18">
        <f>SUM($E$29:$E$34)-$E$30</f>
        <v>10200</v>
      </c>
    </row>
    <row r="91" spans="1:8">
      <c r="B91" s="118" t="s">
        <v>0</v>
      </c>
      <c r="C91" s="127" t="s">
        <v>1</v>
      </c>
      <c r="D91" s="121" t="s">
        <v>60</v>
      </c>
      <c r="E91" s="122"/>
      <c r="F91" s="122"/>
      <c r="G91" s="122"/>
      <c r="H91" s="123"/>
    </row>
    <row r="92" spans="1:8">
      <c r="B92" s="119"/>
      <c r="C92" s="128"/>
      <c r="D92" s="124" t="s">
        <v>2</v>
      </c>
      <c r="E92" s="125"/>
      <c r="F92" s="125"/>
      <c r="G92" s="125"/>
      <c r="H92" s="115"/>
    </row>
    <row r="93" spans="1:8">
      <c r="B93" s="120"/>
      <c r="C93" s="129"/>
      <c r="D93" s="23" t="s">
        <v>7</v>
      </c>
      <c r="E93" s="23" t="s">
        <v>4</v>
      </c>
      <c r="F93" s="23" t="s">
        <v>5</v>
      </c>
      <c r="G93" s="23" t="s">
        <v>37</v>
      </c>
      <c r="H93" s="23" t="s">
        <v>13</v>
      </c>
    </row>
    <row r="94" spans="1:8">
      <c r="B94" s="16" t="s">
        <v>159</v>
      </c>
      <c r="C94" s="1" t="s">
        <v>171</v>
      </c>
      <c r="D94" s="1" t="s">
        <v>178</v>
      </c>
      <c r="E94" s="1">
        <f t="shared" ref="E94:E100" si="4">$H$90</f>
        <v>10200</v>
      </c>
      <c r="F94" s="1">
        <v>1</v>
      </c>
      <c r="G94" s="1">
        <f>E94*F94</f>
        <v>10200</v>
      </c>
      <c r="H94" s="1"/>
    </row>
    <row r="95" spans="1:8">
      <c r="B95" s="16" t="s">
        <v>160</v>
      </c>
      <c r="C95" s="1" t="s">
        <v>172</v>
      </c>
      <c r="D95" s="1" t="s">
        <v>178</v>
      </c>
      <c r="E95" s="1">
        <f t="shared" si="4"/>
        <v>10200</v>
      </c>
      <c r="F95" s="1">
        <v>1</v>
      </c>
      <c r="G95" s="1">
        <f t="shared" ref="G95:G102" si="5">E95*F95</f>
        <v>10200</v>
      </c>
      <c r="H95" s="1"/>
    </row>
    <row r="96" spans="1:8">
      <c r="B96" s="16" t="s">
        <v>161</v>
      </c>
      <c r="C96" s="1" t="s">
        <v>173</v>
      </c>
      <c r="D96" s="1" t="s">
        <v>178</v>
      </c>
      <c r="E96" s="1">
        <f t="shared" si="4"/>
        <v>10200</v>
      </c>
      <c r="F96" s="1">
        <v>1</v>
      </c>
      <c r="G96" s="1">
        <f t="shared" si="5"/>
        <v>10200</v>
      </c>
      <c r="H96" s="1"/>
    </row>
    <row r="97" spans="2:8">
      <c r="B97" s="16" t="s">
        <v>162</v>
      </c>
      <c r="C97" s="1" t="s">
        <v>174</v>
      </c>
      <c r="D97" s="1" t="s">
        <v>178</v>
      </c>
      <c r="E97" s="1">
        <f t="shared" si="4"/>
        <v>10200</v>
      </c>
      <c r="F97" s="1">
        <v>1</v>
      </c>
      <c r="G97" s="1">
        <f t="shared" si="5"/>
        <v>10200</v>
      </c>
      <c r="H97" s="1"/>
    </row>
    <row r="98" spans="2:8">
      <c r="B98" s="16" t="s">
        <v>163</v>
      </c>
      <c r="C98" s="1" t="s">
        <v>175</v>
      </c>
      <c r="D98" s="1" t="s">
        <v>178</v>
      </c>
      <c r="E98" s="1">
        <f t="shared" si="4"/>
        <v>10200</v>
      </c>
      <c r="F98" s="1">
        <v>1</v>
      </c>
      <c r="G98" s="1">
        <f t="shared" si="5"/>
        <v>10200</v>
      </c>
      <c r="H98" s="1"/>
    </row>
    <row r="99" spans="2:8">
      <c r="B99" s="16" t="s">
        <v>164</v>
      </c>
      <c r="C99" s="1" t="s">
        <v>176</v>
      </c>
      <c r="D99" s="1" t="s">
        <v>178</v>
      </c>
      <c r="E99" s="1">
        <f t="shared" si="4"/>
        <v>10200</v>
      </c>
      <c r="F99" s="1">
        <v>1</v>
      </c>
      <c r="G99" s="1">
        <f t="shared" si="5"/>
        <v>10200</v>
      </c>
      <c r="H99" s="1"/>
    </row>
    <row r="100" spans="2:8">
      <c r="B100" s="16" t="s">
        <v>165</v>
      </c>
      <c r="C100" s="1" t="s">
        <v>177</v>
      </c>
      <c r="D100" s="1" t="s">
        <v>178</v>
      </c>
      <c r="E100" s="1">
        <f t="shared" si="4"/>
        <v>10200</v>
      </c>
      <c r="F100" s="1">
        <v>1</v>
      </c>
      <c r="G100" s="1">
        <f t="shared" si="5"/>
        <v>10200</v>
      </c>
      <c r="H100" s="1"/>
    </row>
    <row r="101" spans="2:8">
      <c r="B101" s="16" t="s">
        <v>166</v>
      </c>
      <c r="C101" s="1" t="s">
        <v>169</v>
      </c>
      <c r="D101" s="1" t="s">
        <v>179</v>
      </c>
      <c r="E101" s="1">
        <f>$H$90+$E$35</f>
        <v>13200</v>
      </c>
      <c r="F101" s="1">
        <v>1</v>
      </c>
      <c r="G101" s="1">
        <f t="shared" si="5"/>
        <v>13200</v>
      </c>
      <c r="H101" s="1"/>
    </row>
    <row r="102" spans="2:8">
      <c r="B102" s="16" t="s">
        <v>167</v>
      </c>
      <c r="C102" s="1" t="s">
        <v>169</v>
      </c>
      <c r="D102" s="1" t="s">
        <v>179</v>
      </c>
      <c r="E102" s="1">
        <f>$H$90+$E$35</f>
        <v>13200</v>
      </c>
      <c r="F102" s="1">
        <v>1</v>
      </c>
      <c r="G102" s="1">
        <f t="shared" si="5"/>
        <v>13200</v>
      </c>
      <c r="H102" s="1"/>
    </row>
    <row r="103" spans="2:8" ht="60" customHeight="1">
      <c r="B103" s="16" t="s">
        <v>168</v>
      </c>
      <c r="C103" s="1" t="s">
        <v>170</v>
      </c>
      <c r="D103" s="1" t="s">
        <v>180</v>
      </c>
      <c r="E103" s="1">
        <f>$H$90+$E$35+SUM($E$41:$E$43)</f>
        <v>30700</v>
      </c>
      <c r="F103" s="1">
        <v>2</v>
      </c>
      <c r="G103" s="1">
        <f>E103*F103</f>
        <v>61400</v>
      </c>
      <c r="H103" s="30" t="s">
        <v>181</v>
      </c>
    </row>
    <row r="104" spans="2:8">
      <c r="B104" s="16" t="s">
        <v>225</v>
      </c>
      <c r="C104" s="1" t="s">
        <v>226</v>
      </c>
      <c r="D104" s="1" t="s">
        <v>178</v>
      </c>
      <c r="E104" s="1">
        <f>$H$90</f>
        <v>10200</v>
      </c>
      <c r="F104" s="1">
        <v>2</v>
      </c>
      <c r="G104" s="1">
        <f t="shared" ref="G104" si="6">E104*F104</f>
        <v>20400</v>
      </c>
      <c r="H104" s="1"/>
    </row>
    <row r="105" spans="2:8">
      <c r="B105" s="16" t="s">
        <v>230</v>
      </c>
      <c r="C105" s="1" t="s">
        <v>226</v>
      </c>
      <c r="D105" s="1" t="s">
        <v>246</v>
      </c>
      <c r="E105" s="1">
        <f>$H$90+SUM($E$41:$E$43)</f>
        <v>27700</v>
      </c>
      <c r="F105" s="1">
        <v>2</v>
      </c>
      <c r="G105" s="1">
        <f t="shared" ref="G105" si="7">E105*F105</f>
        <v>55400</v>
      </c>
      <c r="H105" s="1"/>
    </row>
    <row r="106" spans="2:8">
      <c r="F106" s="31" t="s">
        <v>182</v>
      </c>
      <c r="G106" s="31">
        <f>SUM(G94:G105)</f>
        <v>235000</v>
      </c>
      <c r="H106">
        <f>G106+35000+30000+80000</f>
        <v>380000</v>
      </c>
    </row>
  </sheetData>
  <mergeCells count="42">
    <mergeCell ref="B2:C4"/>
    <mergeCell ref="B91:B93"/>
    <mergeCell ref="C91:C93"/>
    <mergeCell ref="D91:H91"/>
    <mergeCell ref="D92:H92"/>
    <mergeCell ref="H6:H7"/>
    <mergeCell ref="B6:C7"/>
    <mergeCell ref="D6:D7"/>
    <mergeCell ref="E6:G6"/>
    <mergeCell ref="B14:C15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D8:D9"/>
    <mergeCell ref="D14:D15"/>
    <mergeCell ref="B10:C11"/>
    <mergeCell ref="D10:D11"/>
    <mergeCell ref="B22:C22"/>
    <mergeCell ref="D18:D19"/>
    <mergeCell ref="B21:C21"/>
    <mergeCell ref="B18:C19"/>
    <mergeCell ref="D2:D3"/>
    <mergeCell ref="B25:B27"/>
    <mergeCell ref="D25:H25"/>
    <mergeCell ref="C25:C27"/>
    <mergeCell ref="B8:C9"/>
    <mergeCell ref="B12:C13"/>
    <mergeCell ref="D12:D13"/>
    <mergeCell ref="B16:C17"/>
    <mergeCell ref="D16:D17"/>
    <mergeCell ref="F16:G16"/>
    <mergeCell ref="F17:G17"/>
    <mergeCell ref="G56:H56"/>
    <mergeCell ref="F18:G18"/>
    <mergeCell ref="F19:G19"/>
    <mergeCell ref="D26:H26"/>
  </mergeCells>
  <phoneticPr fontId="1"/>
  <hyperlinks>
    <hyperlink ref="B84" r:id="rId1"/>
    <hyperlink ref="B87" r:id="rId2"/>
  </hyperlinks>
  <pageMargins left="0.7" right="0.7" top="0.75" bottom="0.75" header="0.3" footer="0.3"/>
  <pageSetup paperSize="9" scale="34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5"/>
  <sheetViews>
    <sheetView topLeftCell="A18" zoomScale="75" zoomScaleNormal="75" workbookViewId="0">
      <selection activeCell="C45" sqref="C45"/>
    </sheetView>
  </sheetViews>
  <sheetFormatPr defaultRowHeight="13.5"/>
  <cols>
    <col min="1" max="1" width="3.625" customWidth="1"/>
    <col min="2" max="2" width="6" style="14" customWidth="1"/>
    <col min="3" max="3" width="26.25" customWidth="1"/>
    <col min="4" max="4" width="34.375" customWidth="1"/>
    <col min="5" max="5" width="14.125" bestFit="1" customWidth="1"/>
    <col min="6" max="6" width="6.75" customWidth="1"/>
    <col min="7" max="7" width="11.25" customWidth="1"/>
    <col min="8" max="8" width="27.625" customWidth="1"/>
    <col min="9" max="9" width="7" style="14" bestFit="1" customWidth="1"/>
    <col min="10" max="10" width="19.625" customWidth="1"/>
    <col min="11" max="11" width="30.75" customWidth="1"/>
    <col min="12" max="12" width="9.625" customWidth="1"/>
    <col min="13" max="13" width="9.875" customWidth="1"/>
    <col min="15" max="15" width="30" customWidth="1"/>
  </cols>
  <sheetData>
    <row r="1" spans="1:15" ht="33" customHeight="1">
      <c r="A1" s="38" t="s">
        <v>151</v>
      </c>
      <c r="B1" s="29"/>
    </row>
    <row r="2" spans="1:15" ht="18" customHeight="1">
      <c r="B2" s="124" t="s">
        <v>7</v>
      </c>
      <c r="C2" s="115"/>
      <c r="D2" s="126" t="s">
        <v>227</v>
      </c>
    </row>
    <row r="3" spans="1:15" ht="18" customHeight="1">
      <c r="B3" s="142"/>
      <c r="C3" s="116"/>
      <c r="D3" s="126"/>
    </row>
    <row r="4" spans="1:15" ht="18" customHeight="1">
      <c r="B4" s="130"/>
      <c r="C4" s="117"/>
      <c r="D4" s="27">
        <v>12</v>
      </c>
    </row>
    <row r="5" spans="1:15" ht="18" customHeight="1"/>
    <row r="6" spans="1:15" ht="23.25" customHeight="1">
      <c r="B6" s="124" t="s">
        <v>7</v>
      </c>
      <c r="C6" s="115"/>
      <c r="D6" s="127" t="s">
        <v>11</v>
      </c>
      <c r="E6" s="121" t="s">
        <v>23</v>
      </c>
      <c r="F6" s="122"/>
      <c r="G6" s="123"/>
      <c r="H6" s="124" t="s">
        <v>13</v>
      </c>
      <c r="I6" s="125"/>
      <c r="J6" s="125"/>
      <c r="K6" s="125"/>
      <c r="L6" s="125"/>
      <c r="M6" s="125"/>
      <c r="N6" s="125"/>
      <c r="O6" s="115"/>
    </row>
    <row r="7" spans="1:15" ht="21.75" customHeight="1">
      <c r="B7" s="130"/>
      <c r="C7" s="117"/>
      <c r="D7" s="129"/>
      <c r="E7" s="107" t="s">
        <v>66</v>
      </c>
      <c r="F7" s="121" t="s">
        <v>12</v>
      </c>
      <c r="G7" s="123"/>
      <c r="H7" s="130"/>
      <c r="I7" s="148"/>
      <c r="J7" s="148"/>
      <c r="K7" s="148"/>
      <c r="L7" s="148"/>
      <c r="M7" s="148"/>
      <c r="N7" s="148"/>
      <c r="O7" s="117"/>
    </row>
    <row r="8" spans="1:15" ht="15.75" customHeight="1">
      <c r="B8" s="124" t="s">
        <v>219</v>
      </c>
      <c r="C8" s="115"/>
      <c r="D8" s="143">
        <v>10</v>
      </c>
      <c r="E8" s="2" t="s">
        <v>3</v>
      </c>
      <c r="F8" s="110">
        <v>4</v>
      </c>
      <c r="G8" s="111"/>
      <c r="H8" s="135" t="s">
        <v>220</v>
      </c>
      <c r="I8" s="136"/>
      <c r="J8" s="136"/>
      <c r="K8" s="136"/>
      <c r="L8" s="136"/>
      <c r="M8" s="136"/>
      <c r="N8" s="136"/>
      <c r="O8" s="137"/>
    </row>
    <row r="9" spans="1:15" ht="15" customHeight="1">
      <c r="B9" s="130"/>
      <c r="C9" s="117"/>
      <c r="D9" s="145"/>
      <c r="E9" s="2" t="s">
        <v>24</v>
      </c>
      <c r="F9" s="110">
        <v>6</v>
      </c>
      <c r="G9" s="111"/>
      <c r="H9" s="135" t="s">
        <v>221</v>
      </c>
      <c r="I9" s="136"/>
      <c r="J9" s="136"/>
      <c r="K9" s="136"/>
      <c r="L9" s="136"/>
      <c r="M9" s="136"/>
      <c r="N9" s="136"/>
      <c r="O9" s="137"/>
    </row>
    <row r="10" spans="1:15" ht="15" customHeight="1">
      <c r="B10" s="124" t="s">
        <v>9</v>
      </c>
      <c r="C10" s="115"/>
      <c r="D10" s="139">
        <v>15</v>
      </c>
      <c r="E10" s="2" t="s">
        <v>3</v>
      </c>
      <c r="F10" s="110">
        <v>3</v>
      </c>
      <c r="G10" s="111"/>
      <c r="H10" s="135" t="s">
        <v>73</v>
      </c>
      <c r="I10" s="136"/>
      <c r="J10" s="136"/>
      <c r="K10" s="136"/>
      <c r="L10" s="136"/>
      <c r="M10" s="136"/>
      <c r="N10" s="136"/>
      <c r="O10" s="137"/>
    </row>
    <row r="11" spans="1:15" ht="15" customHeight="1">
      <c r="B11" s="131"/>
      <c r="C11" s="132"/>
      <c r="D11" s="140"/>
      <c r="E11" s="2" t="s">
        <v>24</v>
      </c>
      <c r="F11" s="110">
        <v>12</v>
      </c>
      <c r="G11" s="111"/>
      <c r="H11" s="135" t="s">
        <v>68</v>
      </c>
      <c r="I11" s="136"/>
      <c r="J11" s="136"/>
      <c r="K11" s="136"/>
      <c r="L11" s="136"/>
      <c r="M11" s="136"/>
      <c r="N11" s="136"/>
      <c r="O11" s="137"/>
    </row>
    <row r="12" spans="1:15" ht="15" customHeight="1">
      <c r="B12" s="124" t="s">
        <v>62</v>
      </c>
      <c r="C12" s="115"/>
      <c r="D12" s="133">
        <v>11</v>
      </c>
      <c r="E12" s="2" t="s">
        <v>3</v>
      </c>
      <c r="F12" s="146">
        <v>1</v>
      </c>
      <c r="G12" s="147"/>
      <c r="H12" s="135" t="s">
        <v>63</v>
      </c>
      <c r="I12" s="136"/>
      <c r="J12" s="136"/>
      <c r="K12" s="136"/>
      <c r="L12" s="136"/>
      <c r="M12" s="136"/>
      <c r="N12" s="136"/>
      <c r="O12" s="137"/>
    </row>
    <row r="13" spans="1:15" ht="15" customHeight="1">
      <c r="B13" s="131"/>
      <c r="C13" s="132"/>
      <c r="D13" s="134"/>
      <c r="E13" s="2" t="s">
        <v>24</v>
      </c>
      <c r="F13" s="146">
        <v>10</v>
      </c>
      <c r="G13" s="147"/>
      <c r="H13" s="135" t="s">
        <v>192</v>
      </c>
      <c r="I13" s="136"/>
      <c r="J13" s="136"/>
      <c r="K13" s="136"/>
      <c r="L13" s="136"/>
      <c r="M13" s="136"/>
      <c r="N13" s="136"/>
      <c r="O13" s="137"/>
    </row>
    <row r="14" spans="1:15" ht="15" customHeight="1">
      <c r="B14" s="124" t="s">
        <v>10</v>
      </c>
      <c r="C14" s="115"/>
      <c r="D14" s="139">
        <v>10</v>
      </c>
      <c r="E14" s="2" t="s">
        <v>3</v>
      </c>
      <c r="F14" s="110" t="s">
        <v>8</v>
      </c>
      <c r="G14" s="111"/>
      <c r="H14" s="112"/>
      <c r="I14" s="113"/>
      <c r="J14" s="113"/>
      <c r="K14" s="113"/>
      <c r="L14" s="113"/>
      <c r="M14" s="113"/>
      <c r="N14" s="113"/>
      <c r="O14" s="114"/>
    </row>
    <row r="15" spans="1:15" ht="15" customHeight="1">
      <c r="B15" s="131"/>
      <c r="C15" s="132"/>
      <c r="D15" s="140"/>
      <c r="E15" s="2" t="s">
        <v>24</v>
      </c>
      <c r="F15" s="110">
        <v>10</v>
      </c>
      <c r="G15" s="111"/>
      <c r="H15" s="112" t="s">
        <v>67</v>
      </c>
      <c r="I15" s="113"/>
      <c r="J15" s="113"/>
      <c r="K15" s="113"/>
      <c r="L15" s="113"/>
      <c r="M15" s="113"/>
      <c r="N15" s="113"/>
      <c r="O15" s="114"/>
    </row>
    <row r="16" spans="1:15" ht="15" customHeight="1">
      <c r="B16" s="124" t="s">
        <v>152</v>
      </c>
      <c r="C16" s="115"/>
      <c r="D16" s="139">
        <v>4</v>
      </c>
      <c r="E16" s="2" t="s">
        <v>3</v>
      </c>
      <c r="F16" s="110">
        <v>1</v>
      </c>
      <c r="G16" s="111"/>
      <c r="H16" s="112"/>
      <c r="I16" s="113"/>
      <c r="J16" s="113"/>
      <c r="K16" s="113"/>
      <c r="L16" s="113"/>
      <c r="M16" s="113"/>
      <c r="N16" s="113"/>
      <c r="O16" s="114"/>
    </row>
    <row r="17" spans="1:15" ht="15" customHeight="1">
      <c r="B17" s="131"/>
      <c r="C17" s="132"/>
      <c r="D17" s="140"/>
      <c r="E17" s="2" t="s">
        <v>24</v>
      </c>
      <c r="F17" s="110">
        <v>3</v>
      </c>
      <c r="G17" s="111"/>
      <c r="H17" s="112" t="s">
        <v>153</v>
      </c>
      <c r="I17" s="113"/>
      <c r="J17" s="113"/>
      <c r="K17" s="113"/>
      <c r="L17" s="113"/>
      <c r="M17" s="113"/>
      <c r="N17" s="113"/>
      <c r="O17" s="114"/>
    </row>
    <row r="18" spans="1:15" ht="15" customHeight="1">
      <c r="B18" s="124" t="s">
        <v>154</v>
      </c>
      <c r="C18" s="115"/>
      <c r="D18" s="139">
        <v>2</v>
      </c>
      <c r="E18" s="2" t="s">
        <v>3</v>
      </c>
      <c r="F18" s="110">
        <v>1</v>
      </c>
      <c r="G18" s="111"/>
      <c r="H18" s="112" t="s">
        <v>155</v>
      </c>
      <c r="I18" s="113"/>
      <c r="J18" s="113"/>
      <c r="K18" s="113"/>
      <c r="L18" s="113"/>
      <c r="M18" s="113"/>
      <c r="N18" s="113"/>
      <c r="O18" s="114"/>
    </row>
    <row r="19" spans="1:15" ht="15" customHeight="1">
      <c r="B19" s="131"/>
      <c r="C19" s="132"/>
      <c r="D19" s="140"/>
      <c r="E19" s="2" t="s">
        <v>24</v>
      </c>
      <c r="F19" s="110">
        <v>1</v>
      </c>
      <c r="G19" s="111"/>
      <c r="H19" s="112" t="s">
        <v>153</v>
      </c>
      <c r="I19" s="113"/>
      <c r="J19" s="113"/>
      <c r="K19" s="113"/>
      <c r="L19" s="113"/>
      <c r="M19" s="113"/>
      <c r="N19" s="113"/>
      <c r="O19" s="114"/>
    </row>
    <row r="20" spans="1:15" ht="15.75" customHeight="1"/>
    <row r="21" spans="1:15" ht="31.5" customHeight="1">
      <c r="B21" s="126" t="s">
        <v>7</v>
      </c>
      <c r="C21" s="126"/>
      <c r="D21" s="107" t="s">
        <v>19</v>
      </c>
      <c r="E21" s="107" t="s">
        <v>20</v>
      </c>
      <c r="F21" s="9" t="s">
        <v>70</v>
      </c>
      <c r="G21" s="9" t="s">
        <v>71</v>
      </c>
      <c r="H21" s="121" t="s">
        <v>13</v>
      </c>
      <c r="I21" s="122"/>
      <c r="J21" s="122"/>
      <c r="K21" s="122"/>
      <c r="L21" s="122"/>
      <c r="M21" s="122"/>
      <c r="N21" s="122"/>
      <c r="O21" s="123"/>
    </row>
    <row r="22" spans="1:15" ht="15" customHeight="1">
      <c r="B22" s="141" t="s">
        <v>40</v>
      </c>
      <c r="C22" s="115"/>
      <c r="D22" s="143">
        <v>4</v>
      </c>
      <c r="E22" s="2" t="s">
        <v>14</v>
      </c>
      <c r="F22" s="6" t="s">
        <v>195</v>
      </c>
      <c r="G22" s="26">
        <v>6</v>
      </c>
      <c r="H22" s="112" t="s">
        <v>191</v>
      </c>
      <c r="I22" s="113"/>
      <c r="J22" s="113"/>
      <c r="K22" s="113"/>
      <c r="L22" s="113"/>
      <c r="M22" s="113"/>
      <c r="N22" s="113"/>
      <c r="O22" s="114"/>
    </row>
    <row r="23" spans="1:15" ht="15" customHeight="1">
      <c r="B23" s="142"/>
      <c r="C23" s="116"/>
      <c r="D23" s="144"/>
      <c r="E23" s="2" t="s">
        <v>15</v>
      </c>
      <c r="F23" s="6" t="s">
        <v>72</v>
      </c>
      <c r="G23" s="26">
        <v>2</v>
      </c>
      <c r="H23" s="112" t="s">
        <v>21</v>
      </c>
      <c r="I23" s="113"/>
      <c r="J23" s="113"/>
      <c r="K23" s="113"/>
      <c r="L23" s="113"/>
      <c r="M23" s="113"/>
      <c r="N23" s="113"/>
      <c r="O23" s="114"/>
    </row>
    <row r="24" spans="1:15" ht="15" customHeight="1">
      <c r="B24" s="142"/>
      <c r="C24" s="116"/>
      <c r="D24" s="144"/>
      <c r="E24" s="2" t="s">
        <v>16</v>
      </c>
      <c r="F24" s="6" t="s">
        <v>195</v>
      </c>
      <c r="G24" s="26">
        <v>6</v>
      </c>
      <c r="H24" s="112" t="s">
        <v>191</v>
      </c>
      <c r="I24" s="113"/>
      <c r="J24" s="113"/>
      <c r="K24" s="113"/>
      <c r="L24" s="113"/>
      <c r="M24" s="113"/>
      <c r="N24" s="113"/>
      <c r="O24" s="114"/>
    </row>
    <row r="25" spans="1:15" ht="15" customHeight="1">
      <c r="B25" s="131"/>
      <c r="C25" s="132"/>
      <c r="D25" s="145"/>
      <c r="E25" s="2" t="s">
        <v>17</v>
      </c>
      <c r="F25" s="6" t="s">
        <v>72</v>
      </c>
      <c r="G25" s="26">
        <v>2</v>
      </c>
      <c r="H25" s="112" t="s">
        <v>22</v>
      </c>
      <c r="I25" s="113"/>
      <c r="J25" s="113"/>
      <c r="K25" s="113"/>
      <c r="L25" s="113"/>
      <c r="M25" s="113"/>
      <c r="N25" s="113"/>
      <c r="O25" s="114"/>
    </row>
    <row r="26" spans="1:15" ht="45" customHeight="1">
      <c r="B26" s="138" t="s">
        <v>41</v>
      </c>
      <c r="C26" s="123"/>
      <c r="D26" s="2">
        <v>1</v>
      </c>
      <c r="E26" s="2" t="s">
        <v>18</v>
      </c>
      <c r="F26" s="6" t="s">
        <v>74</v>
      </c>
      <c r="G26" s="26">
        <v>3</v>
      </c>
      <c r="H26" s="112" t="s">
        <v>69</v>
      </c>
      <c r="I26" s="113"/>
      <c r="J26" s="113"/>
      <c r="K26" s="113"/>
      <c r="L26" s="113"/>
      <c r="M26" s="113"/>
      <c r="N26" s="113"/>
      <c r="O26" s="114"/>
    </row>
    <row r="27" spans="1:15" ht="15" customHeight="1">
      <c r="B27" s="15"/>
      <c r="C27" s="3"/>
      <c r="D27" s="4"/>
      <c r="E27" s="5"/>
      <c r="J27" s="3"/>
    </row>
    <row r="28" spans="1:15" ht="15" customHeight="1">
      <c r="A28" s="32" t="s">
        <v>184</v>
      </c>
    </row>
    <row r="29" spans="1:15" ht="25.5" customHeight="1">
      <c r="B29" s="118" t="s">
        <v>0</v>
      </c>
      <c r="C29" s="127" t="s">
        <v>1</v>
      </c>
      <c r="D29" s="121" t="s">
        <v>60</v>
      </c>
      <c r="E29" s="122"/>
      <c r="F29" s="122"/>
      <c r="G29" s="122"/>
      <c r="H29" s="122"/>
      <c r="I29" s="118" t="s">
        <v>0</v>
      </c>
      <c r="J29" s="115" t="s">
        <v>1</v>
      </c>
      <c r="K29" s="121" t="s">
        <v>59</v>
      </c>
      <c r="L29" s="122"/>
      <c r="M29" s="122"/>
      <c r="N29" s="122"/>
      <c r="O29" s="123"/>
    </row>
    <row r="30" spans="1:15" ht="25.5" customHeight="1">
      <c r="B30" s="119"/>
      <c r="C30" s="128"/>
      <c r="D30" s="124" t="s">
        <v>2</v>
      </c>
      <c r="E30" s="125"/>
      <c r="F30" s="125"/>
      <c r="G30" s="125"/>
      <c r="H30" s="125"/>
      <c r="I30" s="119"/>
      <c r="J30" s="116"/>
      <c r="K30" s="124" t="s">
        <v>2</v>
      </c>
      <c r="L30" s="125"/>
      <c r="M30" s="125"/>
      <c r="N30" s="125"/>
      <c r="O30" s="115"/>
    </row>
    <row r="31" spans="1:15" ht="25.5" customHeight="1">
      <c r="B31" s="120"/>
      <c r="C31" s="129"/>
      <c r="D31" s="107" t="s">
        <v>7</v>
      </c>
      <c r="E31" s="107" t="s">
        <v>4</v>
      </c>
      <c r="F31" s="107" t="s">
        <v>5</v>
      </c>
      <c r="G31" s="107" t="s">
        <v>37</v>
      </c>
      <c r="H31" s="105" t="s">
        <v>13</v>
      </c>
      <c r="I31" s="120"/>
      <c r="J31" s="117"/>
      <c r="K31" s="107" t="s">
        <v>7</v>
      </c>
      <c r="L31" s="107" t="s">
        <v>4</v>
      </c>
      <c r="M31" s="107" t="s">
        <v>5</v>
      </c>
      <c r="N31" s="107" t="s">
        <v>6</v>
      </c>
      <c r="O31" s="107" t="s">
        <v>13</v>
      </c>
    </row>
    <row r="32" spans="1:15">
      <c r="B32" s="19" t="s">
        <v>85</v>
      </c>
      <c r="C32" s="10" t="s">
        <v>82</v>
      </c>
      <c r="D32" s="10" t="s">
        <v>83</v>
      </c>
      <c r="E32" s="10"/>
      <c r="F32" s="10"/>
      <c r="G32" s="10"/>
      <c r="H32" s="10"/>
      <c r="I32" s="19">
        <v>11</v>
      </c>
      <c r="J32" s="10" t="s">
        <v>82</v>
      </c>
      <c r="K32" s="10"/>
      <c r="L32" s="10"/>
      <c r="M32" s="10"/>
      <c r="N32" s="10"/>
      <c r="O32" s="11"/>
    </row>
    <row r="33" spans="2:15">
      <c r="B33" s="16" t="s">
        <v>86</v>
      </c>
      <c r="C33" s="21" t="s">
        <v>82</v>
      </c>
      <c r="D33" s="1" t="s">
        <v>26</v>
      </c>
      <c r="E33" s="1">
        <v>3000</v>
      </c>
      <c r="F33" s="1">
        <f>$D$10</f>
        <v>15</v>
      </c>
      <c r="G33" s="1">
        <f>E33*F33</f>
        <v>45000</v>
      </c>
      <c r="H33" s="20"/>
      <c r="I33" s="16" t="s">
        <v>102</v>
      </c>
      <c r="J33" s="21" t="s">
        <v>82</v>
      </c>
      <c r="K33" s="1" t="s">
        <v>38</v>
      </c>
      <c r="L33" s="1">
        <v>2500</v>
      </c>
      <c r="M33" s="1">
        <f>$D$10</f>
        <v>15</v>
      </c>
      <c r="N33" s="1">
        <f>L33*M33</f>
        <v>37500</v>
      </c>
      <c r="O33" s="1"/>
    </row>
    <row r="34" spans="2:15">
      <c r="B34" s="16" t="s">
        <v>87</v>
      </c>
      <c r="C34" s="22" t="s">
        <v>82</v>
      </c>
      <c r="D34" s="1" t="s">
        <v>27</v>
      </c>
      <c r="E34" s="1">
        <v>4000</v>
      </c>
      <c r="F34" s="1">
        <v>0</v>
      </c>
      <c r="G34" s="1">
        <f t="shared" ref="G34:G40" si="0">E34*F34</f>
        <v>0</v>
      </c>
      <c r="H34" s="20" t="s">
        <v>131</v>
      </c>
      <c r="I34" s="16" t="s">
        <v>103</v>
      </c>
      <c r="J34" s="22" t="s">
        <v>82</v>
      </c>
      <c r="K34" s="1" t="s">
        <v>27</v>
      </c>
      <c r="L34" s="1">
        <v>4000</v>
      </c>
      <c r="M34" s="1">
        <v>0</v>
      </c>
      <c r="N34" s="1">
        <f t="shared" ref="N34:N40" si="1">L34*M34</f>
        <v>0</v>
      </c>
      <c r="O34" s="1" t="s">
        <v>131</v>
      </c>
    </row>
    <row r="35" spans="2:15">
      <c r="B35" s="16" t="s">
        <v>88</v>
      </c>
      <c r="C35" s="22" t="s">
        <v>82</v>
      </c>
      <c r="D35" s="1" t="s">
        <v>78</v>
      </c>
      <c r="E35" s="1">
        <v>1500</v>
      </c>
      <c r="F35" s="1">
        <f>$D$10</f>
        <v>15</v>
      </c>
      <c r="G35" s="1">
        <f t="shared" si="0"/>
        <v>22500</v>
      </c>
      <c r="H35" s="20"/>
      <c r="I35" s="16" t="s">
        <v>104</v>
      </c>
      <c r="J35" s="22" t="s">
        <v>82</v>
      </c>
      <c r="K35" s="1" t="s">
        <v>39</v>
      </c>
      <c r="L35" s="1">
        <v>1500</v>
      </c>
      <c r="M35" s="1">
        <f>$D$10</f>
        <v>15</v>
      </c>
      <c r="N35" s="1">
        <f t="shared" si="1"/>
        <v>22500</v>
      </c>
      <c r="O35" s="20"/>
    </row>
    <row r="36" spans="2:15">
      <c r="B36" s="16" t="s">
        <v>89</v>
      </c>
      <c r="C36" s="22" t="s">
        <v>82</v>
      </c>
      <c r="D36" s="1" t="s">
        <v>190</v>
      </c>
      <c r="E36" s="1">
        <v>1000</v>
      </c>
      <c r="F36" s="1">
        <f>$D$10</f>
        <v>15</v>
      </c>
      <c r="G36" s="1">
        <f t="shared" si="0"/>
        <v>15000</v>
      </c>
      <c r="H36" s="20"/>
      <c r="I36" s="16" t="s">
        <v>105</v>
      </c>
      <c r="J36" s="22" t="s">
        <v>82</v>
      </c>
      <c r="K36" s="1" t="s">
        <v>190</v>
      </c>
      <c r="L36" s="1">
        <v>1000</v>
      </c>
      <c r="M36" s="1">
        <f>$D$10</f>
        <v>15</v>
      </c>
      <c r="N36" s="20">
        <f xml:space="preserve"> L36*M36</f>
        <v>15000</v>
      </c>
      <c r="O36" s="20"/>
    </row>
    <row r="37" spans="2:15">
      <c r="B37" s="16" t="s">
        <v>90</v>
      </c>
      <c r="C37" s="22" t="s">
        <v>82</v>
      </c>
      <c r="D37" s="1" t="s">
        <v>129</v>
      </c>
      <c r="E37" s="1">
        <v>1000</v>
      </c>
      <c r="F37" s="1">
        <f>$D$10</f>
        <v>15</v>
      </c>
      <c r="G37" s="1">
        <f t="shared" si="0"/>
        <v>15000</v>
      </c>
      <c r="H37" s="20"/>
      <c r="I37" s="16" t="s">
        <v>106</v>
      </c>
      <c r="J37" s="22" t="s">
        <v>82</v>
      </c>
      <c r="K37" s="1" t="s">
        <v>129</v>
      </c>
      <c r="L37" s="1">
        <v>1000</v>
      </c>
      <c r="M37" s="1">
        <f>$D$10</f>
        <v>15</v>
      </c>
      <c r="N37" s="1">
        <f t="shared" si="1"/>
        <v>15000</v>
      </c>
      <c r="O37" s="1"/>
    </row>
    <row r="38" spans="2:15">
      <c r="B38" s="16" t="s">
        <v>91</v>
      </c>
      <c r="C38" s="22" t="s">
        <v>82</v>
      </c>
      <c r="D38" s="1" t="s">
        <v>29</v>
      </c>
      <c r="E38" s="1">
        <v>700</v>
      </c>
      <c r="F38" s="1">
        <f>$D$10</f>
        <v>15</v>
      </c>
      <c r="G38" s="1">
        <f t="shared" si="0"/>
        <v>10500</v>
      </c>
      <c r="H38" s="20"/>
      <c r="I38" s="16" t="s">
        <v>107</v>
      </c>
      <c r="J38" s="22" t="s">
        <v>82</v>
      </c>
      <c r="K38" s="1" t="s">
        <v>29</v>
      </c>
      <c r="L38" s="1">
        <v>700</v>
      </c>
      <c r="M38" s="1">
        <f>$D$10</f>
        <v>15</v>
      </c>
      <c r="N38" s="1">
        <f t="shared" si="1"/>
        <v>10500</v>
      </c>
      <c r="O38" s="1"/>
    </row>
    <row r="39" spans="2:15">
      <c r="B39" s="16" t="s">
        <v>92</v>
      </c>
      <c r="C39" s="22" t="s">
        <v>82</v>
      </c>
      <c r="D39" s="1" t="s">
        <v>80</v>
      </c>
      <c r="E39" s="1">
        <v>400</v>
      </c>
      <c r="F39" s="1">
        <f>$D$10</f>
        <v>15</v>
      </c>
      <c r="G39" s="1">
        <f t="shared" si="0"/>
        <v>6000</v>
      </c>
      <c r="H39" s="20"/>
      <c r="I39" s="16" t="s">
        <v>108</v>
      </c>
      <c r="J39" s="22" t="s">
        <v>82</v>
      </c>
      <c r="K39" s="1" t="s">
        <v>80</v>
      </c>
      <c r="L39" s="1">
        <v>400</v>
      </c>
      <c r="M39" s="1">
        <f>$D$10</f>
        <v>15</v>
      </c>
      <c r="N39" s="1">
        <f t="shared" si="1"/>
        <v>6000</v>
      </c>
      <c r="O39" s="1"/>
    </row>
    <row r="40" spans="2:15">
      <c r="B40" s="16" t="s">
        <v>93</v>
      </c>
      <c r="C40" s="22" t="s">
        <v>82</v>
      </c>
      <c r="D40" s="1" t="s">
        <v>30</v>
      </c>
      <c r="E40" s="1">
        <v>2000</v>
      </c>
      <c r="F40" s="1">
        <f>$D$16</f>
        <v>4</v>
      </c>
      <c r="G40" s="1">
        <f t="shared" si="0"/>
        <v>8000</v>
      </c>
      <c r="H40" s="20" t="s">
        <v>130</v>
      </c>
      <c r="I40" s="16" t="s">
        <v>109</v>
      </c>
      <c r="J40" s="22" t="s">
        <v>82</v>
      </c>
      <c r="K40" s="1" t="s">
        <v>30</v>
      </c>
      <c r="L40" s="1">
        <v>2000</v>
      </c>
      <c r="M40" s="1">
        <f>$D$16</f>
        <v>4</v>
      </c>
      <c r="N40" s="1">
        <f t="shared" si="1"/>
        <v>8000</v>
      </c>
      <c r="O40" s="20" t="s">
        <v>130</v>
      </c>
    </row>
    <row r="41" spans="2:15">
      <c r="B41" s="16" t="s">
        <v>94</v>
      </c>
      <c r="C41" s="22" t="s">
        <v>82</v>
      </c>
      <c r="D41" s="1" t="s">
        <v>242</v>
      </c>
      <c r="E41" s="1">
        <v>30000</v>
      </c>
      <c r="F41" s="1">
        <v>1</v>
      </c>
      <c r="G41" s="1">
        <f>E41*F41</f>
        <v>30000</v>
      </c>
      <c r="H41" s="20"/>
      <c r="I41" s="16" t="s">
        <v>110</v>
      </c>
      <c r="J41" s="22" t="s">
        <v>82</v>
      </c>
      <c r="K41" s="1" t="s">
        <v>218</v>
      </c>
      <c r="L41" s="1">
        <v>30000</v>
      </c>
      <c r="M41" s="1">
        <v>1</v>
      </c>
      <c r="N41" s="1">
        <f>L41*M41</f>
        <v>30000</v>
      </c>
      <c r="O41" s="20"/>
    </row>
    <row r="42" spans="2:15">
      <c r="B42" s="19" t="s">
        <v>95</v>
      </c>
      <c r="C42" s="10" t="s">
        <v>77</v>
      </c>
      <c r="D42" s="13"/>
      <c r="E42" s="10"/>
      <c r="F42" s="10"/>
      <c r="G42" s="10"/>
      <c r="H42" s="10"/>
      <c r="I42" s="19" t="s">
        <v>111</v>
      </c>
      <c r="J42" s="10" t="s">
        <v>77</v>
      </c>
      <c r="K42" s="10"/>
      <c r="L42" s="10"/>
      <c r="M42" s="10"/>
      <c r="N42" s="10"/>
      <c r="O42" s="11"/>
    </row>
    <row r="43" spans="2:15">
      <c r="B43" s="16" t="s">
        <v>96</v>
      </c>
      <c r="C43" s="21" t="s">
        <v>77</v>
      </c>
      <c r="D43" s="1" t="s">
        <v>217</v>
      </c>
      <c r="E43" s="1">
        <v>35000</v>
      </c>
      <c r="F43" s="1">
        <v>1</v>
      </c>
      <c r="G43" s="1">
        <f t="shared" ref="G43:G44" si="2">E43*F43</f>
        <v>35000</v>
      </c>
      <c r="H43" s="1" t="s">
        <v>216</v>
      </c>
      <c r="I43" s="16" t="s">
        <v>112</v>
      </c>
      <c r="J43" s="21" t="s">
        <v>77</v>
      </c>
      <c r="K43" s="1" t="s">
        <v>217</v>
      </c>
      <c r="L43" s="1">
        <v>35000</v>
      </c>
      <c r="M43" s="1">
        <v>1</v>
      </c>
      <c r="N43" s="1">
        <f t="shared" ref="N43:N44" si="3">L43*M43</f>
        <v>35000</v>
      </c>
      <c r="O43" s="1" t="s">
        <v>216</v>
      </c>
    </row>
    <row r="44" spans="2:15">
      <c r="B44" s="16" t="s">
        <v>97</v>
      </c>
      <c r="C44" s="22" t="s">
        <v>76</v>
      </c>
      <c r="D44" s="1" t="s">
        <v>28</v>
      </c>
      <c r="E44" s="1"/>
      <c r="F44" s="1"/>
      <c r="G44" s="1">
        <f t="shared" si="2"/>
        <v>0</v>
      </c>
      <c r="H44" s="1" t="s">
        <v>132</v>
      </c>
      <c r="I44" s="16" t="s">
        <v>113</v>
      </c>
      <c r="J44" s="22" t="s">
        <v>76</v>
      </c>
      <c r="K44" s="1" t="s">
        <v>28</v>
      </c>
      <c r="L44" s="1"/>
      <c r="M44" s="1"/>
      <c r="N44" s="1">
        <f t="shared" si="3"/>
        <v>0</v>
      </c>
      <c r="O44" s="1" t="s">
        <v>132</v>
      </c>
    </row>
    <row r="45" spans="2:15">
      <c r="B45" s="19" t="s">
        <v>98</v>
      </c>
      <c r="C45" s="10" t="s">
        <v>84</v>
      </c>
      <c r="D45" s="10" t="s">
        <v>229</v>
      </c>
      <c r="E45" s="10"/>
      <c r="F45" s="10"/>
      <c r="G45" s="10"/>
      <c r="H45" s="10"/>
      <c r="I45" s="19" t="s">
        <v>114</v>
      </c>
      <c r="J45" s="10" t="s">
        <v>84</v>
      </c>
      <c r="K45" s="10"/>
      <c r="L45" s="10"/>
      <c r="M45" s="10"/>
      <c r="N45" s="10"/>
      <c r="O45" s="11"/>
    </row>
    <row r="46" spans="2:15">
      <c r="B46" s="16" t="s">
        <v>99</v>
      </c>
      <c r="C46" s="21" t="s">
        <v>127</v>
      </c>
      <c r="D46" s="1" t="s">
        <v>57</v>
      </c>
      <c r="E46" s="1">
        <v>8000</v>
      </c>
      <c r="F46" s="1">
        <v>4</v>
      </c>
      <c r="G46" s="1">
        <f>E46*F46</f>
        <v>32000</v>
      </c>
      <c r="H46" s="20" t="s">
        <v>134</v>
      </c>
      <c r="I46" s="16" t="s">
        <v>115</v>
      </c>
      <c r="J46" s="21" t="s">
        <v>127</v>
      </c>
      <c r="K46" s="1" t="s">
        <v>57</v>
      </c>
      <c r="L46" s="1">
        <v>5000</v>
      </c>
      <c r="M46" s="1">
        <v>4</v>
      </c>
      <c r="N46" s="1">
        <f>L46*M46</f>
        <v>20000</v>
      </c>
      <c r="O46" s="1" t="s">
        <v>133</v>
      </c>
    </row>
    <row r="47" spans="2:15">
      <c r="B47" s="16" t="s">
        <v>100</v>
      </c>
      <c r="C47" s="22" t="s">
        <v>127</v>
      </c>
      <c r="D47" s="1" t="s">
        <v>58</v>
      </c>
      <c r="E47" s="1">
        <v>4000</v>
      </c>
      <c r="F47" s="1">
        <v>4</v>
      </c>
      <c r="G47" s="1">
        <f t="shared" ref="G47:G48" si="4">E47*F47</f>
        <v>16000</v>
      </c>
      <c r="H47" s="20"/>
      <c r="I47" s="16" t="s">
        <v>116</v>
      </c>
      <c r="J47" s="22" t="s">
        <v>127</v>
      </c>
      <c r="K47" s="1" t="s">
        <v>58</v>
      </c>
      <c r="L47" s="1">
        <v>4000</v>
      </c>
      <c r="M47" s="1">
        <v>4</v>
      </c>
      <c r="N47" s="1">
        <f t="shared" ref="N47:N48" si="5">L47*M47</f>
        <v>16000</v>
      </c>
      <c r="O47" s="1"/>
    </row>
    <row r="48" spans="2:15">
      <c r="B48" s="16" t="s">
        <v>101</v>
      </c>
      <c r="C48" s="22" t="s">
        <v>127</v>
      </c>
      <c r="D48" s="1" t="s">
        <v>61</v>
      </c>
      <c r="E48" s="1">
        <v>5500</v>
      </c>
      <c r="F48" s="1">
        <v>4</v>
      </c>
      <c r="G48" s="1">
        <f t="shared" si="4"/>
        <v>22000</v>
      </c>
      <c r="H48" s="20"/>
      <c r="I48" s="16" t="s">
        <v>117</v>
      </c>
      <c r="J48" s="22" t="s">
        <v>127</v>
      </c>
      <c r="K48" s="1" t="s">
        <v>61</v>
      </c>
      <c r="L48" s="1">
        <v>5500</v>
      </c>
      <c r="M48" s="1">
        <v>4</v>
      </c>
      <c r="N48" s="1">
        <f t="shared" si="5"/>
        <v>22000</v>
      </c>
      <c r="O48" s="1"/>
    </row>
    <row r="49" spans="2:15">
      <c r="B49" s="19" t="s">
        <v>197</v>
      </c>
      <c r="C49" s="10" t="s">
        <v>36</v>
      </c>
      <c r="D49" s="10"/>
      <c r="E49" s="10"/>
      <c r="F49" s="10"/>
      <c r="G49" s="10"/>
      <c r="H49" s="10"/>
      <c r="I49" s="19" t="s">
        <v>199</v>
      </c>
      <c r="J49" s="10" t="s">
        <v>36</v>
      </c>
      <c r="K49" s="10"/>
      <c r="L49" s="10"/>
      <c r="M49" s="10"/>
      <c r="N49" s="10"/>
      <c r="O49" s="11"/>
    </row>
    <row r="50" spans="2:15">
      <c r="B50" s="16" t="s">
        <v>198</v>
      </c>
      <c r="C50" s="18"/>
      <c r="D50" s="1" t="s">
        <v>244</v>
      </c>
      <c r="E50" s="1">
        <v>80000</v>
      </c>
      <c r="F50" s="1">
        <v>1</v>
      </c>
      <c r="G50" s="1">
        <f>E50*1</f>
        <v>80000</v>
      </c>
      <c r="H50" s="20"/>
      <c r="I50" s="16" t="s">
        <v>200</v>
      </c>
      <c r="J50" s="1" t="s">
        <v>244</v>
      </c>
      <c r="K50" s="1"/>
      <c r="L50" s="1">
        <v>80000</v>
      </c>
      <c r="M50" s="1">
        <v>1</v>
      </c>
      <c r="N50" s="1">
        <f>L50*M50</f>
        <v>80000</v>
      </c>
      <c r="O50" s="1"/>
    </row>
    <row r="51" spans="2:15">
      <c r="B51" s="19" t="s">
        <v>201</v>
      </c>
      <c r="C51" s="10" t="s">
        <v>222</v>
      </c>
      <c r="D51" s="10"/>
      <c r="E51" s="10"/>
      <c r="F51" s="10"/>
      <c r="G51" s="10"/>
      <c r="H51" s="10"/>
      <c r="I51" s="19" t="s">
        <v>208</v>
      </c>
      <c r="J51" s="10" t="s">
        <v>222</v>
      </c>
      <c r="K51" s="10"/>
      <c r="L51" s="10"/>
      <c r="M51" s="10"/>
      <c r="N51" s="10"/>
      <c r="O51" s="47"/>
    </row>
    <row r="52" spans="2:15">
      <c r="B52" s="16" t="s">
        <v>202</v>
      </c>
      <c r="C52" s="21" t="s">
        <v>128</v>
      </c>
      <c r="D52" s="1" t="s">
        <v>79</v>
      </c>
      <c r="E52" s="1">
        <v>2500</v>
      </c>
      <c r="F52" s="1">
        <f>$F$13</f>
        <v>10</v>
      </c>
      <c r="G52" s="1">
        <f>E52*F52*D4</f>
        <v>300000</v>
      </c>
      <c r="H52" s="20" t="s">
        <v>193</v>
      </c>
      <c r="I52" s="16" t="s">
        <v>209</v>
      </c>
      <c r="J52" s="21" t="s">
        <v>128</v>
      </c>
      <c r="K52" s="1" t="s">
        <v>79</v>
      </c>
      <c r="L52" s="1">
        <v>2500</v>
      </c>
      <c r="M52" s="1">
        <f>$F$13</f>
        <v>10</v>
      </c>
      <c r="N52" s="20">
        <f>L52*M52*D4</f>
        <v>300000</v>
      </c>
      <c r="O52" s="1" t="s">
        <v>193</v>
      </c>
    </row>
    <row r="53" spans="2:15">
      <c r="B53" s="16" t="s">
        <v>118</v>
      </c>
      <c r="C53" s="22" t="s">
        <v>128</v>
      </c>
      <c r="D53" s="1" t="s">
        <v>138</v>
      </c>
      <c r="E53" s="1">
        <v>800</v>
      </c>
      <c r="F53" s="1">
        <f>$F$13</f>
        <v>10</v>
      </c>
      <c r="G53" s="1">
        <f>E53*F53*D4</f>
        <v>96000</v>
      </c>
      <c r="H53" s="20" t="s">
        <v>194</v>
      </c>
      <c r="I53" s="16" t="s">
        <v>121</v>
      </c>
      <c r="J53" s="22" t="s">
        <v>128</v>
      </c>
      <c r="K53" s="1" t="s">
        <v>137</v>
      </c>
      <c r="L53" s="1">
        <v>800</v>
      </c>
      <c r="M53" s="1">
        <f>$F$13</f>
        <v>10</v>
      </c>
      <c r="N53" s="20">
        <f>L53*M53*D4</f>
        <v>96000</v>
      </c>
      <c r="O53" s="1" t="s">
        <v>194</v>
      </c>
    </row>
    <row r="54" spans="2:15">
      <c r="B54" s="16" t="s">
        <v>119</v>
      </c>
      <c r="C54" s="22" t="s">
        <v>128</v>
      </c>
      <c r="D54" s="1" t="s">
        <v>137</v>
      </c>
      <c r="E54" s="1">
        <v>880</v>
      </c>
      <c r="F54" s="1">
        <f>$F$12</f>
        <v>1</v>
      </c>
      <c r="G54" s="1">
        <f>E54*F54*D4</f>
        <v>10560</v>
      </c>
      <c r="H54" s="20"/>
      <c r="I54" s="16" t="s">
        <v>122</v>
      </c>
      <c r="J54" s="22" t="s">
        <v>128</v>
      </c>
      <c r="K54" s="1" t="s">
        <v>137</v>
      </c>
      <c r="L54" s="1">
        <v>880</v>
      </c>
      <c r="M54" s="1">
        <f>$F$12</f>
        <v>1</v>
      </c>
      <c r="N54" s="20">
        <f>L54*M54*D4</f>
        <v>10560</v>
      </c>
      <c r="O54" s="1"/>
    </row>
    <row r="55" spans="2:15">
      <c r="B55" s="16" t="s">
        <v>120</v>
      </c>
      <c r="C55" s="22" t="s">
        <v>128</v>
      </c>
      <c r="D55" s="1" t="s">
        <v>157</v>
      </c>
      <c r="E55" s="1">
        <f>SUM(E52:E54)</f>
        <v>4180</v>
      </c>
      <c r="F55" s="1"/>
      <c r="G55" s="1"/>
      <c r="H55" s="20"/>
      <c r="I55" s="16" t="s">
        <v>123</v>
      </c>
      <c r="J55" s="22" t="s">
        <v>128</v>
      </c>
      <c r="K55" s="1" t="s">
        <v>157</v>
      </c>
      <c r="L55" s="1"/>
      <c r="M55" s="1"/>
      <c r="N55" s="20"/>
      <c r="O55" s="1"/>
    </row>
    <row r="56" spans="2:15">
      <c r="B56" s="19" t="s">
        <v>203</v>
      </c>
      <c r="C56" s="10" t="s">
        <v>223</v>
      </c>
      <c r="D56" s="10"/>
      <c r="E56" s="10"/>
      <c r="F56" s="10"/>
      <c r="G56" s="10"/>
      <c r="H56" s="10"/>
      <c r="I56" s="19" t="s">
        <v>210</v>
      </c>
      <c r="J56" s="10" t="s">
        <v>223</v>
      </c>
      <c r="K56" s="10"/>
      <c r="L56" s="10"/>
      <c r="M56" s="10"/>
      <c r="N56" s="10"/>
      <c r="O56" s="47"/>
    </row>
    <row r="57" spans="2:15">
      <c r="B57" s="16" t="s">
        <v>204</v>
      </c>
      <c r="C57" s="22" t="s">
        <v>228</v>
      </c>
      <c r="D57" s="1" t="s">
        <v>31</v>
      </c>
      <c r="E57" s="1">
        <v>100000</v>
      </c>
      <c r="F57" s="1">
        <f>$G$22</f>
        <v>6</v>
      </c>
      <c r="G57" s="1">
        <f>E57*F57</f>
        <v>600000</v>
      </c>
      <c r="H57" s="20" t="s">
        <v>135</v>
      </c>
      <c r="I57" s="16" t="s">
        <v>211</v>
      </c>
      <c r="J57" s="18"/>
      <c r="K57" s="1" t="s">
        <v>31</v>
      </c>
      <c r="L57" s="1">
        <v>100000</v>
      </c>
      <c r="M57" s="1">
        <f>$G$22</f>
        <v>6</v>
      </c>
      <c r="N57" s="20">
        <f>L57*M57</f>
        <v>600000</v>
      </c>
      <c r="O57" s="1" t="s">
        <v>135</v>
      </c>
    </row>
    <row r="58" spans="2:15">
      <c r="B58" s="16" t="s">
        <v>124</v>
      </c>
      <c r="C58" s="22" t="s">
        <v>228</v>
      </c>
      <c r="D58" s="1" t="s">
        <v>32</v>
      </c>
      <c r="E58" s="1">
        <v>100000</v>
      </c>
      <c r="F58" s="1">
        <f>$G$23</f>
        <v>2</v>
      </c>
      <c r="G58" s="1">
        <f t="shared" ref="G58:G60" si="6">E58*F58</f>
        <v>200000</v>
      </c>
      <c r="H58" s="20" t="s">
        <v>135</v>
      </c>
      <c r="I58" s="16" t="s">
        <v>212</v>
      </c>
      <c r="J58" s="18"/>
      <c r="K58" s="1" t="s">
        <v>32</v>
      </c>
      <c r="L58" s="1">
        <v>100000</v>
      </c>
      <c r="M58" s="1">
        <f>$G$23</f>
        <v>2</v>
      </c>
      <c r="N58" s="20">
        <f t="shared" ref="N58:N60" si="7">L58*M58</f>
        <v>200000</v>
      </c>
      <c r="O58" s="1" t="s">
        <v>135</v>
      </c>
    </row>
    <row r="59" spans="2:15">
      <c r="B59" s="16" t="s">
        <v>205</v>
      </c>
      <c r="C59" s="22" t="s">
        <v>228</v>
      </c>
      <c r="D59" s="1" t="s">
        <v>33</v>
      </c>
      <c r="E59" s="1">
        <v>100000</v>
      </c>
      <c r="F59" s="1">
        <f>$G$24</f>
        <v>6</v>
      </c>
      <c r="G59" s="1">
        <f t="shared" si="6"/>
        <v>600000</v>
      </c>
      <c r="H59" s="20" t="s">
        <v>135</v>
      </c>
      <c r="I59" s="16" t="s">
        <v>213</v>
      </c>
      <c r="J59" s="18"/>
      <c r="K59" s="1" t="s">
        <v>33</v>
      </c>
      <c r="L59" s="1">
        <v>100000</v>
      </c>
      <c r="M59" s="1">
        <f>$G$24</f>
        <v>6</v>
      </c>
      <c r="N59" s="20">
        <f t="shared" si="7"/>
        <v>600000</v>
      </c>
      <c r="O59" s="1" t="s">
        <v>135</v>
      </c>
    </row>
    <row r="60" spans="2:15">
      <c r="B60" s="16" t="s">
        <v>206</v>
      </c>
      <c r="C60" s="22" t="s">
        <v>228</v>
      </c>
      <c r="D60" s="1" t="s">
        <v>34</v>
      </c>
      <c r="E60" s="1">
        <v>100000</v>
      </c>
      <c r="F60" s="1">
        <f>$G$25</f>
        <v>2</v>
      </c>
      <c r="G60" s="1">
        <f t="shared" si="6"/>
        <v>200000</v>
      </c>
      <c r="H60" s="20" t="s">
        <v>135</v>
      </c>
      <c r="I60" s="16" t="s">
        <v>214</v>
      </c>
      <c r="J60" s="18"/>
      <c r="K60" s="1" t="s">
        <v>34</v>
      </c>
      <c r="L60" s="1">
        <v>100000</v>
      </c>
      <c r="M60" s="1">
        <f>$G$25</f>
        <v>2</v>
      </c>
      <c r="N60" s="20">
        <f t="shared" si="7"/>
        <v>200000</v>
      </c>
      <c r="O60" s="1" t="s">
        <v>135</v>
      </c>
    </row>
    <row r="61" spans="2:15">
      <c r="B61" s="16" t="s">
        <v>207</v>
      </c>
      <c r="C61" s="22" t="s">
        <v>228</v>
      </c>
      <c r="D61" s="1" t="s">
        <v>35</v>
      </c>
      <c r="E61" s="1">
        <v>100000</v>
      </c>
      <c r="F61" s="1">
        <v>0</v>
      </c>
      <c r="G61" s="12">
        <f>E61*F61</f>
        <v>0</v>
      </c>
      <c r="H61" s="1" t="s">
        <v>196</v>
      </c>
      <c r="I61" s="16" t="s">
        <v>215</v>
      </c>
      <c r="J61" s="18"/>
      <c r="K61" s="1" t="s">
        <v>35</v>
      </c>
      <c r="L61" s="1">
        <v>100000</v>
      </c>
      <c r="M61" s="1">
        <v>0</v>
      </c>
      <c r="N61" s="106">
        <f>L61*M61</f>
        <v>0</v>
      </c>
      <c r="O61" s="1" t="s">
        <v>196</v>
      </c>
    </row>
    <row r="62" spans="2:15">
      <c r="G62" s="100"/>
    </row>
    <row r="63" spans="2:15" ht="7.5" customHeight="1"/>
    <row r="64" spans="2:15" ht="33.75" customHeight="1">
      <c r="B64" s="28"/>
      <c r="C64" s="36" t="s">
        <v>243</v>
      </c>
      <c r="D64" s="36"/>
      <c r="E64" s="36"/>
      <c r="F64" s="37"/>
      <c r="G64" s="108">
        <f>SUM($G$33:$G$50)</f>
        <v>337000</v>
      </c>
      <c r="H64" s="109"/>
      <c r="I64" s="28"/>
      <c r="J64" s="36" t="s">
        <v>231</v>
      </c>
      <c r="K64" s="36"/>
      <c r="L64" s="36"/>
      <c r="M64" s="37"/>
      <c r="N64" s="108">
        <f>SUM(N33:N50)</f>
        <v>317500</v>
      </c>
      <c r="O64" s="109"/>
    </row>
    <row r="65" spans="2:8" ht="17.25">
      <c r="B65" s="28"/>
      <c r="C65" s="36" t="s">
        <v>249</v>
      </c>
      <c r="D65" s="36"/>
      <c r="E65" s="36"/>
      <c r="F65" s="37"/>
      <c r="G65" s="108">
        <f>$G$64+SUM(G57:G60)</f>
        <v>1937000</v>
      </c>
      <c r="H65" s="109"/>
    </row>
    <row r="67" spans="2:8">
      <c r="B67" s="35" t="s">
        <v>136</v>
      </c>
    </row>
    <row r="68" spans="2:8">
      <c r="B68" s="34" t="s">
        <v>144</v>
      </c>
    </row>
    <row r="69" spans="2:8">
      <c r="B69" s="17"/>
    </row>
    <row r="70" spans="2:8">
      <c r="B70" s="17"/>
      <c r="E70" t="s">
        <v>145</v>
      </c>
    </row>
    <row r="71" spans="2:8">
      <c r="B71" s="17"/>
    </row>
    <row r="72" spans="2:8">
      <c r="B72" s="17"/>
    </row>
    <row r="73" spans="2:8">
      <c r="B73" s="17"/>
    </row>
    <row r="74" spans="2:8">
      <c r="B74" s="17"/>
    </row>
    <row r="75" spans="2:8">
      <c r="B75" s="17"/>
    </row>
    <row r="76" spans="2:8">
      <c r="B76" s="17"/>
    </row>
    <row r="77" spans="2:8">
      <c r="B77" s="17"/>
    </row>
    <row r="78" spans="2:8">
      <c r="B78" s="17"/>
    </row>
    <row r="79" spans="2:8">
      <c r="B79" s="17"/>
    </row>
    <row r="80" spans="2:8">
      <c r="B80" s="17"/>
    </row>
    <row r="81" spans="2:2">
      <c r="B81" s="17"/>
    </row>
    <row r="82" spans="2:2">
      <c r="B82" s="17"/>
    </row>
    <row r="83" spans="2:2">
      <c r="B83" s="17"/>
    </row>
    <row r="86" spans="2:2">
      <c r="B86" s="35" t="s">
        <v>224</v>
      </c>
    </row>
    <row r="91" spans="2:2">
      <c r="B91" s="14" t="s">
        <v>143</v>
      </c>
    </row>
    <row r="92" spans="2:2">
      <c r="B92" s="14" t="s">
        <v>156</v>
      </c>
    </row>
    <row r="93" spans="2:2">
      <c r="B93" s="24" t="s">
        <v>142</v>
      </c>
    </row>
    <row r="95" spans="2:2">
      <c r="B95" s="14" t="s">
        <v>147</v>
      </c>
    </row>
    <row r="96" spans="2:2">
      <c r="B96" s="24" t="s">
        <v>146</v>
      </c>
    </row>
    <row r="98" spans="1:8">
      <c r="F98" s="102" t="s">
        <v>248</v>
      </c>
      <c r="G98" s="103"/>
      <c r="H98" s="104">
        <f>SUM($E$46:$E$48)</f>
        <v>17500</v>
      </c>
    </row>
    <row r="99" spans="1:8">
      <c r="A99" s="33"/>
      <c r="B99" s="34" t="s">
        <v>158</v>
      </c>
      <c r="F99" s="20" t="s">
        <v>247</v>
      </c>
      <c r="G99" s="101"/>
      <c r="H99" s="18">
        <f>SUM($E$33:$E$39)-$E$34</f>
        <v>7600</v>
      </c>
    </row>
    <row r="100" spans="1:8">
      <c r="B100" s="118" t="s">
        <v>0</v>
      </c>
      <c r="C100" s="127" t="s">
        <v>1</v>
      </c>
      <c r="D100" s="121" t="s">
        <v>60</v>
      </c>
      <c r="E100" s="122"/>
      <c r="F100" s="122"/>
      <c r="G100" s="122"/>
      <c r="H100" s="123"/>
    </row>
    <row r="101" spans="1:8">
      <c r="B101" s="119"/>
      <c r="C101" s="128"/>
      <c r="D101" s="124" t="s">
        <v>2</v>
      </c>
      <c r="E101" s="125"/>
      <c r="F101" s="125"/>
      <c r="G101" s="125"/>
      <c r="H101" s="115"/>
    </row>
    <row r="102" spans="1:8">
      <c r="B102" s="120"/>
      <c r="C102" s="129"/>
      <c r="D102" s="107" t="s">
        <v>7</v>
      </c>
      <c r="E102" s="107" t="s">
        <v>4</v>
      </c>
      <c r="F102" s="107" t="s">
        <v>5</v>
      </c>
      <c r="G102" s="107" t="s">
        <v>37</v>
      </c>
      <c r="H102" s="107" t="s">
        <v>13</v>
      </c>
    </row>
    <row r="103" spans="1:8">
      <c r="B103" s="16" t="s">
        <v>159</v>
      </c>
      <c r="C103" s="1" t="s">
        <v>171</v>
      </c>
      <c r="D103" s="1" t="s">
        <v>178</v>
      </c>
      <c r="E103" s="1">
        <f t="shared" ref="E103:E109" si="8">$H$99</f>
        <v>7600</v>
      </c>
      <c r="F103" s="1">
        <v>1</v>
      </c>
      <c r="G103" s="1">
        <f>E103*F103</f>
        <v>7600</v>
      </c>
      <c r="H103" s="1"/>
    </row>
    <row r="104" spans="1:8">
      <c r="B104" s="16" t="s">
        <v>160</v>
      </c>
      <c r="C104" s="1" t="s">
        <v>172</v>
      </c>
      <c r="D104" s="1" t="s">
        <v>178</v>
      </c>
      <c r="E104" s="1">
        <f t="shared" si="8"/>
        <v>7600</v>
      </c>
      <c r="F104" s="1">
        <v>1</v>
      </c>
      <c r="G104" s="1">
        <f t="shared" ref="G104:G111" si="9">E104*F104</f>
        <v>7600</v>
      </c>
      <c r="H104" s="1"/>
    </row>
    <row r="105" spans="1:8">
      <c r="B105" s="16" t="s">
        <v>161</v>
      </c>
      <c r="C105" s="1" t="s">
        <v>173</v>
      </c>
      <c r="D105" s="1" t="s">
        <v>178</v>
      </c>
      <c r="E105" s="1">
        <f t="shared" si="8"/>
        <v>7600</v>
      </c>
      <c r="F105" s="1">
        <v>1</v>
      </c>
      <c r="G105" s="1">
        <f t="shared" si="9"/>
        <v>7600</v>
      </c>
      <c r="H105" s="1"/>
    </row>
    <row r="106" spans="1:8">
      <c r="B106" s="16" t="s">
        <v>162</v>
      </c>
      <c r="C106" s="1" t="s">
        <v>174</v>
      </c>
      <c r="D106" s="1" t="s">
        <v>178</v>
      </c>
      <c r="E106" s="1">
        <f t="shared" si="8"/>
        <v>7600</v>
      </c>
      <c r="F106" s="1">
        <v>1</v>
      </c>
      <c r="G106" s="1">
        <f t="shared" si="9"/>
        <v>7600</v>
      </c>
      <c r="H106" s="1"/>
    </row>
    <row r="107" spans="1:8">
      <c r="B107" s="16" t="s">
        <v>163</v>
      </c>
      <c r="C107" s="1" t="s">
        <v>175</v>
      </c>
      <c r="D107" s="1" t="s">
        <v>178</v>
      </c>
      <c r="E107" s="1">
        <f t="shared" si="8"/>
        <v>7600</v>
      </c>
      <c r="F107" s="1">
        <v>1</v>
      </c>
      <c r="G107" s="1">
        <f t="shared" si="9"/>
        <v>7600</v>
      </c>
      <c r="H107" s="1"/>
    </row>
    <row r="108" spans="1:8">
      <c r="B108" s="16" t="s">
        <v>164</v>
      </c>
      <c r="C108" s="1" t="s">
        <v>176</v>
      </c>
      <c r="D108" s="1" t="s">
        <v>178</v>
      </c>
      <c r="E108" s="1">
        <f t="shared" si="8"/>
        <v>7600</v>
      </c>
      <c r="F108" s="1">
        <v>1</v>
      </c>
      <c r="G108" s="1">
        <f t="shared" si="9"/>
        <v>7600</v>
      </c>
      <c r="H108" s="1"/>
    </row>
    <row r="109" spans="1:8">
      <c r="B109" s="16" t="s">
        <v>165</v>
      </c>
      <c r="C109" s="1" t="s">
        <v>177</v>
      </c>
      <c r="D109" s="1" t="s">
        <v>178</v>
      </c>
      <c r="E109" s="1">
        <f t="shared" si="8"/>
        <v>7600</v>
      </c>
      <c r="F109" s="1">
        <v>1</v>
      </c>
      <c r="G109" s="1">
        <f t="shared" si="9"/>
        <v>7600</v>
      </c>
      <c r="H109" s="1"/>
    </row>
    <row r="110" spans="1:8">
      <c r="B110" s="16" t="s">
        <v>166</v>
      </c>
      <c r="C110" s="1" t="s">
        <v>169</v>
      </c>
      <c r="D110" s="1" t="s">
        <v>179</v>
      </c>
      <c r="E110" s="1">
        <f>$H$99+$E$40</f>
        <v>9600</v>
      </c>
      <c r="F110" s="1">
        <v>1</v>
      </c>
      <c r="G110" s="1">
        <f t="shared" si="9"/>
        <v>9600</v>
      </c>
      <c r="H110" s="1"/>
    </row>
    <row r="111" spans="1:8">
      <c r="B111" s="16" t="s">
        <v>167</v>
      </c>
      <c r="C111" s="1" t="s">
        <v>169</v>
      </c>
      <c r="D111" s="1" t="s">
        <v>179</v>
      </c>
      <c r="E111" s="1">
        <f>$H$99+$E$40</f>
        <v>9600</v>
      </c>
      <c r="F111" s="1">
        <v>1</v>
      </c>
      <c r="G111" s="1">
        <f t="shared" si="9"/>
        <v>9600</v>
      </c>
      <c r="H111" s="1"/>
    </row>
    <row r="112" spans="1:8" ht="71.25" customHeight="1">
      <c r="B112" s="16" t="s">
        <v>168</v>
      </c>
      <c r="C112" s="1" t="s">
        <v>170</v>
      </c>
      <c r="D112" s="1" t="s">
        <v>180</v>
      </c>
      <c r="E112" s="1">
        <f>$H$99+$E$40+SUM($E$46:$E$48)</f>
        <v>27100</v>
      </c>
      <c r="F112" s="1">
        <v>2</v>
      </c>
      <c r="G112" s="1">
        <f>E112*F112</f>
        <v>54200</v>
      </c>
      <c r="H112" s="30" t="s">
        <v>181</v>
      </c>
    </row>
    <row r="113" spans="2:8">
      <c r="B113" s="16" t="s">
        <v>225</v>
      </c>
      <c r="C113" s="1" t="s">
        <v>226</v>
      </c>
      <c r="D113" s="1" t="s">
        <v>178</v>
      </c>
      <c r="E113" s="1">
        <f>$H$99</f>
        <v>7600</v>
      </c>
      <c r="F113" s="1">
        <v>2</v>
      </c>
      <c r="G113" s="1">
        <f t="shared" ref="G113:G114" si="10">E113*F113</f>
        <v>15200</v>
      </c>
      <c r="H113" s="1"/>
    </row>
    <row r="114" spans="2:8">
      <c r="B114" s="16" t="s">
        <v>111</v>
      </c>
      <c r="C114" s="1" t="s">
        <v>226</v>
      </c>
      <c r="D114" s="1" t="s">
        <v>246</v>
      </c>
      <c r="E114" s="1">
        <f>$H$99+SUM($E$46:$E$48)</f>
        <v>25100</v>
      </c>
      <c r="F114" s="1">
        <v>2</v>
      </c>
      <c r="G114" s="1">
        <f t="shared" si="10"/>
        <v>50200</v>
      </c>
      <c r="H114" s="1"/>
    </row>
    <row r="115" spans="2:8">
      <c r="F115" s="31" t="s">
        <v>182</v>
      </c>
      <c r="G115" s="31">
        <f>SUM(G103:G114)</f>
        <v>192000</v>
      </c>
      <c r="H115">
        <f>G115+35000+30000+80000</f>
        <v>337000</v>
      </c>
    </row>
  </sheetData>
  <mergeCells count="68">
    <mergeCell ref="G64:H64"/>
    <mergeCell ref="N64:O64"/>
    <mergeCell ref="G65:H65"/>
    <mergeCell ref="B100:B102"/>
    <mergeCell ref="C100:C102"/>
    <mergeCell ref="D100:H100"/>
    <mergeCell ref="D101:H101"/>
    <mergeCell ref="B26:C26"/>
    <mergeCell ref="H26:O26"/>
    <mergeCell ref="B29:B31"/>
    <mergeCell ref="C29:C31"/>
    <mergeCell ref="D29:H29"/>
    <mergeCell ref="I29:I31"/>
    <mergeCell ref="J29:J31"/>
    <mergeCell ref="K29:O29"/>
    <mergeCell ref="D30:H30"/>
    <mergeCell ref="K30:O30"/>
    <mergeCell ref="B21:C21"/>
    <mergeCell ref="H21:O21"/>
    <mergeCell ref="B22:C25"/>
    <mergeCell ref="D22:D25"/>
    <mergeCell ref="H22:O22"/>
    <mergeCell ref="H23:O23"/>
    <mergeCell ref="H24:O24"/>
    <mergeCell ref="H25:O25"/>
    <mergeCell ref="B18:C19"/>
    <mergeCell ref="D18:D19"/>
    <mergeCell ref="F18:G18"/>
    <mergeCell ref="H18:O18"/>
    <mergeCell ref="F19:G19"/>
    <mergeCell ref="H19:O19"/>
    <mergeCell ref="B16:C17"/>
    <mergeCell ref="D16:D17"/>
    <mergeCell ref="F16:G16"/>
    <mergeCell ref="H16:O16"/>
    <mergeCell ref="F17:G17"/>
    <mergeCell ref="H17:O17"/>
    <mergeCell ref="B14:C15"/>
    <mergeCell ref="D14:D15"/>
    <mergeCell ref="F14:G14"/>
    <mergeCell ref="H14:O14"/>
    <mergeCell ref="F15:G15"/>
    <mergeCell ref="H15:O15"/>
    <mergeCell ref="B12:C13"/>
    <mergeCell ref="D12:D13"/>
    <mergeCell ref="F12:G12"/>
    <mergeCell ref="H12:O12"/>
    <mergeCell ref="F13:G13"/>
    <mergeCell ref="H13:O13"/>
    <mergeCell ref="B10:C11"/>
    <mergeCell ref="D10:D11"/>
    <mergeCell ref="F10:G10"/>
    <mergeCell ref="H10:O10"/>
    <mergeCell ref="F11:G11"/>
    <mergeCell ref="H11:O11"/>
    <mergeCell ref="B8:C9"/>
    <mergeCell ref="D8:D9"/>
    <mergeCell ref="F8:G8"/>
    <mergeCell ref="H8:O8"/>
    <mergeCell ref="F9:G9"/>
    <mergeCell ref="H9:O9"/>
    <mergeCell ref="B2:C4"/>
    <mergeCell ref="D2:D3"/>
    <mergeCell ref="B6:C7"/>
    <mergeCell ref="D6:D7"/>
    <mergeCell ref="E6:G6"/>
    <mergeCell ref="H6:O7"/>
    <mergeCell ref="F7:G7"/>
  </mergeCells>
  <phoneticPr fontId="1"/>
  <hyperlinks>
    <hyperlink ref="B93" r:id="rId1"/>
    <hyperlink ref="B96" r:id="rId2"/>
  </hyperlinks>
  <pageMargins left="0.7" right="0.7" top="0.75" bottom="0.75" header="0.3" footer="0.3"/>
  <pageSetup paperSize="9" scale="34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0"/>
  <sheetViews>
    <sheetView workbookViewId="0"/>
  </sheetViews>
  <sheetFormatPr defaultRowHeight="13.5"/>
  <cols>
    <col min="1" max="1" width="5.5" style="39" customWidth="1"/>
    <col min="2" max="2" width="10.125" style="39" customWidth="1"/>
    <col min="20" max="20" width="12.5" customWidth="1"/>
  </cols>
  <sheetData>
    <row r="1" spans="1:24" s="39" customFormat="1" ht="19.5" thickBot="1">
      <c r="A1" s="63" t="s">
        <v>240</v>
      </c>
    </row>
    <row r="2" spans="1:24" ht="14.25" thickTop="1">
      <c r="B2" s="60" t="s">
        <v>237</v>
      </c>
      <c r="C2" s="40">
        <v>2016</v>
      </c>
      <c r="D2" s="41"/>
      <c r="E2" s="42"/>
      <c r="F2" s="43">
        <v>2017</v>
      </c>
      <c r="G2" s="44"/>
      <c r="H2" s="44"/>
      <c r="I2" s="44"/>
      <c r="J2" s="44"/>
      <c r="K2" s="44"/>
      <c r="L2" s="44"/>
      <c r="M2" s="44"/>
      <c r="N2" s="44"/>
      <c r="O2" s="45"/>
      <c r="P2" s="45"/>
      <c r="Q2" s="45"/>
      <c r="R2" s="45" t="s">
        <v>245</v>
      </c>
      <c r="S2" s="45"/>
      <c r="T2" s="45"/>
      <c r="U2" s="46"/>
      <c r="V2" s="39"/>
      <c r="W2" s="39"/>
      <c r="X2" s="39"/>
    </row>
    <row r="3" spans="1:24" ht="16.5" customHeight="1" thickBot="1">
      <c r="B3" s="61" t="s">
        <v>238</v>
      </c>
      <c r="C3" s="65">
        <v>10</v>
      </c>
      <c r="D3" s="66">
        <v>11</v>
      </c>
      <c r="E3" s="66">
        <v>12</v>
      </c>
      <c r="F3" s="84">
        <v>1</v>
      </c>
      <c r="G3" s="84">
        <v>2</v>
      </c>
      <c r="H3" s="84">
        <v>3</v>
      </c>
      <c r="I3" s="84">
        <v>4</v>
      </c>
      <c r="J3" s="84">
        <v>5</v>
      </c>
      <c r="K3" s="84">
        <v>6</v>
      </c>
      <c r="L3" s="84">
        <v>7</v>
      </c>
      <c r="M3" s="84">
        <v>8</v>
      </c>
      <c r="N3" s="84">
        <v>9</v>
      </c>
      <c r="O3" s="85">
        <v>10</v>
      </c>
      <c r="P3" s="85">
        <v>11</v>
      </c>
      <c r="Q3" s="85">
        <v>12</v>
      </c>
      <c r="R3" s="85">
        <v>1</v>
      </c>
      <c r="S3" s="85">
        <v>2</v>
      </c>
      <c r="T3" s="85">
        <v>3</v>
      </c>
      <c r="U3" s="86">
        <v>4</v>
      </c>
      <c r="V3" s="39"/>
      <c r="W3" s="39"/>
      <c r="X3" s="39"/>
    </row>
    <row r="4" spans="1:24" s="39" customFormat="1" ht="14.25" thickTop="1">
      <c r="B4" s="149" t="s">
        <v>239</v>
      </c>
      <c r="C4" s="67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87"/>
    </row>
    <row r="5" spans="1:24" s="39" customFormat="1">
      <c r="B5" s="150"/>
      <c r="C5" s="69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88"/>
    </row>
    <row r="6" spans="1:24" s="39" customFormat="1">
      <c r="B6" s="150"/>
      <c r="C6" s="69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88"/>
    </row>
    <row r="7" spans="1:24" s="39" customFormat="1" ht="42.75" customHeight="1" thickBot="1">
      <c r="B7" s="151"/>
      <c r="C7" s="71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89"/>
    </row>
    <row r="8" spans="1:24" s="39" customFormat="1" ht="52.5" customHeight="1" thickTop="1" thickBot="1">
      <c r="B8" s="64" t="s">
        <v>241</v>
      </c>
      <c r="C8" s="73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90"/>
    </row>
    <row r="9" spans="1:24" ht="14.25" thickTop="1">
      <c r="B9" s="58"/>
      <c r="C9" s="75"/>
      <c r="D9" s="76"/>
      <c r="E9" s="77"/>
      <c r="F9" s="91"/>
      <c r="G9" s="91"/>
      <c r="H9" s="91"/>
      <c r="I9" s="91"/>
      <c r="J9" s="91"/>
      <c r="K9" s="91"/>
      <c r="L9" s="91"/>
      <c r="M9" s="91"/>
      <c r="N9" s="91"/>
      <c r="O9" s="92"/>
      <c r="P9" s="92"/>
      <c r="Q9" s="92"/>
      <c r="R9" s="92"/>
      <c r="S9" s="92"/>
      <c r="T9" s="92"/>
      <c r="U9" s="93"/>
      <c r="V9" s="39"/>
      <c r="W9" s="39"/>
      <c r="X9" s="39"/>
    </row>
    <row r="10" spans="1:24">
      <c r="B10" s="62"/>
      <c r="C10" s="78"/>
      <c r="D10" s="79"/>
      <c r="E10" s="80"/>
      <c r="F10" s="94"/>
      <c r="G10" s="94"/>
      <c r="H10" s="94"/>
      <c r="I10" s="94"/>
      <c r="J10" s="94"/>
      <c r="K10" s="94"/>
      <c r="L10" s="94"/>
      <c r="M10" s="94"/>
      <c r="N10" s="94"/>
      <c r="O10" s="95"/>
      <c r="P10" s="95"/>
      <c r="Q10" s="95"/>
      <c r="R10" s="95"/>
      <c r="S10" s="95"/>
      <c r="T10" s="95"/>
      <c r="U10" s="96"/>
      <c r="V10" s="39"/>
      <c r="W10" s="39"/>
      <c r="X10" s="39"/>
    </row>
    <row r="11" spans="1:24">
      <c r="B11" s="62"/>
      <c r="C11" s="78"/>
      <c r="D11" s="79"/>
      <c r="E11" s="80"/>
      <c r="F11" s="94"/>
      <c r="G11" s="94"/>
      <c r="H11" s="94"/>
      <c r="I11" s="94"/>
      <c r="J11" s="94"/>
      <c r="K11" s="94"/>
      <c r="L11" s="94"/>
      <c r="M11" s="94"/>
      <c r="N11" s="94"/>
      <c r="O11" s="95"/>
      <c r="P11" s="95"/>
      <c r="Q11" s="95"/>
      <c r="R11" s="95"/>
      <c r="S11" s="95"/>
      <c r="T11" s="95"/>
      <c r="U11" s="96"/>
      <c r="V11" s="39"/>
      <c r="W11" s="39"/>
      <c r="X11" s="39"/>
    </row>
    <row r="12" spans="1:24">
      <c r="B12" s="62"/>
      <c r="C12" s="78"/>
      <c r="D12" s="79"/>
      <c r="E12" s="80"/>
      <c r="F12" s="94"/>
      <c r="G12" s="94"/>
      <c r="H12" s="94"/>
      <c r="I12" s="94"/>
      <c r="J12" s="94"/>
      <c r="K12" s="94"/>
      <c r="L12" s="94"/>
      <c r="M12" s="94"/>
      <c r="N12" s="94"/>
      <c r="O12" s="95"/>
      <c r="P12" s="95"/>
      <c r="Q12" s="95"/>
      <c r="R12" s="95"/>
      <c r="S12" s="95"/>
      <c r="T12" s="95"/>
      <c r="U12" s="96"/>
      <c r="V12" s="39"/>
      <c r="W12" s="39"/>
      <c r="X12" s="39"/>
    </row>
    <row r="13" spans="1:24">
      <c r="B13" s="62"/>
      <c r="C13" s="78"/>
      <c r="D13" s="79"/>
      <c r="E13" s="80"/>
      <c r="F13" s="94"/>
      <c r="G13" s="94"/>
      <c r="H13" s="94"/>
      <c r="I13" s="94"/>
      <c r="J13" s="94"/>
      <c r="K13" s="94"/>
      <c r="L13" s="94"/>
      <c r="M13" s="94"/>
      <c r="N13" s="94"/>
      <c r="O13" s="95"/>
      <c r="P13" s="95"/>
      <c r="Q13" s="95"/>
      <c r="R13" s="95"/>
      <c r="S13" s="95"/>
      <c r="T13" s="95"/>
      <c r="U13" s="96"/>
      <c r="V13" s="39"/>
      <c r="W13" s="39"/>
      <c r="X13" s="39"/>
    </row>
    <row r="14" spans="1:24">
      <c r="B14" s="62"/>
      <c r="C14" s="78"/>
      <c r="D14" s="79"/>
      <c r="E14" s="80"/>
      <c r="F14" s="94"/>
      <c r="G14" s="94"/>
      <c r="H14" s="94"/>
      <c r="I14" s="94"/>
      <c r="J14" s="94"/>
      <c r="K14" s="94"/>
      <c r="L14" s="94"/>
      <c r="M14" s="94"/>
      <c r="N14" s="94"/>
      <c r="O14" s="95"/>
      <c r="P14" s="95"/>
      <c r="Q14" s="95"/>
      <c r="R14" s="95"/>
      <c r="S14" s="95"/>
      <c r="T14" s="95"/>
      <c r="U14" s="96"/>
      <c r="V14" s="39"/>
      <c r="W14" s="39"/>
      <c r="X14" s="39"/>
    </row>
    <row r="15" spans="1:24">
      <c r="B15" s="62"/>
      <c r="C15" s="78"/>
      <c r="D15" s="79"/>
      <c r="E15" s="80"/>
      <c r="F15" s="94"/>
      <c r="G15" s="94"/>
      <c r="H15" s="94"/>
      <c r="I15" s="94"/>
      <c r="J15" s="94"/>
      <c r="K15" s="94"/>
      <c r="L15" s="94"/>
      <c r="M15" s="94"/>
      <c r="N15" s="94"/>
      <c r="O15" s="95"/>
      <c r="P15" s="95"/>
      <c r="Q15" s="95"/>
      <c r="R15" s="95"/>
      <c r="S15" s="95"/>
      <c r="T15" s="95"/>
      <c r="U15" s="96"/>
      <c r="V15" s="39"/>
      <c r="W15" s="39"/>
      <c r="X15" s="39"/>
    </row>
    <row r="16" spans="1:24">
      <c r="B16" s="62"/>
      <c r="C16" s="78"/>
      <c r="D16" s="79"/>
      <c r="E16" s="80"/>
      <c r="F16" s="94"/>
      <c r="G16" s="94"/>
      <c r="H16" s="94"/>
      <c r="I16" s="94"/>
      <c r="J16" s="94"/>
      <c r="K16" s="94"/>
      <c r="L16" s="94"/>
      <c r="M16" s="94"/>
      <c r="N16" s="94"/>
      <c r="O16" s="95"/>
      <c r="P16" s="95"/>
      <c r="Q16" s="95"/>
      <c r="R16" s="95"/>
      <c r="S16" s="95"/>
      <c r="T16" s="95"/>
      <c r="U16" s="96"/>
      <c r="V16" s="39"/>
      <c r="W16" s="39"/>
      <c r="X16" s="39"/>
    </row>
    <row r="17" spans="2:24">
      <c r="B17" s="62"/>
      <c r="C17" s="78"/>
      <c r="D17" s="79"/>
      <c r="E17" s="80"/>
      <c r="F17" s="94"/>
      <c r="G17" s="94"/>
      <c r="H17" s="94"/>
      <c r="I17" s="94"/>
      <c r="J17" s="94"/>
      <c r="K17" s="94"/>
      <c r="L17" s="94"/>
      <c r="M17" s="94"/>
      <c r="N17" s="94"/>
      <c r="O17" s="95"/>
      <c r="P17" s="95"/>
      <c r="Q17" s="95"/>
      <c r="R17" s="95"/>
      <c r="S17" s="95"/>
      <c r="T17" s="95"/>
      <c r="U17" s="96"/>
      <c r="V17" s="39"/>
      <c r="W17" s="39"/>
      <c r="X17" s="39"/>
    </row>
    <row r="18" spans="2:24">
      <c r="B18" s="62"/>
      <c r="C18" s="78"/>
      <c r="D18" s="79"/>
      <c r="E18" s="80"/>
      <c r="F18" s="94"/>
      <c r="G18" s="94"/>
      <c r="H18" s="94"/>
      <c r="I18" s="94"/>
      <c r="J18" s="94"/>
      <c r="K18" s="94"/>
      <c r="L18" s="94"/>
      <c r="M18" s="94"/>
      <c r="N18" s="94"/>
      <c r="O18" s="95"/>
      <c r="P18" s="95"/>
      <c r="Q18" s="95"/>
      <c r="R18" s="95"/>
      <c r="S18" s="95"/>
      <c r="T18" s="95"/>
      <c r="U18" s="96"/>
      <c r="V18" s="39"/>
      <c r="W18" s="39"/>
      <c r="X18" s="39"/>
    </row>
    <row r="19" spans="2:24">
      <c r="B19" s="62"/>
      <c r="C19" s="78"/>
      <c r="D19" s="79"/>
      <c r="E19" s="80"/>
      <c r="F19" s="94"/>
      <c r="G19" s="94"/>
      <c r="H19" s="94"/>
      <c r="I19" s="94"/>
      <c r="J19" s="94"/>
      <c r="K19" s="94"/>
      <c r="L19" s="94"/>
      <c r="M19" s="94"/>
      <c r="N19" s="94"/>
      <c r="O19" s="95"/>
      <c r="P19" s="95"/>
      <c r="Q19" s="95"/>
      <c r="R19" s="95"/>
      <c r="S19" s="95"/>
      <c r="T19" s="95"/>
      <c r="U19" s="96"/>
      <c r="V19" s="39"/>
      <c r="W19" s="39"/>
      <c r="X19" s="39"/>
    </row>
    <row r="20" spans="2:24">
      <c r="B20" s="62"/>
      <c r="C20" s="78"/>
      <c r="D20" s="79"/>
      <c r="E20" s="80"/>
      <c r="F20" s="94"/>
      <c r="G20" s="94"/>
      <c r="H20" s="94"/>
      <c r="I20" s="94"/>
      <c r="J20" s="94"/>
      <c r="K20" s="94"/>
      <c r="L20" s="94"/>
      <c r="M20" s="94"/>
      <c r="N20" s="94"/>
      <c r="O20" s="95"/>
      <c r="P20" s="95"/>
      <c r="Q20" s="95"/>
      <c r="R20" s="95"/>
      <c r="S20" s="95"/>
      <c r="T20" s="95"/>
      <c r="U20" s="96"/>
      <c r="V20" s="39"/>
      <c r="W20" s="39"/>
      <c r="X20" s="39"/>
    </row>
    <row r="21" spans="2:24">
      <c r="B21" s="62"/>
      <c r="C21" s="78"/>
      <c r="D21" s="79"/>
      <c r="E21" s="80"/>
      <c r="F21" s="94"/>
      <c r="G21" s="94"/>
      <c r="H21" s="94"/>
      <c r="I21" s="94"/>
      <c r="J21" s="94"/>
      <c r="K21" s="94"/>
      <c r="L21" s="94"/>
      <c r="M21" s="94"/>
      <c r="N21" s="94"/>
      <c r="O21" s="95"/>
      <c r="P21" s="95"/>
      <c r="Q21" s="95"/>
      <c r="R21" s="95"/>
      <c r="S21" s="95"/>
      <c r="T21" s="95"/>
      <c r="U21" s="96"/>
      <c r="V21" s="39"/>
      <c r="W21" s="39"/>
      <c r="X21" s="39"/>
    </row>
    <row r="22" spans="2:24">
      <c r="B22" s="62"/>
      <c r="C22" s="78"/>
      <c r="D22" s="79"/>
      <c r="E22" s="80"/>
      <c r="F22" s="94"/>
      <c r="G22" s="94"/>
      <c r="H22" s="94"/>
      <c r="I22" s="94"/>
      <c r="J22" s="94"/>
      <c r="K22" s="94"/>
      <c r="L22" s="94"/>
      <c r="M22" s="94"/>
      <c r="N22" s="94"/>
      <c r="O22" s="95"/>
      <c r="P22" s="95"/>
      <c r="Q22" s="95"/>
      <c r="R22" s="95"/>
      <c r="S22" s="95"/>
      <c r="T22" s="95"/>
      <c r="U22" s="96"/>
      <c r="V22" s="39"/>
      <c r="W22" s="39"/>
      <c r="X22" s="39"/>
    </row>
    <row r="23" spans="2:24">
      <c r="B23" s="62"/>
      <c r="C23" s="78"/>
      <c r="D23" s="79"/>
      <c r="E23" s="80"/>
      <c r="F23" s="94"/>
      <c r="G23" s="94"/>
      <c r="H23" s="94"/>
      <c r="I23" s="94"/>
      <c r="J23" s="94"/>
      <c r="K23" s="94"/>
      <c r="L23" s="94"/>
      <c r="M23" s="94"/>
      <c r="N23" s="94"/>
      <c r="O23" s="95"/>
      <c r="P23" s="95"/>
      <c r="Q23" s="95"/>
      <c r="R23" s="95"/>
      <c r="S23" s="95"/>
      <c r="T23" s="95"/>
      <c r="U23" s="96"/>
      <c r="V23" s="39"/>
      <c r="W23" s="39"/>
      <c r="X23" s="39"/>
    </row>
    <row r="24" spans="2:24">
      <c r="B24" s="62"/>
      <c r="C24" s="78"/>
      <c r="D24" s="79"/>
      <c r="E24" s="80"/>
      <c r="F24" s="94"/>
      <c r="G24" s="94"/>
      <c r="H24" s="94"/>
      <c r="I24" s="94"/>
      <c r="J24" s="94"/>
      <c r="K24" s="94"/>
      <c r="L24" s="94"/>
      <c r="M24" s="94"/>
      <c r="N24" s="94"/>
      <c r="O24" s="95"/>
      <c r="P24" s="95"/>
      <c r="Q24" s="95"/>
      <c r="R24" s="95"/>
      <c r="S24" s="95"/>
      <c r="T24" s="95"/>
      <c r="U24" s="96"/>
      <c r="V24" s="39"/>
      <c r="W24" s="39"/>
      <c r="X24" s="39"/>
    </row>
    <row r="25" spans="2:24">
      <c r="B25" s="62"/>
      <c r="C25" s="78"/>
      <c r="D25" s="79"/>
      <c r="E25" s="80"/>
      <c r="F25" s="94"/>
      <c r="G25" s="94"/>
      <c r="H25" s="94"/>
      <c r="I25" s="94"/>
      <c r="J25" s="94"/>
      <c r="K25" s="94"/>
      <c r="L25" s="94"/>
      <c r="M25" s="94"/>
      <c r="N25" s="94"/>
      <c r="O25" s="95"/>
      <c r="P25" s="95"/>
      <c r="Q25" s="95"/>
      <c r="R25" s="95"/>
      <c r="S25" s="95"/>
      <c r="T25" s="95"/>
      <c r="U25" s="96"/>
      <c r="V25" s="39"/>
      <c r="W25" s="39"/>
      <c r="X25" s="39"/>
    </row>
    <row r="26" spans="2:24">
      <c r="B26" s="62"/>
      <c r="C26" s="78"/>
      <c r="D26" s="79"/>
      <c r="E26" s="80"/>
      <c r="F26" s="94"/>
      <c r="G26" s="94"/>
      <c r="H26" s="94"/>
      <c r="I26" s="94"/>
      <c r="J26" s="94"/>
      <c r="K26" s="94"/>
      <c r="L26" s="94"/>
      <c r="M26" s="94"/>
      <c r="N26" s="94"/>
      <c r="O26" s="95"/>
      <c r="P26" s="95"/>
      <c r="Q26" s="95"/>
      <c r="R26" s="95"/>
      <c r="S26" s="95"/>
      <c r="T26" s="95"/>
      <c r="U26" s="96"/>
      <c r="V26" s="39"/>
      <c r="W26" s="39"/>
      <c r="X26" s="39"/>
    </row>
    <row r="27" spans="2:24">
      <c r="B27" s="62"/>
      <c r="C27" s="78"/>
      <c r="D27" s="79"/>
      <c r="E27" s="80"/>
      <c r="F27" s="94"/>
      <c r="G27" s="94"/>
      <c r="H27" s="94"/>
      <c r="I27" s="94"/>
      <c r="J27" s="94"/>
      <c r="K27" s="94"/>
      <c r="L27" s="94"/>
      <c r="M27" s="94"/>
      <c r="N27" s="94"/>
      <c r="O27" s="95"/>
      <c r="P27" s="95"/>
      <c r="Q27" s="95"/>
      <c r="R27" s="95"/>
      <c r="S27" s="95"/>
      <c r="T27" s="95"/>
      <c r="U27" s="96"/>
      <c r="V27" s="39"/>
      <c r="W27" s="39"/>
      <c r="X27" s="39"/>
    </row>
    <row r="28" spans="2:24">
      <c r="B28" s="62"/>
      <c r="C28" s="78"/>
      <c r="D28" s="79"/>
      <c r="E28" s="80"/>
      <c r="F28" s="94"/>
      <c r="G28" s="94"/>
      <c r="H28" s="94"/>
      <c r="I28" s="94"/>
      <c r="J28" s="94"/>
      <c r="K28" s="94"/>
      <c r="L28" s="94"/>
      <c r="M28" s="94"/>
      <c r="N28" s="94"/>
      <c r="O28" s="95"/>
      <c r="P28" s="95"/>
      <c r="Q28" s="95"/>
      <c r="R28" s="95"/>
      <c r="S28" s="95"/>
      <c r="T28" s="95"/>
      <c r="U28" s="96"/>
      <c r="V28" s="39"/>
      <c r="W28" s="39"/>
      <c r="X28" s="39"/>
    </row>
    <row r="29" spans="2:24">
      <c r="B29" s="62"/>
      <c r="C29" s="78"/>
      <c r="D29" s="79"/>
      <c r="E29" s="80"/>
      <c r="F29" s="94"/>
      <c r="G29" s="94"/>
      <c r="H29" s="94"/>
      <c r="I29" s="94"/>
      <c r="J29" s="94"/>
      <c r="K29" s="94"/>
      <c r="L29" s="94"/>
      <c r="M29" s="94"/>
      <c r="N29" s="94"/>
      <c r="O29" s="95"/>
      <c r="P29" s="95"/>
      <c r="Q29" s="95"/>
      <c r="R29" s="95"/>
      <c r="S29" s="95"/>
      <c r="T29" s="95"/>
      <c r="U29" s="96"/>
      <c r="V29" s="39"/>
      <c r="W29" s="39"/>
      <c r="X29" s="39"/>
    </row>
    <row r="30" spans="2:24">
      <c r="B30" s="62"/>
      <c r="C30" s="78"/>
      <c r="D30" s="79"/>
      <c r="E30" s="80"/>
      <c r="F30" s="94"/>
      <c r="G30" s="94"/>
      <c r="H30" s="94"/>
      <c r="I30" s="94"/>
      <c r="J30" s="94"/>
      <c r="K30" s="94"/>
      <c r="L30" s="94"/>
      <c r="M30" s="94"/>
      <c r="N30" s="94"/>
      <c r="O30" s="95"/>
      <c r="P30" s="95"/>
      <c r="Q30" s="95"/>
      <c r="R30" s="95"/>
      <c r="S30" s="95"/>
      <c r="T30" s="95"/>
      <c r="U30" s="96"/>
      <c r="V30" s="39"/>
      <c r="W30" s="39"/>
      <c r="X30" s="39"/>
    </row>
    <row r="31" spans="2:24">
      <c r="B31" s="62"/>
      <c r="C31" s="78"/>
      <c r="D31" s="79"/>
      <c r="E31" s="80"/>
      <c r="F31" s="94"/>
      <c r="G31" s="94"/>
      <c r="H31" s="94"/>
      <c r="I31" s="94"/>
      <c r="J31" s="94"/>
      <c r="K31" s="94"/>
      <c r="L31" s="94"/>
      <c r="M31" s="94"/>
      <c r="N31" s="94"/>
      <c r="O31" s="95"/>
      <c r="P31" s="95"/>
      <c r="Q31" s="95"/>
      <c r="R31" s="95"/>
      <c r="S31" s="95"/>
      <c r="T31" s="95"/>
      <c r="U31" s="96"/>
      <c r="V31" s="39"/>
      <c r="W31" s="39"/>
      <c r="X31" s="39"/>
    </row>
    <row r="32" spans="2:24">
      <c r="B32" s="62"/>
      <c r="C32" s="78"/>
      <c r="D32" s="79"/>
      <c r="E32" s="80"/>
      <c r="F32" s="94"/>
      <c r="G32" s="94"/>
      <c r="H32" s="94"/>
      <c r="I32" s="94"/>
      <c r="J32" s="94"/>
      <c r="K32" s="94"/>
      <c r="L32" s="94"/>
      <c r="M32" s="94"/>
      <c r="N32" s="94"/>
      <c r="O32" s="95"/>
      <c r="P32" s="95"/>
      <c r="Q32" s="95"/>
      <c r="R32" s="95"/>
      <c r="S32" s="95"/>
      <c r="T32" s="95"/>
      <c r="U32" s="96"/>
      <c r="V32" s="39"/>
      <c r="W32" s="39"/>
      <c r="X32" s="39"/>
    </row>
    <row r="33" spans="2:24">
      <c r="B33" s="62"/>
      <c r="C33" s="78"/>
      <c r="D33" s="79"/>
      <c r="E33" s="80"/>
      <c r="F33" s="94"/>
      <c r="G33" s="94"/>
      <c r="H33" s="94"/>
      <c r="I33" s="94"/>
      <c r="J33" s="94"/>
      <c r="K33" s="94"/>
      <c r="L33" s="94"/>
      <c r="M33" s="94"/>
      <c r="N33" s="94"/>
      <c r="O33" s="95"/>
      <c r="P33" s="95"/>
      <c r="Q33" s="95"/>
      <c r="R33" s="95"/>
      <c r="S33" s="95"/>
      <c r="T33" s="95"/>
      <c r="U33" s="96"/>
      <c r="V33" s="39"/>
      <c r="W33" s="39"/>
      <c r="X33" s="39"/>
    </row>
    <row r="34" spans="2:24">
      <c r="B34" s="62"/>
      <c r="C34" s="78"/>
      <c r="D34" s="79"/>
      <c r="E34" s="80"/>
      <c r="F34" s="94"/>
      <c r="G34" s="94"/>
      <c r="H34" s="94"/>
      <c r="I34" s="94"/>
      <c r="J34" s="94"/>
      <c r="K34" s="94"/>
      <c r="L34" s="94"/>
      <c r="M34" s="94"/>
      <c r="N34" s="94"/>
      <c r="O34" s="95"/>
      <c r="P34" s="95"/>
      <c r="Q34" s="95"/>
      <c r="R34" s="95"/>
      <c r="S34" s="95"/>
      <c r="T34" s="95"/>
      <c r="U34" s="96"/>
      <c r="V34" s="39"/>
      <c r="W34" s="39"/>
      <c r="X34" s="39"/>
    </row>
    <row r="35" spans="2:24">
      <c r="B35" s="62"/>
      <c r="C35" s="78"/>
      <c r="D35" s="79"/>
      <c r="E35" s="80"/>
      <c r="F35" s="94"/>
      <c r="G35" s="94"/>
      <c r="H35" s="94"/>
      <c r="I35" s="94"/>
      <c r="J35" s="94"/>
      <c r="K35" s="94"/>
      <c r="L35" s="94"/>
      <c r="M35" s="94"/>
      <c r="N35" s="94"/>
      <c r="O35" s="95"/>
      <c r="P35" s="95"/>
      <c r="Q35" s="95"/>
      <c r="R35" s="95"/>
      <c r="S35" s="95"/>
      <c r="T35" s="95"/>
      <c r="U35" s="96"/>
      <c r="V35" s="39"/>
      <c r="W35" s="39"/>
      <c r="X35" s="39"/>
    </row>
    <row r="36" spans="2:24" ht="35.25" customHeight="1" thickBot="1">
      <c r="B36" s="59"/>
      <c r="C36" s="81"/>
      <c r="D36" s="82"/>
      <c r="E36" s="83"/>
      <c r="F36" s="97"/>
      <c r="G36" s="97"/>
      <c r="H36" s="97"/>
      <c r="I36" s="97"/>
      <c r="J36" s="97"/>
      <c r="K36" s="97"/>
      <c r="L36" s="97"/>
      <c r="M36" s="97"/>
      <c r="N36" s="97"/>
      <c r="O36" s="98"/>
      <c r="P36" s="98"/>
      <c r="Q36" s="98"/>
      <c r="R36" s="98"/>
      <c r="S36" s="98"/>
      <c r="T36" s="98"/>
      <c r="U36" s="99"/>
      <c r="V36" s="39"/>
      <c r="W36" s="39"/>
      <c r="X36" s="39"/>
    </row>
    <row r="37" spans="2:24" ht="14.25" thickTop="1"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</row>
    <row r="38" spans="2:24"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</row>
    <row r="39" spans="2:24"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</row>
    <row r="40" spans="2:24"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</row>
  </sheetData>
  <mergeCells count="1">
    <mergeCell ref="B4:B7"/>
  </mergeCells>
  <phoneticPr fontId="1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6" zoomScale="75" zoomScaleNormal="75" workbookViewId="0">
      <selection activeCell="B33" sqref="B33:C33"/>
    </sheetView>
  </sheetViews>
  <sheetFormatPr defaultRowHeight="13.5"/>
  <cols>
    <col min="1" max="1" width="10.75" customWidth="1"/>
    <col min="2" max="2" width="9.25" bestFit="1" customWidth="1"/>
    <col min="4" max="4" width="12.125" bestFit="1" customWidth="1"/>
    <col min="6" max="6" width="10.25" bestFit="1" customWidth="1"/>
  </cols>
  <sheetData>
    <row r="1" spans="1:1" s="39" customFormat="1" ht="18.75" customHeight="1">
      <c r="A1" s="39" t="s">
        <v>234</v>
      </c>
    </row>
    <row r="2" spans="1:1" s="39" customFormat="1"/>
    <row r="3" spans="1:1" s="39" customFormat="1"/>
    <row r="4" spans="1:1" s="39" customFormat="1"/>
    <row r="5" spans="1:1" s="39" customFormat="1"/>
    <row r="6" spans="1:1" s="39" customFormat="1"/>
    <row r="7" spans="1:1" s="39" customFormat="1"/>
    <row r="8" spans="1:1" s="39" customFormat="1"/>
    <row r="9" spans="1:1" s="39" customFormat="1"/>
    <row r="10" spans="1:1" s="39" customFormat="1"/>
    <row r="11" spans="1:1" s="39" customFormat="1"/>
    <row r="12" spans="1:1" s="39" customFormat="1"/>
    <row r="13" spans="1:1" s="39" customFormat="1"/>
    <row r="14" spans="1:1" s="39" customFormat="1"/>
    <row r="15" spans="1:1" s="39" customFormat="1"/>
    <row r="16" spans="1:1" s="39" customFormat="1"/>
    <row r="17" spans="1:11" s="39" customFormat="1"/>
    <row r="18" spans="1:11" s="39" customFormat="1"/>
    <row r="19" spans="1:11" s="39" customFormat="1"/>
    <row r="20" spans="1:11" s="39" customFormat="1"/>
    <row r="21" spans="1:11" s="39" customFormat="1"/>
    <row r="22" spans="1:11" s="39" customFormat="1"/>
    <row r="23" spans="1:11" s="39" customFormat="1"/>
    <row r="24" spans="1:11" s="39" customFormat="1"/>
    <row r="25" spans="1:11" s="39" customFormat="1"/>
    <row r="26" spans="1:11" s="39" customFormat="1"/>
    <row r="27" spans="1:11" s="39" customFormat="1"/>
    <row r="28" spans="1:11" s="39" customFormat="1"/>
    <row r="29" spans="1:11" s="39" customFormat="1" ht="14.25" thickBot="1"/>
    <row r="30" spans="1:11" s="39" customFormat="1" ht="14.25" thickTop="1">
      <c r="B30" s="51" t="s">
        <v>232</v>
      </c>
      <c r="C30" s="52"/>
      <c r="D30" s="53" t="s">
        <v>233</v>
      </c>
      <c r="E30" s="52"/>
      <c r="F30" s="53" t="s">
        <v>185</v>
      </c>
      <c r="G30" s="52"/>
      <c r="H30" s="53" t="s">
        <v>186</v>
      </c>
      <c r="I30" s="52"/>
      <c r="J30" s="53" t="s">
        <v>187</v>
      </c>
      <c r="K30" s="54"/>
    </row>
    <row r="31" spans="1:11" s="39" customFormat="1">
      <c r="A31" s="39" t="s">
        <v>235</v>
      </c>
      <c r="B31" s="158">
        <f>0.01*24*31*1</f>
        <v>7.4399999999999995</v>
      </c>
      <c r="C31" s="159"/>
      <c r="D31" s="55">
        <f>B31*6</f>
        <v>44.64</v>
      </c>
      <c r="E31" s="56"/>
      <c r="F31" s="55">
        <f>B31*12</f>
        <v>89.28</v>
      </c>
      <c r="G31" s="56"/>
      <c r="H31" s="57">
        <f>B31*24</f>
        <v>178.56</v>
      </c>
      <c r="I31" s="56"/>
      <c r="J31" s="57">
        <f>B31*36</f>
        <v>267.83999999999997</v>
      </c>
      <c r="K31" s="50"/>
    </row>
    <row r="32" spans="1:11" s="39" customFormat="1">
      <c r="A32" s="39" t="s">
        <v>236</v>
      </c>
      <c r="B32" s="158">
        <f>B31+20</f>
        <v>27.439999999999998</v>
      </c>
      <c r="C32" s="159"/>
      <c r="D32" s="152">
        <f>D31+20*6</f>
        <v>164.64</v>
      </c>
      <c r="E32" s="157"/>
      <c r="F32" s="152">
        <f>F31+20*12</f>
        <v>329.28</v>
      </c>
      <c r="G32" s="157"/>
      <c r="H32" s="152">
        <f>H31+20*24</f>
        <v>658.56</v>
      </c>
      <c r="I32" s="157"/>
      <c r="J32" s="152">
        <f>J31+20*36</f>
        <v>987.83999999999992</v>
      </c>
      <c r="K32" s="153"/>
    </row>
    <row r="33" spans="2:11" s="39" customFormat="1" ht="14.25" thickBot="1">
      <c r="B33" s="163">
        <f>B32*C35</f>
        <v>2963.5199999999995</v>
      </c>
      <c r="C33" s="155"/>
      <c r="D33" s="154">
        <f>D32*C35</f>
        <v>17781.12</v>
      </c>
      <c r="E33" s="155"/>
      <c r="F33" s="154">
        <f>F32*C35</f>
        <v>35562.239999999998</v>
      </c>
      <c r="G33" s="155"/>
      <c r="H33" s="154">
        <f>H32*C35</f>
        <v>71124.479999999996</v>
      </c>
      <c r="I33" s="155"/>
      <c r="J33" s="154">
        <f>J32*100</f>
        <v>98783.999999999985</v>
      </c>
      <c r="K33" s="156"/>
    </row>
    <row r="34" spans="2:11" s="39" customFormat="1" ht="15" thickTop="1" thickBot="1"/>
    <row r="35" spans="2:11" s="39" customFormat="1" ht="15" thickTop="1" thickBot="1">
      <c r="B35" s="49" t="s">
        <v>250</v>
      </c>
      <c r="C35" s="48">
        <v>108</v>
      </c>
    </row>
    <row r="36" spans="2:11" s="39" customFormat="1" ht="14.25" thickTop="1"/>
  </sheetData>
  <mergeCells count="11">
    <mergeCell ref="B31:C31"/>
    <mergeCell ref="B32:C32"/>
    <mergeCell ref="B33:C33"/>
    <mergeCell ref="D32:E32"/>
    <mergeCell ref="F32:G32"/>
    <mergeCell ref="J32:K32"/>
    <mergeCell ref="D33:E33"/>
    <mergeCell ref="F33:G33"/>
    <mergeCell ref="H33:I33"/>
    <mergeCell ref="J33:K33"/>
    <mergeCell ref="H32:I32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workbookViewId="0">
      <selection activeCell="B3" sqref="B3"/>
    </sheetView>
  </sheetViews>
  <sheetFormatPr defaultRowHeight="13.5"/>
  <cols>
    <col min="2" max="2" width="17.5" customWidth="1"/>
  </cols>
  <sheetData>
    <row r="1" spans="2:12">
      <c r="B1" t="s">
        <v>183</v>
      </c>
    </row>
    <row r="2" spans="2:12">
      <c r="B2" s="3" t="s">
        <v>25</v>
      </c>
      <c r="L2" t="s">
        <v>44</v>
      </c>
    </row>
    <row r="3" spans="2:12">
      <c r="B3" s="25" t="s">
        <v>188</v>
      </c>
      <c r="L3" t="s">
        <v>45</v>
      </c>
    </row>
    <row r="4" spans="2:12">
      <c r="B4" t="s">
        <v>46</v>
      </c>
      <c r="L4" t="s">
        <v>47</v>
      </c>
    </row>
    <row r="7" spans="2:12">
      <c r="B7" t="s">
        <v>42</v>
      </c>
    </row>
    <row r="8" spans="2:12">
      <c r="B8" s="8" t="s">
        <v>146</v>
      </c>
      <c r="L8" t="s">
        <v>43</v>
      </c>
    </row>
    <row r="9" spans="2:12">
      <c r="B9" s="25" t="s">
        <v>148</v>
      </c>
      <c r="D9" t="s">
        <v>149</v>
      </c>
    </row>
    <row r="11" spans="2:12">
      <c r="B11" t="s">
        <v>48</v>
      </c>
    </row>
    <row r="12" spans="2:12">
      <c r="B12" s="8" t="s">
        <v>81</v>
      </c>
    </row>
    <row r="13" spans="2:12">
      <c r="B13" s="8"/>
    </row>
    <row r="14" spans="2:12">
      <c r="B14" s="8" t="s">
        <v>150</v>
      </c>
    </row>
    <row r="15" spans="2:12">
      <c r="B15" s="8" t="s">
        <v>65</v>
      </c>
    </row>
    <row r="17" spans="2:5">
      <c r="B17" t="s">
        <v>56</v>
      </c>
    </row>
    <row r="18" spans="2:5">
      <c r="B18" t="s">
        <v>50</v>
      </c>
      <c r="C18" t="s">
        <v>49</v>
      </c>
    </row>
    <row r="19" spans="2:5">
      <c r="B19" t="s">
        <v>51</v>
      </c>
      <c r="C19" t="s">
        <v>52</v>
      </c>
    </row>
    <row r="20" spans="2:5">
      <c r="B20" t="s">
        <v>53</v>
      </c>
      <c r="C20" t="s">
        <v>75</v>
      </c>
    </row>
    <row r="21" spans="2:5">
      <c r="C21" t="s">
        <v>55</v>
      </c>
    </row>
    <row r="23" spans="2:5">
      <c r="B23" t="s">
        <v>140</v>
      </c>
    </row>
    <row r="24" spans="2:5">
      <c r="B24" s="8" t="s">
        <v>139</v>
      </c>
    </row>
    <row r="26" spans="2:5">
      <c r="B26" t="s">
        <v>64</v>
      </c>
    </row>
    <row r="27" spans="2:5">
      <c r="B27" s="8" t="s">
        <v>141</v>
      </c>
    </row>
    <row r="29" spans="2:5">
      <c r="E29" s="8" t="s">
        <v>54</v>
      </c>
    </row>
  </sheetData>
  <phoneticPr fontId="1"/>
  <hyperlinks>
    <hyperlink ref="E29" r:id="rId1" display="http://www.googleadservices.com/pagead/aclk?sa=L&amp;ai=DChcSEwi1mOr-zOjPAhWSiX4KHRSpBIMYABAY&amp;ohost=www.google.co.jp&amp;cid=CAASJORoRrx4EjwysDZaCCdQIeI1I4ck5FzKR9lCCZz1c_HsDh0YPg&amp;sig=AOD64_3SyEjL8CKoFmUk_LrwxPgcJfAjHw&amp;ctype=5&amp;q=&amp;ved=0ahUKEwjIjuf-zOjPAhVLq1QKHcpSBzo4ChD0DgivAQ&amp;adurl="/>
    <hyperlink ref="B12" r:id="rId2" location="%E3%82%B7%E3%82%B9%E3%83%86%E3%83%A0%E3%81%AE%E5%A4%96%E8%A6%B3%E5%86%85%E9%83%A8%E6%A7%8B%E6%88%90"/>
    <hyperlink ref="B24" r:id="rId3"/>
    <hyperlink ref="B27" r:id="rId4"/>
    <hyperlink ref="B8" r:id="rId5"/>
    <hyperlink ref="B9" r:id="rId6"/>
    <hyperlink ref="B15" r:id="rId7"/>
    <hyperlink ref="B3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試算表</vt:lpstr>
      <vt:lpstr>試算表_bk</vt:lpstr>
      <vt:lpstr>スケジュール概要</vt:lpstr>
      <vt:lpstr>AWS運用概算</vt:lpstr>
      <vt:lpstr>雑記</vt:lpstr>
    </vt:vector>
  </TitlesOfParts>
  <Company>マスミューチュアル生命保険株式会社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Yatabe, Sayuri</dc:creator>
  <cp:lastModifiedBy>yatabe</cp:lastModifiedBy>
  <cp:lastPrinted>2016-10-26T20:48:59Z</cp:lastPrinted>
  <dcterms:created xsi:type="dcterms:W3CDTF">2016-10-20T00:10:12Z</dcterms:created>
  <dcterms:modified xsi:type="dcterms:W3CDTF">2016-11-19T10:26:07Z</dcterms:modified>
</cp:coreProperties>
</file>