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chee\OneDrive\Documents\Clubs and Fun\APRL Github\Vehicle\"/>
    </mc:Choice>
  </mc:AlternateContent>
  <xr:revisionPtr revIDLastSave="0" documentId="13_ncr:1_{51469378-A307-4E5C-B477-2D7FCEC71B75}" xr6:coauthVersionLast="47" xr6:coauthVersionMax="47" xr10:uidLastSave="{00000000-0000-0000-0000-000000000000}"/>
  <bookViews>
    <workbookView xWindow="-120" yWindow="-120" windowWidth="29040" windowHeight="15720" xr2:uid="{89B1A080-25E0-4FFB-AE02-629D748CE3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5" i="1" l="1"/>
  <c r="P11" i="1"/>
  <c r="AC53" i="1" s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45" i="1"/>
  <c r="AC52" i="1"/>
  <c r="AC54" i="1"/>
  <c r="AC60" i="1"/>
  <c r="AC62" i="1"/>
  <c r="AC66" i="1"/>
  <c r="AC68" i="1"/>
  <c r="AC70" i="1"/>
  <c r="AC74" i="1"/>
  <c r="AC76" i="1"/>
  <c r="AC78" i="1"/>
  <c r="AC82" i="1"/>
  <c r="AC84" i="1"/>
  <c r="W74" i="1"/>
  <c r="W75" i="1"/>
  <c r="W76" i="1"/>
  <c r="W77" i="1"/>
  <c r="W78" i="1"/>
  <c r="W79" i="1"/>
  <c r="W80" i="1"/>
  <c r="W81" i="1"/>
  <c r="W82" i="1"/>
  <c r="W83" i="1"/>
  <c r="W84" i="1"/>
  <c r="W85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AA4" i="1"/>
  <c r="W4" i="1"/>
  <c r="AB45" i="1"/>
  <c r="X45" i="1"/>
  <c r="H3" i="1"/>
  <c r="AB63" i="1"/>
  <c r="AB5" i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X63" i="1"/>
  <c r="X64" i="1" s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P9" i="1"/>
  <c r="T4" i="1" s="1"/>
  <c r="AC83" i="1" l="1"/>
  <c r="AC75" i="1"/>
  <c r="AC67" i="1"/>
  <c r="AC59" i="1"/>
  <c r="AC51" i="1"/>
  <c r="AC58" i="1"/>
  <c r="AC81" i="1"/>
  <c r="AC65" i="1"/>
  <c r="AC49" i="1"/>
  <c r="AC80" i="1"/>
  <c r="AC72" i="1"/>
  <c r="AC64" i="1"/>
  <c r="AC56" i="1"/>
  <c r="AC48" i="1"/>
  <c r="AC50" i="1"/>
  <c r="AC73" i="1"/>
  <c r="AC57" i="1"/>
  <c r="AC79" i="1"/>
  <c r="AC71" i="1"/>
  <c r="AC63" i="1"/>
  <c r="AC55" i="1"/>
  <c r="AC47" i="1"/>
  <c r="AC46" i="1"/>
  <c r="AC85" i="1"/>
  <c r="AC77" i="1"/>
  <c r="AC69" i="1"/>
  <c r="AC61" i="1"/>
  <c r="X65" i="1"/>
  <c r="AB64" i="1"/>
  <c r="AB65" i="1" l="1"/>
  <c r="X66" i="1"/>
  <c r="AB66" i="1" l="1"/>
  <c r="X67" i="1"/>
  <c r="AB67" i="1" l="1"/>
  <c r="X68" i="1"/>
  <c r="AB68" i="1" l="1"/>
  <c r="X69" i="1"/>
  <c r="AB69" i="1" l="1"/>
  <c r="X70" i="1"/>
  <c r="AB70" i="1" l="1"/>
  <c r="X71" i="1"/>
  <c r="AB71" i="1" l="1"/>
  <c r="X72" i="1"/>
  <c r="AB72" i="1" l="1"/>
  <c r="X73" i="1"/>
  <c r="X74" i="1" l="1"/>
  <c r="AB73" i="1"/>
  <c r="P5" i="1"/>
  <c r="T5" i="1" s="1"/>
  <c r="H15" i="1"/>
  <c r="H16" i="1" s="1"/>
  <c r="H17" i="1" s="1"/>
  <c r="D6" i="1"/>
  <c r="D7" i="1" l="1"/>
  <c r="H4" i="1"/>
  <c r="H25" i="1" s="1"/>
  <c r="AB74" i="1"/>
  <c r="X75" i="1"/>
  <c r="H19" i="1" l="1"/>
  <c r="AB75" i="1"/>
  <c r="X76" i="1"/>
  <c r="T8" i="1" l="1"/>
  <c r="T9" i="1" s="1"/>
  <c r="AB76" i="1"/>
  <c r="X77" i="1"/>
  <c r="AC36" i="1" l="1"/>
  <c r="AC5" i="1"/>
  <c r="AC43" i="1"/>
  <c r="AC12" i="1"/>
  <c r="AC44" i="1"/>
  <c r="AC42" i="1"/>
  <c r="AC14" i="1"/>
  <c r="AC25" i="1"/>
  <c r="AC16" i="1"/>
  <c r="AC37" i="1"/>
  <c r="AC6" i="1"/>
  <c r="AC15" i="1"/>
  <c r="AC26" i="1"/>
  <c r="AC17" i="1"/>
  <c r="AC38" i="1"/>
  <c r="AC18" i="1"/>
  <c r="AC7" i="1"/>
  <c r="AC30" i="1"/>
  <c r="AC27" i="1"/>
  <c r="AC19" i="1"/>
  <c r="AC39" i="1"/>
  <c r="AC31" i="1"/>
  <c r="AC8" i="1"/>
  <c r="AC20" i="1"/>
  <c r="AC28" i="1"/>
  <c r="AC32" i="1"/>
  <c r="AC40" i="1"/>
  <c r="AC23" i="1"/>
  <c r="AC21" i="1"/>
  <c r="AC9" i="1"/>
  <c r="AC35" i="1"/>
  <c r="AC33" i="1"/>
  <c r="AC29" i="1"/>
  <c r="AC24" i="1"/>
  <c r="AC22" i="1"/>
  <c r="AC41" i="1"/>
  <c r="AC34" i="1"/>
  <c r="AC10" i="1"/>
  <c r="AC4" i="1"/>
  <c r="AC13" i="1"/>
  <c r="AC11" i="1"/>
  <c r="Y7" i="1"/>
  <c r="Y35" i="1"/>
  <c r="Y8" i="1"/>
  <c r="Y12" i="1"/>
  <c r="Y33" i="1"/>
  <c r="Y20" i="1"/>
  <c r="Y21" i="1"/>
  <c r="Y11" i="1"/>
  <c r="Y38" i="1"/>
  <c r="Y43" i="1"/>
  <c r="Y28" i="1"/>
  <c r="Y30" i="1"/>
  <c r="Y36" i="1"/>
  <c r="Y39" i="1"/>
  <c r="Y26" i="1"/>
  <c r="Y5" i="1"/>
  <c r="Y29" i="1"/>
  <c r="Y13" i="1"/>
  <c r="Y19" i="1"/>
  <c r="Y22" i="1"/>
  <c r="Y24" i="1"/>
  <c r="Y25" i="1"/>
  <c r="Y16" i="1"/>
  <c r="Y4" i="1"/>
  <c r="Y42" i="1"/>
  <c r="Y6" i="1"/>
  <c r="Y44" i="1"/>
  <c r="Y32" i="1"/>
  <c r="Y15" i="1"/>
  <c r="Y40" i="1"/>
  <c r="Y41" i="1"/>
  <c r="Y34" i="1"/>
  <c r="Y37" i="1"/>
  <c r="Y23" i="1"/>
  <c r="Y31" i="1"/>
  <c r="Y9" i="1"/>
  <c r="Y10" i="1"/>
  <c r="Y18" i="1"/>
  <c r="Y14" i="1"/>
  <c r="Y27" i="1"/>
  <c r="Y17" i="1"/>
  <c r="AB77" i="1"/>
  <c r="X78" i="1"/>
  <c r="AB78" i="1" l="1"/>
  <c r="X79" i="1"/>
  <c r="X80" i="1" s="1"/>
  <c r="X81" i="1" s="1"/>
  <c r="X82" i="1" s="1"/>
  <c r="X83" i="1" s="1"/>
  <c r="X84" i="1" s="1"/>
  <c r="AB79" i="1" l="1"/>
  <c r="AB80" i="1" l="1"/>
  <c r="AB81" i="1" l="1"/>
  <c r="AB82" i="1" l="1"/>
  <c r="AB83" i="1" l="1"/>
  <c r="AB84" i="1" l="1"/>
</calcChain>
</file>

<file path=xl/sharedStrings.xml><?xml version="1.0" encoding="utf-8"?>
<sst xmlns="http://schemas.openxmlformats.org/spreadsheetml/2006/main" count="98" uniqueCount="65">
  <si>
    <t>Calculation of Max Drag</t>
  </si>
  <si>
    <t>Air Density</t>
  </si>
  <si>
    <t>Burn Out V</t>
  </si>
  <si>
    <t>Cd</t>
  </si>
  <si>
    <t>Frontal Area</t>
  </si>
  <si>
    <t>Normal Forces</t>
  </si>
  <si>
    <t>Fins:</t>
  </si>
  <si>
    <t>ft/s</t>
  </si>
  <si>
    <t>Force (Fd)</t>
  </si>
  <si>
    <t>ft^2</t>
  </si>
  <si>
    <t>Reference Area</t>
  </si>
  <si>
    <t>AOA</t>
  </si>
  <si>
    <t>slug/ft^3</t>
  </si>
  <si>
    <t>in</t>
  </si>
  <si>
    <t>lbf</t>
  </si>
  <si>
    <t>rad</t>
  </si>
  <si>
    <t>R</t>
  </si>
  <si>
    <t>S</t>
  </si>
  <si>
    <t>X_R</t>
  </si>
  <si>
    <t>C_T</t>
  </si>
  <si>
    <t>C_R</t>
  </si>
  <si>
    <t>Theta</t>
  </si>
  <si>
    <t>L_F</t>
  </si>
  <si>
    <t>deg</t>
  </si>
  <si>
    <t>rad^-1</t>
  </si>
  <si>
    <t>F_N for fins</t>
  </si>
  <si>
    <t>Nosecone:</t>
  </si>
  <si>
    <t>Key</t>
  </si>
  <si>
    <t>Blue font is for defined/constraining values</t>
  </si>
  <si>
    <t>Green font is for calculated values</t>
  </si>
  <si>
    <t>Number of Fins (N)</t>
  </si>
  <si>
    <t>Diameter (d)</t>
  </si>
  <si>
    <t>Center of Pressure Locations</t>
  </si>
  <si>
    <t>Dist from tip of nosecone to start of fins (x_b)</t>
  </si>
  <si>
    <t xml:space="preserve"> </t>
  </si>
  <si>
    <t>Lateral Acting Inertia Loads</t>
  </si>
  <si>
    <t>C_N_alpha</t>
  </si>
  <si>
    <t>measured from tip of nosecone</t>
  </si>
  <si>
    <t>Nosecone Length (L)</t>
  </si>
  <si>
    <t>Nosecone: (Von Karman shape)</t>
  </si>
  <si>
    <t>Cp location (x_N)</t>
  </si>
  <si>
    <t>Cp location (x_F)</t>
  </si>
  <si>
    <t>Note that Von Karman and Tangent Ogive shapes are very similar</t>
  </si>
  <si>
    <t>Find the value below in OpenRocket. Go to tools -&gt; component analysis -&gt; stablilty and it is shown in far right column</t>
  </si>
  <si>
    <t>F_N for nosecone</t>
  </si>
  <si>
    <t>Max Dynamic Pressure (q)</t>
  </si>
  <si>
    <t>Now using the nosecone Cp as origin</t>
  </si>
  <si>
    <t>Cp_N to Cg (x1)</t>
  </si>
  <si>
    <t>Cg (from tip of nosecone)</t>
  </si>
  <si>
    <t>Cg to Cp_F (x2)</t>
  </si>
  <si>
    <t>W_2</t>
  </si>
  <si>
    <t>W_1</t>
  </si>
  <si>
    <t>lbf/in</t>
  </si>
  <si>
    <t>Shear Loading</t>
  </si>
  <si>
    <t>Bending Loading</t>
  </si>
  <si>
    <t>True Location (using tip of nosecone as origin)</t>
  </si>
  <si>
    <t>Relative Location (Cp_N as origin)</t>
  </si>
  <si>
    <t>Relative Location (Cp_N as origin (x=0 here))</t>
  </si>
  <si>
    <t>Calculations done using relative coordinates (nosecone Cp as origin). True location listed for reference.</t>
  </si>
  <si>
    <t>Shear Force (lbf)</t>
  </si>
  <si>
    <t>Bending Moment (ldf*in)</t>
  </si>
  <si>
    <t>Length btwn Nosecone Cp and Fins Cp</t>
  </si>
  <si>
    <t>The  location here is the distance to the fins Cp</t>
  </si>
  <si>
    <t>Manually change this green cell to be the location of Cp_N to Cg (x1).</t>
  </si>
  <si>
    <t>You will also need to change the parts of the formula below the green cells that reference green cell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</si>
</sst>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theme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2" borderId="0" xfId="1"/>
    <xf numFmtId="0" fontId="6" fillId="0" borderId="0" xfId="0" applyFont="1"/>
    <xf numFmtId="0" fontId="6" fillId="0" borderId="0" xfId="0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Shear Force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Sheet1!$W$4:$W$85</c:f>
              <c:numCache>
                <c:formatCode>General</c:formatCode>
                <c:ptCount val="82"/>
                <c:pt idx="0">
                  <c:v>7.5</c:v>
                </c:pt>
                <c:pt idx="1">
                  <c:v>8.5</c:v>
                </c:pt>
                <c:pt idx="2">
                  <c:v>9.5</c:v>
                </c:pt>
                <c:pt idx="3">
                  <c:v>10.5</c:v>
                </c:pt>
                <c:pt idx="4">
                  <c:v>11.5</c:v>
                </c:pt>
                <c:pt idx="5">
                  <c:v>12.5</c:v>
                </c:pt>
                <c:pt idx="6">
                  <c:v>13.5</c:v>
                </c:pt>
                <c:pt idx="7">
                  <c:v>14.5</c:v>
                </c:pt>
                <c:pt idx="8">
                  <c:v>15.5</c:v>
                </c:pt>
                <c:pt idx="9">
                  <c:v>16.5</c:v>
                </c:pt>
                <c:pt idx="10">
                  <c:v>17.5</c:v>
                </c:pt>
                <c:pt idx="11">
                  <c:v>18.5</c:v>
                </c:pt>
                <c:pt idx="12">
                  <c:v>19.5</c:v>
                </c:pt>
                <c:pt idx="13">
                  <c:v>20.5</c:v>
                </c:pt>
                <c:pt idx="14">
                  <c:v>21.5</c:v>
                </c:pt>
                <c:pt idx="15">
                  <c:v>22.5</c:v>
                </c:pt>
                <c:pt idx="16">
                  <c:v>23.5</c:v>
                </c:pt>
                <c:pt idx="17">
                  <c:v>24.5</c:v>
                </c:pt>
                <c:pt idx="18">
                  <c:v>25.5</c:v>
                </c:pt>
                <c:pt idx="19">
                  <c:v>26.5</c:v>
                </c:pt>
                <c:pt idx="20">
                  <c:v>27.5</c:v>
                </c:pt>
                <c:pt idx="21">
                  <c:v>28.5</c:v>
                </c:pt>
                <c:pt idx="22">
                  <c:v>29.5</c:v>
                </c:pt>
                <c:pt idx="23">
                  <c:v>30.5</c:v>
                </c:pt>
                <c:pt idx="24">
                  <c:v>31.5</c:v>
                </c:pt>
                <c:pt idx="25">
                  <c:v>32.5</c:v>
                </c:pt>
                <c:pt idx="26">
                  <c:v>33.5</c:v>
                </c:pt>
                <c:pt idx="27">
                  <c:v>34.5</c:v>
                </c:pt>
                <c:pt idx="28">
                  <c:v>35.5</c:v>
                </c:pt>
                <c:pt idx="29">
                  <c:v>36.5</c:v>
                </c:pt>
                <c:pt idx="30">
                  <c:v>37.5</c:v>
                </c:pt>
                <c:pt idx="31">
                  <c:v>38.5</c:v>
                </c:pt>
                <c:pt idx="32">
                  <c:v>39.5</c:v>
                </c:pt>
                <c:pt idx="33">
                  <c:v>40.5</c:v>
                </c:pt>
                <c:pt idx="34">
                  <c:v>41.5</c:v>
                </c:pt>
                <c:pt idx="35">
                  <c:v>42.5</c:v>
                </c:pt>
                <c:pt idx="36">
                  <c:v>43.5</c:v>
                </c:pt>
                <c:pt idx="37">
                  <c:v>44.5</c:v>
                </c:pt>
                <c:pt idx="38">
                  <c:v>45.5</c:v>
                </c:pt>
                <c:pt idx="39">
                  <c:v>46.5</c:v>
                </c:pt>
                <c:pt idx="40">
                  <c:v>46.978000000000002</c:v>
                </c:pt>
                <c:pt idx="41">
                  <c:v>47.5</c:v>
                </c:pt>
                <c:pt idx="42">
                  <c:v>48.5</c:v>
                </c:pt>
                <c:pt idx="43">
                  <c:v>49.5</c:v>
                </c:pt>
                <c:pt idx="44">
                  <c:v>50.5</c:v>
                </c:pt>
                <c:pt idx="45">
                  <c:v>51.5</c:v>
                </c:pt>
                <c:pt idx="46">
                  <c:v>52.5</c:v>
                </c:pt>
                <c:pt idx="47">
                  <c:v>53.5</c:v>
                </c:pt>
                <c:pt idx="48">
                  <c:v>54.5</c:v>
                </c:pt>
                <c:pt idx="49">
                  <c:v>55.5</c:v>
                </c:pt>
                <c:pt idx="50">
                  <c:v>56.5</c:v>
                </c:pt>
                <c:pt idx="51">
                  <c:v>57.5</c:v>
                </c:pt>
                <c:pt idx="52">
                  <c:v>58.5</c:v>
                </c:pt>
                <c:pt idx="53">
                  <c:v>59.5</c:v>
                </c:pt>
                <c:pt idx="54">
                  <c:v>60.5</c:v>
                </c:pt>
                <c:pt idx="55">
                  <c:v>61.5</c:v>
                </c:pt>
                <c:pt idx="56">
                  <c:v>62.5</c:v>
                </c:pt>
                <c:pt idx="57">
                  <c:v>63.5</c:v>
                </c:pt>
                <c:pt idx="58">
                  <c:v>64.5</c:v>
                </c:pt>
                <c:pt idx="59">
                  <c:v>65.5</c:v>
                </c:pt>
                <c:pt idx="60">
                  <c:v>66.5</c:v>
                </c:pt>
                <c:pt idx="61">
                  <c:v>67.5</c:v>
                </c:pt>
                <c:pt idx="62">
                  <c:v>68.5</c:v>
                </c:pt>
                <c:pt idx="63">
                  <c:v>69.5</c:v>
                </c:pt>
                <c:pt idx="64">
                  <c:v>70.5</c:v>
                </c:pt>
                <c:pt idx="65">
                  <c:v>71.5</c:v>
                </c:pt>
                <c:pt idx="66">
                  <c:v>72.5</c:v>
                </c:pt>
                <c:pt idx="67">
                  <c:v>73.5</c:v>
                </c:pt>
                <c:pt idx="68">
                  <c:v>74.5</c:v>
                </c:pt>
                <c:pt idx="69">
                  <c:v>75.5</c:v>
                </c:pt>
                <c:pt idx="70">
                  <c:v>76.5</c:v>
                </c:pt>
                <c:pt idx="71">
                  <c:v>77.5</c:v>
                </c:pt>
                <c:pt idx="72">
                  <c:v>78.5</c:v>
                </c:pt>
                <c:pt idx="73">
                  <c:v>79.5</c:v>
                </c:pt>
                <c:pt idx="74">
                  <c:v>80.5</c:v>
                </c:pt>
                <c:pt idx="75">
                  <c:v>81.5</c:v>
                </c:pt>
                <c:pt idx="76">
                  <c:v>82.5</c:v>
                </c:pt>
                <c:pt idx="77">
                  <c:v>83.5</c:v>
                </c:pt>
                <c:pt idx="78">
                  <c:v>84.5</c:v>
                </c:pt>
                <c:pt idx="79">
                  <c:v>85.5</c:v>
                </c:pt>
                <c:pt idx="80">
                  <c:v>86.5</c:v>
                </c:pt>
                <c:pt idx="81">
                  <c:v>86.923299999999998</c:v>
                </c:pt>
              </c:numCache>
            </c:numRef>
          </c:xVal>
          <c:yVal>
            <c:numRef>
              <c:f>Sheet1!$Y$4:$Y$85</c:f>
              <c:numCache>
                <c:formatCode>General</c:formatCode>
                <c:ptCount val="82"/>
                <c:pt idx="0">
                  <c:v>21.526536852695738</c:v>
                </c:pt>
                <c:pt idx="1">
                  <c:v>20.884898228745662</c:v>
                </c:pt>
                <c:pt idx="2">
                  <c:v>20.24325960479559</c:v>
                </c:pt>
                <c:pt idx="3">
                  <c:v>19.601620980845517</c:v>
                </c:pt>
                <c:pt idx="4">
                  <c:v>18.959982356895441</c:v>
                </c:pt>
                <c:pt idx="5">
                  <c:v>18.318343732945365</c:v>
                </c:pt>
                <c:pt idx="6">
                  <c:v>17.676705108995293</c:v>
                </c:pt>
                <c:pt idx="7">
                  <c:v>17.03506648504522</c:v>
                </c:pt>
                <c:pt idx="8">
                  <c:v>16.393427861095144</c:v>
                </c:pt>
                <c:pt idx="9">
                  <c:v>15.75178923714507</c:v>
                </c:pt>
                <c:pt idx="10">
                  <c:v>15.110150613194996</c:v>
                </c:pt>
                <c:pt idx="11">
                  <c:v>14.468511989244922</c:v>
                </c:pt>
                <c:pt idx="12">
                  <c:v>13.826873365294848</c:v>
                </c:pt>
                <c:pt idx="13">
                  <c:v>13.185234741344773</c:v>
                </c:pt>
                <c:pt idx="14">
                  <c:v>12.543596117394699</c:v>
                </c:pt>
                <c:pt idx="15">
                  <c:v>11.901957493444625</c:v>
                </c:pt>
                <c:pt idx="16">
                  <c:v>11.260318869494551</c:v>
                </c:pt>
                <c:pt idx="17">
                  <c:v>10.618680245544477</c:v>
                </c:pt>
                <c:pt idx="18">
                  <c:v>9.9770416215944024</c:v>
                </c:pt>
                <c:pt idx="19">
                  <c:v>9.3354029976443282</c:v>
                </c:pt>
                <c:pt idx="20">
                  <c:v>8.693764373694254</c:v>
                </c:pt>
                <c:pt idx="21">
                  <c:v>8.0521257497441798</c:v>
                </c:pt>
                <c:pt idx="22">
                  <c:v>7.4104871257941056</c:v>
                </c:pt>
                <c:pt idx="23">
                  <c:v>6.7688485018440314</c:v>
                </c:pt>
                <c:pt idx="24">
                  <c:v>6.1272098778939572</c:v>
                </c:pt>
                <c:pt idx="25">
                  <c:v>5.4855712539438848</c:v>
                </c:pt>
                <c:pt idx="26">
                  <c:v>4.8439326299938088</c:v>
                </c:pt>
                <c:pt idx="27">
                  <c:v>4.2022940060437328</c:v>
                </c:pt>
                <c:pt idx="28">
                  <c:v>3.5606553820936604</c:v>
                </c:pt>
                <c:pt idx="29">
                  <c:v>2.919016758143588</c:v>
                </c:pt>
                <c:pt idx="30">
                  <c:v>2.277378134193512</c:v>
                </c:pt>
                <c:pt idx="31">
                  <c:v>1.635739510243436</c:v>
                </c:pt>
                <c:pt idx="32">
                  <c:v>0.99410088629336357</c:v>
                </c:pt>
                <c:pt idx="33">
                  <c:v>0.35246226234329114</c:v>
                </c:pt>
                <c:pt idx="34">
                  <c:v>-0.28917636160678484</c:v>
                </c:pt>
                <c:pt idx="35">
                  <c:v>-0.93081498555686082</c:v>
                </c:pt>
                <c:pt idx="36">
                  <c:v>-1.5724536095069332</c:v>
                </c:pt>
                <c:pt idx="37">
                  <c:v>-2.2140922334570057</c:v>
                </c:pt>
                <c:pt idx="38">
                  <c:v>-2.8557308574070817</c:v>
                </c:pt>
                <c:pt idx="39">
                  <c:v>-3.4973694813571576</c:v>
                </c:pt>
                <c:pt idx="40">
                  <c:v>-3.8040727436052926</c:v>
                </c:pt>
                <c:pt idx="41">
                  <c:v>-3.9335357366578929</c:v>
                </c:pt>
                <c:pt idx="42">
                  <c:v>-4.1815491333103845</c:v>
                </c:pt>
                <c:pt idx="43">
                  <c:v>-4.429562529962876</c:v>
                </c:pt>
                <c:pt idx="44">
                  <c:v>-4.6775759266153676</c:v>
                </c:pt>
                <c:pt idx="45">
                  <c:v>-4.9255893232678591</c:v>
                </c:pt>
                <c:pt idx="46">
                  <c:v>-5.1736027199203507</c:v>
                </c:pt>
                <c:pt idx="47">
                  <c:v>-5.4216161165728423</c:v>
                </c:pt>
                <c:pt idx="48">
                  <c:v>-5.6696295132253338</c:v>
                </c:pt>
                <c:pt idx="49">
                  <c:v>-5.9176429098778254</c:v>
                </c:pt>
                <c:pt idx="50">
                  <c:v>-6.1656563065303169</c:v>
                </c:pt>
                <c:pt idx="51">
                  <c:v>-6.4136697031828085</c:v>
                </c:pt>
                <c:pt idx="52">
                  <c:v>-6.6616830998353</c:v>
                </c:pt>
                <c:pt idx="53">
                  <c:v>-6.9096964964877916</c:v>
                </c:pt>
                <c:pt idx="54">
                  <c:v>-7.1577098931402832</c:v>
                </c:pt>
                <c:pt idx="55">
                  <c:v>-7.4057232897927747</c:v>
                </c:pt>
                <c:pt idx="56">
                  <c:v>-7.6537366864452663</c:v>
                </c:pt>
                <c:pt idx="57">
                  <c:v>-7.9017500830977578</c:v>
                </c:pt>
                <c:pt idx="58">
                  <c:v>-8.1497634797502485</c:v>
                </c:pt>
                <c:pt idx="59">
                  <c:v>-8.397776876402741</c:v>
                </c:pt>
                <c:pt idx="60">
                  <c:v>-8.6457902730552334</c:v>
                </c:pt>
                <c:pt idx="61">
                  <c:v>-8.8938036697077241</c:v>
                </c:pt>
                <c:pt idx="62">
                  <c:v>-9.1418170663602147</c:v>
                </c:pt>
                <c:pt idx="63">
                  <c:v>-9.3898304630127072</c:v>
                </c:pt>
                <c:pt idx="64">
                  <c:v>-9.6378438596651996</c:v>
                </c:pt>
                <c:pt idx="65">
                  <c:v>-9.8858572563176903</c:v>
                </c:pt>
                <c:pt idx="66">
                  <c:v>-10.133870652970181</c:v>
                </c:pt>
                <c:pt idx="67">
                  <c:v>-10.381884049622673</c:v>
                </c:pt>
                <c:pt idx="68">
                  <c:v>-10.629897446275166</c:v>
                </c:pt>
                <c:pt idx="69">
                  <c:v>-10.877910842927657</c:v>
                </c:pt>
                <c:pt idx="70">
                  <c:v>-11.125924239580147</c:v>
                </c:pt>
                <c:pt idx="71">
                  <c:v>-11.37393763623264</c:v>
                </c:pt>
                <c:pt idx="72">
                  <c:v>-11.621951032885132</c:v>
                </c:pt>
                <c:pt idx="73">
                  <c:v>-11.869964429537623</c:v>
                </c:pt>
                <c:pt idx="74">
                  <c:v>-12.117977826190113</c:v>
                </c:pt>
                <c:pt idx="75">
                  <c:v>-12.365991222842606</c:v>
                </c:pt>
                <c:pt idx="76">
                  <c:v>-12.614004619495097</c:v>
                </c:pt>
                <c:pt idx="77">
                  <c:v>-12.862018016147589</c:v>
                </c:pt>
                <c:pt idx="78">
                  <c:v>-13.11003141280008</c:v>
                </c:pt>
                <c:pt idx="79">
                  <c:v>-13.358044809452572</c:v>
                </c:pt>
                <c:pt idx="80">
                  <c:v>-13.606058206105063</c:v>
                </c:pt>
                <c:pt idx="81">
                  <c:v>-13.711042276908062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3-4AB1-911B-2AB8B931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60159"/>
        <c:axId val="976130335"/>
      </c:scatterChart>
      <c:valAx>
        <c:axId val="60536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Nosecone</a:t>
                </a:r>
                <a:r>
                  <a:rPr lang="en-US" baseline="0"/>
                  <a:t> Tip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30335"/>
        <c:crosses val="autoZero"/>
        <c:crossBetween val="midCat"/>
      </c:valAx>
      <c:valAx>
        <c:axId val="9761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 Force (lbf)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Bending Moment</c:v>
          </c:tx>
          <c:spPr>
            <a:ln w="19050" cap="rnd">
              <a:solidFill>
                <a:srgbClr val="E9713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Sheet1!$AA$4:$AA$85</c:f>
              <c:numCache>
                <c:formatCode>General</c:formatCode>
                <c:ptCount val="82"/>
                <c:pt idx="0">
                  <c:v>7.5</c:v>
                </c:pt>
                <c:pt idx="1">
                  <c:v>8.5</c:v>
                </c:pt>
                <c:pt idx="2">
                  <c:v>9.5</c:v>
                </c:pt>
                <c:pt idx="3">
                  <c:v>10.5</c:v>
                </c:pt>
                <c:pt idx="4">
                  <c:v>11.5</c:v>
                </c:pt>
                <c:pt idx="5">
                  <c:v>12.5</c:v>
                </c:pt>
                <c:pt idx="6">
                  <c:v>13.5</c:v>
                </c:pt>
                <c:pt idx="7">
                  <c:v>14.5</c:v>
                </c:pt>
                <c:pt idx="8">
                  <c:v>15.5</c:v>
                </c:pt>
                <c:pt idx="9">
                  <c:v>16.5</c:v>
                </c:pt>
                <c:pt idx="10">
                  <c:v>17.5</c:v>
                </c:pt>
                <c:pt idx="11">
                  <c:v>18.5</c:v>
                </c:pt>
                <c:pt idx="12">
                  <c:v>19.5</c:v>
                </c:pt>
                <c:pt idx="13">
                  <c:v>20.5</c:v>
                </c:pt>
                <c:pt idx="14">
                  <c:v>21.5</c:v>
                </c:pt>
                <c:pt idx="15">
                  <c:v>22.5</c:v>
                </c:pt>
                <c:pt idx="16">
                  <c:v>23.5</c:v>
                </c:pt>
                <c:pt idx="17">
                  <c:v>24.5</c:v>
                </c:pt>
                <c:pt idx="18">
                  <c:v>25.5</c:v>
                </c:pt>
                <c:pt idx="19">
                  <c:v>26.5</c:v>
                </c:pt>
                <c:pt idx="20">
                  <c:v>27.5</c:v>
                </c:pt>
                <c:pt idx="21">
                  <c:v>28.5</c:v>
                </c:pt>
                <c:pt idx="22">
                  <c:v>29.5</c:v>
                </c:pt>
                <c:pt idx="23">
                  <c:v>30.5</c:v>
                </c:pt>
                <c:pt idx="24">
                  <c:v>31.5</c:v>
                </c:pt>
                <c:pt idx="25">
                  <c:v>32.5</c:v>
                </c:pt>
                <c:pt idx="26">
                  <c:v>33.5</c:v>
                </c:pt>
                <c:pt idx="27">
                  <c:v>34.5</c:v>
                </c:pt>
                <c:pt idx="28">
                  <c:v>35.5</c:v>
                </c:pt>
                <c:pt idx="29">
                  <c:v>36.5</c:v>
                </c:pt>
                <c:pt idx="30">
                  <c:v>37.5</c:v>
                </c:pt>
                <c:pt idx="31">
                  <c:v>38.5</c:v>
                </c:pt>
                <c:pt idx="32">
                  <c:v>39.5</c:v>
                </c:pt>
                <c:pt idx="33">
                  <c:v>40.5</c:v>
                </c:pt>
                <c:pt idx="34">
                  <c:v>41.5</c:v>
                </c:pt>
                <c:pt idx="35">
                  <c:v>42.5</c:v>
                </c:pt>
                <c:pt idx="36">
                  <c:v>43.5</c:v>
                </c:pt>
                <c:pt idx="37">
                  <c:v>44.5</c:v>
                </c:pt>
                <c:pt idx="38">
                  <c:v>45.5</c:v>
                </c:pt>
                <c:pt idx="39">
                  <c:v>46.5</c:v>
                </c:pt>
                <c:pt idx="40">
                  <c:v>46.978000000000002</c:v>
                </c:pt>
                <c:pt idx="41">
                  <c:v>47.5</c:v>
                </c:pt>
                <c:pt idx="42">
                  <c:v>48.5</c:v>
                </c:pt>
                <c:pt idx="43">
                  <c:v>49.5</c:v>
                </c:pt>
                <c:pt idx="44">
                  <c:v>50.5</c:v>
                </c:pt>
                <c:pt idx="45">
                  <c:v>51.5</c:v>
                </c:pt>
                <c:pt idx="46">
                  <c:v>52.5</c:v>
                </c:pt>
                <c:pt idx="47">
                  <c:v>53.5</c:v>
                </c:pt>
                <c:pt idx="48">
                  <c:v>54.5</c:v>
                </c:pt>
                <c:pt idx="49">
                  <c:v>55.5</c:v>
                </c:pt>
                <c:pt idx="50">
                  <c:v>56.5</c:v>
                </c:pt>
                <c:pt idx="51">
                  <c:v>57.5</c:v>
                </c:pt>
                <c:pt idx="52">
                  <c:v>58.5</c:v>
                </c:pt>
                <c:pt idx="53">
                  <c:v>59.5</c:v>
                </c:pt>
                <c:pt idx="54">
                  <c:v>60.5</c:v>
                </c:pt>
                <c:pt idx="55">
                  <c:v>61.5</c:v>
                </c:pt>
                <c:pt idx="56">
                  <c:v>62.5</c:v>
                </c:pt>
                <c:pt idx="57">
                  <c:v>63.5</c:v>
                </c:pt>
                <c:pt idx="58">
                  <c:v>64.5</c:v>
                </c:pt>
                <c:pt idx="59">
                  <c:v>65.5</c:v>
                </c:pt>
                <c:pt idx="60">
                  <c:v>66.5</c:v>
                </c:pt>
                <c:pt idx="61">
                  <c:v>67.5</c:v>
                </c:pt>
                <c:pt idx="62">
                  <c:v>68.5</c:v>
                </c:pt>
                <c:pt idx="63">
                  <c:v>69.5</c:v>
                </c:pt>
                <c:pt idx="64">
                  <c:v>70.5</c:v>
                </c:pt>
                <c:pt idx="65">
                  <c:v>71.5</c:v>
                </c:pt>
                <c:pt idx="66">
                  <c:v>72.5</c:v>
                </c:pt>
                <c:pt idx="67">
                  <c:v>73.5</c:v>
                </c:pt>
                <c:pt idx="68">
                  <c:v>74.5</c:v>
                </c:pt>
                <c:pt idx="69">
                  <c:v>75.5</c:v>
                </c:pt>
                <c:pt idx="70">
                  <c:v>76.5</c:v>
                </c:pt>
                <c:pt idx="71">
                  <c:v>77.5</c:v>
                </c:pt>
                <c:pt idx="72">
                  <c:v>78.5</c:v>
                </c:pt>
                <c:pt idx="73">
                  <c:v>79.5</c:v>
                </c:pt>
                <c:pt idx="74">
                  <c:v>80.5</c:v>
                </c:pt>
                <c:pt idx="75">
                  <c:v>81.5</c:v>
                </c:pt>
                <c:pt idx="76">
                  <c:v>82.5</c:v>
                </c:pt>
                <c:pt idx="77">
                  <c:v>83.5</c:v>
                </c:pt>
                <c:pt idx="78">
                  <c:v>84.5</c:v>
                </c:pt>
                <c:pt idx="79">
                  <c:v>85.5</c:v>
                </c:pt>
                <c:pt idx="80">
                  <c:v>86.5</c:v>
                </c:pt>
                <c:pt idx="81">
                  <c:v>86.923299999999998</c:v>
                </c:pt>
              </c:numCache>
            </c:numRef>
          </c:xVal>
          <c:yVal>
            <c:numRef>
              <c:f>Sheet1!$AC$4:$AC$85</c:f>
              <c:numCache>
                <c:formatCode>General</c:formatCode>
                <c:ptCount val="82"/>
                <c:pt idx="0">
                  <c:v>0</c:v>
                </c:pt>
                <c:pt idx="1">
                  <c:v>21.205717540720702</c:v>
                </c:pt>
                <c:pt idx="2">
                  <c:v>41.769796457491324</c:v>
                </c:pt>
                <c:pt idx="3">
                  <c:v>61.692236750311878</c:v>
                </c:pt>
                <c:pt idx="4">
                  <c:v>80.973038419182359</c:v>
                </c:pt>
                <c:pt idx="5">
                  <c:v>99.612201464102768</c:v>
                </c:pt>
                <c:pt idx="6">
                  <c:v>117.60972588507309</c:v>
                </c:pt>
                <c:pt idx="7">
                  <c:v>134.96561168209337</c:v>
                </c:pt>
                <c:pt idx="8">
                  <c:v>151.67985885516353</c:v>
                </c:pt>
                <c:pt idx="9">
                  <c:v>167.75246740428364</c:v>
                </c:pt>
                <c:pt idx="10">
                  <c:v>183.18343732945368</c:v>
                </c:pt>
                <c:pt idx="11">
                  <c:v>197.97276863067361</c:v>
                </c:pt>
                <c:pt idx="12">
                  <c:v>212.12046130794351</c:v>
                </c:pt>
                <c:pt idx="13">
                  <c:v>225.62651536126333</c:v>
                </c:pt>
                <c:pt idx="14">
                  <c:v>238.49093079063309</c:v>
                </c:pt>
                <c:pt idx="15">
                  <c:v>250.7137075960527</c:v>
                </c:pt>
                <c:pt idx="16">
                  <c:v>262.29484577752231</c:v>
                </c:pt>
                <c:pt idx="17">
                  <c:v>273.23434533504184</c:v>
                </c:pt>
                <c:pt idx="18">
                  <c:v>283.53220626861128</c:v>
                </c:pt>
                <c:pt idx="19">
                  <c:v>293.18842857823063</c:v>
                </c:pt>
                <c:pt idx="20">
                  <c:v>302.20301226389995</c:v>
                </c:pt>
                <c:pt idx="21">
                  <c:v>310.57595732561913</c:v>
                </c:pt>
                <c:pt idx="22">
                  <c:v>318.30726376338828</c:v>
                </c:pt>
                <c:pt idx="23">
                  <c:v>325.3969315772074</c:v>
                </c:pt>
                <c:pt idx="24">
                  <c:v>331.84496076707632</c:v>
                </c:pt>
                <c:pt idx="25">
                  <c:v>337.65135133299532</c:v>
                </c:pt>
                <c:pt idx="26">
                  <c:v>342.81610327496412</c:v>
                </c:pt>
                <c:pt idx="27">
                  <c:v>347.33921659298284</c:v>
                </c:pt>
                <c:pt idx="28">
                  <c:v>351.22069128705164</c:v>
                </c:pt>
                <c:pt idx="29">
                  <c:v>354.46052735717018</c:v>
                </c:pt>
                <c:pt idx="30">
                  <c:v>357.05872480333869</c:v>
                </c:pt>
                <c:pt idx="31">
                  <c:v>359.01528362555729</c:v>
                </c:pt>
                <c:pt idx="32">
                  <c:v>360.33020382382563</c:v>
                </c:pt>
                <c:pt idx="33">
                  <c:v>361.00348539814394</c:v>
                </c:pt>
                <c:pt idx="34">
                  <c:v>361.03512834851222</c:v>
                </c:pt>
                <c:pt idx="35">
                  <c:v>360.42513267493035</c:v>
                </c:pt>
                <c:pt idx="36">
                  <c:v>359.17349837739846</c:v>
                </c:pt>
                <c:pt idx="37">
                  <c:v>357.28022545591654</c:v>
                </c:pt>
                <c:pt idx="38">
                  <c:v>354.74531391048447</c:v>
                </c:pt>
                <c:pt idx="39">
                  <c:v>351.56876374110232</c:v>
                </c:pt>
                <c:pt idx="40">
                  <c:v>349.82371904933632</c:v>
                </c:pt>
                <c:pt idx="41">
                  <c:v>347.80420323598804</c:v>
                </c:pt>
                <c:pt idx="42">
                  <c:v>343.74666080100354</c:v>
                </c:pt>
                <c:pt idx="43">
                  <c:v>339.44110496936736</c:v>
                </c:pt>
                <c:pt idx="44">
                  <c:v>334.8875357410779</c:v>
                </c:pt>
                <c:pt idx="45">
                  <c:v>330.08595311613652</c:v>
                </c:pt>
                <c:pt idx="46">
                  <c:v>325.03635709454221</c:v>
                </c:pt>
                <c:pt idx="47">
                  <c:v>319.73874767629565</c:v>
                </c:pt>
                <c:pt idx="48">
                  <c:v>314.1931248613966</c:v>
                </c:pt>
                <c:pt idx="49">
                  <c:v>308.39948864984507</c:v>
                </c:pt>
                <c:pt idx="50">
                  <c:v>302.35783904164094</c:v>
                </c:pt>
                <c:pt idx="51">
                  <c:v>296.06817603678445</c:v>
                </c:pt>
                <c:pt idx="52">
                  <c:v>289.53049963527536</c:v>
                </c:pt>
                <c:pt idx="53">
                  <c:v>282.74480983711391</c:v>
                </c:pt>
                <c:pt idx="54">
                  <c:v>275.71110664229985</c:v>
                </c:pt>
                <c:pt idx="55">
                  <c:v>268.42939005083298</c:v>
                </c:pt>
                <c:pt idx="56">
                  <c:v>260.89966006271442</c:v>
                </c:pt>
                <c:pt idx="57">
                  <c:v>253.12191667794258</c:v>
                </c:pt>
                <c:pt idx="58">
                  <c:v>245.09615989651883</c:v>
                </c:pt>
                <c:pt idx="59">
                  <c:v>236.82238971844214</c:v>
                </c:pt>
                <c:pt idx="60">
                  <c:v>228.30060614371342</c:v>
                </c:pt>
                <c:pt idx="61">
                  <c:v>219.53080917233177</c:v>
                </c:pt>
                <c:pt idx="62">
                  <c:v>210.51299880429764</c:v>
                </c:pt>
                <c:pt idx="63">
                  <c:v>201.24717503961125</c:v>
                </c:pt>
                <c:pt idx="64">
                  <c:v>191.73333787827238</c:v>
                </c:pt>
                <c:pt idx="65">
                  <c:v>181.97148732028091</c:v>
                </c:pt>
                <c:pt idx="66">
                  <c:v>171.96162336563697</c:v>
                </c:pt>
                <c:pt idx="67">
                  <c:v>161.70374601434065</c:v>
                </c:pt>
                <c:pt idx="68">
                  <c:v>151.19785526639174</c:v>
                </c:pt>
                <c:pt idx="69">
                  <c:v>140.44395112179035</c:v>
                </c:pt>
                <c:pt idx="70">
                  <c:v>129.44203358053613</c:v>
                </c:pt>
                <c:pt idx="71">
                  <c:v>118.19210264263</c:v>
                </c:pt>
                <c:pt idx="72">
                  <c:v>106.69415830807094</c:v>
                </c:pt>
                <c:pt idx="73">
                  <c:v>94.948200576859847</c:v>
                </c:pt>
                <c:pt idx="74">
                  <c:v>82.954229448995818</c:v>
                </c:pt>
                <c:pt idx="75">
                  <c:v>70.712244924479535</c:v>
                </c:pt>
                <c:pt idx="76">
                  <c:v>58.222247003310656</c:v>
                </c:pt>
                <c:pt idx="77">
                  <c:v>45.484235685489182</c:v>
                </c:pt>
                <c:pt idx="78">
                  <c:v>32.498210971015453</c:v>
                </c:pt>
                <c:pt idx="79">
                  <c:v>19.264172859889129</c:v>
                </c:pt>
                <c:pt idx="80">
                  <c:v>5.7821213521102663</c:v>
                </c:pt>
                <c:pt idx="81">
                  <c:v>4.5703488069648301E-4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7-447A-A326-B88ED2EE9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60159"/>
        <c:axId val="976130335"/>
      </c:scatterChart>
      <c:valAx>
        <c:axId val="60536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Nosecone</a:t>
                </a:r>
                <a:r>
                  <a:rPr lang="en-US" baseline="0"/>
                  <a:t> Tip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30335"/>
        <c:crosses val="autoZero"/>
        <c:crossBetween val="midCat"/>
      </c:valAx>
      <c:valAx>
        <c:axId val="97613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Bending Moment</a:t>
                </a:r>
                <a:r>
                  <a:rPr lang="en-US" baseline="0"/>
                  <a:t> (lbf*in)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6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9526</xdr:colOff>
      <xdr:row>1</xdr:row>
      <xdr:rowOff>190499</xdr:rowOff>
    </xdr:from>
    <xdr:to>
      <xdr:col>13</xdr:col>
      <xdr:colOff>97460</xdr:colOff>
      <xdr:row>10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7B5FBB-165D-CD4B-D22A-EBF62A259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1" y="380999"/>
          <a:ext cx="2526334" cy="164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35</xdr:col>
      <xdr:colOff>21175</xdr:colOff>
      <xdr:row>1</xdr:row>
      <xdr:rowOff>20106</xdr:rowOff>
    </xdr:from>
    <xdr:to>
      <xdr:col>49</xdr:col>
      <xdr:colOff>296333</xdr:colOff>
      <xdr:row>22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81768C-FC7C-05A6-60EB-09A153DCD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21167</xdr:colOff>
      <xdr:row>24</xdr:row>
      <xdr:rowOff>127000</xdr:rowOff>
    </xdr:from>
    <xdr:to>
      <xdr:col>49</xdr:col>
      <xdr:colOff>296333</xdr:colOff>
      <xdr:row>46</xdr:row>
      <xdr:rowOff>22227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984016-2540-4FCC-BA4E-06CE89D48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35</xdr:col>
      <xdr:colOff>529168</xdr:colOff>
      <xdr:row>22</xdr:row>
      <xdr:rowOff>63511</xdr:rowOff>
    </xdr:from>
    <xdr:to>
      <xdr:col>48</xdr:col>
      <xdr:colOff>74083</xdr:colOff>
      <xdr:row>25</xdr:row>
      <xdr:rowOff>38129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F7773B6-680E-9D42-DD50-7B5DAF377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01" y="4254511"/>
          <a:ext cx="7524749" cy="546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5FAF-4742-4B1C-8FEE-CCCA86FED367}">
  <dimension ref="A1:AG85"/>
  <sheetViews>
    <sheetView tabSelected="1" topLeftCell="U1" zoomScale="80" zoomScaleNormal="80" workbookViewId="0">
      <selection activeCell="O19" sqref="O19"/>
    </sheetView>
  </sheetViews>
  <sheetFormatPr defaultRowHeight="15" x14ac:dyDescent="0.25"/>
  <cols>
    <col min="1" max="1" width="21.42578125" customWidth="1"/>
    <col min="3" max="3" width="11.85546875" customWidth="1"/>
    <col min="7" max="7" width="25.5703125" customWidth="1"/>
    <col min="15" max="15" width="15.5703125" customWidth="1"/>
    <col min="19" max="19" width="25" customWidth="1"/>
    <col min="23" max="23" width="12" customWidth="1"/>
    <col min="24" max="24" width="14.28515625" customWidth="1"/>
    <col min="27" max="27" width="12.42578125" customWidth="1"/>
    <col min="28" max="28" width="14.42578125" customWidth="1"/>
  </cols>
  <sheetData>
    <row r="1" spans="1:29" x14ac:dyDescent="0.25">
      <c r="A1" t="s">
        <v>27</v>
      </c>
      <c r="C1" s="7" t="s">
        <v>0</v>
      </c>
      <c r="D1" s="7"/>
      <c r="E1" s="7"/>
      <c r="G1" s="7" t="s">
        <v>5</v>
      </c>
      <c r="H1" s="7"/>
      <c r="I1" s="7"/>
      <c r="O1" s="7" t="s">
        <v>32</v>
      </c>
      <c r="P1" s="7"/>
      <c r="Q1" s="7"/>
      <c r="S1" s="7" t="s">
        <v>35</v>
      </c>
      <c r="T1" s="7"/>
      <c r="U1" s="7"/>
      <c r="X1" s="6" t="s">
        <v>53</v>
      </c>
      <c r="Y1" s="6"/>
      <c r="AB1" s="6" t="s">
        <v>54</v>
      </c>
      <c r="AC1" s="6"/>
    </row>
    <row r="2" spans="1:29" x14ac:dyDescent="0.25">
      <c r="A2" s="1" t="s">
        <v>28</v>
      </c>
      <c r="B2" t="s">
        <v>34</v>
      </c>
      <c r="C2" s="1" t="s">
        <v>1</v>
      </c>
      <c r="D2">
        <v>2.3770000000000002E-3</v>
      </c>
      <c r="E2" t="s">
        <v>12</v>
      </c>
      <c r="O2" t="s">
        <v>37</v>
      </c>
      <c r="S2" t="s">
        <v>46</v>
      </c>
      <c r="V2" t="s">
        <v>34</v>
      </c>
      <c r="W2" s="4" t="s">
        <v>58</v>
      </c>
      <c r="X2" s="4"/>
      <c r="AB2" s="4"/>
    </row>
    <row r="3" spans="1:29" x14ac:dyDescent="0.25">
      <c r="A3" s="2" t="s">
        <v>29</v>
      </c>
      <c r="B3" t="s">
        <v>34</v>
      </c>
      <c r="C3" s="1" t="s">
        <v>2</v>
      </c>
      <c r="D3">
        <v>683</v>
      </c>
      <c r="E3" t="s">
        <v>7</v>
      </c>
      <c r="G3" s="2" t="s">
        <v>45</v>
      </c>
      <c r="H3">
        <f>0.5*D2*D3^2</f>
        <v>554.42217650000009</v>
      </c>
      <c r="O3" t="s">
        <v>6</v>
      </c>
      <c r="S3" s="1" t="s">
        <v>48</v>
      </c>
      <c r="T3">
        <v>46.978000000000002</v>
      </c>
      <c r="U3" t="s">
        <v>13</v>
      </c>
      <c r="W3" s="2" t="s">
        <v>55</v>
      </c>
      <c r="X3" s="1" t="s">
        <v>57</v>
      </c>
      <c r="Y3" s="2" t="s">
        <v>59</v>
      </c>
      <c r="AA3" s="2" t="s">
        <v>55</v>
      </c>
      <c r="AB3" s="1" t="s">
        <v>56</v>
      </c>
      <c r="AC3" s="2" t="s">
        <v>60</v>
      </c>
    </row>
    <row r="4" spans="1:29" x14ac:dyDescent="0.25">
      <c r="B4" t="s">
        <v>34</v>
      </c>
      <c r="C4" s="1" t="s">
        <v>3</v>
      </c>
      <c r="D4">
        <v>0.57499999999999996</v>
      </c>
      <c r="G4" s="2" t="s">
        <v>10</v>
      </c>
      <c r="H4">
        <f>D6</f>
        <v>4.9085937500000003E-2</v>
      </c>
      <c r="O4" s="1" t="s">
        <v>33</v>
      </c>
      <c r="P4">
        <v>85.09</v>
      </c>
      <c r="Q4" t="s">
        <v>13</v>
      </c>
      <c r="S4" s="2" t="s">
        <v>47</v>
      </c>
      <c r="T4">
        <f>T3-P9</f>
        <v>39.478000000000002</v>
      </c>
      <c r="U4" t="s">
        <v>13</v>
      </c>
      <c r="W4">
        <f>$P$9+X4</f>
        <v>7.5</v>
      </c>
      <c r="X4">
        <v>0</v>
      </c>
      <c r="Y4">
        <f>$H$25-($T$9*X4)</f>
        <v>21.526536852695738</v>
      </c>
      <c r="AA4">
        <f>$P$9+AB4</f>
        <v>7.5</v>
      </c>
      <c r="AB4">
        <v>0</v>
      </c>
      <c r="AC4">
        <f>$H$25*AB4-(0.5*$T$9*(AB4*AB4))</f>
        <v>0</v>
      </c>
    </row>
    <row r="5" spans="1:29" x14ac:dyDescent="0.25">
      <c r="C5" s="1" t="s">
        <v>31</v>
      </c>
      <c r="D5">
        <v>3</v>
      </c>
      <c r="E5" t="s">
        <v>13</v>
      </c>
      <c r="G5" s="1" t="s">
        <v>11</v>
      </c>
      <c r="H5">
        <v>0.17499999999999999</v>
      </c>
      <c r="I5" t="s">
        <v>15</v>
      </c>
      <c r="O5" s="2" t="s">
        <v>41</v>
      </c>
      <c r="P5">
        <f>P4+(H12*(H14+2*H13))/(3*(H14+H13))+(1/6)*((H14+H13)-(H14*H13)/(H14+H13))</f>
        <v>86.923333333333346</v>
      </c>
      <c r="Q5" t="s">
        <v>13</v>
      </c>
      <c r="S5" s="2" t="s">
        <v>49</v>
      </c>
      <c r="T5">
        <f>P5-T3</f>
        <v>39.945333333333345</v>
      </c>
      <c r="U5" t="s">
        <v>13</v>
      </c>
      <c r="W5">
        <f t="shared" ref="W5:W68" si="0">$P$9+X5</f>
        <v>8.5</v>
      </c>
      <c r="X5">
        <f>X4+1</f>
        <v>1</v>
      </c>
      <c r="Y5">
        <f t="shared" ref="Y5:Y44" si="1">$H$25-$T$9*X5</f>
        <v>20.884898228745662</v>
      </c>
      <c r="AA5">
        <f t="shared" ref="AA5:AA68" si="2">$P$9+AB5</f>
        <v>8.5</v>
      </c>
      <c r="AB5">
        <f>AB4+1</f>
        <v>1</v>
      </c>
      <c r="AC5">
        <f>$H$25*AB5-(0.5*$T$9*(AB5*AB5))</f>
        <v>21.205717540720702</v>
      </c>
    </row>
    <row r="6" spans="1:29" x14ac:dyDescent="0.25">
      <c r="C6" s="2" t="s">
        <v>4</v>
      </c>
      <c r="D6">
        <f>3.1415*((D5/12)/2)^2</f>
        <v>4.9085937500000003E-2</v>
      </c>
      <c r="E6" t="s">
        <v>9</v>
      </c>
      <c r="S6" s="3"/>
      <c r="V6" t="s">
        <v>34</v>
      </c>
      <c r="W6">
        <f t="shared" si="0"/>
        <v>9.5</v>
      </c>
      <c r="X6">
        <f t="shared" ref="X6:X60" si="3">X5+1</f>
        <v>2</v>
      </c>
      <c r="Y6">
        <f t="shared" si="1"/>
        <v>20.24325960479559</v>
      </c>
      <c r="AA6">
        <f t="shared" si="2"/>
        <v>9.5</v>
      </c>
      <c r="AB6">
        <f t="shared" ref="AB6:AB60" si="4">AB5+1</f>
        <v>2</v>
      </c>
      <c r="AC6">
        <f t="shared" ref="AC6:AC44" si="5">$H$25*AB6-(0.5*$T$9*(AB6*AB6))</f>
        <v>41.769796457491324</v>
      </c>
    </row>
    <row r="7" spans="1:29" x14ac:dyDescent="0.25">
      <c r="C7" s="2" t="s">
        <v>8</v>
      </c>
      <c r="D7">
        <f>0.5*D2*(D3)^2*D4*D6</f>
        <v>15.648241074968459</v>
      </c>
      <c r="E7" t="s">
        <v>14</v>
      </c>
      <c r="G7" t="s">
        <v>6</v>
      </c>
      <c r="O7" t="s">
        <v>39</v>
      </c>
      <c r="P7" t="s">
        <v>34</v>
      </c>
      <c r="Q7" t="s">
        <v>42</v>
      </c>
      <c r="R7" t="s">
        <v>34</v>
      </c>
      <c r="W7">
        <f t="shared" si="0"/>
        <v>10.5</v>
      </c>
      <c r="X7">
        <f t="shared" si="3"/>
        <v>3</v>
      </c>
      <c r="Y7">
        <f t="shared" si="1"/>
        <v>19.601620980845517</v>
      </c>
      <c r="AA7">
        <f t="shared" si="2"/>
        <v>10.5</v>
      </c>
      <c r="AB7">
        <f t="shared" si="4"/>
        <v>3</v>
      </c>
      <c r="AC7">
        <f t="shared" si="5"/>
        <v>61.692236750311878</v>
      </c>
    </row>
    <row r="8" spans="1:29" x14ac:dyDescent="0.25">
      <c r="G8" s="1" t="s">
        <v>30</v>
      </c>
      <c r="H8">
        <v>3</v>
      </c>
      <c r="O8" s="1" t="s">
        <v>38</v>
      </c>
      <c r="P8">
        <v>15</v>
      </c>
      <c r="Q8" t="s">
        <v>13</v>
      </c>
      <c r="S8" s="2" t="s">
        <v>50</v>
      </c>
      <c r="T8">
        <f>(H19*(2*T5+T4)-H25*T4)/((T5)^2+(T4*T5))</f>
        <v>0.24801339665249156</v>
      </c>
      <c r="U8" t="s">
        <v>52</v>
      </c>
      <c r="W8">
        <f t="shared" si="0"/>
        <v>11.5</v>
      </c>
      <c r="X8">
        <f t="shared" si="3"/>
        <v>4</v>
      </c>
      <c r="Y8">
        <f t="shared" si="1"/>
        <v>18.959982356895441</v>
      </c>
      <c r="AA8">
        <f t="shared" si="2"/>
        <v>11.5</v>
      </c>
      <c r="AB8">
        <f t="shared" si="4"/>
        <v>4</v>
      </c>
      <c r="AC8">
        <f t="shared" si="5"/>
        <v>80.973038419182359</v>
      </c>
    </row>
    <row r="9" spans="1:29" x14ac:dyDescent="0.25">
      <c r="G9" s="1" t="s">
        <v>31</v>
      </c>
      <c r="H9">
        <v>3</v>
      </c>
      <c r="I9" t="s">
        <v>13</v>
      </c>
      <c r="O9" s="2" t="s">
        <v>40</v>
      </c>
      <c r="P9">
        <f>0.5*P8</f>
        <v>7.5</v>
      </c>
      <c r="Q9" t="s">
        <v>13</v>
      </c>
      <c r="S9" s="2" t="s">
        <v>51</v>
      </c>
      <c r="T9">
        <f>(H25+H19-(T8*T5))/T4</f>
        <v>0.64163862395007421</v>
      </c>
      <c r="U9" t="s">
        <v>52</v>
      </c>
      <c r="W9">
        <f t="shared" si="0"/>
        <v>12.5</v>
      </c>
      <c r="X9">
        <f t="shared" si="3"/>
        <v>5</v>
      </c>
      <c r="Y9">
        <f t="shared" si="1"/>
        <v>18.318343732945365</v>
      </c>
      <c r="AA9">
        <f t="shared" si="2"/>
        <v>12.5</v>
      </c>
      <c r="AB9">
        <f t="shared" si="4"/>
        <v>5</v>
      </c>
      <c r="AC9">
        <f t="shared" si="5"/>
        <v>99.612201464102768</v>
      </c>
    </row>
    <row r="10" spans="1:29" x14ac:dyDescent="0.25">
      <c r="G10" s="1" t="s">
        <v>16</v>
      </c>
      <c r="H10">
        <v>1.5</v>
      </c>
      <c r="I10" t="s">
        <v>13</v>
      </c>
      <c r="W10">
        <f t="shared" si="0"/>
        <v>13.5</v>
      </c>
      <c r="X10">
        <f t="shared" si="3"/>
        <v>6</v>
      </c>
      <c r="Y10">
        <f t="shared" si="1"/>
        <v>17.676705108995293</v>
      </c>
      <c r="AA10">
        <f t="shared" si="2"/>
        <v>13.5</v>
      </c>
      <c r="AB10">
        <f t="shared" si="4"/>
        <v>6</v>
      </c>
      <c r="AC10">
        <f t="shared" si="5"/>
        <v>117.60972588507309</v>
      </c>
    </row>
    <row r="11" spans="1:29" x14ac:dyDescent="0.25">
      <c r="G11" s="1" t="s">
        <v>17</v>
      </c>
      <c r="H11">
        <v>1.75</v>
      </c>
      <c r="I11" t="s">
        <v>13</v>
      </c>
      <c r="O11" s="2" t="s">
        <v>61</v>
      </c>
      <c r="P11">
        <f>P5-P9</f>
        <v>79.423333333333346</v>
      </c>
      <c r="Q11" t="s">
        <v>13</v>
      </c>
      <c r="W11">
        <f t="shared" si="0"/>
        <v>14.5</v>
      </c>
      <c r="X11">
        <f t="shared" si="3"/>
        <v>7</v>
      </c>
      <c r="Y11">
        <f t="shared" si="1"/>
        <v>17.03506648504522</v>
      </c>
      <c r="AA11">
        <f t="shared" si="2"/>
        <v>14.5</v>
      </c>
      <c r="AB11">
        <f t="shared" si="4"/>
        <v>7</v>
      </c>
      <c r="AC11">
        <f t="shared" si="5"/>
        <v>134.96561168209337</v>
      </c>
    </row>
    <row r="12" spans="1:29" x14ac:dyDescent="0.25">
      <c r="G12" s="1" t="s">
        <v>18</v>
      </c>
      <c r="H12">
        <v>1.5</v>
      </c>
      <c r="I12" t="s">
        <v>13</v>
      </c>
      <c r="W12">
        <f t="shared" si="0"/>
        <v>15.5</v>
      </c>
      <c r="X12">
        <f t="shared" si="3"/>
        <v>8</v>
      </c>
      <c r="Y12">
        <f t="shared" si="1"/>
        <v>16.393427861095144</v>
      </c>
      <c r="AA12">
        <f t="shared" si="2"/>
        <v>15.5</v>
      </c>
      <c r="AB12">
        <f t="shared" si="4"/>
        <v>8</v>
      </c>
      <c r="AC12">
        <f t="shared" si="5"/>
        <v>151.67985885516353</v>
      </c>
    </row>
    <row r="13" spans="1:29" x14ac:dyDescent="0.25">
      <c r="G13" s="1" t="s">
        <v>19</v>
      </c>
      <c r="H13">
        <v>3</v>
      </c>
      <c r="I13" t="s">
        <v>13</v>
      </c>
      <c r="W13">
        <f t="shared" si="0"/>
        <v>16.5</v>
      </c>
      <c r="X13">
        <f t="shared" si="3"/>
        <v>9</v>
      </c>
      <c r="Y13">
        <f t="shared" si="1"/>
        <v>15.75178923714507</v>
      </c>
      <c r="AA13">
        <f t="shared" si="2"/>
        <v>16.5</v>
      </c>
      <c r="AB13">
        <f t="shared" si="4"/>
        <v>9</v>
      </c>
      <c r="AC13">
        <f t="shared" si="5"/>
        <v>167.75246740428364</v>
      </c>
    </row>
    <row r="14" spans="1:29" x14ac:dyDescent="0.25">
      <c r="G14" s="1" t="s">
        <v>20</v>
      </c>
      <c r="H14">
        <v>6</v>
      </c>
      <c r="I14" t="s">
        <v>13</v>
      </c>
      <c r="W14">
        <f t="shared" si="0"/>
        <v>17.5</v>
      </c>
      <c r="X14">
        <f t="shared" si="3"/>
        <v>10</v>
      </c>
      <c r="Y14">
        <f t="shared" si="1"/>
        <v>15.110150613194996</v>
      </c>
      <c r="AA14">
        <f t="shared" si="2"/>
        <v>17.5</v>
      </c>
      <c r="AB14">
        <f t="shared" si="4"/>
        <v>10</v>
      </c>
      <c r="AC14">
        <f t="shared" si="5"/>
        <v>183.18343732945368</v>
      </c>
    </row>
    <row r="15" spans="1:29" x14ac:dyDescent="0.25">
      <c r="G15" s="2" t="s">
        <v>21</v>
      </c>
      <c r="H15">
        <f>DEGREES(ATAN((1/H11)*(H12+0.5*(H13-H14))))</f>
        <v>0</v>
      </c>
      <c r="I15" t="s">
        <v>23</v>
      </c>
      <c r="W15">
        <f t="shared" si="0"/>
        <v>18.5</v>
      </c>
      <c r="X15">
        <f t="shared" si="3"/>
        <v>11</v>
      </c>
      <c r="Y15">
        <f t="shared" si="1"/>
        <v>14.468511989244922</v>
      </c>
      <c r="AA15">
        <f t="shared" si="2"/>
        <v>18.5</v>
      </c>
      <c r="AB15">
        <f t="shared" si="4"/>
        <v>11</v>
      </c>
      <c r="AC15">
        <f t="shared" si="5"/>
        <v>197.97276863067361</v>
      </c>
    </row>
    <row r="16" spans="1:29" x14ac:dyDescent="0.25">
      <c r="G16" s="2" t="s">
        <v>22</v>
      </c>
      <c r="H16">
        <f>H11/(COS(RADIANS(H15)))</f>
        <v>1.75</v>
      </c>
      <c r="I16" t="s">
        <v>13</v>
      </c>
      <c r="W16">
        <f t="shared" si="0"/>
        <v>19.5</v>
      </c>
      <c r="X16">
        <f t="shared" si="3"/>
        <v>12</v>
      </c>
      <c r="Y16">
        <f t="shared" si="1"/>
        <v>13.826873365294848</v>
      </c>
      <c r="AA16">
        <f t="shared" si="2"/>
        <v>19.5</v>
      </c>
      <c r="AB16">
        <f t="shared" si="4"/>
        <v>12</v>
      </c>
      <c r="AC16">
        <f t="shared" si="5"/>
        <v>212.12046130794351</v>
      </c>
    </row>
    <row r="17" spans="7:29" x14ac:dyDescent="0.25">
      <c r="G17" s="2" t="s">
        <v>36</v>
      </c>
      <c r="H17">
        <f>(1+(H10/(H11+H10)))*((4*H8*(H11/H9)^2)/(1+SQRT(1+((2*H16)/(H14+H13))^2)))</f>
        <v>2.8789558154690029</v>
      </c>
      <c r="I17" t="s">
        <v>24</v>
      </c>
      <c r="W17">
        <f t="shared" si="0"/>
        <v>20.5</v>
      </c>
      <c r="X17">
        <f t="shared" si="3"/>
        <v>13</v>
      </c>
      <c r="Y17">
        <f t="shared" si="1"/>
        <v>13.185234741344773</v>
      </c>
      <c r="AA17">
        <f t="shared" si="2"/>
        <v>20.5</v>
      </c>
      <c r="AB17">
        <f t="shared" si="4"/>
        <v>13</v>
      </c>
      <c r="AC17">
        <f t="shared" si="5"/>
        <v>225.62651536126333</v>
      </c>
    </row>
    <row r="18" spans="7:29" x14ac:dyDescent="0.25">
      <c r="W18">
        <f t="shared" si="0"/>
        <v>21.5</v>
      </c>
      <c r="X18">
        <f t="shared" si="3"/>
        <v>14</v>
      </c>
      <c r="Y18">
        <f t="shared" si="1"/>
        <v>12.543596117394699</v>
      </c>
      <c r="AA18">
        <f t="shared" si="2"/>
        <v>21.5</v>
      </c>
      <c r="AB18">
        <f t="shared" si="4"/>
        <v>14</v>
      </c>
      <c r="AC18">
        <f t="shared" si="5"/>
        <v>238.49093079063309</v>
      </c>
    </row>
    <row r="19" spans="7:29" x14ac:dyDescent="0.25">
      <c r="G19" s="2" t="s">
        <v>25</v>
      </c>
      <c r="H19">
        <f>H3*H4*H5*H17</f>
        <v>13.711050544021285</v>
      </c>
      <c r="I19" t="s">
        <v>14</v>
      </c>
      <c r="W19">
        <f t="shared" si="0"/>
        <v>22.5</v>
      </c>
      <c r="X19">
        <f t="shared" si="3"/>
        <v>15</v>
      </c>
      <c r="Y19">
        <f t="shared" si="1"/>
        <v>11.901957493444625</v>
      </c>
      <c r="AA19">
        <f t="shared" si="2"/>
        <v>22.5</v>
      </c>
      <c r="AB19">
        <f t="shared" si="4"/>
        <v>15</v>
      </c>
      <c r="AC19">
        <f t="shared" si="5"/>
        <v>250.7137075960527</v>
      </c>
    </row>
    <row r="20" spans="7:29" x14ac:dyDescent="0.25">
      <c r="W20">
        <f t="shared" si="0"/>
        <v>23.5</v>
      </c>
      <c r="X20">
        <f t="shared" si="3"/>
        <v>16</v>
      </c>
      <c r="Y20">
        <f t="shared" si="1"/>
        <v>11.260318869494551</v>
      </c>
      <c r="AA20">
        <f t="shared" si="2"/>
        <v>23.5</v>
      </c>
      <c r="AB20">
        <f t="shared" si="4"/>
        <v>16</v>
      </c>
      <c r="AC20">
        <f t="shared" si="5"/>
        <v>262.29484577752231</v>
      </c>
    </row>
    <row r="21" spans="7:29" x14ac:dyDescent="0.25">
      <c r="W21">
        <f t="shared" si="0"/>
        <v>24.5</v>
      </c>
      <c r="X21">
        <f t="shared" si="3"/>
        <v>17</v>
      </c>
      <c r="Y21">
        <f t="shared" si="1"/>
        <v>10.618680245544477</v>
      </c>
      <c r="AA21">
        <f t="shared" si="2"/>
        <v>24.5</v>
      </c>
      <c r="AB21">
        <f t="shared" si="4"/>
        <v>17</v>
      </c>
      <c r="AC21">
        <f t="shared" si="5"/>
        <v>273.23434533504184</v>
      </c>
    </row>
    <row r="22" spans="7:29" x14ac:dyDescent="0.25">
      <c r="G22" t="s">
        <v>26</v>
      </c>
      <c r="W22">
        <f t="shared" si="0"/>
        <v>25.5</v>
      </c>
      <c r="X22">
        <f t="shared" si="3"/>
        <v>18</v>
      </c>
      <c r="Y22">
        <f t="shared" si="1"/>
        <v>9.9770416215944024</v>
      </c>
      <c r="AA22">
        <f t="shared" si="2"/>
        <v>25.5</v>
      </c>
      <c r="AB22">
        <f t="shared" si="4"/>
        <v>18</v>
      </c>
      <c r="AC22">
        <f t="shared" si="5"/>
        <v>283.53220626861128</v>
      </c>
    </row>
    <row r="23" spans="7:29" x14ac:dyDescent="0.25">
      <c r="G23" t="s">
        <v>43</v>
      </c>
      <c r="I23" t="s">
        <v>34</v>
      </c>
      <c r="W23">
        <f t="shared" si="0"/>
        <v>26.5</v>
      </c>
      <c r="X23">
        <f t="shared" si="3"/>
        <v>19</v>
      </c>
      <c r="Y23">
        <f t="shared" si="1"/>
        <v>9.3354029976443282</v>
      </c>
      <c r="AA23">
        <f t="shared" si="2"/>
        <v>26.5</v>
      </c>
      <c r="AB23">
        <f t="shared" si="4"/>
        <v>19</v>
      </c>
      <c r="AC23">
        <f t="shared" si="5"/>
        <v>293.18842857823063</v>
      </c>
    </row>
    <row r="24" spans="7:29" x14ac:dyDescent="0.25">
      <c r="G24" s="1" t="s">
        <v>36</v>
      </c>
      <c r="H24">
        <v>4.5199999999999996</v>
      </c>
      <c r="I24" t="s">
        <v>24</v>
      </c>
      <c r="W24">
        <f t="shared" si="0"/>
        <v>27.5</v>
      </c>
      <c r="X24">
        <f t="shared" si="3"/>
        <v>20</v>
      </c>
      <c r="Y24">
        <f t="shared" si="1"/>
        <v>8.693764373694254</v>
      </c>
      <c r="AA24">
        <f t="shared" si="2"/>
        <v>27.5</v>
      </c>
      <c r="AB24">
        <f t="shared" si="4"/>
        <v>20</v>
      </c>
      <c r="AC24">
        <f t="shared" si="5"/>
        <v>302.20301226389995</v>
      </c>
    </row>
    <row r="25" spans="7:29" x14ac:dyDescent="0.25">
      <c r="G25" s="2" t="s">
        <v>44</v>
      </c>
      <c r="H25">
        <f>H3*H4*H5*H24</f>
        <v>21.526536852695738</v>
      </c>
      <c r="I25" t="s">
        <v>14</v>
      </c>
      <c r="W25">
        <f t="shared" si="0"/>
        <v>28.5</v>
      </c>
      <c r="X25">
        <f t="shared" si="3"/>
        <v>21</v>
      </c>
      <c r="Y25">
        <f t="shared" si="1"/>
        <v>8.0521257497441798</v>
      </c>
      <c r="AA25">
        <f t="shared" si="2"/>
        <v>28.5</v>
      </c>
      <c r="AB25">
        <f t="shared" si="4"/>
        <v>21</v>
      </c>
      <c r="AC25">
        <f t="shared" si="5"/>
        <v>310.57595732561913</v>
      </c>
    </row>
    <row r="26" spans="7:29" x14ac:dyDescent="0.25">
      <c r="W26">
        <f t="shared" si="0"/>
        <v>29.5</v>
      </c>
      <c r="X26">
        <f t="shared" si="3"/>
        <v>22</v>
      </c>
      <c r="Y26">
        <f t="shared" si="1"/>
        <v>7.4104871257941056</v>
      </c>
      <c r="AA26">
        <f t="shared" si="2"/>
        <v>29.5</v>
      </c>
      <c r="AB26">
        <f t="shared" si="4"/>
        <v>22</v>
      </c>
      <c r="AC26">
        <f t="shared" si="5"/>
        <v>318.30726376338828</v>
      </c>
    </row>
    <row r="27" spans="7:29" x14ac:dyDescent="0.25">
      <c r="W27">
        <f t="shared" si="0"/>
        <v>30.5</v>
      </c>
      <c r="X27">
        <f t="shared" si="3"/>
        <v>23</v>
      </c>
      <c r="Y27">
        <f t="shared" si="1"/>
        <v>6.7688485018440314</v>
      </c>
      <c r="AA27">
        <f t="shared" si="2"/>
        <v>30.5</v>
      </c>
      <c r="AB27">
        <f t="shared" si="4"/>
        <v>23</v>
      </c>
      <c r="AC27">
        <f t="shared" si="5"/>
        <v>325.3969315772074</v>
      </c>
    </row>
    <row r="28" spans="7:29" x14ac:dyDescent="0.25">
      <c r="W28">
        <f t="shared" si="0"/>
        <v>31.5</v>
      </c>
      <c r="X28">
        <f t="shared" si="3"/>
        <v>24</v>
      </c>
      <c r="Y28">
        <f t="shared" si="1"/>
        <v>6.1272098778939572</v>
      </c>
      <c r="AA28">
        <f t="shared" si="2"/>
        <v>31.5</v>
      </c>
      <c r="AB28">
        <f t="shared" si="4"/>
        <v>24</v>
      </c>
      <c r="AC28">
        <f t="shared" si="5"/>
        <v>331.84496076707632</v>
      </c>
    </row>
    <row r="29" spans="7:29" x14ac:dyDescent="0.25">
      <c r="W29">
        <f t="shared" si="0"/>
        <v>32.5</v>
      </c>
      <c r="X29">
        <f t="shared" si="3"/>
        <v>25</v>
      </c>
      <c r="Y29">
        <f t="shared" si="1"/>
        <v>5.4855712539438848</v>
      </c>
      <c r="AA29">
        <f t="shared" si="2"/>
        <v>32.5</v>
      </c>
      <c r="AB29">
        <f t="shared" si="4"/>
        <v>25</v>
      </c>
      <c r="AC29">
        <f t="shared" si="5"/>
        <v>337.65135133299532</v>
      </c>
    </row>
    <row r="30" spans="7:29" x14ac:dyDescent="0.25">
      <c r="W30">
        <f t="shared" si="0"/>
        <v>33.5</v>
      </c>
      <c r="X30">
        <f t="shared" si="3"/>
        <v>26</v>
      </c>
      <c r="Y30">
        <f t="shared" si="1"/>
        <v>4.8439326299938088</v>
      </c>
      <c r="AA30">
        <f t="shared" si="2"/>
        <v>33.5</v>
      </c>
      <c r="AB30">
        <f t="shared" si="4"/>
        <v>26</v>
      </c>
      <c r="AC30">
        <f t="shared" si="5"/>
        <v>342.81610327496412</v>
      </c>
    </row>
    <row r="31" spans="7:29" x14ac:dyDescent="0.25">
      <c r="W31">
        <f t="shared" si="0"/>
        <v>34.5</v>
      </c>
      <c r="X31">
        <f t="shared" si="3"/>
        <v>27</v>
      </c>
      <c r="Y31">
        <f t="shared" si="1"/>
        <v>4.2022940060437328</v>
      </c>
      <c r="AA31">
        <f t="shared" si="2"/>
        <v>34.5</v>
      </c>
      <c r="AB31">
        <f t="shared" si="4"/>
        <v>27</v>
      </c>
      <c r="AC31">
        <f t="shared" si="5"/>
        <v>347.33921659298284</v>
      </c>
    </row>
    <row r="32" spans="7:29" x14ac:dyDescent="0.25">
      <c r="W32">
        <f t="shared" si="0"/>
        <v>35.5</v>
      </c>
      <c r="X32">
        <f t="shared" si="3"/>
        <v>28</v>
      </c>
      <c r="Y32">
        <f t="shared" si="1"/>
        <v>3.5606553820936604</v>
      </c>
      <c r="AA32">
        <f t="shared" si="2"/>
        <v>35.5</v>
      </c>
      <c r="AB32">
        <f t="shared" si="4"/>
        <v>28</v>
      </c>
      <c r="AC32">
        <f t="shared" si="5"/>
        <v>351.22069128705164</v>
      </c>
    </row>
    <row r="33" spans="23:33" x14ac:dyDescent="0.25">
      <c r="W33">
        <f t="shared" si="0"/>
        <v>36.5</v>
      </c>
      <c r="X33">
        <f t="shared" si="3"/>
        <v>29</v>
      </c>
      <c r="Y33">
        <f t="shared" si="1"/>
        <v>2.919016758143588</v>
      </c>
      <c r="AA33">
        <f t="shared" si="2"/>
        <v>36.5</v>
      </c>
      <c r="AB33">
        <f t="shared" si="4"/>
        <v>29</v>
      </c>
      <c r="AC33">
        <f t="shared" si="5"/>
        <v>354.46052735717018</v>
      </c>
    </row>
    <row r="34" spans="23:33" x14ac:dyDescent="0.25">
      <c r="W34">
        <f t="shared" si="0"/>
        <v>37.5</v>
      </c>
      <c r="X34">
        <f t="shared" si="3"/>
        <v>30</v>
      </c>
      <c r="Y34">
        <f t="shared" si="1"/>
        <v>2.277378134193512</v>
      </c>
      <c r="AA34">
        <f t="shared" si="2"/>
        <v>37.5</v>
      </c>
      <c r="AB34">
        <f t="shared" si="4"/>
        <v>30</v>
      </c>
      <c r="AC34">
        <f t="shared" si="5"/>
        <v>357.05872480333869</v>
      </c>
    </row>
    <row r="35" spans="23:33" x14ac:dyDescent="0.25">
      <c r="W35">
        <f t="shared" si="0"/>
        <v>38.5</v>
      </c>
      <c r="X35">
        <f t="shared" si="3"/>
        <v>31</v>
      </c>
      <c r="Y35">
        <f t="shared" si="1"/>
        <v>1.635739510243436</v>
      </c>
      <c r="AA35">
        <f t="shared" si="2"/>
        <v>38.5</v>
      </c>
      <c r="AB35">
        <f t="shared" si="4"/>
        <v>31</v>
      </c>
      <c r="AC35">
        <f t="shared" si="5"/>
        <v>359.01528362555729</v>
      </c>
    </row>
    <row r="36" spans="23:33" x14ac:dyDescent="0.25">
      <c r="W36">
        <f t="shared" si="0"/>
        <v>39.5</v>
      </c>
      <c r="X36">
        <f t="shared" si="3"/>
        <v>32</v>
      </c>
      <c r="Y36">
        <f t="shared" si="1"/>
        <v>0.99410088629336357</v>
      </c>
      <c r="AA36">
        <f t="shared" si="2"/>
        <v>39.5</v>
      </c>
      <c r="AB36">
        <f>AB35+1</f>
        <v>32</v>
      </c>
      <c r="AC36">
        <f t="shared" si="5"/>
        <v>360.33020382382563</v>
      </c>
    </row>
    <row r="37" spans="23:33" x14ac:dyDescent="0.25">
      <c r="W37">
        <f t="shared" si="0"/>
        <v>40.5</v>
      </c>
      <c r="X37">
        <f>X36+1</f>
        <v>33</v>
      </c>
      <c r="Y37">
        <f t="shared" si="1"/>
        <v>0.35246226234329114</v>
      </c>
      <c r="AA37">
        <f t="shared" si="2"/>
        <v>40.5</v>
      </c>
      <c r="AB37">
        <f t="shared" si="4"/>
        <v>33</v>
      </c>
      <c r="AC37">
        <f t="shared" si="5"/>
        <v>361.00348539814394</v>
      </c>
    </row>
    <row r="38" spans="23:33" x14ac:dyDescent="0.25">
      <c r="W38">
        <f t="shared" si="0"/>
        <v>41.5</v>
      </c>
      <c r="X38">
        <f t="shared" si="3"/>
        <v>34</v>
      </c>
      <c r="Y38">
        <f t="shared" si="1"/>
        <v>-0.28917636160678484</v>
      </c>
      <c r="AA38">
        <f t="shared" si="2"/>
        <v>41.5</v>
      </c>
      <c r="AB38">
        <f t="shared" si="4"/>
        <v>34</v>
      </c>
      <c r="AC38">
        <f t="shared" si="5"/>
        <v>361.03512834851222</v>
      </c>
    </row>
    <row r="39" spans="23:33" x14ac:dyDescent="0.25">
      <c r="W39">
        <f t="shared" si="0"/>
        <v>42.5</v>
      </c>
      <c r="X39">
        <f t="shared" si="3"/>
        <v>35</v>
      </c>
      <c r="Y39">
        <f t="shared" si="1"/>
        <v>-0.93081498555686082</v>
      </c>
      <c r="AA39">
        <f t="shared" si="2"/>
        <v>42.5</v>
      </c>
      <c r="AB39">
        <f t="shared" si="4"/>
        <v>35</v>
      </c>
      <c r="AC39">
        <f t="shared" si="5"/>
        <v>360.42513267493035</v>
      </c>
    </row>
    <row r="40" spans="23:33" x14ac:dyDescent="0.25">
      <c r="W40">
        <f t="shared" si="0"/>
        <v>43.5</v>
      </c>
      <c r="X40">
        <f t="shared" si="3"/>
        <v>36</v>
      </c>
      <c r="Y40">
        <f t="shared" si="1"/>
        <v>-1.5724536095069332</v>
      </c>
      <c r="AA40">
        <f t="shared" si="2"/>
        <v>43.5</v>
      </c>
      <c r="AB40">
        <f t="shared" si="4"/>
        <v>36</v>
      </c>
      <c r="AC40">
        <f t="shared" si="5"/>
        <v>359.17349837739846</v>
      </c>
    </row>
    <row r="41" spans="23:33" x14ac:dyDescent="0.25">
      <c r="W41">
        <f t="shared" si="0"/>
        <v>44.5</v>
      </c>
      <c r="X41">
        <f t="shared" si="3"/>
        <v>37</v>
      </c>
      <c r="Y41">
        <f t="shared" si="1"/>
        <v>-2.2140922334570057</v>
      </c>
      <c r="AA41">
        <f t="shared" si="2"/>
        <v>44.5</v>
      </c>
      <c r="AB41">
        <f t="shared" si="4"/>
        <v>37</v>
      </c>
      <c r="AC41">
        <f t="shared" si="5"/>
        <v>357.28022545591654</v>
      </c>
    </row>
    <row r="42" spans="23:33" x14ac:dyDescent="0.25">
      <c r="W42">
        <f t="shared" si="0"/>
        <v>45.5</v>
      </c>
      <c r="X42">
        <f t="shared" si="3"/>
        <v>38</v>
      </c>
      <c r="Y42">
        <f t="shared" si="1"/>
        <v>-2.8557308574070817</v>
      </c>
      <c r="AA42">
        <f t="shared" si="2"/>
        <v>45.5</v>
      </c>
      <c r="AB42">
        <f t="shared" si="4"/>
        <v>38</v>
      </c>
      <c r="AC42">
        <f t="shared" si="5"/>
        <v>354.74531391048447</v>
      </c>
    </row>
    <row r="43" spans="23:33" x14ac:dyDescent="0.25">
      <c r="W43">
        <f t="shared" si="0"/>
        <v>46.5</v>
      </c>
      <c r="X43">
        <f t="shared" si="3"/>
        <v>39</v>
      </c>
      <c r="Y43">
        <f t="shared" si="1"/>
        <v>-3.4973694813571576</v>
      </c>
      <c r="AA43">
        <f t="shared" si="2"/>
        <v>46.5</v>
      </c>
      <c r="AB43">
        <f t="shared" si="4"/>
        <v>39</v>
      </c>
      <c r="AC43">
        <f t="shared" si="5"/>
        <v>351.56876374110232</v>
      </c>
    </row>
    <row r="44" spans="23:33" x14ac:dyDescent="0.25">
      <c r="W44">
        <f t="shared" si="0"/>
        <v>46.978000000000002</v>
      </c>
      <c r="X44" s="5">
        <v>39.478000000000002</v>
      </c>
      <c r="Y44" s="5">
        <f t="shared" si="1"/>
        <v>-3.8040727436052926</v>
      </c>
      <c r="Z44" s="5"/>
      <c r="AA44">
        <f t="shared" si="2"/>
        <v>46.978000000000002</v>
      </c>
      <c r="AB44" s="5">
        <v>39.478000000000002</v>
      </c>
      <c r="AC44" s="5">
        <f t="shared" si="5"/>
        <v>349.82371904933632</v>
      </c>
      <c r="AD44" s="3" t="s">
        <v>63</v>
      </c>
      <c r="AG44" t="s">
        <v>34</v>
      </c>
    </row>
    <row r="45" spans="23:33" x14ac:dyDescent="0.25">
      <c r="W45">
        <f t="shared" si="0"/>
        <v>47.5</v>
      </c>
      <c r="X45">
        <f>40</f>
        <v>40</v>
      </c>
      <c r="Y45">
        <f>$Y$44-$T$8*(X45-$X$44)</f>
        <v>-3.9335357366578929</v>
      </c>
      <c r="AA45">
        <f t="shared" si="2"/>
        <v>47.5</v>
      </c>
      <c r="AB45">
        <f xml:space="preserve"> 40</f>
        <v>40</v>
      </c>
      <c r="AC45">
        <f>($Y$44*AB45)+($T$8*($T$4*AB45+0.5*$P$11^2-0.5*AB45^2))-$P$11*($Y$44+$T$8*$T$4)</f>
        <v>347.80420323598804</v>
      </c>
      <c r="AD45" s="3" t="s">
        <v>64</v>
      </c>
      <c r="AG45" t="s">
        <v>34</v>
      </c>
    </row>
    <row r="46" spans="23:33" x14ac:dyDescent="0.25">
      <c r="W46">
        <f t="shared" si="0"/>
        <v>48.5</v>
      </c>
      <c r="X46">
        <f t="shared" si="3"/>
        <v>41</v>
      </c>
      <c r="Y46">
        <f t="shared" ref="Y46:Y85" si="6">$Y$44-$T$8*(X46-$X$44)</f>
        <v>-4.1815491333103845</v>
      </c>
      <c r="AA46">
        <f t="shared" si="2"/>
        <v>48.5</v>
      </c>
      <c r="AB46">
        <f t="shared" si="4"/>
        <v>41</v>
      </c>
      <c r="AC46">
        <f t="shared" ref="AC46:AC85" si="7">($Y$44*AB46)+($T$8*($T$4*AB46+0.5*$P$11^2-0.5*AB46^2))-$P$11*($Y$44+$T$8*$T$4)</f>
        <v>343.74666080100354</v>
      </c>
    </row>
    <row r="47" spans="23:33" x14ac:dyDescent="0.25">
      <c r="W47">
        <f t="shared" si="0"/>
        <v>49.5</v>
      </c>
      <c r="X47">
        <f t="shared" si="3"/>
        <v>42</v>
      </c>
      <c r="Y47">
        <f t="shared" si="6"/>
        <v>-4.429562529962876</v>
      </c>
      <c r="AA47">
        <f t="shared" si="2"/>
        <v>49.5</v>
      </c>
      <c r="AB47">
        <f t="shared" si="4"/>
        <v>42</v>
      </c>
      <c r="AC47">
        <f t="shared" si="7"/>
        <v>339.44110496936736</v>
      </c>
    </row>
    <row r="48" spans="23:33" x14ac:dyDescent="0.25">
      <c r="W48">
        <f t="shared" si="0"/>
        <v>50.5</v>
      </c>
      <c r="X48">
        <f t="shared" si="3"/>
        <v>43</v>
      </c>
      <c r="Y48">
        <f t="shared" si="6"/>
        <v>-4.6775759266153676</v>
      </c>
      <c r="AA48">
        <f t="shared" si="2"/>
        <v>50.5</v>
      </c>
      <c r="AB48">
        <f t="shared" si="4"/>
        <v>43</v>
      </c>
      <c r="AC48">
        <f t="shared" si="7"/>
        <v>334.8875357410779</v>
      </c>
    </row>
    <row r="49" spans="23:32" x14ac:dyDescent="0.25">
      <c r="W49">
        <f t="shared" si="0"/>
        <v>51.5</v>
      </c>
      <c r="X49">
        <f t="shared" si="3"/>
        <v>44</v>
      </c>
      <c r="Y49">
        <f t="shared" si="6"/>
        <v>-4.9255893232678591</v>
      </c>
      <c r="AA49">
        <f t="shared" si="2"/>
        <v>51.5</v>
      </c>
      <c r="AB49">
        <f t="shared" si="4"/>
        <v>44</v>
      </c>
      <c r="AC49">
        <f t="shared" si="7"/>
        <v>330.08595311613652</v>
      </c>
    </row>
    <row r="50" spans="23:32" x14ac:dyDescent="0.25">
      <c r="W50">
        <f t="shared" si="0"/>
        <v>52.5</v>
      </c>
      <c r="X50">
        <f t="shared" si="3"/>
        <v>45</v>
      </c>
      <c r="Y50">
        <f t="shared" si="6"/>
        <v>-5.1736027199203507</v>
      </c>
      <c r="AA50">
        <f t="shared" si="2"/>
        <v>52.5</v>
      </c>
      <c r="AB50">
        <f t="shared" si="4"/>
        <v>45</v>
      </c>
      <c r="AC50">
        <f t="shared" si="7"/>
        <v>325.03635709454221</v>
      </c>
    </row>
    <row r="51" spans="23:32" x14ac:dyDescent="0.25">
      <c r="W51">
        <f t="shared" si="0"/>
        <v>53.5</v>
      </c>
      <c r="X51">
        <f t="shared" si="3"/>
        <v>46</v>
      </c>
      <c r="Y51">
        <f t="shared" si="6"/>
        <v>-5.4216161165728423</v>
      </c>
      <c r="AA51">
        <f t="shared" si="2"/>
        <v>53.5</v>
      </c>
      <c r="AB51">
        <f t="shared" si="4"/>
        <v>46</v>
      </c>
      <c r="AC51">
        <f t="shared" si="7"/>
        <v>319.73874767629565</v>
      </c>
    </row>
    <row r="52" spans="23:32" x14ac:dyDescent="0.25">
      <c r="W52">
        <f t="shared" si="0"/>
        <v>54.5</v>
      </c>
      <c r="X52">
        <f t="shared" si="3"/>
        <v>47</v>
      </c>
      <c r="Y52">
        <f t="shared" si="6"/>
        <v>-5.6696295132253338</v>
      </c>
      <c r="AA52">
        <f t="shared" si="2"/>
        <v>54.5</v>
      </c>
      <c r="AB52">
        <f t="shared" si="4"/>
        <v>47</v>
      </c>
      <c r="AC52">
        <f t="shared" si="7"/>
        <v>314.1931248613966</v>
      </c>
    </row>
    <row r="53" spans="23:32" x14ac:dyDescent="0.25">
      <c r="W53">
        <f t="shared" si="0"/>
        <v>55.5</v>
      </c>
      <c r="X53">
        <f t="shared" si="3"/>
        <v>48</v>
      </c>
      <c r="Y53">
        <f t="shared" si="6"/>
        <v>-5.9176429098778254</v>
      </c>
      <c r="AA53">
        <f t="shared" si="2"/>
        <v>55.5</v>
      </c>
      <c r="AB53">
        <f t="shared" si="4"/>
        <v>48</v>
      </c>
      <c r="AC53">
        <f t="shared" si="7"/>
        <v>308.39948864984507</v>
      </c>
    </row>
    <row r="54" spans="23:32" x14ac:dyDescent="0.25">
      <c r="W54">
        <f t="shared" si="0"/>
        <v>56.5</v>
      </c>
      <c r="X54">
        <f t="shared" si="3"/>
        <v>49</v>
      </c>
      <c r="Y54">
        <f t="shared" si="6"/>
        <v>-6.1656563065303169</v>
      </c>
      <c r="AA54">
        <f t="shared" si="2"/>
        <v>56.5</v>
      </c>
      <c r="AB54">
        <f t="shared" si="4"/>
        <v>49</v>
      </c>
      <c r="AC54">
        <f t="shared" si="7"/>
        <v>302.35783904164094</v>
      </c>
    </row>
    <row r="55" spans="23:32" x14ac:dyDescent="0.25">
      <c r="W55">
        <f t="shared" si="0"/>
        <v>57.5</v>
      </c>
      <c r="X55">
        <f t="shared" si="3"/>
        <v>50</v>
      </c>
      <c r="Y55">
        <f t="shared" si="6"/>
        <v>-6.4136697031828085</v>
      </c>
      <c r="AA55">
        <f t="shared" si="2"/>
        <v>57.5</v>
      </c>
      <c r="AB55">
        <f t="shared" si="4"/>
        <v>50</v>
      </c>
      <c r="AC55">
        <f t="shared" si="7"/>
        <v>296.06817603678445</v>
      </c>
    </row>
    <row r="56" spans="23:32" x14ac:dyDescent="0.25">
      <c r="W56">
        <f t="shared" si="0"/>
        <v>58.5</v>
      </c>
      <c r="X56">
        <f t="shared" si="3"/>
        <v>51</v>
      </c>
      <c r="Y56">
        <f t="shared" si="6"/>
        <v>-6.6616830998353</v>
      </c>
      <c r="AA56">
        <f t="shared" si="2"/>
        <v>58.5</v>
      </c>
      <c r="AB56">
        <f t="shared" si="4"/>
        <v>51</v>
      </c>
      <c r="AC56">
        <f t="shared" si="7"/>
        <v>289.53049963527536</v>
      </c>
    </row>
    <row r="57" spans="23:32" x14ac:dyDescent="0.25">
      <c r="W57">
        <f t="shared" si="0"/>
        <v>59.5</v>
      </c>
      <c r="X57">
        <f t="shared" si="3"/>
        <v>52</v>
      </c>
      <c r="Y57">
        <f t="shared" si="6"/>
        <v>-6.9096964964877916</v>
      </c>
      <c r="AA57">
        <f t="shared" si="2"/>
        <v>59.5</v>
      </c>
      <c r="AB57">
        <f t="shared" si="4"/>
        <v>52</v>
      </c>
      <c r="AC57">
        <f t="shared" si="7"/>
        <v>282.74480983711391</v>
      </c>
    </row>
    <row r="58" spans="23:32" x14ac:dyDescent="0.25">
      <c r="W58">
        <f t="shared" si="0"/>
        <v>60.5</v>
      </c>
      <c r="X58">
        <f t="shared" si="3"/>
        <v>53</v>
      </c>
      <c r="Y58">
        <f t="shared" si="6"/>
        <v>-7.1577098931402832</v>
      </c>
      <c r="AA58">
        <f t="shared" si="2"/>
        <v>60.5</v>
      </c>
      <c r="AB58">
        <f t="shared" si="4"/>
        <v>53</v>
      </c>
      <c r="AC58">
        <f t="shared" si="7"/>
        <v>275.71110664229985</v>
      </c>
    </row>
    <row r="59" spans="23:32" x14ac:dyDescent="0.25">
      <c r="W59">
        <f t="shared" si="0"/>
        <v>61.5</v>
      </c>
      <c r="X59">
        <f t="shared" si="3"/>
        <v>54</v>
      </c>
      <c r="Y59">
        <f t="shared" si="6"/>
        <v>-7.4057232897927747</v>
      </c>
      <c r="AA59">
        <f t="shared" si="2"/>
        <v>61.5</v>
      </c>
      <c r="AB59">
        <f t="shared" si="4"/>
        <v>54</v>
      </c>
      <c r="AC59">
        <f t="shared" si="7"/>
        <v>268.42939005083298</v>
      </c>
    </row>
    <row r="60" spans="23:32" x14ac:dyDescent="0.25">
      <c r="W60">
        <f t="shared" si="0"/>
        <v>62.5</v>
      </c>
      <c r="X60">
        <f t="shared" si="3"/>
        <v>55</v>
      </c>
      <c r="Y60">
        <f t="shared" si="6"/>
        <v>-7.6537366864452663</v>
      </c>
      <c r="AA60">
        <f t="shared" si="2"/>
        <v>62.5</v>
      </c>
      <c r="AB60">
        <f t="shared" si="4"/>
        <v>55</v>
      </c>
      <c r="AC60">
        <f t="shared" si="7"/>
        <v>260.89966006271442</v>
      </c>
    </row>
    <row r="61" spans="23:32" x14ac:dyDescent="0.25">
      <c r="W61">
        <f t="shared" si="0"/>
        <v>63.5</v>
      </c>
      <c r="X61">
        <v>56</v>
      </c>
      <c r="Y61">
        <f t="shared" si="6"/>
        <v>-7.9017500830977578</v>
      </c>
      <c r="AA61">
        <f t="shared" si="2"/>
        <v>63.5</v>
      </c>
      <c r="AB61">
        <v>56</v>
      </c>
      <c r="AC61">
        <f t="shared" si="7"/>
        <v>253.12191667794258</v>
      </c>
    </row>
    <row r="62" spans="23:32" x14ac:dyDescent="0.25">
      <c r="W62">
        <f t="shared" si="0"/>
        <v>64.5</v>
      </c>
      <c r="X62">
        <v>57</v>
      </c>
      <c r="Y62">
        <f t="shared" si="6"/>
        <v>-8.1497634797502485</v>
      </c>
      <c r="AA62">
        <f t="shared" si="2"/>
        <v>64.5</v>
      </c>
      <c r="AB62">
        <v>57</v>
      </c>
      <c r="AC62">
        <f t="shared" si="7"/>
        <v>245.09615989651883</v>
      </c>
      <c r="AD62" s="3"/>
      <c r="AF62" t="s">
        <v>34</v>
      </c>
    </row>
    <row r="63" spans="23:32" x14ac:dyDescent="0.25">
      <c r="W63">
        <f t="shared" si="0"/>
        <v>65.5</v>
      </c>
      <c r="X63">
        <f>X62+1</f>
        <v>58</v>
      </c>
      <c r="Y63">
        <f t="shared" si="6"/>
        <v>-8.397776876402741</v>
      </c>
      <c r="AA63">
        <f t="shared" si="2"/>
        <v>65.5</v>
      </c>
      <c r="AB63">
        <f>AB62+1</f>
        <v>58</v>
      </c>
      <c r="AC63">
        <f t="shared" si="7"/>
        <v>236.82238971844214</v>
      </c>
    </row>
    <row r="64" spans="23:32" x14ac:dyDescent="0.25">
      <c r="W64">
        <f t="shared" si="0"/>
        <v>66.5</v>
      </c>
      <c r="X64">
        <f t="shared" ref="X64:X84" si="8">X63+1</f>
        <v>59</v>
      </c>
      <c r="Y64">
        <f t="shared" si="6"/>
        <v>-8.6457902730552334</v>
      </c>
      <c r="AA64">
        <f t="shared" si="2"/>
        <v>66.5</v>
      </c>
      <c r="AB64">
        <f t="shared" ref="AB64:AB84" si="9">AB63+1</f>
        <v>59</v>
      </c>
      <c r="AC64">
        <f t="shared" si="7"/>
        <v>228.30060614371342</v>
      </c>
    </row>
    <row r="65" spans="23:29" x14ac:dyDescent="0.25">
      <c r="W65">
        <f t="shared" si="0"/>
        <v>67.5</v>
      </c>
      <c r="X65">
        <f t="shared" si="8"/>
        <v>60</v>
      </c>
      <c r="Y65">
        <f t="shared" si="6"/>
        <v>-8.8938036697077241</v>
      </c>
      <c r="AA65">
        <f t="shared" si="2"/>
        <v>67.5</v>
      </c>
      <c r="AB65">
        <f t="shared" si="9"/>
        <v>60</v>
      </c>
      <c r="AC65">
        <f t="shared" si="7"/>
        <v>219.53080917233177</v>
      </c>
    </row>
    <row r="66" spans="23:29" x14ac:dyDescent="0.25">
      <c r="W66">
        <f t="shared" si="0"/>
        <v>68.5</v>
      </c>
      <c r="X66">
        <f t="shared" si="8"/>
        <v>61</v>
      </c>
      <c r="Y66">
        <f t="shared" si="6"/>
        <v>-9.1418170663602147</v>
      </c>
      <c r="AA66">
        <f t="shared" si="2"/>
        <v>68.5</v>
      </c>
      <c r="AB66">
        <f t="shared" si="9"/>
        <v>61</v>
      </c>
      <c r="AC66">
        <f t="shared" si="7"/>
        <v>210.51299880429764</v>
      </c>
    </row>
    <row r="67" spans="23:29" x14ac:dyDescent="0.25">
      <c r="W67">
        <f t="shared" si="0"/>
        <v>69.5</v>
      </c>
      <c r="X67">
        <f t="shared" si="8"/>
        <v>62</v>
      </c>
      <c r="Y67">
        <f t="shared" si="6"/>
        <v>-9.3898304630127072</v>
      </c>
      <c r="AA67">
        <f t="shared" si="2"/>
        <v>69.5</v>
      </c>
      <c r="AB67">
        <f t="shared" si="9"/>
        <v>62</v>
      </c>
      <c r="AC67">
        <f t="shared" si="7"/>
        <v>201.24717503961125</v>
      </c>
    </row>
    <row r="68" spans="23:29" x14ac:dyDescent="0.25">
      <c r="W68">
        <f t="shared" si="0"/>
        <v>70.5</v>
      </c>
      <c r="X68">
        <f t="shared" si="8"/>
        <v>63</v>
      </c>
      <c r="Y68">
        <f t="shared" si="6"/>
        <v>-9.6378438596651996</v>
      </c>
      <c r="AA68">
        <f t="shared" si="2"/>
        <v>70.5</v>
      </c>
      <c r="AB68">
        <f t="shared" si="9"/>
        <v>63</v>
      </c>
      <c r="AC68">
        <f t="shared" si="7"/>
        <v>191.73333787827238</v>
      </c>
    </row>
    <row r="69" spans="23:29" x14ac:dyDescent="0.25">
      <c r="W69">
        <f t="shared" ref="W69:W85" si="10">$P$9+X69</f>
        <v>71.5</v>
      </c>
      <c r="X69">
        <f t="shared" si="8"/>
        <v>64</v>
      </c>
      <c r="Y69">
        <f t="shared" si="6"/>
        <v>-9.8858572563176903</v>
      </c>
      <c r="AA69">
        <f t="shared" ref="AA69:AA85" si="11">$P$9+AB69</f>
        <v>71.5</v>
      </c>
      <c r="AB69">
        <f t="shared" si="9"/>
        <v>64</v>
      </c>
      <c r="AC69">
        <f t="shared" si="7"/>
        <v>181.97148732028091</v>
      </c>
    </row>
    <row r="70" spans="23:29" x14ac:dyDescent="0.25">
      <c r="W70">
        <f t="shared" si="10"/>
        <v>72.5</v>
      </c>
      <c r="X70">
        <f t="shared" si="8"/>
        <v>65</v>
      </c>
      <c r="Y70">
        <f t="shared" si="6"/>
        <v>-10.133870652970181</v>
      </c>
      <c r="AA70">
        <f t="shared" si="11"/>
        <v>72.5</v>
      </c>
      <c r="AB70">
        <f t="shared" si="9"/>
        <v>65</v>
      </c>
      <c r="AC70">
        <f t="shared" si="7"/>
        <v>171.96162336563697</v>
      </c>
    </row>
    <row r="71" spans="23:29" x14ac:dyDescent="0.25">
      <c r="W71">
        <f t="shared" si="10"/>
        <v>73.5</v>
      </c>
      <c r="X71">
        <f t="shared" si="8"/>
        <v>66</v>
      </c>
      <c r="Y71">
        <f t="shared" si="6"/>
        <v>-10.381884049622673</v>
      </c>
      <c r="AA71">
        <f t="shared" si="11"/>
        <v>73.5</v>
      </c>
      <c r="AB71">
        <f t="shared" si="9"/>
        <v>66</v>
      </c>
      <c r="AC71">
        <f t="shared" si="7"/>
        <v>161.70374601434065</v>
      </c>
    </row>
    <row r="72" spans="23:29" x14ac:dyDescent="0.25">
      <c r="W72">
        <f t="shared" si="10"/>
        <v>74.5</v>
      </c>
      <c r="X72">
        <f t="shared" si="8"/>
        <v>67</v>
      </c>
      <c r="Y72">
        <f t="shared" si="6"/>
        <v>-10.629897446275166</v>
      </c>
      <c r="AA72">
        <f t="shared" si="11"/>
        <v>74.5</v>
      </c>
      <c r="AB72">
        <f t="shared" si="9"/>
        <v>67</v>
      </c>
      <c r="AC72">
        <f t="shared" si="7"/>
        <v>151.19785526639174</v>
      </c>
    </row>
    <row r="73" spans="23:29" x14ac:dyDescent="0.25">
      <c r="W73">
        <f t="shared" si="10"/>
        <v>75.5</v>
      </c>
      <c r="X73">
        <f t="shared" si="8"/>
        <v>68</v>
      </c>
      <c r="Y73">
        <f t="shared" si="6"/>
        <v>-10.877910842927657</v>
      </c>
      <c r="AA73">
        <f t="shared" si="11"/>
        <v>75.5</v>
      </c>
      <c r="AB73">
        <f t="shared" si="9"/>
        <v>68</v>
      </c>
      <c r="AC73">
        <f t="shared" si="7"/>
        <v>140.44395112179035</v>
      </c>
    </row>
    <row r="74" spans="23:29" x14ac:dyDescent="0.25">
      <c r="W74">
        <f t="shared" si="10"/>
        <v>76.5</v>
      </c>
      <c r="X74">
        <f t="shared" si="8"/>
        <v>69</v>
      </c>
      <c r="Y74">
        <f t="shared" si="6"/>
        <v>-11.125924239580147</v>
      </c>
      <c r="AA74">
        <f t="shared" si="11"/>
        <v>76.5</v>
      </c>
      <c r="AB74">
        <f t="shared" si="9"/>
        <v>69</v>
      </c>
      <c r="AC74">
        <f t="shared" si="7"/>
        <v>129.44203358053613</v>
      </c>
    </row>
    <row r="75" spans="23:29" x14ac:dyDescent="0.25">
      <c r="W75">
        <f t="shared" si="10"/>
        <v>77.5</v>
      </c>
      <c r="X75">
        <f t="shared" si="8"/>
        <v>70</v>
      </c>
      <c r="Y75">
        <f t="shared" si="6"/>
        <v>-11.37393763623264</v>
      </c>
      <c r="AA75">
        <f t="shared" si="11"/>
        <v>77.5</v>
      </c>
      <c r="AB75">
        <f t="shared" si="9"/>
        <v>70</v>
      </c>
      <c r="AC75">
        <f t="shared" si="7"/>
        <v>118.19210264263</v>
      </c>
    </row>
    <row r="76" spans="23:29" x14ac:dyDescent="0.25">
      <c r="W76">
        <f t="shared" si="10"/>
        <v>78.5</v>
      </c>
      <c r="X76">
        <f t="shared" si="8"/>
        <v>71</v>
      </c>
      <c r="Y76">
        <f t="shared" si="6"/>
        <v>-11.621951032885132</v>
      </c>
      <c r="AA76">
        <f t="shared" si="11"/>
        <v>78.5</v>
      </c>
      <c r="AB76">
        <f t="shared" si="9"/>
        <v>71</v>
      </c>
      <c r="AC76">
        <f t="shared" si="7"/>
        <v>106.69415830807094</v>
      </c>
    </row>
    <row r="77" spans="23:29" x14ac:dyDescent="0.25">
      <c r="W77">
        <f t="shared" si="10"/>
        <v>79.5</v>
      </c>
      <c r="X77">
        <f t="shared" si="8"/>
        <v>72</v>
      </c>
      <c r="Y77">
        <f t="shared" si="6"/>
        <v>-11.869964429537623</v>
      </c>
      <c r="AA77">
        <f t="shared" si="11"/>
        <v>79.5</v>
      </c>
      <c r="AB77">
        <f t="shared" si="9"/>
        <v>72</v>
      </c>
      <c r="AC77">
        <f t="shared" si="7"/>
        <v>94.948200576859847</v>
      </c>
    </row>
    <row r="78" spans="23:29" x14ac:dyDescent="0.25">
      <c r="W78">
        <f t="shared" si="10"/>
        <v>80.5</v>
      </c>
      <c r="X78">
        <f t="shared" si="8"/>
        <v>73</v>
      </c>
      <c r="Y78">
        <f t="shared" si="6"/>
        <v>-12.117977826190113</v>
      </c>
      <c r="AA78">
        <f t="shared" si="11"/>
        <v>80.5</v>
      </c>
      <c r="AB78">
        <f t="shared" si="9"/>
        <v>73</v>
      </c>
      <c r="AC78">
        <f t="shared" si="7"/>
        <v>82.954229448995818</v>
      </c>
    </row>
    <row r="79" spans="23:29" x14ac:dyDescent="0.25">
      <c r="W79">
        <f t="shared" si="10"/>
        <v>81.5</v>
      </c>
      <c r="X79">
        <f t="shared" si="8"/>
        <v>74</v>
      </c>
      <c r="Y79">
        <f t="shared" si="6"/>
        <v>-12.365991222842606</v>
      </c>
      <c r="AA79">
        <f t="shared" si="11"/>
        <v>81.5</v>
      </c>
      <c r="AB79">
        <f t="shared" si="9"/>
        <v>74</v>
      </c>
      <c r="AC79">
        <f t="shared" si="7"/>
        <v>70.712244924479535</v>
      </c>
    </row>
    <row r="80" spans="23:29" x14ac:dyDescent="0.25">
      <c r="W80">
        <f t="shared" si="10"/>
        <v>82.5</v>
      </c>
      <c r="X80">
        <f t="shared" si="8"/>
        <v>75</v>
      </c>
      <c r="Y80">
        <f t="shared" si="6"/>
        <v>-12.614004619495097</v>
      </c>
      <c r="AA80">
        <f t="shared" si="11"/>
        <v>82.5</v>
      </c>
      <c r="AB80">
        <f t="shared" si="9"/>
        <v>75</v>
      </c>
      <c r="AC80">
        <f t="shared" si="7"/>
        <v>58.222247003310656</v>
      </c>
    </row>
    <row r="81" spans="23:30" x14ac:dyDescent="0.25">
      <c r="W81">
        <f t="shared" si="10"/>
        <v>83.5</v>
      </c>
      <c r="X81">
        <f t="shared" si="8"/>
        <v>76</v>
      </c>
      <c r="Y81">
        <f t="shared" si="6"/>
        <v>-12.862018016147589</v>
      </c>
      <c r="AA81">
        <f t="shared" si="11"/>
        <v>83.5</v>
      </c>
      <c r="AB81">
        <f t="shared" si="9"/>
        <v>76</v>
      </c>
      <c r="AC81">
        <f t="shared" si="7"/>
        <v>45.484235685489182</v>
      </c>
    </row>
    <row r="82" spans="23:30" x14ac:dyDescent="0.25">
      <c r="W82">
        <f t="shared" si="10"/>
        <v>84.5</v>
      </c>
      <c r="X82">
        <f t="shared" si="8"/>
        <v>77</v>
      </c>
      <c r="Y82">
        <f t="shared" si="6"/>
        <v>-13.11003141280008</v>
      </c>
      <c r="AA82">
        <f t="shared" si="11"/>
        <v>84.5</v>
      </c>
      <c r="AB82">
        <f t="shared" si="9"/>
        <v>77</v>
      </c>
      <c r="AC82">
        <f t="shared" si="7"/>
        <v>32.498210971015453</v>
      </c>
    </row>
    <row r="83" spans="23:30" x14ac:dyDescent="0.25">
      <c r="W83">
        <f t="shared" si="10"/>
        <v>85.5</v>
      </c>
      <c r="X83">
        <f t="shared" si="8"/>
        <v>78</v>
      </c>
      <c r="Y83">
        <f t="shared" si="6"/>
        <v>-13.358044809452572</v>
      </c>
      <c r="AA83">
        <f t="shared" si="11"/>
        <v>85.5</v>
      </c>
      <c r="AB83">
        <f t="shared" si="9"/>
        <v>78</v>
      </c>
      <c r="AC83">
        <f t="shared" si="7"/>
        <v>19.264172859889129</v>
      </c>
    </row>
    <row r="84" spans="23:30" x14ac:dyDescent="0.25">
      <c r="W84">
        <f t="shared" si="10"/>
        <v>86.5</v>
      </c>
      <c r="X84">
        <f t="shared" si="8"/>
        <v>79</v>
      </c>
      <c r="Y84">
        <f t="shared" si="6"/>
        <v>-13.606058206105063</v>
      </c>
      <c r="AA84">
        <f t="shared" si="11"/>
        <v>86.5</v>
      </c>
      <c r="AB84">
        <f t="shared" si="9"/>
        <v>79</v>
      </c>
      <c r="AC84">
        <f t="shared" si="7"/>
        <v>5.7821213521102663</v>
      </c>
    </row>
    <row r="85" spans="23:30" x14ac:dyDescent="0.25">
      <c r="W85">
        <f t="shared" si="10"/>
        <v>86.923299999999998</v>
      </c>
      <c r="X85">
        <v>79.423299999999998</v>
      </c>
      <c r="Y85">
        <f t="shared" si="6"/>
        <v>-13.711042276908062</v>
      </c>
      <c r="AA85">
        <f t="shared" si="11"/>
        <v>86.923299999999998</v>
      </c>
      <c r="AB85">
        <v>79.423299999999998</v>
      </c>
      <c r="AC85">
        <f t="shared" si="7"/>
        <v>4.5703488069648301E-4</v>
      </c>
      <c r="AD85" s="3" t="s">
        <v>62</v>
      </c>
    </row>
  </sheetData>
  <mergeCells count="4">
    <mergeCell ref="C1:E1"/>
    <mergeCell ref="G1:I1"/>
    <mergeCell ref="O1:Q1"/>
    <mergeCell ref="S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Cunningham</dc:creator>
  <cp:lastModifiedBy>Kayla Cunningham</cp:lastModifiedBy>
  <dcterms:created xsi:type="dcterms:W3CDTF">2024-01-19T02:46:50Z</dcterms:created>
  <dcterms:modified xsi:type="dcterms:W3CDTF">2024-02-16T18:25:43Z</dcterms:modified>
</cp:coreProperties>
</file>