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8_{CFDF370E-D5FD-445C-B79C-EF0E50C761EA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H14" i="1"/>
  <c r="H15" i="1" s="1"/>
  <c r="H16" i="1" s="1"/>
  <c r="D6" i="1"/>
  <c r="D7" i="1" s="1"/>
  <c r="H3" i="1"/>
  <c r="H4" i="1" l="1"/>
  <c r="H18" i="1" s="1"/>
</calcChain>
</file>

<file path=xl/sharedStrings.xml><?xml version="1.0" encoding="utf-8"?>
<sst xmlns="http://schemas.openxmlformats.org/spreadsheetml/2006/main" count="58" uniqueCount="42">
  <si>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</si>
  <si>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</si>
  <si>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</si>
  <si>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</si>
  <si>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</si>
  <si>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</si>
  <si>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</si>
  <si>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q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</si>
  <si>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</si>
  <si>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</si>
  <si>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</si>
  <si>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</si>
  <si>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</si>
  <si>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</si>
  <si>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</si>
  <si>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</si>
  <si>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</si>
  <si>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Slope of C_N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</si>
  <si>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</si>
  <si>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</si>
  <si>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</si>
  <si>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</si>
  <si>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</si>
  <si>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</si>
  <si>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</si>
  <si>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</si>
  <si>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</si>
  <si>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</si>
  <si>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</si>
  <si>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</si>
  <si>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</si>
  <si>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Black font is for iterated/guessed values</t>
  </si>
  <si>
    <t>Green font is for calculated values</t>
  </si>
  <si>
    <t>Number of Fins (N)</t>
  </si>
  <si>
    <t>Diameter (d)</t>
  </si>
  <si>
    <t>Center of Pressure Locations</t>
  </si>
  <si>
    <t>??????</t>
  </si>
  <si>
    <t>Dist from tip of nosecone to start of fins (x_b)</t>
  </si>
  <si>
    <t>Cp location (x_f)</t>
  </si>
  <si>
    <t xml:space="preserve"> </t>
  </si>
  <si>
    <t>Lateral Acting Inertia Loads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</si>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</sst>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U22"/>
  <sheetViews>
    <sheetView tabSelected="1" workbookViewId="0">
      <selection activeCell="S2" sqref="S2"/>
    </sheetView>
  </sheetViews>
  <sheetFormatPr defaultRowHeight="15" x14ac:dyDescent="0.25"/>
  <cols>
    <col min="1" max="1" width="21.42578125" customWidth="1"/>
    <col min="3" max="3" width="11.85546875" customWidth="1"/>
    <col min="7" max="7" width="16" customWidth="1"/>
    <col min="15" max="15" width="15.5703125" customWidth="1"/>
  </cols>
  <sheetData>
    <row r="1" spans="1:21" x14ac:dyDescent="0.25">
      <c r="A1" t="s">
        <v>29</v>
      </c>
      <c r="C1" s="3" t="s">
        <v>0</v>
      </c>
      <c r="D1" s="3"/>
      <c r="E1" s="3"/>
      <c r="G1" s="3" t="s">
        <v>5</v>
      </c>
      <c r="H1" s="3"/>
      <c r="I1" s="3"/>
      <c r="O1" s="3" t="s">
        <v>35</v>
      </c>
      <c r="P1" s="3"/>
      <c r="Q1" s="3"/>
      <c r="S1" s="3" t="s">
        <v>40</v>
      </c>
      <c r="T1" s="3"/>
      <c r="U1" s="3"/>
    </row>
    <row r="2" spans="1:21" x14ac:dyDescent="0.25">
      <c r="A2" s="5" t="s">
        <v>30</v>
      </c>
      <c r="B2" t="s">
        <v>39</v>
      </c>
      <c r="C2" s="1" t="s">
        <v>1</v>
      </c>
      <c r="D2">
        <v>2.2000000000000001E-3</v>
      </c>
      <c r="E2" t="s">
        <v>13</v>
      </c>
      <c r="G2" t="s">
        <v>6</v>
      </c>
      <c r="O2" t="s">
        <v>6</v>
      </c>
      <c r="S2" t="s">
        <v>41</v>
      </c>
    </row>
    <row r="3" spans="1:21" x14ac:dyDescent="0.25">
      <c r="A3" s="6" t="s">
        <v>31</v>
      </c>
      <c r="B3" t="s">
        <v>39</v>
      </c>
      <c r="C3" s="1" t="s">
        <v>2</v>
      </c>
      <c r="D3">
        <v>1106</v>
      </c>
      <c r="E3" t="s">
        <v>8</v>
      </c>
      <c r="G3" s="2" t="s">
        <v>7</v>
      </c>
      <c r="H3">
        <f>0.5*D2*D3^2</f>
        <v>1345.5596</v>
      </c>
      <c r="O3" s="1" t="s">
        <v>37</v>
      </c>
      <c r="P3">
        <v>76</v>
      </c>
      <c r="Q3" t="s">
        <v>14</v>
      </c>
    </row>
    <row r="4" spans="1:21" x14ac:dyDescent="0.25">
      <c r="A4" s="7" t="s">
        <v>32</v>
      </c>
      <c r="B4" t="s">
        <v>39</v>
      </c>
      <c r="C4" s="1" t="s">
        <v>3</v>
      </c>
      <c r="D4">
        <v>0.67</v>
      </c>
      <c r="G4" s="1" t="s">
        <v>11</v>
      </c>
      <c r="H4">
        <f>D6</f>
        <v>8.7263888888888891E-2</v>
      </c>
      <c r="O4" s="2" t="s">
        <v>38</v>
      </c>
      <c r="P4">
        <f>P3+(H11*(H13+2*H12))/(3*(H13+H12))+(1/6)*((H13+H12)-(H13*H12)/(H13+H12))</f>
        <v>78.954545454545453</v>
      </c>
      <c r="Q4" t="s">
        <v>14</v>
      </c>
    </row>
    <row r="5" spans="1:21" x14ac:dyDescent="0.25">
      <c r="C5" s="1" t="s">
        <v>34</v>
      </c>
      <c r="D5">
        <v>4</v>
      </c>
      <c r="E5" t="s">
        <v>14</v>
      </c>
      <c r="G5" s="1" t="s">
        <v>12</v>
      </c>
      <c r="H5">
        <v>0.17499999999999999</v>
      </c>
      <c r="I5" t="s">
        <v>16</v>
      </c>
    </row>
    <row r="6" spans="1:21" x14ac:dyDescent="0.25">
      <c r="C6" s="2" t="s">
        <v>4</v>
      </c>
      <c r="D6">
        <f>3.1415*((D5/12)/2)^2</f>
        <v>8.7263888888888891E-2</v>
      </c>
      <c r="E6" t="s">
        <v>10</v>
      </c>
      <c r="O6" t="s">
        <v>28</v>
      </c>
    </row>
    <row r="7" spans="1:21" x14ac:dyDescent="0.25">
      <c r="C7" s="2" t="s">
        <v>9</v>
      </c>
      <c r="D7">
        <f>0.5*D2*(D3)^2*D4*D6</f>
        <v>78.670571496611117</v>
      </c>
      <c r="E7" t="s">
        <v>15</v>
      </c>
      <c r="G7" s="1" t="s">
        <v>33</v>
      </c>
      <c r="H7">
        <v>4</v>
      </c>
      <c r="O7" s="4" t="s">
        <v>36</v>
      </c>
    </row>
    <row r="8" spans="1:21" x14ac:dyDescent="0.25">
      <c r="G8" s="1" t="s">
        <v>34</v>
      </c>
      <c r="H8">
        <v>4</v>
      </c>
      <c r="I8" t="s">
        <v>14</v>
      </c>
    </row>
    <row r="9" spans="1:21" x14ac:dyDescent="0.25">
      <c r="G9" s="1" t="s">
        <v>18</v>
      </c>
      <c r="H9">
        <v>2</v>
      </c>
      <c r="I9" t="s">
        <v>14</v>
      </c>
    </row>
    <row r="10" spans="1:21" x14ac:dyDescent="0.25">
      <c r="G10" s="1" t="s">
        <v>19</v>
      </c>
      <c r="H10">
        <v>4.5</v>
      </c>
      <c r="I10" t="s">
        <v>14</v>
      </c>
    </row>
    <row r="11" spans="1:21" x14ac:dyDescent="0.25">
      <c r="G11" s="1" t="s">
        <v>20</v>
      </c>
      <c r="H11">
        <v>3.5</v>
      </c>
      <c r="I11" t="s">
        <v>14</v>
      </c>
    </row>
    <row r="12" spans="1:21" x14ac:dyDescent="0.25">
      <c r="G12" s="1" t="s">
        <v>21</v>
      </c>
      <c r="H12">
        <v>3</v>
      </c>
      <c r="I12" t="s">
        <v>14</v>
      </c>
    </row>
    <row r="13" spans="1:21" x14ac:dyDescent="0.25">
      <c r="G13" s="1" t="s">
        <v>22</v>
      </c>
      <c r="H13">
        <v>8</v>
      </c>
      <c r="I13" t="s">
        <v>14</v>
      </c>
    </row>
    <row r="14" spans="1:21" x14ac:dyDescent="0.25">
      <c r="G14" s="2" t="s">
        <v>23</v>
      </c>
      <c r="H14">
        <f>DEGREES(ATAN((1/H10)*(H11+0.5*(H12-H13))))</f>
        <v>12.528807709151511</v>
      </c>
      <c r="I14" t="s">
        <v>25</v>
      </c>
    </row>
    <row r="15" spans="1:21" x14ac:dyDescent="0.25">
      <c r="G15" s="2" t="s">
        <v>24</v>
      </c>
      <c r="H15">
        <f>H10/(COS(RADIANS(H14)))</f>
        <v>4.6097722286464435</v>
      </c>
      <c r="I15" t="s">
        <v>14</v>
      </c>
    </row>
    <row r="16" spans="1:21" x14ac:dyDescent="0.25">
      <c r="G16" s="2" t="s">
        <v>17</v>
      </c>
      <c r="H16">
        <f>(1+(H9/(H10+H9)))*((4*H7*(H10/H8)^2)/(1+SQRT(1+((2*H15)/(H13+H12))^2)))</f>
        <v>11.489445323526636</v>
      </c>
      <c r="I16" t="s">
        <v>26</v>
      </c>
    </row>
    <row r="18" spans="7:9" x14ac:dyDescent="0.25">
      <c r="G18" s="2" t="s">
        <v>27</v>
      </c>
      <c r="H18">
        <f>H3*H4*H5*H16</f>
        <v>236.08838091292333</v>
      </c>
      <c r="I18" t="s">
        <v>15</v>
      </c>
    </row>
    <row r="21" spans="7:9" x14ac:dyDescent="0.25">
      <c r="G21" t="s">
        <v>28</v>
      </c>
    </row>
    <row r="22" spans="7:9" x14ac:dyDescent="0.25">
      <c r="G22" s="4" t="s">
        <v>36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2024-02-02T23:52:37Z</dcterms:modified>
</cp:coreProperties>
</file>