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fc-my.sharepoint.com/personal/tricia_stadnyk_ucalgary_ca/Documents/Courses/ENCI 619-GEOG508/River Basin Game/"/>
    </mc:Choice>
  </mc:AlternateContent>
  <xr:revisionPtr revIDLastSave="405" documentId="8_{9F23896A-E385-463D-BAF2-E429D921F29D}" xr6:coauthVersionLast="47" xr6:coauthVersionMax="47" xr10:uidLastSave="{51738FCF-B623-4503-829E-6370A5247EF2}"/>
  <bookViews>
    <workbookView xWindow="29115" yWindow="1230" windowWidth="23115" windowHeight="15885" xr2:uid="{00000000-000D-0000-FFFF-FFFF00000000}"/>
  </bookViews>
  <sheets>
    <sheet name="input-output1" sheetId="1" r:id="rId1"/>
    <sheet name="Basin1 - OUTPUT" sheetId="7" r:id="rId2"/>
    <sheet name="Feedback IN Class" sheetId="5" r:id="rId3"/>
    <sheet name="the model1" sheetId="3" r:id="rId4"/>
    <sheet name="Feedback Sheet1 (handout)" sheetId="4" r:id="rId5"/>
  </sheets>
  <definedNames>
    <definedName name="solver_adj" localSheetId="0" hidden="1">'input-output1'!$P$14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'input-output1'!$V$23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5" l="1"/>
  <c r="G68" i="5"/>
  <c r="D68" i="5"/>
  <c r="J57" i="5"/>
  <c r="G57" i="5"/>
  <c r="D57" i="5"/>
  <c r="J46" i="5"/>
  <c r="G46" i="5"/>
  <c r="D46" i="5"/>
  <c r="J24" i="5"/>
  <c r="G24" i="5"/>
  <c r="D24" i="5"/>
  <c r="D16" i="3" l="1"/>
  <c r="B3" i="7" l="1"/>
  <c r="D20" i="3"/>
  <c r="D17" i="4"/>
  <c r="D17" i="5"/>
  <c r="D17" i="3"/>
  <c r="O21" i="1"/>
  <c r="H21" i="1"/>
  <c r="F99" i="3"/>
  <c r="E99" i="3"/>
  <c r="N97" i="3" s="1"/>
  <c r="D99" i="3"/>
  <c r="K97" i="3" s="1"/>
  <c r="F98" i="3"/>
  <c r="P97" i="3" s="1"/>
  <c r="E98" i="3"/>
  <c r="M97" i="3" s="1"/>
  <c r="D98" i="3"/>
  <c r="J97" i="3"/>
  <c r="F88" i="3"/>
  <c r="E88" i="3"/>
  <c r="D88" i="3"/>
  <c r="D90" i="5" s="1"/>
  <c r="F78" i="3"/>
  <c r="J79" i="5" s="1"/>
  <c r="E78" i="3"/>
  <c r="G79" i="5" s="1"/>
  <c r="D78" i="3"/>
  <c r="D79" i="5" s="1"/>
  <c r="P67" i="3"/>
  <c r="M67" i="3"/>
  <c r="J67" i="3"/>
  <c r="P57" i="3"/>
  <c r="M57" i="3"/>
  <c r="J57" i="3"/>
  <c r="P47" i="3"/>
  <c r="J47" i="3"/>
  <c r="F38" i="3"/>
  <c r="E38" i="3"/>
  <c r="D38" i="3"/>
  <c r="M27" i="3"/>
  <c r="A27" i="3"/>
  <c r="A37" i="3" s="1"/>
  <c r="A47" i="3" s="1"/>
  <c r="A57" i="3" s="1"/>
  <c r="A67" i="3" s="1"/>
  <c r="A77" i="3" s="1"/>
  <c r="A87" i="3" s="1"/>
  <c r="A97" i="3" s="1"/>
  <c r="F18" i="3"/>
  <c r="E18" i="3"/>
  <c r="D18" i="3"/>
  <c r="J17" i="3"/>
  <c r="M37" i="3" l="1"/>
  <c r="G35" i="5"/>
  <c r="P37" i="3"/>
  <c r="J35" i="5"/>
  <c r="D13" i="5"/>
  <c r="D13" i="4"/>
  <c r="G13" i="5"/>
  <c r="G13" i="4"/>
  <c r="J13" i="4"/>
  <c r="J13" i="5"/>
  <c r="M87" i="3"/>
  <c r="G90" i="5"/>
  <c r="J37" i="3"/>
  <c r="D35" i="5"/>
  <c r="P87" i="3"/>
  <c r="J90" i="5"/>
  <c r="F18" i="4"/>
  <c r="F18" i="5"/>
  <c r="M17" i="3"/>
  <c r="G99" i="3"/>
  <c r="P17" i="3"/>
  <c r="J87" i="3"/>
  <c r="J27" i="3"/>
  <c r="J77" i="3"/>
  <c r="M77" i="3"/>
  <c r="P77" i="3"/>
  <c r="O35" i="1"/>
  <c r="V35" i="1"/>
  <c r="J21" i="3"/>
  <c r="M47" i="3"/>
  <c r="E103" i="3"/>
  <c r="P27" i="3"/>
  <c r="F103" i="3"/>
  <c r="Q97" i="3"/>
  <c r="D103" i="3"/>
  <c r="E69" i="1" l="1"/>
  <c r="D69" i="1"/>
  <c r="C69" i="1"/>
  <c r="H28" i="1"/>
  <c r="F69" i="1"/>
  <c r="H63" i="1"/>
  <c r="H56" i="1"/>
  <c r="H35" i="1"/>
  <c r="D49" i="3" s="1"/>
  <c r="E46" i="5" s="1"/>
  <c r="H49" i="1"/>
  <c r="H42" i="1"/>
  <c r="G69" i="1"/>
  <c r="H14" i="1"/>
  <c r="F49" i="3"/>
  <c r="E49" i="3"/>
  <c r="H13" i="1"/>
  <c r="D11" i="5" s="1"/>
  <c r="L22" i="3"/>
  <c r="E16" i="3"/>
  <c r="C3" i="7" l="1"/>
  <c r="Q47" i="3"/>
  <c r="K46" i="5"/>
  <c r="E53" i="3"/>
  <c r="H46" i="5"/>
  <c r="G17" i="4"/>
  <c r="G17" i="5"/>
  <c r="D39" i="3"/>
  <c r="V28" i="1"/>
  <c r="F39" i="3" s="1"/>
  <c r="K35" i="5" s="1"/>
  <c r="V14" i="1"/>
  <c r="F19" i="3" s="1"/>
  <c r="I69" i="1"/>
  <c r="N69" i="1"/>
  <c r="V63" i="1"/>
  <c r="F89" i="3" s="1"/>
  <c r="K90" i="5" s="1"/>
  <c r="T69" i="1"/>
  <c r="R69" i="1"/>
  <c r="U69" i="1"/>
  <c r="V42" i="1"/>
  <c r="F59" i="3" s="1"/>
  <c r="K57" i="5" s="1"/>
  <c r="V49" i="1"/>
  <c r="O42" i="1"/>
  <c r="E59" i="3" s="1"/>
  <c r="V56" i="1"/>
  <c r="F79" i="3" s="1"/>
  <c r="K79" i="5" s="1"/>
  <c r="J69" i="1"/>
  <c r="L69" i="1"/>
  <c r="M69" i="1"/>
  <c r="O28" i="1"/>
  <c r="E39" i="3" s="1"/>
  <c r="H35" i="5" s="1"/>
  <c r="Q69" i="1"/>
  <c r="O63" i="1"/>
  <c r="E89" i="3" s="1"/>
  <c r="K69" i="1"/>
  <c r="O56" i="1"/>
  <c r="E79" i="3" s="1"/>
  <c r="O49" i="1"/>
  <c r="E69" i="3" s="1"/>
  <c r="H68" i="5" s="1"/>
  <c r="D69" i="3"/>
  <c r="E68" i="5" s="1"/>
  <c r="S69" i="1"/>
  <c r="O14" i="1"/>
  <c r="E19" i="3" s="1"/>
  <c r="H13" i="5" s="1"/>
  <c r="D19" i="3"/>
  <c r="D79" i="3"/>
  <c r="W35" i="1"/>
  <c r="D89" i="3"/>
  <c r="D59" i="3"/>
  <c r="F53" i="3"/>
  <c r="N47" i="3"/>
  <c r="E20" i="3"/>
  <c r="E17" i="3"/>
  <c r="M21" i="3"/>
  <c r="D53" i="3"/>
  <c r="G49" i="3"/>
  <c r="K47" i="3"/>
  <c r="E83" i="3" l="1"/>
  <c r="H79" i="5"/>
  <c r="E93" i="3"/>
  <c r="H90" i="5"/>
  <c r="D83" i="3"/>
  <c r="E79" i="5"/>
  <c r="D93" i="3"/>
  <c r="E90" i="5"/>
  <c r="K57" i="3"/>
  <c r="E57" i="5"/>
  <c r="N57" i="3"/>
  <c r="H57" i="5"/>
  <c r="K37" i="3"/>
  <c r="E35" i="5"/>
  <c r="I18" i="4"/>
  <c r="I18" i="5"/>
  <c r="F23" i="3"/>
  <c r="K13" i="5"/>
  <c r="D21" i="3"/>
  <c r="D22" i="3" s="1"/>
  <c r="E13" i="5"/>
  <c r="N17" i="3"/>
  <c r="E21" i="3"/>
  <c r="O15" i="1" s="1"/>
  <c r="D23" i="3"/>
  <c r="D43" i="3"/>
  <c r="W28" i="1"/>
  <c r="W14" i="1"/>
  <c r="Q37" i="3"/>
  <c r="F43" i="3"/>
  <c r="F93" i="3"/>
  <c r="Q87" i="3"/>
  <c r="E29" i="3"/>
  <c r="H24" i="5" s="1"/>
  <c r="E63" i="3"/>
  <c r="F83" i="3"/>
  <c r="N37" i="3"/>
  <c r="F69" i="3"/>
  <c r="G39" i="3"/>
  <c r="W49" i="1"/>
  <c r="F63" i="3"/>
  <c r="Q57" i="3"/>
  <c r="W42" i="1"/>
  <c r="Q77" i="3"/>
  <c r="W63" i="1"/>
  <c r="N87" i="3"/>
  <c r="K67" i="3"/>
  <c r="E43" i="3"/>
  <c r="P69" i="1"/>
  <c r="V21" i="1"/>
  <c r="E23" i="3"/>
  <c r="N77" i="3"/>
  <c r="W56" i="1"/>
  <c r="E73" i="3"/>
  <c r="N67" i="3"/>
  <c r="D73" i="3"/>
  <c r="E26" i="3"/>
  <c r="K17" i="3"/>
  <c r="D26" i="3"/>
  <c r="Q17" i="3"/>
  <c r="G19" i="3"/>
  <c r="H19" i="3" s="1"/>
  <c r="G79" i="3"/>
  <c r="K77" i="3"/>
  <c r="G89" i="3"/>
  <c r="K87" i="3"/>
  <c r="D63" i="3"/>
  <c r="G59" i="3"/>
  <c r="O13" i="1"/>
  <c r="G11" i="5" s="1"/>
  <c r="O22" i="3"/>
  <c r="F16" i="3"/>
  <c r="D27" i="3" l="1"/>
  <c r="B4" i="7"/>
  <c r="D30" i="3"/>
  <c r="D3" i="7"/>
  <c r="C4" i="7"/>
  <c r="E30" i="3"/>
  <c r="Q67" i="3"/>
  <c r="K68" i="5"/>
  <c r="D28" i="5"/>
  <c r="E27" i="3"/>
  <c r="J17" i="4"/>
  <c r="J17" i="5"/>
  <c r="G28" i="5"/>
  <c r="Z14" i="1"/>
  <c r="Y14" i="1"/>
  <c r="M31" i="3"/>
  <c r="D24" i="3"/>
  <c r="G69" i="3"/>
  <c r="O69" i="1"/>
  <c r="E33" i="3"/>
  <c r="N27" i="3"/>
  <c r="F73" i="3"/>
  <c r="E22" i="3"/>
  <c r="E24" i="3" s="1"/>
  <c r="F29" i="3"/>
  <c r="K24" i="5" s="1"/>
  <c r="V69" i="1"/>
  <c r="J31" i="3"/>
  <c r="H15" i="1"/>
  <c r="F17" i="3"/>
  <c r="P21" i="3"/>
  <c r="F20" i="3"/>
  <c r="O16" i="1" l="1"/>
  <c r="J16" i="1" s="1"/>
  <c r="F3" i="7"/>
  <c r="H16" i="1"/>
  <c r="E3" i="7"/>
  <c r="L18" i="4"/>
  <c r="L18" i="5"/>
  <c r="O32" i="3"/>
  <c r="I29" i="5"/>
  <c r="L32" i="3"/>
  <c r="F29" i="5"/>
  <c r="F26" i="3"/>
  <c r="D16" i="1"/>
  <c r="D17" i="1" s="1"/>
  <c r="C16" i="1"/>
  <c r="C17" i="1" s="1"/>
  <c r="E16" i="1"/>
  <c r="E17" i="1" s="1"/>
  <c r="B16" i="1"/>
  <c r="E31" i="3"/>
  <c r="E32" i="3" s="1"/>
  <c r="E34" i="3" s="1"/>
  <c r="F4" i="7" s="1"/>
  <c r="O20" i="1"/>
  <c r="G22" i="5" s="1"/>
  <c r="H20" i="1"/>
  <c r="D22" i="5" s="1"/>
  <c r="Q27" i="3"/>
  <c r="F33" i="3"/>
  <c r="E36" i="3"/>
  <c r="V13" i="1"/>
  <c r="J11" i="5" s="1"/>
  <c r="F21" i="3"/>
  <c r="R22" i="3"/>
  <c r="L16" i="1" l="1"/>
  <c r="I16" i="1"/>
  <c r="I17" i="1" s="1"/>
  <c r="K16" i="1"/>
  <c r="D4" i="7"/>
  <c r="F30" i="3"/>
  <c r="F31" i="3" s="1"/>
  <c r="C5" i="7"/>
  <c r="E40" i="3"/>
  <c r="O27" i="1" s="1"/>
  <c r="G33" i="5" s="1"/>
  <c r="F27" i="3"/>
  <c r="L29" i="5" s="1"/>
  <c r="E37" i="3"/>
  <c r="P31" i="3"/>
  <c r="AA14" i="1"/>
  <c r="J28" i="5"/>
  <c r="Z21" i="1"/>
  <c r="G39" i="5"/>
  <c r="B17" i="1"/>
  <c r="O22" i="1"/>
  <c r="M41" i="3"/>
  <c r="L17" i="1"/>
  <c r="K17" i="1"/>
  <c r="J17" i="1"/>
  <c r="V15" i="1"/>
  <c r="F22" i="3"/>
  <c r="F24" i="3" s="1"/>
  <c r="G3" i="7" s="1"/>
  <c r="O23" i="1"/>
  <c r="I23" i="1" s="1"/>
  <c r="V20" i="1" l="1"/>
  <c r="J22" i="5" s="1"/>
  <c r="R32" i="3"/>
  <c r="F36" i="3"/>
  <c r="AA21" i="1" s="1"/>
  <c r="O42" i="3"/>
  <c r="I40" i="5"/>
  <c r="E41" i="3"/>
  <c r="O29" i="1" s="1"/>
  <c r="K23" i="1"/>
  <c r="N23" i="1"/>
  <c r="L23" i="1"/>
  <c r="J23" i="1"/>
  <c r="M23" i="1"/>
  <c r="P41" i="3"/>
  <c r="V16" i="1"/>
  <c r="W16" i="1" s="1"/>
  <c r="G24" i="3"/>
  <c r="H24" i="3" s="1"/>
  <c r="V22" i="1"/>
  <c r="F32" i="3"/>
  <c r="F34" i="3" s="1"/>
  <c r="G4" i="7" s="1"/>
  <c r="F37" i="3" l="1"/>
  <c r="F46" i="3" s="1"/>
  <c r="F50" i="3" s="1"/>
  <c r="D5" i="7"/>
  <c r="F40" i="3"/>
  <c r="V27" i="1" s="1"/>
  <c r="J33" i="5" s="1"/>
  <c r="J39" i="5"/>
  <c r="L40" i="5"/>
  <c r="E42" i="3"/>
  <c r="E44" i="3" s="1"/>
  <c r="N24" i="1"/>
  <c r="M24" i="1"/>
  <c r="L24" i="1"/>
  <c r="K24" i="1"/>
  <c r="J24" i="1"/>
  <c r="R16" i="1"/>
  <c r="Q16" i="1"/>
  <c r="S16" i="1"/>
  <c r="I24" i="1"/>
  <c r="P16" i="1"/>
  <c r="F41" i="3"/>
  <c r="V23" i="1"/>
  <c r="R42" i="3"/>
  <c r="D6" i="7" l="1"/>
  <c r="O30" i="1"/>
  <c r="K30" i="1" s="1"/>
  <c r="K31" i="1" s="1"/>
  <c r="F5" i="7"/>
  <c r="F47" i="3"/>
  <c r="L51" i="5" s="1"/>
  <c r="P51" i="3"/>
  <c r="AA28" i="1"/>
  <c r="J50" i="5"/>
  <c r="S17" i="1"/>
  <c r="R17" i="1"/>
  <c r="Q17" i="1"/>
  <c r="Q23" i="1"/>
  <c r="T23" i="1"/>
  <c r="S23" i="1"/>
  <c r="U23" i="1"/>
  <c r="R23" i="1"/>
  <c r="P23" i="1"/>
  <c r="P17" i="1"/>
  <c r="V29" i="1"/>
  <c r="F42" i="3"/>
  <c r="F44" i="3" s="1"/>
  <c r="G5" i="7" s="1"/>
  <c r="V34" i="1"/>
  <c r="J44" i="5" s="1"/>
  <c r="F51" i="3"/>
  <c r="L30" i="1" l="1"/>
  <c r="L31" i="1" s="1"/>
  <c r="I30" i="1"/>
  <c r="I31" i="1" s="1"/>
  <c r="J30" i="1"/>
  <c r="J31" i="1" s="1"/>
  <c r="R52" i="3"/>
  <c r="U24" i="1"/>
  <c r="T24" i="1"/>
  <c r="Q24" i="1"/>
  <c r="S24" i="1"/>
  <c r="R24" i="1"/>
  <c r="P24" i="1"/>
  <c r="V36" i="1"/>
  <c r="F52" i="3"/>
  <c r="F54" i="3" s="1"/>
  <c r="G6" i="7" s="1"/>
  <c r="V30" i="1"/>
  <c r="Q30" i="1" l="1"/>
  <c r="S30" i="1"/>
  <c r="T30" i="1"/>
  <c r="U30" i="1"/>
  <c r="R30" i="1"/>
  <c r="P30" i="1"/>
  <c r="P31" i="1" s="1"/>
  <c r="V37" i="1"/>
  <c r="U31" i="1" l="1"/>
  <c r="T31" i="1"/>
  <c r="S31" i="1"/>
  <c r="R31" i="1"/>
  <c r="Q31" i="1"/>
  <c r="R37" i="1"/>
  <c r="S37" i="1"/>
  <c r="Q37" i="1"/>
  <c r="P37" i="1"/>
  <c r="R38" i="1" l="1"/>
  <c r="S38" i="1"/>
  <c r="Q38" i="1"/>
  <c r="P38" i="1"/>
  <c r="B69" i="1" l="1"/>
  <c r="D29" i="3"/>
  <c r="E24" i="5" s="1"/>
  <c r="H69" i="1"/>
  <c r="W21" i="1"/>
  <c r="W69" i="1" s="1"/>
  <c r="D36" i="3" l="1"/>
  <c r="D33" i="3"/>
  <c r="D31" i="3"/>
  <c r="H22" i="1" s="1"/>
  <c r="G29" i="3"/>
  <c r="K27" i="3"/>
  <c r="B5" i="7" l="1"/>
  <c r="D40" i="3"/>
  <c r="D37" i="3"/>
  <c r="Y21" i="1"/>
  <c r="D39" i="5"/>
  <c r="H29" i="3"/>
  <c r="H39" i="3" s="1"/>
  <c r="H49" i="3" s="1"/>
  <c r="H59" i="3" s="1"/>
  <c r="H69" i="3" s="1"/>
  <c r="H79" i="3" s="1"/>
  <c r="H89" i="3" s="1"/>
  <c r="H99" i="3" s="1"/>
  <c r="D32" i="3"/>
  <c r="D34" i="3" s="1"/>
  <c r="E4" i="7" s="1"/>
  <c r="J41" i="3"/>
  <c r="D46" i="3" l="1"/>
  <c r="J51" i="3" s="1"/>
  <c r="F40" i="5"/>
  <c r="H23" i="1"/>
  <c r="B23" i="1" s="1"/>
  <c r="B24" i="1" s="1"/>
  <c r="G34" i="3"/>
  <c r="H34" i="3" s="1"/>
  <c r="D41" i="3"/>
  <c r="H27" i="1"/>
  <c r="D33" i="5" s="1"/>
  <c r="E46" i="3"/>
  <c r="L42" i="3"/>
  <c r="C6" i="7" l="1"/>
  <c r="E50" i="3"/>
  <c r="B6" i="7"/>
  <c r="D50" i="3"/>
  <c r="D51" i="3" s="1"/>
  <c r="D47" i="3"/>
  <c r="L52" i="3" s="1"/>
  <c r="E47" i="3"/>
  <c r="I51" i="5" s="1"/>
  <c r="G50" i="5"/>
  <c r="Z28" i="1"/>
  <c r="D50" i="5"/>
  <c r="Y28" i="1"/>
  <c r="F23" i="1"/>
  <c r="F24" i="1" s="1"/>
  <c r="D23" i="1"/>
  <c r="D24" i="1" s="1"/>
  <c r="G23" i="1"/>
  <c r="G24" i="1" s="1"/>
  <c r="E23" i="1"/>
  <c r="E24" i="1" s="1"/>
  <c r="C23" i="1"/>
  <c r="C24" i="1" s="1"/>
  <c r="H29" i="1"/>
  <c r="D42" i="3"/>
  <c r="D44" i="3" s="1"/>
  <c r="E5" i="7" s="1"/>
  <c r="M51" i="3"/>
  <c r="W23" i="1"/>
  <c r="H34" i="1" l="1"/>
  <c r="D44" i="5" s="1"/>
  <c r="F51" i="5"/>
  <c r="D56" i="3"/>
  <c r="D61" i="5" s="1"/>
  <c r="J61" i="3"/>
  <c r="F56" i="3"/>
  <c r="O52" i="3"/>
  <c r="E51" i="3"/>
  <c r="O34" i="1"/>
  <c r="G44" i="5" s="1"/>
  <c r="E56" i="3"/>
  <c r="H30" i="1"/>
  <c r="G44" i="3"/>
  <c r="X23" i="1"/>
  <c r="H36" i="1"/>
  <c r="D52" i="3"/>
  <c r="D54" i="3" s="1"/>
  <c r="E6" i="7" s="1"/>
  <c r="Y35" i="1" l="1"/>
  <c r="D57" i="3"/>
  <c r="F62" i="5" s="1"/>
  <c r="C7" i="7"/>
  <c r="E60" i="3"/>
  <c r="D7" i="7"/>
  <c r="F60" i="3"/>
  <c r="B7" i="7"/>
  <c r="D60" i="3"/>
  <c r="D61" i="3" s="1"/>
  <c r="D62" i="3" s="1"/>
  <c r="D64" i="3" s="1"/>
  <c r="E7" i="7" s="1"/>
  <c r="E57" i="3"/>
  <c r="F57" i="3"/>
  <c r="L62" i="5" s="1"/>
  <c r="D66" i="3"/>
  <c r="Y42" i="1" s="1"/>
  <c r="L62" i="3"/>
  <c r="G61" i="5"/>
  <c r="Z35" i="1"/>
  <c r="J61" i="5"/>
  <c r="AA35" i="1"/>
  <c r="E30" i="1"/>
  <c r="E31" i="1" s="1"/>
  <c r="D30" i="1"/>
  <c r="D31" i="1" s="1"/>
  <c r="C30" i="1"/>
  <c r="C31" i="1" s="1"/>
  <c r="B30" i="1"/>
  <c r="B31" i="1" s="1"/>
  <c r="M61" i="3"/>
  <c r="H44" i="3"/>
  <c r="O36" i="1"/>
  <c r="E52" i="3"/>
  <c r="E54" i="3" s="1"/>
  <c r="W30" i="1"/>
  <c r="H37" i="1"/>
  <c r="P61" i="3"/>
  <c r="H41" i="1" l="1"/>
  <c r="D55" i="5" s="1"/>
  <c r="H43" i="1"/>
  <c r="G54" i="3"/>
  <c r="H54" i="3" s="1"/>
  <c r="F6" i="7"/>
  <c r="B8" i="7"/>
  <c r="D70" i="3"/>
  <c r="H48" i="1" s="1"/>
  <c r="D66" i="5" s="1"/>
  <c r="J71" i="3"/>
  <c r="D72" i="5"/>
  <c r="D67" i="3"/>
  <c r="D76" i="3" s="1"/>
  <c r="E66" i="3"/>
  <c r="M71" i="3" s="1"/>
  <c r="I62" i="5"/>
  <c r="B37" i="1"/>
  <c r="B38" i="1" s="1"/>
  <c r="E37" i="1"/>
  <c r="E38" i="1" s="1"/>
  <c r="F37" i="1"/>
  <c r="F38" i="1" s="1"/>
  <c r="G37" i="1"/>
  <c r="G38" i="1" s="1"/>
  <c r="D37" i="1"/>
  <c r="D38" i="1" s="1"/>
  <c r="C37" i="1"/>
  <c r="C38" i="1" s="1"/>
  <c r="F66" i="3"/>
  <c r="O37" i="1"/>
  <c r="W37" i="1" s="1"/>
  <c r="O62" i="3"/>
  <c r="R62" i="3"/>
  <c r="H44" i="1"/>
  <c r="F61" i="3"/>
  <c r="V41" i="1"/>
  <c r="J55" i="5" s="1"/>
  <c r="O41" i="1"/>
  <c r="G55" i="5" s="1"/>
  <c r="E61" i="3"/>
  <c r="D71" i="3" l="1"/>
  <c r="B9" i="7"/>
  <c r="D80" i="3"/>
  <c r="H55" i="1" s="1"/>
  <c r="D77" i="5" s="1"/>
  <c r="C8" i="7"/>
  <c r="E70" i="3"/>
  <c r="O48" i="1" s="1"/>
  <c r="G66" i="5" s="1"/>
  <c r="D8" i="7"/>
  <c r="F70" i="3"/>
  <c r="D77" i="3"/>
  <c r="D86" i="3" s="1"/>
  <c r="L72" i="3"/>
  <c r="F73" i="5"/>
  <c r="J81" i="3"/>
  <c r="J72" i="5"/>
  <c r="F67" i="3"/>
  <c r="G72" i="5"/>
  <c r="E67" i="3"/>
  <c r="I73" i="5" s="1"/>
  <c r="Z42" i="1"/>
  <c r="Y49" i="1"/>
  <c r="D83" i="5"/>
  <c r="AA42" i="1"/>
  <c r="L37" i="1"/>
  <c r="L38" i="1" s="1"/>
  <c r="J37" i="1"/>
  <c r="J38" i="1" s="1"/>
  <c r="I37" i="1"/>
  <c r="I38" i="1" s="1"/>
  <c r="K37" i="1"/>
  <c r="K38" i="1" s="1"/>
  <c r="B44" i="1"/>
  <c r="B45" i="1" s="1"/>
  <c r="E44" i="1"/>
  <c r="E45" i="1" s="1"/>
  <c r="D44" i="1"/>
  <c r="D45" i="1" s="1"/>
  <c r="C44" i="1"/>
  <c r="C45" i="1" s="1"/>
  <c r="D72" i="3"/>
  <c r="D74" i="3" s="1"/>
  <c r="E8" i="7" s="1"/>
  <c r="H50" i="1"/>
  <c r="O43" i="1"/>
  <c r="E62" i="3"/>
  <c r="E64" i="3" s="1"/>
  <c r="F7" i="7" s="1"/>
  <c r="F62" i="3"/>
  <c r="F64" i="3" s="1"/>
  <c r="G7" i="7" s="1"/>
  <c r="V43" i="1"/>
  <c r="P71" i="3"/>
  <c r="D81" i="3" l="1"/>
  <c r="E71" i="3"/>
  <c r="O50" i="1" s="1"/>
  <c r="B10" i="7"/>
  <c r="D90" i="3"/>
  <c r="H62" i="1" s="1"/>
  <c r="D88" i="5" s="1"/>
  <c r="L82" i="3"/>
  <c r="F84" i="5"/>
  <c r="J91" i="3"/>
  <c r="Y56" i="1"/>
  <c r="D94" i="5"/>
  <c r="D87" i="3"/>
  <c r="L92" i="3" s="1"/>
  <c r="E76" i="3"/>
  <c r="O72" i="3"/>
  <c r="F76" i="3"/>
  <c r="L73" i="5"/>
  <c r="R72" i="3"/>
  <c r="V44" i="1"/>
  <c r="O44" i="1"/>
  <c r="G64" i="3"/>
  <c r="H51" i="1"/>
  <c r="E72" i="3"/>
  <c r="E74" i="3" s="1"/>
  <c r="H57" i="1"/>
  <c r="D82" i="3"/>
  <c r="D84" i="3" s="1"/>
  <c r="E9" i="7" s="1"/>
  <c r="V48" i="1"/>
  <c r="J66" i="5" s="1"/>
  <c r="F71" i="3"/>
  <c r="D9" i="7" l="1"/>
  <c r="F80" i="3"/>
  <c r="C9" i="7"/>
  <c r="E80" i="3"/>
  <c r="O51" i="1"/>
  <c r="F8" i="7"/>
  <c r="D91" i="3"/>
  <c r="D92" i="3" s="1"/>
  <c r="D94" i="3" s="1"/>
  <c r="F95" i="5"/>
  <c r="D96" i="3"/>
  <c r="D99" i="5" s="1"/>
  <c r="O55" i="1"/>
  <c r="G77" i="5" s="1"/>
  <c r="M81" i="3"/>
  <c r="P81" i="3"/>
  <c r="F77" i="3"/>
  <c r="L84" i="5" s="1"/>
  <c r="G83" i="5"/>
  <c r="E77" i="3"/>
  <c r="E86" i="3" s="1"/>
  <c r="Z49" i="1"/>
  <c r="AA49" i="1"/>
  <c r="J83" i="5"/>
  <c r="P44" i="1"/>
  <c r="P45" i="1" s="1"/>
  <c r="Q44" i="1"/>
  <c r="Q45" i="1" s="1"/>
  <c r="R44" i="1"/>
  <c r="R45" i="1" s="1"/>
  <c r="T44" i="1"/>
  <c r="T45" i="1" s="1"/>
  <c r="S44" i="1"/>
  <c r="S45" i="1" s="1"/>
  <c r="U44" i="1"/>
  <c r="U45" i="1" s="1"/>
  <c r="K44" i="1"/>
  <c r="K45" i="1" s="1"/>
  <c r="I44" i="1"/>
  <c r="I45" i="1" s="1"/>
  <c r="J44" i="1"/>
  <c r="J45" i="1" s="1"/>
  <c r="L44" i="1"/>
  <c r="L45" i="1" s="1"/>
  <c r="I51" i="1"/>
  <c r="L51" i="1"/>
  <c r="K51" i="1"/>
  <c r="J51" i="1"/>
  <c r="C51" i="1"/>
  <c r="C52" i="1" s="1"/>
  <c r="B51" i="1"/>
  <c r="B52" i="1" s="1"/>
  <c r="D51" i="1"/>
  <c r="D52" i="1" s="1"/>
  <c r="E51" i="1"/>
  <c r="E52" i="1" s="1"/>
  <c r="H58" i="1"/>
  <c r="H64" i="3"/>
  <c r="F72" i="3"/>
  <c r="F74" i="3" s="1"/>
  <c r="G8" i="7" s="1"/>
  <c r="V50" i="1"/>
  <c r="W44" i="1"/>
  <c r="F81" i="3"/>
  <c r="V55" i="1"/>
  <c r="J77" i="5" s="1"/>
  <c r="H64" i="1"/>
  <c r="D97" i="3" l="1"/>
  <c r="L102" i="3" s="1"/>
  <c r="B11" i="7"/>
  <c r="D100" i="3"/>
  <c r="D106" i="3"/>
  <c r="D104" i="5" s="1"/>
  <c r="E10" i="7"/>
  <c r="C10" i="7"/>
  <c r="E90" i="3"/>
  <c r="E91" i="3" s="1"/>
  <c r="D110" i="3"/>
  <c r="D108" i="3"/>
  <c r="D111" i="3"/>
  <c r="D109" i="3"/>
  <c r="Z56" i="1"/>
  <c r="E81" i="3"/>
  <c r="O57" i="1" s="1"/>
  <c r="Y63" i="1"/>
  <c r="D101" i="3"/>
  <c r="D102" i="3" s="1"/>
  <c r="D104" i="3" s="1"/>
  <c r="E11" i="7" s="1"/>
  <c r="J101" i="3"/>
  <c r="I84" i="5"/>
  <c r="O82" i="3"/>
  <c r="F86" i="3"/>
  <c r="R82" i="3"/>
  <c r="G94" i="5"/>
  <c r="E87" i="3"/>
  <c r="O92" i="3" s="1"/>
  <c r="M91" i="3"/>
  <c r="L52" i="1"/>
  <c r="J52" i="1"/>
  <c r="I52" i="1"/>
  <c r="K52" i="1"/>
  <c r="V51" i="1"/>
  <c r="H65" i="1"/>
  <c r="F82" i="3"/>
  <c r="F84" i="3" s="1"/>
  <c r="V57" i="1"/>
  <c r="G74" i="3"/>
  <c r="E58" i="1"/>
  <c r="C58" i="1"/>
  <c r="B58" i="1"/>
  <c r="D58" i="1"/>
  <c r="D107" i="3" l="1"/>
  <c r="V58" i="1"/>
  <c r="P58" i="1" s="1"/>
  <c r="G9" i="7"/>
  <c r="D10" i="7"/>
  <c r="F90" i="3"/>
  <c r="F91" i="3" s="1"/>
  <c r="E82" i="3"/>
  <c r="E84" i="3" s="1"/>
  <c r="F9" i="7" s="1"/>
  <c r="J94" i="5"/>
  <c r="D112" i="3"/>
  <c r="F87" i="3"/>
  <c r="L95" i="5" s="1"/>
  <c r="P91" i="3"/>
  <c r="E96" i="3"/>
  <c r="G99" i="5" s="1"/>
  <c r="AA56" i="1"/>
  <c r="I95" i="5"/>
  <c r="O62" i="1"/>
  <c r="G88" i="5" s="1"/>
  <c r="P51" i="1"/>
  <c r="P52" i="1" s="1"/>
  <c r="S51" i="1"/>
  <c r="S52" i="1" s="1"/>
  <c r="Q51" i="1"/>
  <c r="Q52" i="1" s="1"/>
  <c r="R51" i="1"/>
  <c r="R52" i="1" s="1"/>
  <c r="H74" i="3"/>
  <c r="D59" i="1"/>
  <c r="S58" i="1"/>
  <c r="Q58" i="1"/>
  <c r="R58" i="1"/>
  <c r="E65" i="1"/>
  <c r="F70" i="1"/>
  <c r="C65" i="1"/>
  <c r="D65" i="1"/>
  <c r="G70" i="1"/>
  <c r="B65" i="1"/>
  <c r="B70" i="1" s="1"/>
  <c r="B71" i="1" s="1"/>
  <c r="H70" i="1"/>
  <c r="D105" i="5"/>
  <c r="C59" i="1"/>
  <c r="B59" i="1"/>
  <c r="E59" i="1"/>
  <c r="W51" i="1"/>
  <c r="E92" i="3"/>
  <c r="E94" i="3" s="1"/>
  <c r="O64" i="1"/>
  <c r="V62" i="1" l="1"/>
  <c r="J88" i="5" s="1"/>
  <c r="G84" i="3"/>
  <c r="O58" i="1"/>
  <c r="E97" i="3"/>
  <c r="O102" i="3" s="1"/>
  <c r="M101" i="3"/>
  <c r="R92" i="3"/>
  <c r="C11" i="7"/>
  <c r="E100" i="3"/>
  <c r="E101" i="3" s="1"/>
  <c r="E102" i="3" s="1"/>
  <c r="E104" i="3" s="1"/>
  <c r="F11" i="7" s="1"/>
  <c r="E106" i="3"/>
  <c r="E107" i="3" s="1"/>
  <c r="G105" i="5" s="1"/>
  <c r="F10" i="7"/>
  <c r="F96" i="3"/>
  <c r="AA63" i="1" s="1"/>
  <c r="Z63" i="1"/>
  <c r="B66" i="1"/>
  <c r="E66" i="1"/>
  <c r="E110" i="3"/>
  <c r="E111" i="3"/>
  <c r="E109" i="3"/>
  <c r="E108" i="3"/>
  <c r="D70" i="1"/>
  <c r="D71" i="1" s="1"/>
  <c r="D66" i="1"/>
  <c r="C70" i="1"/>
  <c r="C71" i="1" s="1"/>
  <c r="C66" i="1"/>
  <c r="E70" i="1"/>
  <c r="E71" i="1" s="1"/>
  <c r="H84" i="3"/>
  <c r="L58" i="1"/>
  <c r="K58" i="1"/>
  <c r="I58" i="1"/>
  <c r="J58" i="1"/>
  <c r="W58" i="1"/>
  <c r="S59" i="1"/>
  <c r="O65" i="1"/>
  <c r="Q59" i="1"/>
  <c r="P59" i="1"/>
  <c r="R59" i="1"/>
  <c r="V64" i="1"/>
  <c r="F92" i="3"/>
  <c r="F94" i="3" s="1"/>
  <c r="F109" i="3" l="1"/>
  <c r="F108" i="3"/>
  <c r="G104" i="5"/>
  <c r="P101" i="3"/>
  <c r="F110" i="3"/>
  <c r="G110" i="3" s="1"/>
  <c r="D114" i="3" s="1"/>
  <c r="D115" i="3" s="1"/>
  <c r="F97" i="3"/>
  <c r="R102" i="3" s="1"/>
  <c r="F111" i="3"/>
  <c r="G111" i="3" s="1"/>
  <c r="J99" i="5"/>
  <c r="F106" i="3"/>
  <c r="F107" i="3" s="1"/>
  <c r="F112" i="3" s="1"/>
  <c r="G10" i="7"/>
  <c r="D11" i="7"/>
  <c r="F100" i="3"/>
  <c r="F101" i="3" s="1"/>
  <c r="F102" i="3" s="1"/>
  <c r="F104" i="3" s="1"/>
  <c r="G11" i="7" s="1"/>
  <c r="G108" i="3"/>
  <c r="E112" i="3"/>
  <c r="V65" i="1"/>
  <c r="W65" i="1" s="1"/>
  <c r="W70" i="1" s="1"/>
  <c r="J59" i="1"/>
  <c r="J65" i="1"/>
  <c r="J70" i="1" s="1"/>
  <c r="J71" i="1" s="1"/>
  <c r="M70" i="1"/>
  <c r="L65" i="1"/>
  <c r="L70" i="1" s="1"/>
  <c r="L71" i="1" s="1"/>
  <c r="K65" i="1"/>
  <c r="K70" i="1" s="1"/>
  <c r="K71" i="1" s="1"/>
  <c r="N70" i="1"/>
  <c r="I65" i="1"/>
  <c r="I70" i="1" s="1"/>
  <c r="I71" i="1" s="1"/>
  <c r="O70" i="1"/>
  <c r="I59" i="1"/>
  <c r="L59" i="1"/>
  <c r="G94" i="3"/>
  <c r="K59" i="1"/>
  <c r="J104" i="5" l="1"/>
  <c r="G107" i="3"/>
  <c r="G112" i="3"/>
  <c r="G106" i="3"/>
  <c r="F113" i="3" s="1"/>
  <c r="G104" i="3"/>
  <c r="F114" i="3"/>
  <c r="F115" i="3" s="1"/>
  <c r="E114" i="3"/>
  <c r="E115" i="3" s="1"/>
  <c r="H94" i="3"/>
  <c r="K66" i="1"/>
  <c r="J66" i="1"/>
  <c r="L104" i="5"/>
  <c r="L66" i="1"/>
  <c r="I66" i="1"/>
  <c r="R65" i="1"/>
  <c r="Q65" i="1"/>
  <c r="P65" i="1"/>
  <c r="S65" i="1"/>
  <c r="V70" i="1"/>
  <c r="G115" i="3" l="1"/>
  <c r="H104" i="3"/>
  <c r="E113" i="3"/>
  <c r="D113" i="3"/>
  <c r="Q70" i="1"/>
  <c r="Q71" i="1" s="1"/>
  <c r="Q66" i="1"/>
  <c r="L105" i="5"/>
  <c r="J105" i="5"/>
  <c r="U70" i="1"/>
  <c r="S70" i="1"/>
  <c r="S71" i="1" s="1"/>
  <c r="S66" i="1"/>
  <c r="P70" i="1"/>
  <c r="P71" i="1" s="1"/>
  <c r="P66" i="1"/>
  <c r="T70" i="1"/>
  <c r="R70" i="1"/>
  <c r="R71" i="1" s="1"/>
  <c r="R66" i="1"/>
</calcChain>
</file>

<file path=xl/sharedStrings.xml><?xml version="1.0" encoding="utf-8"?>
<sst xmlns="http://schemas.openxmlformats.org/spreadsheetml/2006/main" count="341" uniqueCount="129">
  <si>
    <t>Round</t>
  </si>
  <si>
    <t>Up</t>
  </si>
  <si>
    <t>Mid</t>
  </si>
  <si>
    <t>Down</t>
  </si>
  <si>
    <t>initial</t>
  </si>
  <si>
    <t>test results</t>
  </si>
  <si>
    <t>strategy</t>
  </si>
  <si>
    <t>upstr</t>
  </si>
  <si>
    <t>midstr</t>
  </si>
  <si>
    <t>dwnstr</t>
  </si>
  <si>
    <t>A</t>
  </si>
  <si>
    <t>Bnet</t>
  </si>
  <si>
    <t>12-7-4 each rnd</t>
  </si>
  <si>
    <t>below max. sustainable, not beneficial</t>
  </si>
  <si>
    <t>longterm sustainable optimum</t>
  </si>
  <si>
    <t>14-9-6 each rnd</t>
  </si>
  <si>
    <t>max. sustainable</t>
  </si>
  <si>
    <t>opt over 8 years</t>
  </si>
  <si>
    <t>15-10-7 each rnd</t>
  </si>
  <si>
    <t>17-12-9 each rnd</t>
  </si>
  <si>
    <t>above sustainable, not beneficial</t>
  </si>
  <si>
    <t>opt per round</t>
  </si>
  <si>
    <t>opt per rnd</t>
  </si>
  <si>
    <t>above sustainable but beneficial</t>
  </si>
  <si>
    <t>empty-restore-empty-restore strategy</t>
  </si>
  <si>
    <t>high or zero</t>
  </si>
  <si>
    <t>River Basin Game: input-output worksheet</t>
  </si>
  <si>
    <t xml:space="preserve">Copyright: Arjen Y. Hoekstra, Twente Water Centre, University of Twente, a.y.hoekstra@utwente.nl </t>
  </si>
  <si>
    <t>Legend</t>
  </si>
  <si>
    <t>green</t>
  </si>
  <si>
    <t>= input data</t>
  </si>
  <si>
    <t>black</t>
  </si>
  <si>
    <t>= output data</t>
  </si>
  <si>
    <t>red</t>
  </si>
  <si>
    <t>= feedback to participants</t>
  </si>
  <si>
    <t>COST OF LIVING</t>
  </si>
  <si>
    <t>TOTAL</t>
  </si>
  <si>
    <t>Storage (start of next year)</t>
  </si>
  <si>
    <t>RB #1</t>
  </si>
  <si>
    <t>upstream</t>
  </si>
  <si>
    <t>midstream</t>
  </si>
  <si>
    <t>downstream</t>
  </si>
  <si>
    <t>river</t>
  </si>
  <si>
    <t>U/S</t>
  </si>
  <si>
    <t>MID</t>
  </si>
  <si>
    <t>D?S</t>
  </si>
  <si>
    <t>year 1</t>
  </si>
  <si>
    <t>tot</t>
  </si>
  <si>
    <t>basin</t>
  </si>
  <si>
    <t>cost first unit</t>
  </si>
  <si>
    <t>avg unit cost</t>
  </si>
  <si>
    <t>BANK ACCOUNT</t>
  </si>
  <si>
    <t>year 2</t>
  </si>
  <si>
    <t>year 3</t>
  </si>
  <si>
    <t>year 4</t>
  </si>
  <si>
    <t>year 5</t>
  </si>
  <si>
    <t>year 6</t>
  </si>
  <si>
    <t>year 7</t>
  </si>
  <si>
    <t>year 8</t>
  </si>
  <si>
    <t>total year 1-8</t>
  </si>
  <si>
    <t>UPSTREAM</t>
  </si>
  <si>
    <t>MIDSTREAM</t>
  </si>
  <si>
    <t>DOWNSTREAM</t>
  </si>
  <si>
    <t>FARMERS:</t>
  </si>
  <si>
    <t>Benefit per Unit:</t>
  </si>
  <si>
    <t>YEAR 1</t>
  </si>
  <si>
    <t>FIRST UNIT COST ($):</t>
  </si>
  <si>
    <t>NET BASIN BENEFIT:</t>
  </si>
  <si>
    <t>YEAR 2</t>
  </si>
  <si>
    <t>YEAR 3</t>
  </si>
  <si>
    <t>YEAR 4</t>
  </si>
  <si>
    <t>YEAR 5</t>
  </si>
  <si>
    <t>YEAR 6</t>
  </si>
  <si>
    <t>YEAR 7</t>
  </si>
  <si>
    <t>YEAR 8</t>
  </si>
  <si>
    <t>END</t>
  </si>
  <si>
    <t>FINAL STORAGE:</t>
  </si>
  <si>
    <t>TOTAL BASIN BENEFIT:</t>
  </si>
  <si>
    <t>AVG BENEFIT PER YEAR:</t>
  </si>
  <si>
    <t>River basin game: the model</t>
  </si>
  <si>
    <t>Enschede, 1 February 2007.</t>
  </si>
  <si>
    <t>Technical facts for game facilitator</t>
  </si>
  <si>
    <t>The advantage of choosing a small k (approaching 1) is that the system faster approaches its new equilibrium; upstream actions translate fast towards downstream effects.</t>
  </si>
  <si>
    <t>The price (benefit/unit) is chosen such that the econ opt (i.e. A=Pr) in the first round is below Pnet+Si.</t>
  </si>
  <si>
    <t>If A is larger than Si+Pnet+Qin-Qout Qout, then Si in next round will become below zero; this can be interpreted as water levels falling under the minimum level of outflow.</t>
  </si>
  <si>
    <t>If Si&lt;0 then Qout=0.</t>
  </si>
  <si>
    <t>benefit/unit</t>
  </si>
  <si>
    <t>total</t>
  </si>
  <si>
    <t>cum. total</t>
  </si>
  <si>
    <t>quick impact U/S to D/S</t>
  </si>
  <si>
    <t>k</t>
  </si>
  <si>
    <t>Pnet</t>
  </si>
  <si>
    <t>year</t>
  </si>
  <si>
    <t>Si</t>
  </si>
  <si>
    <t>Qout</t>
  </si>
  <si>
    <t xml:space="preserve">Cost  </t>
  </si>
  <si>
    <t>Benefit</t>
  </si>
  <si>
    <t>C</t>
  </si>
  <si>
    <t>B</t>
  </si>
  <si>
    <t>total Bnet</t>
  </si>
  <si>
    <t>avg</t>
  </si>
  <si>
    <t>avg Bnet / yr</t>
  </si>
  <si>
    <t>CC starts (10,10,5)</t>
  </si>
  <si>
    <t>CC starts (1,1,1)</t>
  </si>
  <si>
    <t>CC starts (80,40,40)</t>
  </si>
  <si>
    <t>CC (5,5,10)</t>
  </si>
  <si>
    <t>50% share to D/S</t>
  </si>
  <si>
    <t>pass MIN 1/2S from Y1</t>
  </si>
  <si>
    <t>pass MIN 1/2S from Y2</t>
  </si>
  <si>
    <t>pass MIN 1/2S from Y3</t>
  </si>
  <si>
    <t>pass MIN 1/2S from Y4</t>
  </si>
  <si>
    <t>pass MIN 1/2S from Y5</t>
  </si>
  <si>
    <t>pass MIN 1/2S from Y6</t>
  </si>
  <si>
    <t>pass MIN 1/2S from Y7</t>
  </si>
  <si>
    <t>pass MIN 1/2S from Y8</t>
  </si>
  <si>
    <t>avg S</t>
  </si>
  <si>
    <t>variability in S</t>
  </si>
  <si>
    <t>Net DS (year 1-Year9)</t>
  </si>
  <si>
    <t>Max DS (year1-minS)</t>
  </si>
  <si>
    <t>Profitability</t>
  </si>
  <si>
    <t>AvgB/AvgS</t>
  </si>
  <si>
    <t>Fraction of total benefit</t>
  </si>
  <si>
    <t>Fraction DS LOSS</t>
  </si>
  <si>
    <t>Sustainability Index</t>
  </si>
  <si>
    <t>-ve equals storage loss</t>
  </si>
  <si>
    <t>goes -ve b/c storage increases due to P</t>
  </si>
  <si>
    <t>Storage</t>
  </si>
  <si>
    <t>4 -- CC starts</t>
  </si>
  <si>
    <t>Net Benefit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</si>
</sst>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0.0"/>
  </numFmts>
  <fonts count="29" x14ac:knownFonts="1">
    <font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u/>
      <sz val="10"/>
      <color indexed="12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b/>
      <sz val="8"/>
      <color rgb="FFFF0000"/>
      <name val="Arial"/>
      <family val="2"/>
    </font>
    <font>
      <sz val="8"/>
      <color indexed="17"/>
      <name val="Arial"/>
      <family val="2"/>
    </font>
    <font>
      <sz val="8"/>
      <name val="Arial"/>
      <family val="2"/>
    </font>
    <font>
      <sz val="10"/>
      <color indexed="14"/>
      <name val="Arial"/>
      <family val="2"/>
    </font>
    <font>
      <sz val="10"/>
      <color rgb="FFFF0000"/>
      <name val="Arial"/>
      <family val="2"/>
    </font>
    <font>
      <sz val="10"/>
      <color indexed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indexed="17"/>
      <name val="Arial"/>
      <family val="2"/>
    </font>
    <font>
      <b/>
      <sz val="10"/>
      <color theme="6"/>
      <name val="Arial"/>
      <family val="2"/>
    </font>
    <font>
      <b/>
      <sz val="8"/>
      <color theme="6"/>
      <name val="Arial"/>
      <family val="2"/>
    </font>
    <font>
      <b/>
      <sz val="10"/>
      <color rgb="FFFF0000"/>
      <name val="Arial"/>
      <family val="2"/>
    </font>
    <font>
      <sz val="10"/>
      <color theme="7"/>
      <name val="Arial"/>
      <family val="2"/>
    </font>
    <font>
      <b/>
      <sz val="12"/>
      <color indexed="17"/>
      <name val="Arial"/>
      <family val="2"/>
    </font>
    <font>
      <b/>
      <sz val="10"/>
      <color theme="3"/>
      <name val="Arial"/>
      <family val="2"/>
    </font>
    <font>
      <i/>
      <sz val="10"/>
      <color rgb="FFFF0000"/>
      <name val="Arial"/>
      <family val="2"/>
    </font>
    <font>
      <b/>
      <i/>
      <sz val="10"/>
      <name val="Arial"/>
      <family val="2"/>
    </font>
    <font>
      <sz val="10"/>
      <color theme="6"/>
      <name val="Arial"/>
      <family val="2"/>
    </font>
    <font>
      <i/>
      <sz val="10"/>
      <name val="Arial"/>
      <family val="2"/>
    </font>
    <font>
      <i/>
      <sz val="10"/>
      <color theme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4">
    <xf numFmtId="0" fontId="0" fillId="0" borderId="0" xfId="0"/>
    <xf numFmtId="0" fontId="2" fillId="0" borderId="0" xfId="0" applyFont="1"/>
    <xf numFmtId="0" fontId="1" fillId="0" borderId="0" xfId="1" applyFont="1" applyAlignment="1" applyProtection="1">
      <alignment horizontal="left"/>
    </xf>
    <xf numFmtId="0" fontId="1" fillId="0" borderId="0" xfId="0" applyFont="1" applyAlignment="1">
      <alignment horizontal="left"/>
    </xf>
    <xf numFmtId="0" fontId="4" fillId="0" borderId="0" xfId="0" applyFont="1"/>
    <xf numFmtId="0" fontId="0" fillId="0" borderId="0" xfId="0" quotePrefix="1"/>
    <xf numFmtId="0" fontId="5" fillId="0" borderId="0" xfId="0" applyFont="1"/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0" fontId="1" fillId="0" borderId="0" xfId="0" applyFont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/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4" fillId="0" borderId="9" xfId="0" applyFont="1" applyBorder="1"/>
    <xf numFmtId="0" fontId="4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0" xfId="0" applyNumberFormat="1" applyFont="1"/>
    <xf numFmtId="0" fontId="0" fillId="0" borderId="9" xfId="0" applyBorder="1"/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5" fillId="0" borderId="10" xfId="0" applyFont="1" applyBorder="1" applyAlignment="1">
      <alignment horizontal="center"/>
    </xf>
    <xf numFmtId="0" fontId="0" fillId="0" borderId="11" xfId="0" applyBorder="1"/>
    <xf numFmtId="1" fontId="0" fillId="0" borderId="11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1" fontId="1" fillId="0" borderId="13" xfId="0" applyNumberFormat="1" applyFont="1" applyBorder="1" applyAlignment="1">
      <alignment horizontal="center"/>
    </xf>
    <xf numFmtId="1" fontId="5" fillId="0" borderId="0" xfId="0" applyNumberFormat="1" applyFont="1"/>
    <xf numFmtId="1" fontId="0" fillId="0" borderId="0" xfId="0" applyNumberFormat="1"/>
    <xf numFmtId="164" fontId="5" fillId="0" borderId="7" xfId="0" applyNumberFormat="1" applyFont="1" applyBorder="1" applyAlignment="1">
      <alignment horizontal="center"/>
    </xf>
    <xf numFmtId="164" fontId="5" fillId="0" borderId="10" xfId="0" applyNumberFormat="1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Alignment="1">
      <alignment horizontal="right"/>
    </xf>
    <xf numFmtId="1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0" fontId="6" fillId="0" borderId="0" xfId="0" applyFont="1"/>
    <xf numFmtId="0" fontId="6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applyAlignment="1">
      <alignment horizontal="right"/>
    </xf>
    <xf numFmtId="0" fontId="1" fillId="0" borderId="4" xfId="0" applyFont="1" applyBorder="1" applyAlignment="1">
      <alignment horizontal="left"/>
    </xf>
    <xf numFmtId="164" fontId="1" fillId="0" borderId="4" xfId="0" applyNumberFormat="1" applyFont="1" applyBorder="1" applyAlignment="1">
      <alignment horizontal="left"/>
    </xf>
    <xf numFmtId="164" fontId="1" fillId="0" borderId="7" xfId="0" applyNumberFormat="1" applyFont="1" applyBorder="1" applyAlignment="1">
      <alignment horizontal="left"/>
    </xf>
    <xf numFmtId="164" fontId="1" fillId="0" borderId="6" xfId="0" applyNumberFormat="1" applyFont="1" applyBorder="1" applyAlignment="1">
      <alignment horizontal="left"/>
    </xf>
    <xf numFmtId="0" fontId="0" fillId="0" borderId="6" xfId="0" applyBorder="1"/>
    <xf numFmtId="0" fontId="0" fillId="0" borderId="0" xfId="0" applyAlignment="1">
      <alignment horizontal="left"/>
    </xf>
    <xf numFmtId="0" fontId="1" fillId="0" borderId="9" xfId="0" applyFont="1" applyBorder="1" applyAlignment="1">
      <alignment horizontal="left"/>
    </xf>
    <xf numFmtId="164" fontId="1" fillId="0" borderId="9" xfId="0" applyNumberFormat="1" applyFont="1" applyBorder="1" applyAlignment="1">
      <alignment horizontal="left"/>
    </xf>
    <xf numFmtId="164" fontId="1" fillId="0" borderId="10" xfId="0" applyNumberFormat="1" applyFont="1" applyBorder="1" applyAlignment="1">
      <alignment horizontal="left"/>
    </xf>
    <xf numFmtId="164" fontId="1" fillId="0" borderId="17" xfId="0" applyNumberFormat="1" applyFont="1" applyBorder="1" applyAlignment="1">
      <alignment horizontal="left"/>
    </xf>
    <xf numFmtId="0" fontId="0" fillId="0" borderId="17" xfId="0" applyBorder="1"/>
    <xf numFmtId="164" fontId="7" fillId="0" borderId="0" xfId="0" applyNumberFormat="1" applyFont="1" applyAlignment="1">
      <alignment horizontal="center"/>
    </xf>
    <xf numFmtId="164" fontId="8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164" fontId="10" fillId="0" borderId="0" xfId="0" applyNumberFormat="1" applyFont="1"/>
    <xf numFmtId="0" fontId="10" fillId="0" borderId="0" xfId="0" applyFont="1"/>
    <xf numFmtId="1" fontId="1" fillId="0" borderId="9" xfId="0" applyNumberFormat="1" applyFont="1" applyBorder="1" applyAlignment="1">
      <alignment horizontal="left"/>
    </xf>
    <xf numFmtId="1" fontId="1" fillId="0" borderId="10" xfId="0" applyNumberFormat="1" applyFont="1" applyBorder="1" applyAlignment="1">
      <alignment horizontal="left"/>
    </xf>
    <xf numFmtId="1" fontId="1" fillId="0" borderId="17" xfId="0" applyNumberFormat="1" applyFont="1" applyBorder="1" applyAlignment="1">
      <alignment horizontal="left"/>
    </xf>
    <xf numFmtId="1" fontId="0" fillId="0" borderId="17" xfId="0" applyNumberFormat="1" applyBorder="1"/>
    <xf numFmtId="1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0" fillId="0" borderId="18" xfId="0" applyNumberFormat="1" applyBorder="1" applyAlignment="1">
      <alignment horizontal="left"/>
    </xf>
    <xf numFmtId="0" fontId="9" fillId="0" borderId="0" xfId="0" applyFont="1" applyAlignment="1">
      <alignment horizontal="center"/>
    </xf>
    <xf numFmtId="0" fontId="0" fillId="0" borderId="9" xfId="0" applyBorder="1" applyAlignment="1">
      <alignment horizontal="left"/>
    </xf>
    <xf numFmtId="164" fontId="0" fillId="0" borderId="9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17" xfId="0" applyBorder="1" applyAlignment="1">
      <alignment horizontal="left"/>
    </xf>
    <xf numFmtId="0" fontId="11" fillId="0" borderId="9" xfId="0" applyFont="1" applyBorder="1" applyAlignment="1">
      <alignment horizontal="left"/>
    </xf>
    <xf numFmtId="164" fontId="11" fillId="0" borderId="9" xfId="0" applyNumberFormat="1" applyFont="1" applyBorder="1" applyAlignment="1">
      <alignment horizontal="left"/>
    </xf>
    <xf numFmtId="164" fontId="11" fillId="0" borderId="10" xfId="0" applyNumberFormat="1" applyFont="1" applyBorder="1" applyAlignment="1">
      <alignment horizontal="left"/>
    </xf>
    <xf numFmtId="164" fontId="11" fillId="0" borderId="17" xfId="0" applyNumberFormat="1" applyFont="1" applyBorder="1" applyAlignment="1">
      <alignment horizontal="left"/>
    </xf>
    <xf numFmtId="164" fontId="10" fillId="0" borderId="0" xfId="0" applyNumberFormat="1" applyFont="1" applyAlignment="1">
      <alignment horizontal="center"/>
    </xf>
    <xf numFmtId="164" fontId="0" fillId="0" borderId="17" xfId="0" applyNumberFormat="1" applyBorder="1" applyAlignment="1">
      <alignment horizontal="left"/>
    </xf>
    <xf numFmtId="0" fontId="0" fillId="0" borderId="11" xfId="0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1" fillId="0" borderId="18" xfId="0" applyFon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0" fontId="0" fillId="0" borderId="6" xfId="0" applyBorder="1" applyAlignment="1">
      <alignment horizontal="left"/>
    </xf>
    <xf numFmtId="1" fontId="0" fillId="0" borderId="17" xfId="0" applyNumberFormat="1" applyBorder="1" applyAlignment="1">
      <alignment horizontal="left"/>
    </xf>
    <xf numFmtId="164" fontId="11" fillId="0" borderId="0" xfId="0" applyNumberFormat="1" applyFont="1" applyAlignment="1">
      <alignment horizontal="left"/>
    </xf>
    <xf numFmtId="1" fontId="12" fillId="0" borderId="10" xfId="0" applyNumberFormat="1" applyFont="1" applyBorder="1" applyAlignment="1">
      <alignment horizontal="left"/>
    </xf>
    <xf numFmtId="1" fontId="12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0" fontId="13" fillId="0" borderId="0" xfId="0" applyFont="1"/>
    <xf numFmtId="1" fontId="13" fillId="0" borderId="0" xfId="0" applyNumberFormat="1" applyFont="1"/>
    <xf numFmtId="1" fontId="13" fillId="0" borderId="0" xfId="0" applyNumberFormat="1" applyFont="1" applyAlignment="1">
      <alignment horizontal="left"/>
    </xf>
    <xf numFmtId="0" fontId="14" fillId="0" borderId="0" xfId="0" applyFont="1" applyAlignment="1">
      <alignment horizontal="center" vertical="center" textRotation="90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textRotation="90"/>
    </xf>
    <xf numFmtId="0" fontId="15" fillId="0" borderId="0" xfId="0" applyFont="1" applyAlignment="1">
      <alignment vertical="center"/>
    </xf>
    <xf numFmtId="0" fontId="15" fillId="0" borderId="24" xfId="0" applyFont="1" applyBorder="1" applyAlignment="1">
      <alignment vertical="center"/>
    </xf>
    <xf numFmtId="0" fontId="15" fillId="0" borderId="19" xfId="0" applyFont="1" applyBorder="1" applyAlignment="1">
      <alignment vertical="center"/>
    </xf>
    <xf numFmtId="0" fontId="15" fillId="0" borderId="20" xfId="0" applyFont="1" applyBorder="1" applyAlignment="1">
      <alignment vertical="center"/>
    </xf>
    <xf numFmtId="0" fontId="15" fillId="0" borderId="0" xfId="0" applyFont="1" applyAlignment="1">
      <alignment horizontal="center" vertical="center"/>
    </xf>
    <xf numFmtId="164" fontId="14" fillId="0" borderId="0" xfId="0" applyNumberFormat="1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1" fontId="15" fillId="0" borderId="0" xfId="0" applyNumberFormat="1" applyFont="1" applyAlignment="1">
      <alignment vertical="center"/>
    </xf>
    <xf numFmtId="0" fontId="17" fillId="0" borderId="0" xfId="0" applyFont="1" applyAlignment="1">
      <alignment horizontal="center" vertical="center"/>
    </xf>
    <xf numFmtId="0" fontId="15" fillId="0" borderId="22" xfId="0" applyFont="1" applyBorder="1" applyAlignment="1">
      <alignment vertical="center"/>
    </xf>
    <xf numFmtId="164" fontId="14" fillId="0" borderId="22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0" fontId="17" fillId="0" borderId="22" xfId="0" applyFont="1" applyBorder="1" applyAlignment="1">
      <alignment horizontal="center" vertical="center"/>
    </xf>
    <xf numFmtId="0" fontId="15" fillId="0" borderId="21" xfId="0" applyFont="1" applyBorder="1" applyAlignment="1">
      <alignment vertical="center"/>
    </xf>
    <xf numFmtId="1" fontId="18" fillId="0" borderId="0" xfId="0" applyNumberFormat="1" applyFont="1"/>
    <xf numFmtId="1" fontId="18" fillId="0" borderId="11" xfId="0" applyNumberFormat="1" applyFont="1" applyBorder="1" applyAlignment="1">
      <alignment horizontal="left"/>
    </xf>
    <xf numFmtId="1" fontId="18" fillId="0" borderId="13" xfId="0" applyNumberFormat="1" applyFont="1" applyBorder="1" applyAlignment="1">
      <alignment horizontal="left"/>
    </xf>
    <xf numFmtId="1" fontId="18" fillId="0" borderId="18" xfId="0" applyNumberFormat="1" applyFont="1" applyBorder="1" applyAlignment="1">
      <alignment horizontal="left"/>
    </xf>
    <xf numFmtId="1" fontId="19" fillId="0" borderId="0" xfId="0" applyNumberFormat="1" applyFont="1"/>
    <xf numFmtId="0" fontId="19" fillId="0" borderId="0" xfId="0" applyFont="1" applyAlignment="1">
      <alignment horizontal="center"/>
    </xf>
    <xf numFmtId="1" fontId="18" fillId="0" borderId="12" xfId="0" applyNumberFormat="1" applyFont="1" applyBorder="1" applyAlignment="1">
      <alignment horizontal="left"/>
    </xf>
    <xf numFmtId="0" fontId="18" fillId="0" borderId="0" xfId="0" applyFont="1"/>
    <xf numFmtId="0" fontId="19" fillId="0" borderId="0" xfId="0" applyFont="1"/>
    <xf numFmtId="0" fontId="20" fillId="0" borderId="9" xfId="0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0" fontId="21" fillId="0" borderId="0" xfId="0" applyFont="1" applyAlignment="1">
      <alignment horizontal="right"/>
    </xf>
    <xf numFmtId="2" fontId="21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right"/>
    </xf>
    <xf numFmtId="1" fontId="12" fillId="0" borderId="9" xfId="0" applyNumberFormat="1" applyFont="1" applyBorder="1" applyAlignment="1">
      <alignment horizontal="left"/>
    </xf>
    <xf numFmtId="0" fontId="6" fillId="5" borderId="0" xfId="0" applyFont="1" applyFill="1" applyAlignment="1">
      <alignment horizontal="center"/>
    </xf>
    <xf numFmtId="0" fontId="20" fillId="5" borderId="0" xfId="0" applyFont="1" applyFill="1" applyAlignment="1">
      <alignment horizontal="center"/>
    </xf>
    <xf numFmtId="0" fontId="6" fillId="5" borderId="0" xfId="0" applyFont="1" applyFill="1" applyAlignment="1">
      <alignment horizontal="left"/>
    </xf>
    <xf numFmtId="164" fontId="6" fillId="5" borderId="0" xfId="0" applyNumberFormat="1" applyFont="1" applyFill="1" applyAlignment="1">
      <alignment horizontal="center"/>
    </xf>
    <xf numFmtId="44" fontId="14" fillId="0" borderId="0" xfId="2" applyFont="1" applyAlignment="1">
      <alignment vertical="center"/>
    </xf>
    <xf numFmtId="0" fontId="15" fillId="0" borderId="14" xfId="0" applyFont="1" applyBorder="1" applyAlignment="1">
      <alignment vertical="center"/>
    </xf>
    <xf numFmtId="0" fontId="17" fillId="0" borderId="24" xfId="0" applyFont="1" applyBorder="1" applyAlignment="1">
      <alignment horizontal="center" vertical="center"/>
    </xf>
    <xf numFmtId="0" fontId="15" fillId="0" borderId="15" xfId="0" applyFont="1" applyBorder="1" applyAlignment="1">
      <alignment vertical="center"/>
    </xf>
    <xf numFmtId="0" fontId="14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vertical="center"/>
    </xf>
    <xf numFmtId="1" fontId="22" fillId="0" borderId="0" xfId="0" applyNumberFormat="1" applyFont="1" applyAlignment="1">
      <alignment horizontal="center" vertical="center"/>
    </xf>
    <xf numFmtId="0" fontId="14" fillId="0" borderId="16" xfId="0" applyFont="1" applyBorder="1" applyAlignment="1">
      <alignment vertical="center"/>
    </xf>
    <xf numFmtId="1" fontId="22" fillId="0" borderId="22" xfId="0" applyNumberFormat="1" applyFont="1" applyBorder="1" applyAlignment="1">
      <alignment horizontal="center" vertical="center"/>
    </xf>
    <xf numFmtId="0" fontId="23" fillId="0" borderId="1" xfId="0" applyFont="1" applyBorder="1"/>
    <xf numFmtId="1" fontId="0" fillId="0" borderId="9" xfId="0" applyNumberFormat="1" applyFont="1" applyBorder="1" applyAlignment="1">
      <alignment horizontal="left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left"/>
    </xf>
    <xf numFmtId="44" fontId="0" fillId="0" borderId="0" xfId="2" applyFont="1" applyAlignment="1">
      <alignment horizontal="left"/>
    </xf>
    <xf numFmtId="0" fontId="27" fillId="0" borderId="0" xfId="0" applyFont="1" applyAlignment="1">
      <alignment horizontal="right"/>
    </xf>
    <xf numFmtId="9" fontId="0" fillId="0" borderId="0" xfId="3" applyFont="1" applyAlignment="1">
      <alignment horizontal="left"/>
    </xf>
    <xf numFmtId="1" fontId="28" fillId="0" borderId="0" xfId="0" applyNumberFormat="1" applyFont="1" applyAlignment="1">
      <alignment horizontal="left"/>
    </xf>
    <xf numFmtId="164" fontId="6" fillId="0" borderId="0" xfId="0" applyNumberFormat="1" applyFont="1"/>
    <xf numFmtId="164" fontId="26" fillId="0" borderId="0" xfId="0" applyNumberFormat="1" applyFont="1"/>
    <xf numFmtId="0" fontId="27" fillId="0" borderId="0" xfId="0" applyFont="1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14" fillId="0" borderId="22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 textRotation="90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0" borderId="23" xfId="0" applyFont="1" applyBorder="1" applyAlignment="1">
      <alignment horizontal="center" vertical="center" textRotation="90"/>
    </xf>
    <xf numFmtId="0" fontId="14" fillId="0" borderId="25" xfId="0" applyFont="1" applyBorder="1" applyAlignment="1">
      <alignment horizontal="center" vertical="center" textRotation="90"/>
    </xf>
    <xf numFmtId="0" fontId="14" fillId="0" borderId="28" xfId="0" applyFont="1" applyBorder="1" applyAlignment="1">
      <alignment horizontal="center" vertical="center" textRotation="90"/>
    </xf>
    <xf numFmtId="164" fontId="16" fillId="0" borderId="26" xfId="0" applyNumberFormat="1" applyFont="1" applyBorder="1" applyAlignment="1">
      <alignment horizontal="center" vertical="center"/>
    </xf>
    <xf numFmtId="164" fontId="16" fillId="0" borderId="27" xfId="0" applyNumberFormat="1" applyFont="1" applyBorder="1" applyAlignment="1">
      <alignment horizontal="center" vertical="center"/>
    </xf>
    <xf numFmtId="164" fontId="14" fillId="4" borderId="14" xfId="0" applyNumberFormat="1" applyFont="1" applyFill="1" applyBorder="1" applyAlignment="1">
      <alignment horizontal="center" vertical="center"/>
    </xf>
    <xf numFmtId="164" fontId="14" fillId="4" borderId="19" xfId="0" applyNumberFormat="1" applyFont="1" applyFill="1" applyBorder="1" applyAlignment="1">
      <alignment horizontal="center" vertical="center"/>
    </xf>
    <xf numFmtId="164" fontId="14" fillId="4" borderId="15" xfId="0" applyNumberFormat="1" applyFont="1" applyFill="1" applyBorder="1" applyAlignment="1">
      <alignment horizontal="center" vertical="center"/>
    </xf>
    <xf numFmtId="164" fontId="14" fillId="4" borderId="20" xfId="0" applyNumberFormat="1" applyFont="1" applyFill="1" applyBorder="1" applyAlignment="1">
      <alignment horizontal="center" vertical="center"/>
    </xf>
    <xf numFmtId="164" fontId="14" fillId="4" borderId="16" xfId="0" applyNumberFormat="1" applyFont="1" applyFill="1" applyBorder="1" applyAlignment="1">
      <alignment horizontal="center" vertical="center"/>
    </xf>
    <xf numFmtId="164" fontId="14" fillId="4" borderId="21" xfId="0" applyNumberFormat="1" applyFont="1" applyFill="1" applyBorder="1" applyAlignment="1">
      <alignment horizontal="center" vertical="center"/>
    </xf>
    <xf numFmtId="0" fontId="14" fillId="0" borderId="15" xfId="0" applyFont="1" applyBorder="1" applyAlignment="1">
      <alignment horizontal="center" vertical="center" textRotation="90"/>
    </xf>
    <xf numFmtId="0" fontId="14" fillId="0" borderId="16" xfId="0" applyFont="1" applyBorder="1" applyAlignment="1">
      <alignment horizontal="center" vertical="center" textRotation="90"/>
    </xf>
    <xf numFmtId="164" fontId="7" fillId="3" borderId="14" xfId="0" applyNumberFormat="1" applyFont="1" applyFill="1" applyBorder="1" applyAlignment="1">
      <alignment horizontal="center" vertical="center"/>
    </xf>
    <xf numFmtId="164" fontId="7" fillId="3" borderId="19" xfId="0" applyNumberFormat="1" applyFont="1" applyFill="1" applyBorder="1" applyAlignment="1">
      <alignment horizontal="center" vertical="center"/>
    </xf>
    <xf numFmtId="164" fontId="7" fillId="3" borderId="15" xfId="0" applyNumberFormat="1" applyFont="1" applyFill="1" applyBorder="1" applyAlignment="1">
      <alignment horizontal="center" vertical="center"/>
    </xf>
    <xf numFmtId="164" fontId="7" fillId="3" borderId="20" xfId="0" applyNumberFormat="1" applyFont="1" applyFill="1" applyBorder="1" applyAlignment="1">
      <alignment horizontal="center" vertical="center"/>
    </xf>
    <xf numFmtId="164" fontId="7" fillId="3" borderId="16" xfId="0" applyNumberFormat="1" applyFont="1" applyFill="1" applyBorder="1" applyAlignment="1">
      <alignment horizontal="center" vertical="center"/>
    </xf>
    <xf numFmtId="164" fontId="7" fillId="3" borderId="21" xfId="0" applyNumberFormat="1" applyFont="1" applyFill="1" applyBorder="1" applyAlignment="1">
      <alignment horizontal="center" vertic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5755592748364931E-2"/>
          <c:y val="3.5941564479025849E-2"/>
          <c:w val="0.83068187292197981"/>
          <c:h val="0.82074557105636492"/>
        </c:manualLayout>
      </c:layout>
      <c:barChart>
        <c:barDir val="col"/>
        <c:grouping val="clustered"/>
        <c:varyColors val="0"/>
        <c:ser>
          <c:idx val="0"/>
          <c:order val="0"/>
          <c:tx>
            <c:v>U/S Storage</c:v>
          </c:tx>
          <c:invertIfNegative val="0"/>
          <c:cat>
            <c:strRef>
              <c:f>'Basin1 - OUTPUT'!$A$4:$A$12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4 -- CC starts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'Basin1 - OUTPUT'!$B$4:$B$12</c:f>
              <c:numCache>
                <c:formatCode>0.00</c:formatCode>
                <c:ptCount val="9"/>
                <c:pt idx="0">
                  <c:v>44</c:v>
                </c:pt>
                <c:pt idx="1">
                  <c:v>14</c:v>
                </c:pt>
                <c:pt idx="2">
                  <c:v>32</c:v>
                </c:pt>
                <c:pt idx="3">
                  <c:v>3.9090909090909101</c:v>
                </c:pt>
                <c:pt idx="4">
                  <c:v>-7.0909090909090899</c:v>
                </c:pt>
                <c:pt idx="5">
                  <c:v>70.954545454545453</c:v>
                </c:pt>
                <c:pt idx="6">
                  <c:v>46.450413223140501</c:v>
                </c:pt>
                <c:pt idx="7">
                  <c:v>44.22276483846732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73-4FDC-8DB0-741FAAA995EC}"/>
            </c:ext>
          </c:extLst>
        </c:ser>
        <c:ser>
          <c:idx val="1"/>
          <c:order val="1"/>
          <c:tx>
            <c:v>Mid Storage</c:v>
          </c:tx>
          <c:invertIfNegative val="0"/>
          <c:cat>
            <c:strRef>
              <c:f>'Basin1 - OUTPUT'!$A$4:$A$12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4 -- CC starts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'Basin1 - OUTPUT'!$C$4:$C$12</c:f>
              <c:numCache>
                <c:formatCode>0.0</c:formatCode>
                <c:ptCount val="9"/>
                <c:pt idx="0">
                  <c:v>66</c:v>
                </c:pt>
                <c:pt idx="1">
                  <c:v>56.000000000000007</c:v>
                </c:pt>
                <c:pt idx="2">
                  <c:v>47.090909090909093</c:v>
                </c:pt>
                <c:pt idx="3">
                  <c:v>34.371900826446279</c:v>
                </c:pt>
                <c:pt idx="4">
                  <c:v>24.124718256949663</c:v>
                </c:pt>
                <c:pt idx="5">
                  <c:v>44.147701659722699</c:v>
                </c:pt>
                <c:pt idx="6">
                  <c:v>88.5175596550161</c:v>
                </c:pt>
                <c:pt idx="7">
                  <c:v>70.274699262401924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73-4FDC-8DB0-741FAAA995EC}"/>
            </c:ext>
          </c:extLst>
        </c:ser>
        <c:ser>
          <c:idx val="2"/>
          <c:order val="2"/>
          <c:tx>
            <c:v>D/S Storage</c:v>
          </c:tx>
          <c:invertIfNegative val="0"/>
          <c:cat>
            <c:strRef>
              <c:f>'Basin1 - OUTPUT'!$A$4:$A$12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4 -- CC starts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strCache>
            </c:strRef>
          </c:cat>
          <c:val>
            <c:numRef>
              <c:f>'Basin1 - OUTPUT'!$D$4:$D$12</c:f>
              <c:numCache>
                <c:formatCode>0.0</c:formatCode>
                <c:ptCount val="9"/>
                <c:pt idx="0">
                  <c:v>88</c:v>
                </c:pt>
                <c:pt idx="1">
                  <c:v>78</c:v>
                </c:pt>
                <c:pt idx="2">
                  <c:v>78</c:v>
                </c:pt>
                <c:pt idx="3">
                  <c:v>50.900826446280995</c:v>
                </c:pt>
                <c:pt idx="4">
                  <c:v>45.874530428249436</c:v>
                </c:pt>
                <c:pt idx="5">
                  <c:v>66.101973908886009</c:v>
                </c:pt>
                <c:pt idx="6">
                  <c:v>66.143544591464831</c:v>
                </c:pt>
                <c:pt idx="7">
                  <c:v>106.48355828560236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73-4FDC-8DB0-741FAAA9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929664"/>
        <c:axId val="72931200"/>
      </c:barChart>
      <c:lineChart>
        <c:grouping val="standard"/>
        <c:varyColors val="0"/>
        <c:ser>
          <c:idx val="3"/>
          <c:order val="3"/>
          <c:tx>
            <c:v>U/S Bnet</c:v>
          </c:tx>
          <c:spPr>
            <a:ln>
              <a:solidFill>
                <a:schemeClr val="accent1">
                  <a:lumMod val="75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'Basin1 - OUTPUT'!$E$3:$E$11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73-4FDC-8DB0-741FAAA995EC}"/>
            </c:ext>
          </c:extLst>
        </c:ser>
        <c:ser>
          <c:idx val="4"/>
          <c:order val="4"/>
          <c:tx>
            <c:v>Mid Bnet</c:v>
          </c:tx>
          <c:spPr>
            <a:ln>
              <a:solidFill>
                <a:schemeClr val="accent2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'Basin1 - OUTPUT'!$F$3:$F$11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73-4FDC-8DB0-741FAAA995EC}"/>
            </c:ext>
          </c:extLst>
        </c:ser>
        <c:ser>
          <c:idx val="5"/>
          <c:order val="5"/>
          <c:tx>
            <c:v>D/S Bnet</c:v>
          </c:tx>
          <c:spPr>
            <a:ln>
              <a:solidFill>
                <a:schemeClr val="accent3">
                  <a:lumMod val="50000"/>
                </a:schemeClr>
              </a:solidFill>
              <a:prstDash val="solid"/>
            </a:ln>
          </c:spPr>
          <c:marker>
            <c:symbol val="none"/>
          </c:marker>
          <c:val>
            <c:numRef>
              <c:f>'Basin1 - OUTPUT'!$G$3:$G$11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73-4FDC-8DB0-741FAAA99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1365904"/>
        <c:axId val="327466352"/>
      </c:lineChart>
      <c:catAx>
        <c:axId val="729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Round of Game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2931200"/>
        <c:crossesAt val="0"/>
        <c:auto val="1"/>
        <c:lblAlgn val="ctr"/>
        <c:lblOffset val="100"/>
        <c:noMultiLvlLbl val="0"/>
      </c:catAx>
      <c:valAx>
        <c:axId val="729312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Storage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72929664"/>
        <c:crosses val="autoZero"/>
        <c:crossBetween val="between"/>
      </c:valAx>
      <c:valAx>
        <c:axId val="327466352"/>
        <c:scaling>
          <c:orientation val="minMax"/>
          <c:max val="1200"/>
          <c:min val="-200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Net Benefit ($/yr)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365904"/>
        <c:crosses val="max"/>
        <c:crossBetween val="between"/>
        <c:majorUnit val="200"/>
        <c:minorUnit val="100"/>
      </c:valAx>
      <c:catAx>
        <c:axId val="75136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327466352"/>
        <c:crossesAt val="0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9.873135670596081E-2"/>
          <c:y val="0.92326347174021595"/>
          <c:w val="0.78714659327118042"/>
          <c:h val="6.0815523188881206E-2"/>
        </c:manualLayout>
      </c:layout>
      <c:overlay val="0"/>
      <c:spPr>
        <a:solidFill>
          <a:sysClr val="window" lastClr="FFFFFF"/>
        </a:solidFill>
      </c:spPr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148937</xdr:colOff>
      <xdr:row>7</xdr:row>
      <xdr:rowOff>19133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A16C1B-FAF5-4D02-94E8-55C5A2F8D1F6}"/>
            </a:ext>
          </a:extLst>
        </xdr:cNvPr>
        <xdr:cNvSpPr txBox="1"/>
      </xdr:nvSpPr>
      <xdr:spPr>
        <a:xfrm>
          <a:off x="5056909" y="559955"/>
          <a:ext cx="2469573" cy="68876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CA" sz="4000" b="1">
              <a:solidFill>
                <a:srgbClr val="FF0000"/>
              </a:solidFill>
            </a:rPr>
            <a:t>RB #1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515339</xdr:colOff>
      <xdr:row>1</xdr:row>
      <xdr:rowOff>64770</xdr:rowOff>
    </xdr:from>
    <xdr:to>
      <xdr:col>20</xdr:col>
      <xdr:colOff>40481</xdr:colOff>
      <xdr:row>29</xdr:row>
      <xdr:rowOff>56015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A90B8-F436-4810-BF0E-46958588C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2EE22E6-F5E8-4863-8769-DB66DE6486DD}"/>
            </a:ext>
          </a:extLst>
        </xdr:cNvPr>
        <xdr:cNvCxnSpPr/>
      </xdr:nvCxnSpPr>
      <xdr:spPr>
        <a:xfrm>
          <a:off x="2997516" y="29325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0E0C311-D790-47CD-AC49-5D6829BB18BF}"/>
            </a:ext>
          </a:extLst>
        </xdr:cNvPr>
        <xdr:cNvCxnSpPr/>
      </xdr:nvCxnSpPr>
      <xdr:spPr>
        <a:xfrm>
          <a:off x="5045625" y="29646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FE0EF4B-9535-41EF-9879-18610E6CDAFF}"/>
            </a:ext>
          </a:extLst>
        </xdr:cNvPr>
        <xdr:cNvCxnSpPr/>
      </xdr:nvCxnSpPr>
      <xdr:spPr>
        <a:xfrm>
          <a:off x="7085375" y="29622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F4CBB7D-2A51-4567-9CE0-804A76A5B6E6}"/>
            </a:ext>
          </a:extLst>
        </xdr:cNvPr>
        <xdr:cNvCxnSpPr/>
      </xdr:nvCxnSpPr>
      <xdr:spPr>
        <a:xfrm flipV="1">
          <a:off x="3676641" y="2943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5BFBE90-A739-4F40-A025-890BBF4690C5}"/>
            </a:ext>
          </a:extLst>
        </xdr:cNvPr>
        <xdr:cNvCxnSpPr/>
      </xdr:nvCxnSpPr>
      <xdr:spPr>
        <a:xfrm flipV="1">
          <a:off x="5728297" y="29527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B6200D5-A312-469C-B787-A8EA16DB5B4B}"/>
            </a:ext>
          </a:extLst>
        </xdr:cNvPr>
        <xdr:cNvCxnSpPr/>
      </xdr:nvCxnSpPr>
      <xdr:spPr>
        <a:xfrm flipV="1">
          <a:off x="7762094" y="29503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559674B-1A64-4972-8C2C-3F5B35EF393B}"/>
            </a:ext>
          </a:extLst>
        </xdr:cNvPr>
        <xdr:cNvCxnSpPr/>
      </xdr:nvCxnSpPr>
      <xdr:spPr>
        <a:xfrm flipV="1">
          <a:off x="4124187" y="41157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29ED35F-5BC4-41BF-9563-ABF6B06E2B77}"/>
            </a:ext>
          </a:extLst>
        </xdr:cNvPr>
        <xdr:cNvCxnSpPr/>
      </xdr:nvCxnSpPr>
      <xdr:spPr>
        <a:xfrm flipV="1">
          <a:off x="6169890" y="41133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A8E5E02B-C30E-4AB1-8C10-9BD8D6FCC1A8}"/>
            </a:ext>
          </a:extLst>
        </xdr:cNvPr>
        <xdr:cNvCxnSpPr/>
      </xdr:nvCxnSpPr>
      <xdr:spPr>
        <a:xfrm flipV="1">
          <a:off x="8209640" y="41169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23</xdr:row>
      <xdr:rowOff>379809</xdr:rowOff>
    </xdr:from>
    <xdr:to>
      <xdr:col>3</xdr:col>
      <xdr:colOff>267889</xdr:colOff>
      <xdr:row>26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9F0DD3C3-6CA9-478F-934E-3EF5027063EE}"/>
            </a:ext>
          </a:extLst>
        </xdr:cNvPr>
        <xdr:cNvCxnSpPr/>
      </xdr:nvCxnSpPr>
      <xdr:spPr>
        <a:xfrm>
          <a:off x="2997516" y="576714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24</xdr:row>
      <xdr:rowOff>30959</xdr:rowOff>
    </xdr:from>
    <xdr:to>
      <xdr:col>6</xdr:col>
      <xdr:colOff>273838</xdr:colOff>
      <xdr:row>26</xdr:row>
      <xdr:rowOff>185740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18561675-9DB6-4D6A-B5E3-5AD79E203F97}"/>
            </a:ext>
          </a:extLst>
        </xdr:cNvPr>
        <xdr:cNvCxnSpPr/>
      </xdr:nvCxnSpPr>
      <xdr:spPr>
        <a:xfrm>
          <a:off x="5045625" y="579929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24</xdr:row>
      <xdr:rowOff>28581</xdr:rowOff>
    </xdr:from>
    <xdr:to>
      <xdr:col>9</xdr:col>
      <xdr:colOff>271428</xdr:colOff>
      <xdr:row>26</xdr:row>
      <xdr:rowOff>183362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FFA7B615-71E6-407C-843F-722DB7334316}"/>
            </a:ext>
          </a:extLst>
        </xdr:cNvPr>
        <xdr:cNvCxnSpPr/>
      </xdr:nvCxnSpPr>
      <xdr:spPr>
        <a:xfrm>
          <a:off x="7085375" y="579692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24</xdr:row>
      <xdr:rowOff>9528</xdr:rowOff>
    </xdr:from>
    <xdr:to>
      <xdr:col>4</xdr:col>
      <xdr:colOff>253594</xdr:colOff>
      <xdr:row>26</xdr:row>
      <xdr:rowOff>164309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4C1249D2-1CC2-43AE-85BD-619B72B15272}"/>
            </a:ext>
          </a:extLst>
        </xdr:cNvPr>
        <xdr:cNvCxnSpPr/>
      </xdr:nvCxnSpPr>
      <xdr:spPr>
        <a:xfrm flipV="1">
          <a:off x="3676641" y="57778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24</xdr:row>
      <xdr:rowOff>19056</xdr:rowOff>
    </xdr:from>
    <xdr:to>
      <xdr:col>7</xdr:col>
      <xdr:colOff>263090</xdr:colOff>
      <xdr:row>27</xdr:row>
      <xdr:rowOff>1197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76C98F9-27A1-48E7-A91A-41149E04CFBC}"/>
            </a:ext>
          </a:extLst>
        </xdr:cNvPr>
        <xdr:cNvCxnSpPr/>
      </xdr:nvCxnSpPr>
      <xdr:spPr>
        <a:xfrm flipV="1">
          <a:off x="5728297" y="57873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24</xdr:row>
      <xdr:rowOff>16678</xdr:rowOff>
    </xdr:from>
    <xdr:to>
      <xdr:col>10</xdr:col>
      <xdr:colOff>254727</xdr:colOff>
      <xdr:row>26</xdr:row>
      <xdr:rowOff>171459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D5D57CDE-4DE3-4B74-82C2-84FA635EE37B}"/>
            </a:ext>
          </a:extLst>
        </xdr:cNvPr>
        <xdr:cNvCxnSpPr/>
      </xdr:nvCxnSpPr>
      <xdr:spPr>
        <a:xfrm flipV="1">
          <a:off x="7762094" y="57850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F687F129-1509-48C2-8F4C-E6DC22717B0E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D2890140-9AFC-4C37-80C1-23744D626F0B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8AE749BA-3CBE-43C4-9116-2CE6F0771EF0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34</xdr:row>
      <xdr:rowOff>379809</xdr:rowOff>
    </xdr:from>
    <xdr:to>
      <xdr:col>3</xdr:col>
      <xdr:colOff>267889</xdr:colOff>
      <xdr:row>37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80408A1-0C25-4797-B652-FAEA9EBF0DAF}"/>
            </a:ext>
          </a:extLst>
        </xdr:cNvPr>
        <xdr:cNvCxnSpPr/>
      </xdr:nvCxnSpPr>
      <xdr:spPr>
        <a:xfrm>
          <a:off x="2997516" y="86017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35</xdr:row>
      <xdr:rowOff>30959</xdr:rowOff>
    </xdr:from>
    <xdr:to>
      <xdr:col>6</xdr:col>
      <xdr:colOff>273838</xdr:colOff>
      <xdr:row>37</xdr:row>
      <xdr:rowOff>185740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1CDFED6E-E910-437F-B0FF-6D71AF1464F2}"/>
            </a:ext>
          </a:extLst>
        </xdr:cNvPr>
        <xdr:cNvCxnSpPr/>
      </xdr:nvCxnSpPr>
      <xdr:spPr>
        <a:xfrm>
          <a:off x="5045625" y="86339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35</xdr:row>
      <xdr:rowOff>28581</xdr:rowOff>
    </xdr:from>
    <xdr:to>
      <xdr:col>9</xdr:col>
      <xdr:colOff>271428</xdr:colOff>
      <xdr:row>37</xdr:row>
      <xdr:rowOff>183362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B740403E-745A-42DB-BA84-799CCF78CDC5}"/>
            </a:ext>
          </a:extLst>
        </xdr:cNvPr>
        <xdr:cNvCxnSpPr/>
      </xdr:nvCxnSpPr>
      <xdr:spPr>
        <a:xfrm>
          <a:off x="7085375" y="86315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35</xdr:row>
      <xdr:rowOff>9528</xdr:rowOff>
    </xdr:from>
    <xdr:to>
      <xdr:col>4</xdr:col>
      <xdr:colOff>253594</xdr:colOff>
      <xdr:row>37</xdr:row>
      <xdr:rowOff>164309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924F5339-AE9A-480A-A11F-A4E9565F07FF}"/>
            </a:ext>
          </a:extLst>
        </xdr:cNvPr>
        <xdr:cNvCxnSpPr/>
      </xdr:nvCxnSpPr>
      <xdr:spPr>
        <a:xfrm flipV="1">
          <a:off x="3676641" y="86125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35</xdr:row>
      <xdr:rowOff>19056</xdr:rowOff>
    </xdr:from>
    <xdr:to>
      <xdr:col>7</xdr:col>
      <xdr:colOff>263090</xdr:colOff>
      <xdr:row>38</xdr:row>
      <xdr:rowOff>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A7E2BA5-E83E-42CE-B70C-20A5F628FE88}"/>
            </a:ext>
          </a:extLst>
        </xdr:cNvPr>
        <xdr:cNvCxnSpPr/>
      </xdr:nvCxnSpPr>
      <xdr:spPr>
        <a:xfrm flipV="1">
          <a:off x="5728297" y="86220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35</xdr:row>
      <xdr:rowOff>16678</xdr:rowOff>
    </xdr:from>
    <xdr:to>
      <xdr:col>10</xdr:col>
      <xdr:colOff>254727</xdr:colOff>
      <xdr:row>37</xdr:row>
      <xdr:rowOff>171459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478A5DF1-8D87-40CF-9B88-F2D6FF7D2F69}"/>
            </a:ext>
          </a:extLst>
        </xdr:cNvPr>
        <xdr:cNvCxnSpPr/>
      </xdr:nvCxnSpPr>
      <xdr:spPr>
        <a:xfrm flipV="1">
          <a:off x="7762094" y="86196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F99DCA5F-4A81-49F6-84A2-395CF5754FF0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EF4EDB55-47A3-4CA7-A0EA-08A2B05B47E0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44470241-28C4-44EE-9F52-16EE3132F88B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45</xdr:row>
      <xdr:rowOff>379809</xdr:rowOff>
    </xdr:from>
    <xdr:to>
      <xdr:col>3</xdr:col>
      <xdr:colOff>267889</xdr:colOff>
      <xdr:row>48</xdr:row>
      <xdr:rowOff>180975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1258F6E5-A0E8-470E-B208-BD5A0240196B}"/>
            </a:ext>
          </a:extLst>
        </xdr:cNvPr>
        <xdr:cNvCxnSpPr/>
      </xdr:nvCxnSpPr>
      <xdr:spPr>
        <a:xfrm>
          <a:off x="2997516" y="1143642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46</xdr:row>
      <xdr:rowOff>30959</xdr:rowOff>
    </xdr:from>
    <xdr:to>
      <xdr:col>6</xdr:col>
      <xdr:colOff>273838</xdr:colOff>
      <xdr:row>48</xdr:row>
      <xdr:rowOff>185740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3A61D2F-53D3-47EB-BD68-C106FD0A3873}"/>
            </a:ext>
          </a:extLst>
        </xdr:cNvPr>
        <xdr:cNvCxnSpPr/>
      </xdr:nvCxnSpPr>
      <xdr:spPr>
        <a:xfrm>
          <a:off x="5045625" y="1146857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46</xdr:row>
      <xdr:rowOff>28581</xdr:rowOff>
    </xdr:from>
    <xdr:to>
      <xdr:col>9</xdr:col>
      <xdr:colOff>271428</xdr:colOff>
      <xdr:row>48</xdr:row>
      <xdr:rowOff>183362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9DC05456-BF21-485A-A7D7-68073A7B45B7}"/>
            </a:ext>
          </a:extLst>
        </xdr:cNvPr>
        <xdr:cNvCxnSpPr/>
      </xdr:nvCxnSpPr>
      <xdr:spPr>
        <a:xfrm>
          <a:off x="7085375" y="1146620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46</xdr:row>
      <xdr:rowOff>9528</xdr:rowOff>
    </xdr:from>
    <xdr:to>
      <xdr:col>4</xdr:col>
      <xdr:colOff>253594</xdr:colOff>
      <xdr:row>48</xdr:row>
      <xdr:rowOff>164309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74B057AD-D55C-4E1C-A39E-49BF64107548}"/>
            </a:ext>
          </a:extLst>
        </xdr:cNvPr>
        <xdr:cNvCxnSpPr/>
      </xdr:nvCxnSpPr>
      <xdr:spPr>
        <a:xfrm flipV="1">
          <a:off x="3676641" y="1144714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46</xdr:row>
      <xdr:rowOff>19056</xdr:rowOff>
    </xdr:from>
    <xdr:to>
      <xdr:col>7</xdr:col>
      <xdr:colOff>263090</xdr:colOff>
      <xdr:row>49</xdr:row>
      <xdr:rowOff>1197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547B82EC-6FFC-4C5D-A951-4363E6079A36}"/>
            </a:ext>
          </a:extLst>
        </xdr:cNvPr>
        <xdr:cNvCxnSpPr/>
      </xdr:nvCxnSpPr>
      <xdr:spPr>
        <a:xfrm flipV="1">
          <a:off x="5728297" y="1145667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46</xdr:row>
      <xdr:rowOff>16678</xdr:rowOff>
    </xdr:from>
    <xdr:to>
      <xdr:col>10</xdr:col>
      <xdr:colOff>254727</xdr:colOff>
      <xdr:row>48</xdr:row>
      <xdr:rowOff>171459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FEC7D2CC-4083-4203-BC55-B734B4F408A0}"/>
            </a:ext>
          </a:extLst>
        </xdr:cNvPr>
        <xdr:cNvCxnSpPr/>
      </xdr:nvCxnSpPr>
      <xdr:spPr>
        <a:xfrm flipV="1">
          <a:off x="7762094" y="1145429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4DCFE02B-4591-4CBA-A107-0C912A901A81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9F758735-96E1-471D-840D-7D9E44CEDDDD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14B4BCE6-7E84-4479-8889-99671AF8F56E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56</xdr:row>
      <xdr:rowOff>379809</xdr:rowOff>
    </xdr:from>
    <xdr:to>
      <xdr:col>3</xdr:col>
      <xdr:colOff>267889</xdr:colOff>
      <xdr:row>59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B5AE9C18-339C-42FD-93B2-C1694DBF5F2D}"/>
            </a:ext>
          </a:extLst>
        </xdr:cNvPr>
        <xdr:cNvCxnSpPr/>
      </xdr:nvCxnSpPr>
      <xdr:spPr>
        <a:xfrm>
          <a:off x="2997516" y="1427106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57</xdr:row>
      <xdr:rowOff>30959</xdr:rowOff>
    </xdr:from>
    <xdr:to>
      <xdr:col>6</xdr:col>
      <xdr:colOff>273838</xdr:colOff>
      <xdr:row>59</xdr:row>
      <xdr:rowOff>185740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9F6C0F1C-753F-4D5F-B2A6-630DCFAFF18D}"/>
            </a:ext>
          </a:extLst>
        </xdr:cNvPr>
        <xdr:cNvCxnSpPr/>
      </xdr:nvCxnSpPr>
      <xdr:spPr>
        <a:xfrm>
          <a:off x="5045625" y="1430321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57</xdr:row>
      <xdr:rowOff>28581</xdr:rowOff>
    </xdr:from>
    <xdr:to>
      <xdr:col>9</xdr:col>
      <xdr:colOff>271428</xdr:colOff>
      <xdr:row>59</xdr:row>
      <xdr:rowOff>183362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113691EC-5BC1-41FF-A6E8-38CA73C0D38E}"/>
            </a:ext>
          </a:extLst>
        </xdr:cNvPr>
        <xdr:cNvCxnSpPr/>
      </xdr:nvCxnSpPr>
      <xdr:spPr>
        <a:xfrm>
          <a:off x="7085375" y="1430084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57</xdr:row>
      <xdr:rowOff>9528</xdr:rowOff>
    </xdr:from>
    <xdr:to>
      <xdr:col>4</xdr:col>
      <xdr:colOff>253594</xdr:colOff>
      <xdr:row>59</xdr:row>
      <xdr:rowOff>164309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343B6BC8-79D2-40DB-B04C-73E095A34820}"/>
            </a:ext>
          </a:extLst>
        </xdr:cNvPr>
        <xdr:cNvCxnSpPr/>
      </xdr:nvCxnSpPr>
      <xdr:spPr>
        <a:xfrm flipV="1">
          <a:off x="3676641" y="1428178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57</xdr:row>
      <xdr:rowOff>19056</xdr:rowOff>
    </xdr:from>
    <xdr:to>
      <xdr:col>7</xdr:col>
      <xdr:colOff>263090</xdr:colOff>
      <xdr:row>60</xdr:row>
      <xdr:rowOff>1197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73138914-DA93-4E92-94D3-AC2A214C097D}"/>
            </a:ext>
          </a:extLst>
        </xdr:cNvPr>
        <xdr:cNvCxnSpPr/>
      </xdr:nvCxnSpPr>
      <xdr:spPr>
        <a:xfrm flipV="1">
          <a:off x="5728297" y="1429131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57</xdr:row>
      <xdr:rowOff>16678</xdr:rowOff>
    </xdr:from>
    <xdr:to>
      <xdr:col>10</xdr:col>
      <xdr:colOff>254727</xdr:colOff>
      <xdr:row>59</xdr:row>
      <xdr:rowOff>171459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692A691B-016A-4546-885C-B5FEC64398BF}"/>
            </a:ext>
          </a:extLst>
        </xdr:cNvPr>
        <xdr:cNvCxnSpPr/>
      </xdr:nvCxnSpPr>
      <xdr:spPr>
        <a:xfrm flipV="1">
          <a:off x="7762094" y="1428893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D9B3592A-B49A-4D0B-8753-C8E0E7BF97A3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BAA45AA8-32BF-4370-949B-31844F4E6B97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3774C2E8-858F-433F-AC7B-5F34C4CA54DB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67</xdr:row>
      <xdr:rowOff>379809</xdr:rowOff>
    </xdr:from>
    <xdr:to>
      <xdr:col>3</xdr:col>
      <xdr:colOff>267889</xdr:colOff>
      <xdr:row>70</xdr:row>
      <xdr:rowOff>180975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5A98A5CB-1FCA-4B55-9E92-14569D89330C}"/>
            </a:ext>
          </a:extLst>
        </xdr:cNvPr>
        <xdr:cNvCxnSpPr/>
      </xdr:nvCxnSpPr>
      <xdr:spPr>
        <a:xfrm>
          <a:off x="2997516" y="171057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68</xdr:row>
      <xdr:rowOff>30959</xdr:rowOff>
    </xdr:from>
    <xdr:to>
      <xdr:col>6</xdr:col>
      <xdr:colOff>273838</xdr:colOff>
      <xdr:row>70</xdr:row>
      <xdr:rowOff>185740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5868F051-903B-4681-B912-CA82AE61C46D}"/>
            </a:ext>
          </a:extLst>
        </xdr:cNvPr>
        <xdr:cNvCxnSpPr/>
      </xdr:nvCxnSpPr>
      <xdr:spPr>
        <a:xfrm>
          <a:off x="5045625" y="171378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68</xdr:row>
      <xdr:rowOff>28581</xdr:rowOff>
    </xdr:from>
    <xdr:to>
      <xdr:col>9</xdr:col>
      <xdr:colOff>271428</xdr:colOff>
      <xdr:row>70</xdr:row>
      <xdr:rowOff>183362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58E7E7ED-36FE-4EAC-9D8C-DC3BCDF856E9}"/>
            </a:ext>
          </a:extLst>
        </xdr:cNvPr>
        <xdr:cNvCxnSpPr/>
      </xdr:nvCxnSpPr>
      <xdr:spPr>
        <a:xfrm>
          <a:off x="7085375" y="171354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68</xdr:row>
      <xdr:rowOff>9528</xdr:rowOff>
    </xdr:from>
    <xdr:to>
      <xdr:col>4</xdr:col>
      <xdr:colOff>253594</xdr:colOff>
      <xdr:row>70</xdr:row>
      <xdr:rowOff>164309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7CA67C6B-F054-4F87-A73C-4306BEB7E093}"/>
            </a:ext>
          </a:extLst>
        </xdr:cNvPr>
        <xdr:cNvCxnSpPr/>
      </xdr:nvCxnSpPr>
      <xdr:spPr>
        <a:xfrm flipV="1">
          <a:off x="3676641" y="171164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68</xdr:row>
      <xdr:rowOff>19056</xdr:rowOff>
    </xdr:from>
    <xdr:to>
      <xdr:col>7</xdr:col>
      <xdr:colOff>263090</xdr:colOff>
      <xdr:row>71</xdr:row>
      <xdr:rowOff>1197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1379D9E7-4B30-436D-A6C2-EC32300FBFEB}"/>
            </a:ext>
          </a:extLst>
        </xdr:cNvPr>
        <xdr:cNvCxnSpPr/>
      </xdr:nvCxnSpPr>
      <xdr:spPr>
        <a:xfrm flipV="1">
          <a:off x="5728297" y="171259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68</xdr:row>
      <xdr:rowOff>16678</xdr:rowOff>
    </xdr:from>
    <xdr:to>
      <xdr:col>10</xdr:col>
      <xdr:colOff>254727</xdr:colOff>
      <xdr:row>70</xdr:row>
      <xdr:rowOff>171459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CDFBB415-5DCF-4F34-AD53-1DD729968FE6}"/>
            </a:ext>
          </a:extLst>
        </xdr:cNvPr>
        <xdr:cNvCxnSpPr/>
      </xdr:nvCxnSpPr>
      <xdr:spPr>
        <a:xfrm flipV="1">
          <a:off x="7762094" y="171235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88607141-0934-4159-ABE4-A29E95A3FCFC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945635EB-F650-4E93-A341-067A31F34921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B55ABA01-E2CC-4F24-8A11-E53DD582E33C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79</xdr:row>
      <xdr:rowOff>17859</xdr:rowOff>
    </xdr:from>
    <xdr:to>
      <xdr:col>3</xdr:col>
      <xdr:colOff>267889</xdr:colOff>
      <xdr:row>82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F08785F0-FE45-462E-85C1-A0A821F61CBB}"/>
            </a:ext>
          </a:extLst>
        </xdr:cNvPr>
        <xdr:cNvCxnSpPr/>
      </xdr:nvCxnSpPr>
      <xdr:spPr>
        <a:xfrm>
          <a:off x="2997516" y="19959399"/>
          <a:ext cx="5953" cy="56126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79</xdr:row>
      <xdr:rowOff>11909</xdr:rowOff>
    </xdr:from>
    <xdr:to>
      <xdr:col>6</xdr:col>
      <xdr:colOff>273838</xdr:colOff>
      <xdr:row>81</xdr:row>
      <xdr:rowOff>166690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AB2A6E31-50F8-43C9-9FBC-EA5EA23F8791}"/>
            </a:ext>
          </a:extLst>
        </xdr:cNvPr>
        <xdr:cNvCxnSpPr/>
      </xdr:nvCxnSpPr>
      <xdr:spPr>
        <a:xfrm>
          <a:off x="5045625" y="1995344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79</xdr:row>
      <xdr:rowOff>9531</xdr:rowOff>
    </xdr:from>
    <xdr:to>
      <xdr:col>9</xdr:col>
      <xdr:colOff>271428</xdr:colOff>
      <xdr:row>81</xdr:row>
      <xdr:rowOff>164312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F7780396-924D-4034-87EF-EE0F3AAC06AB}"/>
            </a:ext>
          </a:extLst>
        </xdr:cNvPr>
        <xdr:cNvCxnSpPr/>
      </xdr:nvCxnSpPr>
      <xdr:spPr>
        <a:xfrm>
          <a:off x="7085375" y="1995107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79</xdr:row>
      <xdr:rowOff>9528</xdr:rowOff>
    </xdr:from>
    <xdr:to>
      <xdr:col>4</xdr:col>
      <xdr:colOff>253594</xdr:colOff>
      <xdr:row>81</xdr:row>
      <xdr:rowOff>164309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DDF6858-7C35-4E0B-865B-48D7747C2ABB}"/>
            </a:ext>
          </a:extLst>
        </xdr:cNvPr>
        <xdr:cNvCxnSpPr/>
      </xdr:nvCxnSpPr>
      <xdr:spPr>
        <a:xfrm flipV="1">
          <a:off x="3676641" y="199510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79</xdr:row>
      <xdr:rowOff>19056</xdr:rowOff>
    </xdr:from>
    <xdr:to>
      <xdr:col>7</xdr:col>
      <xdr:colOff>263090</xdr:colOff>
      <xdr:row>82</xdr:row>
      <xdr:rowOff>1197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7D7A4533-254D-4EB6-BA85-7DD1B6FFF740}"/>
            </a:ext>
          </a:extLst>
        </xdr:cNvPr>
        <xdr:cNvCxnSpPr/>
      </xdr:nvCxnSpPr>
      <xdr:spPr>
        <a:xfrm flipV="1">
          <a:off x="5728297" y="199605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79</xdr:row>
      <xdr:rowOff>16678</xdr:rowOff>
    </xdr:from>
    <xdr:to>
      <xdr:col>10</xdr:col>
      <xdr:colOff>254727</xdr:colOff>
      <xdr:row>81</xdr:row>
      <xdr:rowOff>171459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7555195D-2B3A-42A4-BF17-FC79867F5BEC}"/>
            </a:ext>
          </a:extLst>
        </xdr:cNvPr>
        <xdr:cNvCxnSpPr/>
      </xdr:nvCxnSpPr>
      <xdr:spPr>
        <a:xfrm flipV="1">
          <a:off x="7762094" y="199582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809E090-0C9C-4F52-845B-E1FD25764A1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E5C03D0-0BB1-4334-B773-1DED368C66D4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B0F3F545-E275-4C02-B61F-D36ED2C5B534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89</xdr:row>
      <xdr:rowOff>379809</xdr:rowOff>
    </xdr:from>
    <xdr:to>
      <xdr:col>3</xdr:col>
      <xdr:colOff>267889</xdr:colOff>
      <xdr:row>92</xdr:row>
      <xdr:rowOff>180975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9613B8F8-AE5E-4F57-A570-04F261688E7D}"/>
            </a:ext>
          </a:extLst>
        </xdr:cNvPr>
        <xdr:cNvCxnSpPr/>
      </xdr:nvCxnSpPr>
      <xdr:spPr>
        <a:xfrm>
          <a:off x="2997516" y="227749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90</xdr:row>
      <xdr:rowOff>30959</xdr:rowOff>
    </xdr:from>
    <xdr:to>
      <xdr:col>6</xdr:col>
      <xdr:colOff>273838</xdr:colOff>
      <xdr:row>92</xdr:row>
      <xdr:rowOff>185740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9E059435-23DE-4DA5-8C6B-8AFCA1BFAEE6}"/>
            </a:ext>
          </a:extLst>
        </xdr:cNvPr>
        <xdr:cNvCxnSpPr/>
      </xdr:nvCxnSpPr>
      <xdr:spPr>
        <a:xfrm>
          <a:off x="5045625" y="228071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90</xdr:row>
      <xdr:rowOff>28581</xdr:rowOff>
    </xdr:from>
    <xdr:to>
      <xdr:col>9</xdr:col>
      <xdr:colOff>271428</xdr:colOff>
      <xdr:row>92</xdr:row>
      <xdr:rowOff>183362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C14C91CF-6361-44DA-893B-4B18DE228D0A}"/>
            </a:ext>
          </a:extLst>
        </xdr:cNvPr>
        <xdr:cNvCxnSpPr/>
      </xdr:nvCxnSpPr>
      <xdr:spPr>
        <a:xfrm>
          <a:off x="7085375" y="228047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90</xdr:row>
      <xdr:rowOff>9528</xdr:rowOff>
    </xdr:from>
    <xdr:to>
      <xdr:col>4</xdr:col>
      <xdr:colOff>253594</xdr:colOff>
      <xdr:row>92</xdr:row>
      <xdr:rowOff>164309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E4AEB00E-972E-4BBD-94F3-1AE784A28E73}"/>
            </a:ext>
          </a:extLst>
        </xdr:cNvPr>
        <xdr:cNvCxnSpPr/>
      </xdr:nvCxnSpPr>
      <xdr:spPr>
        <a:xfrm flipV="1">
          <a:off x="3676641" y="227857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90</xdr:row>
      <xdr:rowOff>19056</xdr:rowOff>
    </xdr:from>
    <xdr:to>
      <xdr:col>7</xdr:col>
      <xdr:colOff>263090</xdr:colOff>
      <xdr:row>93</xdr:row>
      <xdr:rowOff>1197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37F89529-A14E-4E38-8A74-49953146A002}"/>
            </a:ext>
          </a:extLst>
        </xdr:cNvPr>
        <xdr:cNvCxnSpPr/>
      </xdr:nvCxnSpPr>
      <xdr:spPr>
        <a:xfrm flipV="1">
          <a:off x="5728297" y="227952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90</xdr:row>
      <xdr:rowOff>16678</xdr:rowOff>
    </xdr:from>
    <xdr:to>
      <xdr:col>10</xdr:col>
      <xdr:colOff>254727</xdr:colOff>
      <xdr:row>92</xdr:row>
      <xdr:rowOff>171459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91DF3CCA-E737-433E-A2E2-8312EEAC6614}"/>
            </a:ext>
          </a:extLst>
        </xdr:cNvPr>
        <xdr:cNvCxnSpPr/>
      </xdr:nvCxnSpPr>
      <xdr:spPr>
        <a:xfrm flipV="1">
          <a:off x="7762094" y="227928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9E530169-8C40-48C1-9962-6D626B0E5A6B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22D108D9-5BD5-4467-A4D1-B3462EC2BF4E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985F26A2-81EF-45CD-B1C1-AEA25984BB8B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94E6FA0-19ED-428E-9F4C-3BD4226DF006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D34AF8C-8D02-4261-839D-4605842F4675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4629CF59-EECF-4CA0-B0B9-5C8A27639891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217130EF-C42C-4A13-A41B-6173F2D99D20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6EF5F18D-CD2D-40D9-B9E9-F201A0E177C3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234EE234-C30F-45DA-88BC-EF4D8C4456AD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4497CF6F-D001-4FA3-931E-4F948FFF2992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8E9F776D-EFFE-463E-8211-C0E810762A30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8A8F8C3A-8A12-4529-9B7B-350A49EA1A22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F90B6C91-8CCA-4A4E-A767-24C1C9C4D1BA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81E034A2-1A27-43D8-98F5-EFF315A7CD5B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4C6E85E1-FFFC-4EFD-B29D-1E187655F7AB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7ABC67B9-CED7-41CB-8DEB-49B8C19559F5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D861537B-2397-4C89-B52D-FA6F726E21DF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E2D1E8F6-FAAF-4B44-8366-F4175A40F06C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7722D70B-799C-4104-9701-8AE6BD3564EF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886A0181-E7AA-4CEA-A7CC-AA916E878E0C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775C5A89-0D29-417A-94C3-2BB4D3996B23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D5FF43ED-5303-46A3-BF9D-29D25F56818D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E13E231D-102C-41B4-97F7-21C7A177CF78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6DBE2D44-F430-4CFC-AFC6-370CF855D4ED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3355AD76-0DCA-4116-92E8-3029E9C2F0BD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C21F66AE-D734-4449-A117-121AB0108A6C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96A3DD0B-570D-4B3C-877C-203265A9DE67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C32F31A8-EE95-4467-A55F-4039A71D81F6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671FFC02-7D0B-4E82-8E5A-A571B0A08C0E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57880ED-7AAE-406C-94EB-CA16728DEAD5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7391C6D0-1A71-40FF-A593-66C6D47F5E2F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20002932-3705-447C-B08A-94E4B9FBB105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A7663E09-E3EF-4A2A-B865-3D0E906B585A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265D623-7755-496B-9081-AE74122E669E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3D57154A-58F8-476C-9A7E-3FA98B1D0C0B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9C9BB7F0-1EDB-40F1-AD26-B1329022B8E4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F8458DB7-C892-4012-A385-376FE3DE290E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36DEE951-6E12-4261-83C0-C2BDCB5AB817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1CA79FFB-B2CB-45C5-B9CA-DAD13B576A7C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2F4E30D3-5D78-4939-B6F2-FB74A08D3D96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FC93AAC5-F741-4241-805E-8C42DBA1EB84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589C439-5571-4C3C-9353-37ED775B8EF9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9FFA1285-A8DB-4739-89E3-CB87D1C71197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8AE4044D-FEE9-4B9F-BAB5-6A2649795455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17DE7ACB-67C4-4FA5-90BF-6756E2C24AD2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570B619D-2402-40B1-A555-5B5672355E18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F2AAD7C0-AC23-4856-A70B-DB73506D971E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38FF8F84-9461-420A-84E9-F22CC46F8A8E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B2E2A20-67EF-459D-8FEF-A91B9254E50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5B1C51A0-E31F-44C9-BDDA-251C6C18FC69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8EC1BAC6-77AD-418A-A5B7-CFFCABE237AD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F478DC0B-008C-422A-93AC-659F8178A0A2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C2BDC2BB-A081-4C09-A70E-3A757E5D8A54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728249E1-9950-42DF-99D4-80B5468E886C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52CFEF5B-B25C-4A64-A1FF-F64EF5D8CC1A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53570911-EAB6-4D11-8293-B48270763562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34A8918E-5E76-4DF2-A5A7-BDB55C71D108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F443A863-28FF-473C-9042-92C1F205DDF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7DAA37D3-D778-4A05-B525-49DC9078AE91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54E7AAB1-2A22-4A4F-8DDF-2A816A6666DB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F80223CA-3FF9-427E-A9AE-38F08A6F7C07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D2D0E54E-82A9-4BAF-8DC8-6AE694557F5F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D80652DB-AF63-4BE5-972C-0AB3E14C3EB9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B36565AF-52AB-4388-A6F2-50ECC8A5388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4AA3F744-51EE-4C9A-B67A-4E054760B883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E5B36A7B-1952-4763-9DC0-E83DA6D33473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E9FBB6E4-C1BB-42E4-AD73-1154C7A2133B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BB25A010-8AEB-4351-BC70-0CFCEECE1E91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5089EA83-EC40-4E1B-9CD1-672FDB11CDF9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655A380C-285D-4768-9355-0C21AC5E47A6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B5EABE8C-9E65-45C9-BD05-DCA8880CF1F2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9EB65E6F-4BFD-41D9-99A5-8C2796B66F1E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8CAB591A-60B8-4A78-8483-EE3649B3F599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FC370009-66A1-47AA-9462-34B9A9F30266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7CC8188E-506A-452C-9183-7FA492FE76D0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1F739A56-D83D-4F57-A7F4-7AECC41AD6BE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D9E8A14-C3FE-4FEA-A73E-F5ACF6768C57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CCE9201B-9A9E-4395-B0CF-A0AB0325A5C8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1959F2FA-870A-4B8D-882B-2626540F4B6C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C3867B4F-D36E-41BF-AE25-88C1D3ADF89D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874DCD81-7617-4695-A254-A4FDB39B7328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F997175A-C309-42B7-B42C-BA5424F21EF1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440240D2-59EB-4E7C-B040-8263AD2063F2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3D0AF616-1895-48E2-8B6F-D288D505DD36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155" name="Straight Arrow Connector 154">
          <a:extLst>
            <a:ext uri="{FF2B5EF4-FFF2-40B4-BE49-F238E27FC236}">
              <a16:creationId xmlns:a16="http://schemas.microsoft.com/office/drawing/2014/main" id="{3C1A5D40-7F16-40DB-B37D-5090F8FCA417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156" name="Straight Arrow Connector 155">
          <a:extLst>
            <a:ext uri="{FF2B5EF4-FFF2-40B4-BE49-F238E27FC236}">
              <a16:creationId xmlns:a16="http://schemas.microsoft.com/office/drawing/2014/main" id="{1B68C31E-8B2B-48FF-AC87-E21E2C676D74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157" name="Straight Arrow Connector 156">
          <a:extLst>
            <a:ext uri="{FF2B5EF4-FFF2-40B4-BE49-F238E27FC236}">
              <a16:creationId xmlns:a16="http://schemas.microsoft.com/office/drawing/2014/main" id="{144305F5-7996-4A54-85C1-0B8D6A6D67E4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158" name="Straight Arrow Connector 157">
          <a:extLst>
            <a:ext uri="{FF2B5EF4-FFF2-40B4-BE49-F238E27FC236}">
              <a16:creationId xmlns:a16="http://schemas.microsoft.com/office/drawing/2014/main" id="{ABC2BE10-0A7C-49AF-B5F0-30D66279F0CE}"/>
            </a:ext>
          </a:extLst>
        </xdr:cNvPr>
        <xdr:cNvCxnSpPr/>
      </xdr:nvCxnSpPr>
      <xdr:spPr>
        <a:xfrm>
          <a:off x="2997516" y="29325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159" name="Straight Arrow Connector 158">
          <a:extLst>
            <a:ext uri="{FF2B5EF4-FFF2-40B4-BE49-F238E27FC236}">
              <a16:creationId xmlns:a16="http://schemas.microsoft.com/office/drawing/2014/main" id="{83E627F8-C0E4-4108-BF98-8127AF8AECD9}"/>
            </a:ext>
          </a:extLst>
        </xdr:cNvPr>
        <xdr:cNvCxnSpPr/>
      </xdr:nvCxnSpPr>
      <xdr:spPr>
        <a:xfrm>
          <a:off x="5045625" y="29646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160" name="Straight Arrow Connector 159">
          <a:extLst>
            <a:ext uri="{FF2B5EF4-FFF2-40B4-BE49-F238E27FC236}">
              <a16:creationId xmlns:a16="http://schemas.microsoft.com/office/drawing/2014/main" id="{9F8C2067-B1EE-4EFC-B924-2814E0162A85}"/>
            </a:ext>
          </a:extLst>
        </xdr:cNvPr>
        <xdr:cNvCxnSpPr/>
      </xdr:nvCxnSpPr>
      <xdr:spPr>
        <a:xfrm>
          <a:off x="7085375" y="29622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161" name="Straight Arrow Connector 160">
          <a:extLst>
            <a:ext uri="{FF2B5EF4-FFF2-40B4-BE49-F238E27FC236}">
              <a16:creationId xmlns:a16="http://schemas.microsoft.com/office/drawing/2014/main" id="{A3C35655-A850-4F7A-B9E7-9C89DF6960A9}"/>
            </a:ext>
          </a:extLst>
        </xdr:cNvPr>
        <xdr:cNvCxnSpPr/>
      </xdr:nvCxnSpPr>
      <xdr:spPr>
        <a:xfrm flipV="1">
          <a:off x="3676641" y="2943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162" name="Straight Arrow Connector 161">
          <a:extLst>
            <a:ext uri="{FF2B5EF4-FFF2-40B4-BE49-F238E27FC236}">
              <a16:creationId xmlns:a16="http://schemas.microsoft.com/office/drawing/2014/main" id="{87EEBB11-5997-42A5-B036-5C4B28E07410}"/>
            </a:ext>
          </a:extLst>
        </xdr:cNvPr>
        <xdr:cNvCxnSpPr/>
      </xdr:nvCxnSpPr>
      <xdr:spPr>
        <a:xfrm flipV="1">
          <a:off x="5728297" y="29527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163" name="Straight Arrow Connector 162">
          <a:extLst>
            <a:ext uri="{FF2B5EF4-FFF2-40B4-BE49-F238E27FC236}">
              <a16:creationId xmlns:a16="http://schemas.microsoft.com/office/drawing/2014/main" id="{E0ACD893-EDD9-41E0-8CE3-F74606758BF7}"/>
            </a:ext>
          </a:extLst>
        </xdr:cNvPr>
        <xdr:cNvCxnSpPr/>
      </xdr:nvCxnSpPr>
      <xdr:spPr>
        <a:xfrm flipV="1">
          <a:off x="7762094" y="29503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164" name="Straight Arrow Connector 163">
          <a:extLst>
            <a:ext uri="{FF2B5EF4-FFF2-40B4-BE49-F238E27FC236}">
              <a16:creationId xmlns:a16="http://schemas.microsoft.com/office/drawing/2014/main" id="{FD3D8F43-E40B-47DA-AAB8-FC84F0AC2BF2}"/>
            </a:ext>
          </a:extLst>
        </xdr:cNvPr>
        <xdr:cNvCxnSpPr/>
      </xdr:nvCxnSpPr>
      <xdr:spPr>
        <a:xfrm flipV="1">
          <a:off x="4124187" y="41157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165" name="Straight Arrow Connector 164">
          <a:extLst>
            <a:ext uri="{FF2B5EF4-FFF2-40B4-BE49-F238E27FC236}">
              <a16:creationId xmlns:a16="http://schemas.microsoft.com/office/drawing/2014/main" id="{52168CBF-0518-4493-A778-887898468E4F}"/>
            </a:ext>
          </a:extLst>
        </xdr:cNvPr>
        <xdr:cNvCxnSpPr/>
      </xdr:nvCxnSpPr>
      <xdr:spPr>
        <a:xfrm flipV="1">
          <a:off x="6169890" y="41133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166" name="Straight Arrow Connector 165">
          <a:extLst>
            <a:ext uri="{FF2B5EF4-FFF2-40B4-BE49-F238E27FC236}">
              <a16:creationId xmlns:a16="http://schemas.microsoft.com/office/drawing/2014/main" id="{B7898CE1-4EE9-459C-A47E-67054F622592}"/>
            </a:ext>
          </a:extLst>
        </xdr:cNvPr>
        <xdr:cNvCxnSpPr/>
      </xdr:nvCxnSpPr>
      <xdr:spPr>
        <a:xfrm flipV="1">
          <a:off x="8209640" y="41169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23</xdr:row>
      <xdr:rowOff>379809</xdr:rowOff>
    </xdr:from>
    <xdr:to>
      <xdr:col>3</xdr:col>
      <xdr:colOff>267889</xdr:colOff>
      <xdr:row>26</xdr:row>
      <xdr:rowOff>180975</xdr:rowOff>
    </xdr:to>
    <xdr:cxnSp macro="">
      <xdr:nvCxnSpPr>
        <xdr:cNvPr id="167" name="Straight Arrow Connector 166">
          <a:extLst>
            <a:ext uri="{FF2B5EF4-FFF2-40B4-BE49-F238E27FC236}">
              <a16:creationId xmlns:a16="http://schemas.microsoft.com/office/drawing/2014/main" id="{7BC7E3EF-862C-4484-8F68-FD0872A7940F}"/>
            </a:ext>
          </a:extLst>
        </xdr:cNvPr>
        <xdr:cNvCxnSpPr/>
      </xdr:nvCxnSpPr>
      <xdr:spPr>
        <a:xfrm>
          <a:off x="2997516" y="576714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24</xdr:row>
      <xdr:rowOff>30959</xdr:rowOff>
    </xdr:from>
    <xdr:to>
      <xdr:col>6</xdr:col>
      <xdr:colOff>273838</xdr:colOff>
      <xdr:row>26</xdr:row>
      <xdr:rowOff>185740</xdr:rowOff>
    </xdr:to>
    <xdr:cxnSp macro="">
      <xdr:nvCxnSpPr>
        <xdr:cNvPr id="168" name="Straight Arrow Connector 167">
          <a:extLst>
            <a:ext uri="{FF2B5EF4-FFF2-40B4-BE49-F238E27FC236}">
              <a16:creationId xmlns:a16="http://schemas.microsoft.com/office/drawing/2014/main" id="{76D6B1F2-6769-439B-9EF2-897D137A53A7}"/>
            </a:ext>
          </a:extLst>
        </xdr:cNvPr>
        <xdr:cNvCxnSpPr/>
      </xdr:nvCxnSpPr>
      <xdr:spPr>
        <a:xfrm>
          <a:off x="5045625" y="579929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24</xdr:row>
      <xdr:rowOff>28581</xdr:rowOff>
    </xdr:from>
    <xdr:to>
      <xdr:col>9</xdr:col>
      <xdr:colOff>271428</xdr:colOff>
      <xdr:row>26</xdr:row>
      <xdr:rowOff>183362</xdr:rowOff>
    </xdr:to>
    <xdr:cxnSp macro="">
      <xdr:nvCxnSpPr>
        <xdr:cNvPr id="169" name="Straight Arrow Connector 168">
          <a:extLst>
            <a:ext uri="{FF2B5EF4-FFF2-40B4-BE49-F238E27FC236}">
              <a16:creationId xmlns:a16="http://schemas.microsoft.com/office/drawing/2014/main" id="{5958BEDB-18E5-46B8-B687-AC473FC5B6FF}"/>
            </a:ext>
          </a:extLst>
        </xdr:cNvPr>
        <xdr:cNvCxnSpPr/>
      </xdr:nvCxnSpPr>
      <xdr:spPr>
        <a:xfrm>
          <a:off x="7085375" y="579692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24</xdr:row>
      <xdr:rowOff>9528</xdr:rowOff>
    </xdr:from>
    <xdr:to>
      <xdr:col>4</xdr:col>
      <xdr:colOff>253594</xdr:colOff>
      <xdr:row>26</xdr:row>
      <xdr:rowOff>164309</xdr:rowOff>
    </xdr:to>
    <xdr:cxnSp macro="">
      <xdr:nvCxnSpPr>
        <xdr:cNvPr id="170" name="Straight Arrow Connector 169">
          <a:extLst>
            <a:ext uri="{FF2B5EF4-FFF2-40B4-BE49-F238E27FC236}">
              <a16:creationId xmlns:a16="http://schemas.microsoft.com/office/drawing/2014/main" id="{ECE31ECE-18A5-4B75-90AB-DDB88F3A7D4B}"/>
            </a:ext>
          </a:extLst>
        </xdr:cNvPr>
        <xdr:cNvCxnSpPr/>
      </xdr:nvCxnSpPr>
      <xdr:spPr>
        <a:xfrm flipV="1">
          <a:off x="3676641" y="57778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24</xdr:row>
      <xdr:rowOff>19056</xdr:rowOff>
    </xdr:from>
    <xdr:to>
      <xdr:col>7</xdr:col>
      <xdr:colOff>263090</xdr:colOff>
      <xdr:row>27</xdr:row>
      <xdr:rowOff>1197</xdr:rowOff>
    </xdr:to>
    <xdr:cxnSp macro="">
      <xdr:nvCxnSpPr>
        <xdr:cNvPr id="171" name="Straight Arrow Connector 170">
          <a:extLst>
            <a:ext uri="{FF2B5EF4-FFF2-40B4-BE49-F238E27FC236}">
              <a16:creationId xmlns:a16="http://schemas.microsoft.com/office/drawing/2014/main" id="{826F3686-0113-42F2-AA9A-F71C681FCE27}"/>
            </a:ext>
          </a:extLst>
        </xdr:cNvPr>
        <xdr:cNvCxnSpPr/>
      </xdr:nvCxnSpPr>
      <xdr:spPr>
        <a:xfrm flipV="1">
          <a:off x="5728297" y="57873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24</xdr:row>
      <xdr:rowOff>16678</xdr:rowOff>
    </xdr:from>
    <xdr:to>
      <xdr:col>10</xdr:col>
      <xdr:colOff>254727</xdr:colOff>
      <xdr:row>26</xdr:row>
      <xdr:rowOff>171459</xdr:rowOff>
    </xdr:to>
    <xdr:cxnSp macro="">
      <xdr:nvCxnSpPr>
        <xdr:cNvPr id="172" name="Straight Arrow Connector 171">
          <a:extLst>
            <a:ext uri="{FF2B5EF4-FFF2-40B4-BE49-F238E27FC236}">
              <a16:creationId xmlns:a16="http://schemas.microsoft.com/office/drawing/2014/main" id="{BF16790B-9124-4B2E-8D6F-37F20AD088A7}"/>
            </a:ext>
          </a:extLst>
        </xdr:cNvPr>
        <xdr:cNvCxnSpPr/>
      </xdr:nvCxnSpPr>
      <xdr:spPr>
        <a:xfrm flipV="1">
          <a:off x="7762094" y="57850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173" name="Straight Arrow Connector 172">
          <a:extLst>
            <a:ext uri="{FF2B5EF4-FFF2-40B4-BE49-F238E27FC236}">
              <a16:creationId xmlns:a16="http://schemas.microsoft.com/office/drawing/2014/main" id="{9503CA95-25E5-4785-9ECA-20DCA57D5D0C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174" name="Straight Arrow Connector 173">
          <a:extLst>
            <a:ext uri="{FF2B5EF4-FFF2-40B4-BE49-F238E27FC236}">
              <a16:creationId xmlns:a16="http://schemas.microsoft.com/office/drawing/2014/main" id="{17C2D522-B4AF-4020-BF16-9A28562B835A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175" name="Straight Arrow Connector 174">
          <a:extLst>
            <a:ext uri="{FF2B5EF4-FFF2-40B4-BE49-F238E27FC236}">
              <a16:creationId xmlns:a16="http://schemas.microsoft.com/office/drawing/2014/main" id="{2D0D42A0-A194-4EE4-ABA0-3583D861F670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34</xdr:row>
      <xdr:rowOff>379809</xdr:rowOff>
    </xdr:from>
    <xdr:to>
      <xdr:col>3</xdr:col>
      <xdr:colOff>267889</xdr:colOff>
      <xdr:row>37</xdr:row>
      <xdr:rowOff>180975</xdr:rowOff>
    </xdr:to>
    <xdr:cxnSp macro="">
      <xdr:nvCxnSpPr>
        <xdr:cNvPr id="176" name="Straight Arrow Connector 175">
          <a:extLst>
            <a:ext uri="{FF2B5EF4-FFF2-40B4-BE49-F238E27FC236}">
              <a16:creationId xmlns:a16="http://schemas.microsoft.com/office/drawing/2014/main" id="{6922DEA3-9E14-4801-A011-219718E121B6}"/>
            </a:ext>
          </a:extLst>
        </xdr:cNvPr>
        <xdr:cNvCxnSpPr/>
      </xdr:nvCxnSpPr>
      <xdr:spPr>
        <a:xfrm>
          <a:off x="2997516" y="86017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35</xdr:row>
      <xdr:rowOff>30959</xdr:rowOff>
    </xdr:from>
    <xdr:to>
      <xdr:col>6</xdr:col>
      <xdr:colOff>273838</xdr:colOff>
      <xdr:row>37</xdr:row>
      <xdr:rowOff>185740</xdr:rowOff>
    </xdr:to>
    <xdr:cxnSp macro="">
      <xdr:nvCxnSpPr>
        <xdr:cNvPr id="177" name="Straight Arrow Connector 176">
          <a:extLst>
            <a:ext uri="{FF2B5EF4-FFF2-40B4-BE49-F238E27FC236}">
              <a16:creationId xmlns:a16="http://schemas.microsoft.com/office/drawing/2014/main" id="{EC680AD0-D1B8-4933-A759-164B0954C8DD}"/>
            </a:ext>
          </a:extLst>
        </xdr:cNvPr>
        <xdr:cNvCxnSpPr/>
      </xdr:nvCxnSpPr>
      <xdr:spPr>
        <a:xfrm>
          <a:off x="5045625" y="86339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35</xdr:row>
      <xdr:rowOff>28581</xdr:rowOff>
    </xdr:from>
    <xdr:to>
      <xdr:col>9</xdr:col>
      <xdr:colOff>271428</xdr:colOff>
      <xdr:row>37</xdr:row>
      <xdr:rowOff>183362</xdr:rowOff>
    </xdr:to>
    <xdr:cxnSp macro="">
      <xdr:nvCxnSpPr>
        <xdr:cNvPr id="178" name="Straight Arrow Connector 177">
          <a:extLst>
            <a:ext uri="{FF2B5EF4-FFF2-40B4-BE49-F238E27FC236}">
              <a16:creationId xmlns:a16="http://schemas.microsoft.com/office/drawing/2014/main" id="{BB296FC5-FD6B-492E-8E01-E49E127FA485}"/>
            </a:ext>
          </a:extLst>
        </xdr:cNvPr>
        <xdr:cNvCxnSpPr/>
      </xdr:nvCxnSpPr>
      <xdr:spPr>
        <a:xfrm>
          <a:off x="7085375" y="86315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35</xdr:row>
      <xdr:rowOff>9528</xdr:rowOff>
    </xdr:from>
    <xdr:to>
      <xdr:col>4</xdr:col>
      <xdr:colOff>253594</xdr:colOff>
      <xdr:row>37</xdr:row>
      <xdr:rowOff>164309</xdr:rowOff>
    </xdr:to>
    <xdr:cxnSp macro="">
      <xdr:nvCxnSpPr>
        <xdr:cNvPr id="179" name="Straight Arrow Connector 178">
          <a:extLst>
            <a:ext uri="{FF2B5EF4-FFF2-40B4-BE49-F238E27FC236}">
              <a16:creationId xmlns:a16="http://schemas.microsoft.com/office/drawing/2014/main" id="{B40C9999-A97F-4C01-8292-68A1945AA452}"/>
            </a:ext>
          </a:extLst>
        </xdr:cNvPr>
        <xdr:cNvCxnSpPr/>
      </xdr:nvCxnSpPr>
      <xdr:spPr>
        <a:xfrm flipV="1">
          <a:off x="3676641" y="86125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35</xdr:row>
      <xdr:rowOff>19056</xdr:rowOff>
    </xdr:from>
    <xdr:to>
      <xdr:col>7</xdr:col>
      <xdr:colOff>263090</xdr:colOff>
      <xdr:row>38</xdr:row>
      <xdr:rowOff>1197</xdr:rowOff>
    </xdr:to>
    <xdr:cxnSp macro="">
      <xdr:nvCxnSpPr>
        <xdr:cNvPr id="180" name="Straight Arrow Connector 179">
          <a:extLst>
            <a:ext uri="{FF2B5EF4-FFF2-40B4-BE49-F238E27FC236}">
              <a16:creationId xmlns:a16="http://schemas.microsoft.com/office/drawing/2014/main" id="{0DCBFF89-6A71-43F9-9369-A0876A8C51FF}"/>
            </a:ext>
          </a:extLst>
        </xdr:cNvPr>
        <xdr:cNvCxnSpPr/>
      </xdr:nvCxnSpPr>
      <xdr:spPr>
        <a:xfrm flipV="1">
          <a:off x="5728297" y="86220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35</xdr:row>
      <xdr:rowOff>16678</xdr:rowOff>
    </xdr:from>
    <xdr:to>
      <xdr:col>10</xdr:col>
      <xdr:colOff>254727</xdr:colOff>
      <xdr:row>37</xdr:row>
      <xdr:rowOff>171459</xdr:rowOff>
    </xdr:to>
    <xdr:cxnSp macro="">
      <xdr:nvCxnSpPr>
        <xdr:cNvPr id="181" name="Straight Arrow Connector 180">
          <a:extLst>
            <a:ext uri="{FF2B5EF4-FFF2-40B4-BE49-F238E27FC236}">
              <a16:creationId xmlns:a16="http://schemas.microsoft.com/office/drawing/2014/main" id="{C9085898-56B4-4207-8428-E3AF8E72866A}"/>
            </a:ext>
          </a:extLst>
        </xdr:cNvPr>
        <xdr:cNvCxnSpPr/>
      </xdr:nvCxnSpPr>
      <xdr:spPr>
        <a:xfrm flipV="1">
          <a:off x="7762094" y="86196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182" name="Straight Arrow Connector 181">
          <a:extLst>
            <a:ext uri="{FF2B5EF4-FFF2-40B4-BE49-F238E27FC236}">
              <a16:creationId xmlns:a16="http://schemas.microsoft.com/office/drawing/2014/main" id="{D2B34006-0E87-499A-ABD0-203BF4B760ED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183" name="Straight Arrow Connector 182">
          <a:extLst>
            <a:ext uri="{FF2B5EF4-FFF2-40B4-BE49-F238E27FC236}">
              <a16:creationId xmlns:a16="http://schemas.microsoft.com/office/drawing/2014/main" id="{8B049924-72AB-40D1-B534-115BC9245A53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184" name="Straight Arrow Connector 183">
          <a:extLst>
            <a:ext uri="{FF2B5EF4-FFF2-40B4-BE49-F238E27FC236}">
              <a16:creationId xmlns:a16="http://schemas.microsoft.com/office/drawing/2014/main" id="{866B1162-91E9-4997-9D3F-F99BECC3B1D2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45</xdr:row>
      <xdr:rowOff>379809</xdr:rowOff>
    </xdr:from>
    <xdr:to>
      <xdr:col>3</xdr:col>
      <xdr:colOff>267889</xdr:colOff>
      <xdr:row>48</xdr:row>
      <xdr:rowOff>180975</xdr:rowOff>
    </xdr:to>
    <xdr:cxnSp macro="">
      <xdr:nvCxnSpPr>
        <xdr:cNvPr id="185" name="Straight Arrow Connector 184">
          <a:extLst>
            <a:ext uri="{FF2B5EF4-FFF2-40B4-BE49-F238E27FC236}">
              <a16:creationId xmlns:a16="http://schemas.microsoft.com/office/drawing/2014/main" id="{C048E192-6047-4107-9444-A96FCB509829}"/>
            </a:ext>
          </a:extLst>
        </xdr:cNvPr>
        <xdr:cNvCxnSpPr/>
      </xdr:nvCxnSpPr>
      <xdr:spPr>
        <a:xfrm>
          <a:off x="2997516" y="1143642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46</xdr:row>
      <xdr:rowOff>30959</xdr:rowOff>
    </xdr:from>
    <xdr:to>
      <xdr:col>6</xdr:col>
      <xdr:colOff>273838</xdr:colOff>
      <xdr:row>48</xdr:row>
      <xdr:rowOff>185740</xdr:rowOff>
    </xdr:to>
    <xdr:cxnSp macro="">
      <xdr:nvCxnSpPr>
        <xdr:cNvPr id="186" name="Straight Arrow Connector 185">
          <a:extLst>
            <a:ext uri="{FF2B5EF4-FFF2-40B4-BE49-F238E27FC236}">
              <a16:creationId xmlns:a16="http://schemas.microsoft.com/office/drawing/2014/main" id="{97392BD5-E0E7-45A3-B1BF-179860C9A0C9}"/>
            </a:ext>
          </a:extLst>
        </xdr:cNvPr>
        <xdr:cNvCxnSpPr/>
      </xdr:nvCxnSpPr>
      <xdr:spPr>
        <a:xfrm>
          <a:off x="5045625" y="1146857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46</xdr:row>
      <xdr:rowOff>28581</xdr:rowOff>
    </xdr:from>
    <xdr:to>
      <xdr:col>9</xdr:col>
      <xdr:colOff>271428</xdr:colOff>
      <xdr:row>48</xdr:row>
      <xdr:rowOff>183362</xdr:rowOff>
    </xdr:to>
    <xdr:cxnSp macro="">
      <xdr:nvCxnSpPr>
        <xdr:cNvPr id="187" name="Straight Arrow Connector 186">
          <a:extLst>
            <a:ext uri="{FF2B5EF4-FFF2-40B4-BE49-F238E27FC236}">
              <a16:creationId xmlns:a16="http://schemas.microsoft.com/office/drawing/2014/main" id="{ABA09B37-3F9B-4119-B747-F623E3E89B8B}"/>
            </a:ext>
          </a:extLst>
        </xdr:cNvPr>
        <xdr:cNvCxnSpPr/>
      </xdr:nvCxnSpPr>
      <xdr:spPr>
        <a:xfrm>
          <a:off x="7085375" y="1146620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46</xdr:row>
      <xdr:rowOff>9528</xdr:rowOff>
    </xdr:from>
    <xdr:to>
      <xdr:col>4</xdr:col>
      <xdr:colOff>253594</xdr:colOff>
      <xdr:row>48</xdr:row>
      <xdr:rowOff>164309</xdr:rowOff>
    </xdr:to>
    <xdr:cxnSp macro="">
      <xdr:nvCxnSpPr>
        <xdr:cNvPr id="188" name="Straight Arrow Connector 187">
          <a:extLst>
            <a:ext uri="{FF2B5EF4-FFF2-40B4-BE49-F238E27FC236}">
              <a16:creationId xmlns:a16="http://schemas.microsoft.com/office/drawing/2014/main" id="{9124C759-DF73-4405-A5D8-7B7DD5EE5875}"/>
            </a:ext>
          </a:extLst>
        </xdr:cNvPr>
        <xdr:cNvCxnSpPr/>
      </xdr:nvCxnSpPr>
      <xdr:spPr>
        <a:xfrm flipV="1">
          <a:off x="3676641" y="1144714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46</xdr:row>
      <xdr:rowOff>19056</xdr:rowOff>
    </xdr:from>
    <xdr:to>
      <xdr:col>7</xdr:col>
      <xdr:colOff>263090</xdr:colOff>
      <xdr:row>49</xdr:row>
      <xdr:rowOff>1197</xdr:rowOff>
    </xdr:to>
    <xdr:cxnSp macro="">
      <xdr:nvCxnSpPr>
        <xdr:cNvPr id="189" name="Straight Arrow Connector 188">
          <a:extLst>
            <a:ext uri="{FF2B5EF4-FFF2-40B4-BE49-F238E27FC236}">
              <a16:creationId xmlns:a16="http://schemas.microsoft.com/office/drawing/2014/main" id="{FAF70338-7665-48BC-97C8-954FB8027C6A}"/>
            </a:ext>
          </a:extLst>
        </xdr:cNvPr>
        <xdr:cNvCxnSpPr/>
      </xdr:nvCxnSpPr>
      <xdr:spPr>
        <a:xfrm flipV="1">
          <a:off x="5728297" y="1145667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46</xdr:row>
      <xdr:rowOff>16678</xdr:rowOff>
    </xdr:from>
    <xdr:to>
      <xdr:col>10</xdr:col>
      <xdr:colOff>254727</xdr:colOff>
      <xdr:row>48</xdr:row>
      <xdr:rowOff>171459</xdr:rowOff>
    </xdr:to>
    <xdr:cxnSp macro="">
      <xdr:nvCxnSpPr>
        <xdr:cNvPr id="190" name="Straight Arrow Connector 189">
          <a:extLst>
            <a:ext uri="{FF2B5EF4-FFF2-40B4-BE49-F238E27FC236}">
              <a16:creationId xmlns:a16="http://schemas.microsoft.com/office/drawing/2014/main" id="{0CBAD049-883D-487A-83D8-BDABEFC426BC}"/>
            </a:ext>
          </a:extLst>
        </xdr:cNvPr>
        <xdr:cNvCxnSpPr/>
      </xdr:nvCxnSpPr>
      <xdr:spPr>
        <a:xfrm flipV="1">
          <a:off x="7762094" y="1145429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191" name="Straight Arrow Connector 190">
          <a:extLst>
            <a:ext uri="{FF2B5EF4-FFF2-40B4-BE49-F238E27FC236}">
              <a16:creationId xmlns:a16="http://schemas.microsoft.com/office/drawing/2014/main" id="{E191E108-0900-4EF0-8D02-194BD7CE05AF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192" name="Straight Arrow Connector 191">
          <a:extLst>
            <a:ext uri="{FF2B5EF4-FFF2-40B4-BE49-F238E27FC236}">
              <a16:creationId xmlns:a16="http://schemas.microsoft.com/office/drawing/2014/main" id="{34FA8E4E-2C01-4D48-9D4A-B01B8321294B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193" name="Straight Arrow Connector 192">
          <a:extLst>
            <a:ext uri="{FF2B5EF4-FFF2-40B4-BE49-F238E27FC236}">
              <a16:creationId xmlns:a16="http://schemas.microsoft.com/office/drawing/2014/main" id="{A3218F15-DC16-4EDE-8243-304779759740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56</xdr:row>
      <xdr:rowOff>379809</xdr:rowOff>
    </xdr:from>
    <xdr:to>
      <xdr:col>3</xdr:col>
      <xdr:colOff>267889</xdr:colOff>
      <xdr:row>59</xdr:row>
      <xdr:rowOff>180975</xdr:rowOff>
    </xdr:to>
    <xdr:cxnSp macro="">
      <xdr:nvCxnSpPr>
        <xdr:cNvPr id="194" name="Straight Arrow Connector 193">
          <a:extLst>
            <a:ext uri="{FF2B5EF4-FFF2-40B4-BE49-F238E27FC236}">
              <a16:creationId xmlns:a16="http://schemas.microsoft.com/office/drawing/2014/main" id="{CD3C80AB-E3A6-4034-9001-FBED7616DEDA}"/>
            </a:ext>
          </a:extLst>
        </xdr:cNvPr>
        <xdr:cNvCxnSpPr/>
      </xdr:nvCxnSpPr>
      <xdr:spPr>
        <a:xfrm>
          <a:off x="2997516" y="1427106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57</xdr:row>
      <xdr:rowOff>30959</xdr:rowOff>
    </xdr:from>
    <xdr:to>
      <xdr:col>6</xdr:col>
      <xdr:colOff>273838</xdr:colOff>
      <xdr:row>59</xdr:row>
      <xdr:rowOff>185740</xdr:rowOff>
    </xdr:to>
    <xdr:cxnSp macro="">
      <xdr:nvCxnSpPr>
        <xdr:cNvPr id="195" name="Straight Arrow Connector 194">
          <a:extLst>
            <a:ext uri="{FF2B5EF4-FFF2-40B4-BE49-F238E27FC236}">
              <a16:creationId xmlns:a16="http://schemas.microsoft.com/office/drawing/2014/main" id="{6749B37F-F28C-4CC0-9209-07F8B5AD30FF}"/>
            </a:ext>
          </a:extLst>
        </xdr:cNvPr>
        <xdr:cNvCxnSpPr/>
      </xdr:nvCxnSpPr>
      <xdr:spPr>
        <a:xfrm>
          <a:off x="5045625" y="1430321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57</xdr:row>
      <xdr:rowOff>28581</xdr:rowOff>
    </xdr:from>
    <xdr:to>
      <xdr:col>9</xdr:col>
      <xdr:colOff>271428</xdr:colOff>
      <xdr:row>59</xdr:row>
      <xdr:rowOff>183362</xdr:rowOff>
    </xdr:to>
    <xdr:cxnSp macro="">
      <xdr:nvCxnSpPr>
        <xdr:cNvPr id="196" name="Straight Arrow Connector 195">
          <a:extLst>
            <a:ext uri="{FF2B5EF4-FFF2-40B4-BE49-F238E27FC236}">
              <a16:creationId xmlns:a16="http://schemas.microsoft.com/office/drawing/2014/main" id="{290B16DB-5FB2-4CD3-8904-0E43B6EF9569}"/>
            </a:ext>
          </a:extLst>
        </xdr:cNvPr>
        <xdr:cNvCxnSpPr/>
      </xdr:nvCxnSpPr>
      <xdr:spPr>
        <a:xfrm>
          <a:off x="7085375" y="1430084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57</xdr:row>
      <xdr:rowOff>9528</xdr:rowOff>
    </xdr:from>
    <xdr:to>
      <xdr:col>4</xdr:col>
      <xdr:colOff>253594</xdr:colOff>
      <xdr:row>59</xdr:row>
      <xdr:rowOff>164309</xdr:rowOff>
    </xdr:to>
    <xdr:cxnSp macro="">
      <xdr:nvCxnSpPr>
        <xdr:cNvPr id="197" name="Straight Arrow Connector 196">
          <a:extLst>
            <a:ext uri="{FF2B5EF4-FFF2-40B4-BE49-F238E27FC236}">
              <a16:creationId xmlns:a16="http://schemas.microsoft.com/office/drawing/2014/main" id="{806B1A52-358B-4D30-8864-38714B023345}"/>
            </a:ext>
          </a:extLst>
        </xdr:cNvPr>
        <xdr:cNvCxnSpPr/>
      </xdr:nvCxnSpPr>
      <xdr:spPr>
        <a:xfrm flipV="1">
          <a:off x="3676641" y="1428178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57</xdr:row>
      <xdr:rowOff>19056</xdr:rowOff>
    </xdr:from>
    <xdr:to>
      <xdr:col>7</xdr:col>
      <xdr:colOff>263090</xdr:colOff>
      <xdr:row>60</xdr:row>
      <xdr:rowOff>1197</xdr:rowOff>
    </xdr:to>
    <xdr:cxnSp macro="">
      <xdr:nvCxnSpPr>
        <xdr:cNvPr id="198" name="Straight Arrow Connector 197">
          <a:extLst>
            <a:ext uri="{FF2B5EF4-FFF2-40B4-BE49-F238E27FC236}">
              <a16:creationId xmlns:a16="http://schemas.microsoft.com/office/drawing/2014/main" id="{25544519-56F5-43B5-BA24-5A38B9F9673E}"/>
            </a:ext>
          </a:extLst>
        </xdr:cNvPr>
        <xdr:cNvCxnSpPr/>
      </xdr:nvCxnSpPr>
      <xdr:spPr>
        <a:xfrm flipV="1">
          <a:off x="5728297" y="1429131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57</xdr:row>
      <xdr:rowOff>16678</xdr:rowOff>
    </xdr:from>
    <xdr:to>
      <xdr:col>10</xdr:col>
      <xdr:colOff>254727</xdr:colOff>
      <xdr:row>59</xdr:row>
      <xdr:rowOff>171459</xdr:rowOff>
    </xdr:to>
    <xdr:cxnSp macro="">
      <xdr:nvCxnSpPr>
        <xdr:cNvPr id="199" name="Straight Arrow Connector 198">
          <a:extLst>
            <a:ext uri="{FF2B5EF4-FFF2-40B4-BE49-F238E27FC236}">
              <a16:creationId xmlns:a16="http://schemas.microsoft.com/office/drawing/2014/main" id="{5AB3854B-EEBD-4AF5-93CF-E99A7193772D}"/>
            </a:ext>
          </a:extLst>
        </xdr:cNvPr>
        <xdr:cNvCxnSpPr/>
      </xdr:nvCxnSpPr>
      <xdr:spPr>
        <a:xfrm flipV="1">
          <a:off x="7762094" y="1428893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00" name="Straight Arrow Connector 199">
          <a:extLst>
            <a:ext uri="{FF2B5EF4-FFF2-40B4-BE49-F238E27FC236}">
              <a16:creationId xmlns:a16="http://schemas.microsoft.com/office/drawing/2014/main" id="{0E6874E4-796B-4E5A-8017-823A4A5B728D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01" name="Straight Arrow Connector 200">
          <a:extLst>
            <a:ext uri="{FF2B5EF4-FFF2-40B4-BE49-F238E27FC236}">
              <a16:creationId xmlns:a16="http://schemas.microsoft.com/office/drawing/2014/main" id="{E2426C32-530C-40B8-A51F-DDAD8B1D1167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02" name="Straight Arrow Connector 201">
          <a:extLst>
            <a:ext uri="{FF2B5EF4-FFF2-40B4-BE49-F238E27FC236}">
              <a16:creationId xmlns:a16="http://schemas.microsoft.com/office/drawing/2014/main" id="{3C14D5C4-457C-4EE2-B9A0-A85A1F0E8F6E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67</xdr:row>
      <xdr:rowOff>379809</xdr:rowOff>
    </xdr:from>
    <xdr:to>
      <xdr:col>3</xdr:col>
      <xdr:colOff>267889</xdr:colOff>
      <xdr:row>70</xdr:row>
      <xdr:rowOff>180975</xdr:rowOff>
    </xdr:to>
    <xdr:cxnSp macro="">
      <xdr:nvCxnSpPr>
        <xdr:cNvPr id="203" name="Straight Arrow Connector 202">
          <a:extLst>
            <a:ext uri="{FF2B5EF4-FFF2-40B4-BE49-F238E27FC236}">
              <a16:creationId xmlns:a16="http://schemas.microsoft.com/office/drawing/2014/main" id="{B412841F-FDA6-4843-B35A-0F5C11E63496}"/>
            </a:ext>
          </a:extLst>
        </xdr:cNvPr>
        <xdr:cNvCxnSpPr/>
      </xdr:nvCxnSpPr>
      <xdr:spPr>
        <a:xfrm>
          <a:off x="2997516" y="171057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68</xdr:row>
      <xdr:rowOff>30959</xdr:rowOff>
    </xdr:from>
    <xdr:to>
      <xdr:col>6</xdr:col>
      <xdr:colOff>273838</xdr:colOff>
      <xdr:row>70</xdr:row>
      <xdr:rowOff>185740</xdr:rowOff>
    </xdr:to>
    <xdr:cxnSp macro="">
      <xdr:nvCxnSpPr>
        <xdr:cNvPr id="204" name="Straight Arrow Connector 203">
          <a:extLst>
            <a:ext uri="{FF2B5EF4-FFF2-40B4-BE49-F238E27FC236}">
              <a16:creationId xmlns:a16="http://schemas.microsoft.com/office/drawing/2014/main" id="{1731E1D0-1270-488A-8D61-13C5D8EDE4AF}"/>
            </a:ext>
          </a:extLst>
        </xdr:cNvPr>
        <xdr:cNvCxnSpPr/>
      </xdr:nvCxnSpPr>
      <xdr:spPr>
        <a:xfrm>
          <a:off x="5045625" y="171378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68</xdr:row>
      <xdr:rowOff>28581</xdr:rowOff>
    </xdr:from>
    <xdr:to>
      <xdr:col>9</xdr:col>
      <xdr:colOff>271428</xdr:colOff>
      <xdr:row>70</xdr:row>
      <xdr:rowOff>183362</xdr:rowOff>
    </xdr:to>
    <xdr:cxnSp macro="">
      <xdr:nvCxnSpPr>
        <xdr:cNvPr id="205" name="Straight Arrow Connector 204">
          <a:extLst>
            <a:ext uri="{FF2B5EF4-FFF2-40B4-BE49-F238E27FC236}">
              <a16:creationId xmlns:a16="http://schemas.microsoft.com/office/drawing/2014/main" id="{216389E0-8F47-4394-B504-89B0F65C73C9}"/>
            </a:ext>
          </a:extLst>
        </xdr:cNvPr>
        <xdr:cNvCxnSpPr/>
      </xdr:nvCxnSpPr>
      <xdr:spPr>
        <a:xfrm>
          <a:off x="7085375" y="171354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68</xdr:row>
      <xdr:rowOff>9528</xdr:rowOff>
    </xdr:from>
    <xdr:to>
      <xdr:col>4</xdr:col>
      <xdr:colOff>253594</xdr:colOff>
      <xdr:row>70</xdr:row>
      <xdr:rowOff>164309</xdr:rowOff>
    </xdr:to>
    <xdr:cxnSp macro="">
      <xdr:nvCxnSpPr>
        <xdr:cNvPr id="206" name="Straight Arrow Connector 205">
          <a:extLst>
            <a:ext uri="{FF2B5EF4-FFF2-40B4-BE49-F238E27FC236}">
              <a16:creationId xmlns:a16="http://schemas.microsoft.com/office/drawing/2014/main" id="{C27EEB12-E405-4861-8ECB-8B20E5374799}"/>
            </a:ext>
          </a:extLst>
        </xdr:cNvPr>
        <xdr:cNvCxnSpPr/>
      </xdr:nvCxnSpPr>
      <xdr:spPr>
        <a:xfrm flipV="1">
          <a:off x="3676641" y="171164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68</xdr:row>
      <xdr:rowOff>19056</xdr:rowOff>
    </xdr:from>
    <xdr:to>
      <xdr:col>7</xdr:col>
      <xdr:colOff>263090</xdr:colOff>
      <xdr:row>71</xdr:row>
      <xdr:rowOff>1197</xdr:rowOff>
    </xdr:to>
    <xdr:cxnSp macro="">
      <xdr:nvCxnSpPr>
        <xdr:cNvPr id="207" name="Straight Arrow Connector 206">
          <a:extLst>
            <a:ext uri="{FF2B5EF4-FFF2-40B4-BE49-F238E27FC236}">
              <a16:creationId xmlns:a16="http://schemas.microsoft.com/office/drawing/2014/main" id="{44E49954-32EE-4186-808D-50DDD79D389F}"/>
            </a:ext>
          </a:extLst>
        </xdr:cNvPr>
        <xdr:cNvCxnSpPr/>
      </xdr:nvCxnSpPr>
      <xdr:spPr>
        <a:xfrm flipV="1">
          <a:off x="5728297" y="171259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68</xdr:row>
      <xdr:rowOff>16678</xdr:rowOff>
    </xdr:from>
    <xdr:to>
      <xdr:col>10</xdr:col>
      <xdr:colOff>254727</xdr:colOff>
      <xdr:row>70</xdr:row>
      <xdr:rowOff>171459</xdr:rowOff>
    </xdr:to>
    <xdr:cxnSp macro="">
      <xdr:nvCxnSpPr>
        <xdr:cNvPr id="208" name="Straight Arrow Connector 207">
          <a:extLst>
            <a:ext uri="{FF2B5EF4-FFF2-40B4-BE49-F238E27FC236}">
              <a16:creationId xmlns:a16="http://schemas.microsoft.com/office/drawing/2014/main" id="{8C37DA83-B845-451F-8212-B685BD0469B3}"/>
            </a:ext>
          </a:extLst>
        </xdr:cNvPr>
        <xdr:cNvCxnSpPr/>
      </xdr:nvCxnSpPr>
      <xdr:spPr>
        <a:xfrm flipV="1">
          <a:off x="7762094" y="171235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09" name="Straight Arrow Connector 208">
          <a:extLst>
            <a:ext uri="{FF2B5EF4-FFF2-40B4-BE49-F238E27FC236}">
              <a16:creationId xmlns:a16="http://schemas.microsoft.com/office/drawing/2014/main" id="{070A5222-A742-4D4A-8700-3B0C702E3BF6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10" name="Straight Arrow Connector 209">
          <a:extLst>
            <a:ext uri="{FF2B5EF4-FFF2-40B4-BE49-F238E27FC236}">
              <a16:creationId xmlns:a16="http://schemas.microsoft.com/office/drawing/2014/main" id="{44B1F10A-AD98-4466-B2D6-F189BD97F0EB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11" name="Straight Arrow Connector 210">
          <a:extLst>
            <a:ext uri="{FF2B5EF4-FFF2-40B4-BE49-F238E27FC236}">
              <a16:creationId xmlns:a16="http://schemas.microsoft.com/office/drawing/2014/main" id="{8CA69B45-32A5-468F-84BB-B6656BF00B45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79</xdr:row>
      <xdr:rowOff>17859</xdr:rowOff>
    </xdr:from>
    <xdr:to>
      <xdr:col>3</xdr:col>
      <xdr:colOff>267889</xdr:colOff>
      <xdr:row>82</xdr:row>
      <xdr:rowOff>0</xdr:rowOff>
    </xdr:to>
    <xdr:cxnSp macro="">
      <xdr:nvCxnSpPr>
        <xdr:cNvPr id="212" name="Straight Arrow Connector 211">
          <a:extLst>
            <a:ext uri="{FF2B5EF4-FFF2-40B4-BE49-F238E27FC236}">
              <a16:creationId xmlns:a16="http://schemas.microsoft.com/office/drawing/2014/main" id="{30C4CA72-82E5-4F14-BFDB-5C65CB3B0223}"/>
            </a:ext>
          </a:extLst>
        </xdr:cNvPr>
        <xdr:cNvCxnSpPr/>
      </xdr:nvCxnSpPr>
      <xdr:spPr>
        <a:xfrm>
          <a:off x="2997516" y="19959399"/>
          <a:ext cx="5953" cy="56126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79</xdr:row>
      <xdr:rowOff>11909</xdr:rowOff>
    </xdr:from>
    <xdr:to>
      <xdr:col>6</xdr:col>
      <xdr:colOff>273838</xdr:colOff>
      <xdr:row>81</xdr:row>
      <xdr:rowOff>166690</xdr:rowOff>
    </xdr:to>
    <xdr:cxnSp macro="">
      <xdr:nvCxnSpPr>
        <xdr:cNvPr id="213" name="Straight Arrow Connector 212">
          <a:extLst>
            <a:ext uri="{FF2B5EF4-FFF2-40B4-BE49-F238E27FC236}">
              <a16:creationId xmlns:a16="http://schemas.microsoft.com/office/drawing/2014/main" id="{0EB610DC-A4E5-4455-8E4A-54212BBC2460}"/>
            </a:ext>
          </a:extLst>
        </xdr:cNvPr>
        <xdr:cNvCxnSpPr/>
      </xdr:nvCxnSpPr>
      <xdr:spPr>
        <a:xfrm>
          <a:off x="5045625" y="1995344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79</xdr:row>
      <xdr:rowOff>9531</xdr:rowOff>
    </xdr:from>
    <xdr:to>
      <xdr:col>9</xdr:col>
      <xdr:colOff>271428</xdr:colOff>
      <xdr:row>81</xdr:row>
      <xdr:rowOff>164312</xdr:rowOff>
    </xdr:to>
    <xdr:cxnSp macro="">
      <xdr:nvCxnSpPr>
        <xdr:cNvPr id="214" name="Straight Arrow Connector 213">
          <a:extLst>
            <a:ext uri="{FF2B5EF4-FFF2-40B4-BE49-F238E27FC236}">
              <a16:creationId xmlns:a16="http://schemas.microsoft.com/office/drawing/2014/main" id="{A3A93012-4534-42CC-9731-90C0FBEAC4B7}"/>
            </a:ext>
          </a:extLst>
        </xdr:cNvPr>
        <xdr:cNvCxnSpPr/>
      </xdr:nvCxnSpPr>
      <xdr:spPr>
        <a:xfrm>
          <a:off x="7085375" y="1995107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79</xdr:row>
      <xdr:rowOff>9528</xdr:rowOff>
    </xdr:from>
    <xdr:to>
      <xdr:col>4</xdr:col>
      <xdr:colOff>253594</xdr:colOff>
      <xdr:row>81</xdr:row>
      <xdr:rowOff>164309</xdr:rowOff>
    </xdr:to>
    <xdr:cxnSp macro="">
      <xdr:nvCxnSpPr>
        <xdr:cNvPr id="215" name="Straight Arrow Connector 214">
          <a:extLst>
            <a:ext uri="{FF2B5EF4-FFF2-40B4-BE49-F238E27FC236}">
              <a16:creationId xmlns:a16="http://schemas.microsoft.com/office/drawing/2014/main" id="{39F358A9-8CA4-47AD-B8A9-98202F7CC020}"/>
            </a:ext>
          </a:extLst>
        </xdr:cNvPr>
        <xdr:cNvCxnSpPr/>
      </xdr:nvCxnSpPr>
      <xdr:spPr>
        <a:xfrm flipV="1">
          <a:off x="3676641" y="1995106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79</xdr:row>
      <xdr:rowOff>19056</xdr:rowOff>
    </xdr:from>
    <xdr:to>
      <xdr:col>7</xdr:col>
      <xdr:colOff>263090</xdr:colOff>
      <xdr:row>82</xdr:row>
      <xdr:rowOff>1197</xdr:rowOff>
    </xdr:to>
    <xdr:cxnSp macro="">
      <xdr:nvCxnSpPr>
        <xdr:cNvPr id="216" name="Straight Arrow Connector 215">
          <a:extLst>
            <a:ext uri="{FF2B5EF4-FFF2-40B4-BE49-F238E27FC236}">
              <a16:creationId xmlns:a16="http://schemas.microsoft.com/office/drawing/2014/main" id="{B3A28C9B-1233-48CA-8344-23689C483ACE}"/>
            </a:ext>
          </a:extLst>
        </xdr:cNvPr>
        <xdr:cNvCxnSpPr/>
      </xdr:nvCxnSpPr>
      <xdr:spPr>
        <a:xfrm flipV="1">
          <a:off x="5728297" y="1996059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79</xdr:row>
      <xdr:rowOff>16678</xdr:rowOff>
    </xdr:from>
    <xdr:to>
      <xdr:col>10</xdr:col>
      <xdr:colOff>254727</xdr:colOff>
      <xdr:row>81</xdr:row>
      <xdr:rowOff>171459</xdr:rowOff>
    </xdr:to>
    <xdr:cxnSp macro="">
      <xdr:nvCxnSpPr>
        <xdr:cNvPr id="217" name="Straight Arrow Connector 216">
          <a:extLst>
            <a:ext uri="{FF2B5EF4-FFF2-40B4-BE49-F238E27FC236}">
              <a16:creationId xmlns:a16="http://schemas.microsoft.com/office/drawing/2014/main" id="{2E1C9D31-E3E3-4555-BFD2-53E7B601A039}"/>
            </a:ext>
          </a:extLst>
        </xdr:cNvPr>
        <xdr:cNvCxnSpPr/>
      </xdr:nvCxnSpPr>
      <xdr:spPr>
        <a:xfrm flipV="1">
          <a:off x="7762094" y="1995821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18" name="Straight Arrow Connector 217">
          <a:extLst>
            <a:ext uri="{FF2B5EF4-FFF2-40B4-BE49-F238E27FC236}">
              <a16:creationId xmlns:a16="http://schemas.microsoft.com/office/drawing/2014/main" id="{348CC661-AD67-4D70-A078-7F7A5321D2FB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19" name="Straight Arrow Connector 218">
          <a:extLst>
            <a:ext uri="{FF2B5EF4-FFF2-40B4-BE49-F238E27FC236}">
              <a16:creationId xmlns:a16="http://schemas.microsoft.com/office/drawing/2014/main" id="{CA749A19-DA3D-4CC8-BA9A-17A36547E146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20" name="Straight Arrow Connector 219">
          <a:extLst>
            <a:ext uri="{FF2B5EF4-FFF2-40B4-BE49-F238E27FC236}">
              <a16:creationId xmlns:a16="http://schemas.microsoft.com/office/drawing/2014/main" id="{C69C630D-AB26-43F7-825A-50807C557961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89</xdr:row>
      <xdr:rowOff>379809</xdr:rowOff>
    </xdr:from>
    <xdr:to>
      <xdr:col>3</xdr:col>
      <xdr:colOff>267889</xdr:colOff>
      <xdr:row>92</xdr:row>
      <xdr:rowOff>180975</xdr:rowOff>
    </xdr:to>
    <xdr:cxnSp macro="">
      <xdr:nvCxnSpPr>
        <xdr:cNvPr id="221" name="Straight Arrow Connector 220">
          <a:extLst>
            <a:ext uri="{FF2B5EF4-FFF2-40B4-BE49-F238E27FC236}">
              <a16:creationId xmlns:a16="http://schemas.microsoft.com/office/drawing/2014/main" id="{17085F48-F010-4AA0-A62D-1D94D7B16130}"/>
            </a:ext>
          </a:extLst>
        </xdr:cNvPr>
        <xdr:cNvCxnSpPr/>
      </xdr:nvCxnSpPr>
      <xdr:spPr>
        <a:xfrm>
          <a:off x="2997516" y="2277498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90</xdr:row>
      <xdr:rowOff>30959</xdr:rowOff>
    </xdr:from>
    <xdr:to>
      <xdr:col>6</xdr:col>
      <xdr:colOff>273838</xdr:colOff>
      <xdr:row>92</xdr:row>
      <xdr:rowOff>185740</xdr:rowOff>
    </xdr:to>
    <xdr:cxnSp macro="">
      <xdr:nvCxnSpPr>
        <xdr:cNvPr id="222" name="Straight Arrow Connector 221">
          <a:extLst>
            <a:ext uri="{FF2B5EF4-FFF2-40B4-BE49-F238E27FC236}">
              <a16:creationId xmlns:a16="http://schemas.microsoft.com/office/drawing/2014/main" id="{E6ED85EC-8564-43E7-9D31-9BDD32E80238}"/>
            </a:ext>
          </a:extLst>
        </xdr:cNvPr>
        <xdr:cNvCxnSpPr/>
      </xdr:nvCxnSpPr>
      <xdr:spPr>
        <a:xfrm>
          <a:off x="5045625" y="2280713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90</xdr:row>
      <xdr:rowOff>28581</xdr:rowOff>
    </xdr:from>
    <xdr:to>
      <xdr:col>9</xdr:col>
      <xdr:colOff>271428</xdr:colOff>
      <xdr:row>92</xdr:row>
      <xdr:rowOff>183362</xdr:rowOff>
    </xdr:to>
    <xdr:cxnSp macro="">
      <xdr:nvCxnSpPr>
        <xdr:cNvPr id="223" name="Straight Arrow Connector 222">
          <a:extLst>
            <a:ext uri="{FF2B5EF4-FFF2-40B4-BE49-F238E27FC236}">
              <a16:creationId xmlns:a16="http://schemas.microsoft.com/office/drawing/2014/main" id="{8E3D16A0-B9B9-43F3-BFED-D45FE96899D7}"/>
            </a:ext>
          </a:extLst>
        </xdr:cNvPr>
        <xdr:cNvCxnSpPr/>
      </xdr:nvCxnSpPr>
      <xdr:spPr>
        <a:xfrm>
          <a:off x="7085375" y="2280476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90</xdr:row>
      <xdr:rowOff>9528</xdr:rowOff>
    </xdr:from>
    <xdr:to>
      <xdr:col>4</xdr:col>
      <xdr:colOff>253594</xdr:colOff>
      <xdr:row>92</xdr:row>
      <xdr:rowOff>164309</xdr:rowOff>
    </xdr:to>
    <xdr:cxnSp macro="">
      <xdr:nvCxnSpPr>
        <xdr:cNvPr id="224" name="Straight Arrow Connector 223">
          <a:extLst>
            <a:ext uri="{FF2B5EF4-FFF2-40B4-BE49-F238E27FC236}">
              <a16:creationId xmlns:a16="http://schemas.microsoft.com/office/drawing/2014/main" id="{2A4C31AD-8E64-42FB-A3E4-203E905920FC}"/>
            </a:ext>
          </a:extLst>
        </xdr:cNvPr>
        <xdr:cNvCxnSpPr/>
      </xdr:nvCxnSpPr>
      <xdr:spPr>
        <a:xfrm flipV="1">
          <a:off x="3676641" y="2278570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90</xdr:row>
      <xdr:rowOff>19056</xdr:rowOff>
    </xdr:from>
    <xdr:to>
      <xdr:col>7</xdr:col>
      <xdr:colOff>263090</xdr:colOff>
      <xdr:row>93</xdr:row>
      <xdr:rowOff>1197</xdr:rowOff>
    </xdr:to>
    <xdr:cxnSp macro="">
      <xdr:nvCxnSpPr>
        <xdr:cNvPr id="225" name="Straight Arrow Connector 224">
          <a:extLst>
            <a:ext uri="{FF2B5EF4-FFF2-40B4-BE49-F238E27FC236}">
              <a16:creationId xmlns:a16="http://schemas.microsoft.com/office/drawing/2014/main" id="{60100F6C-E86F-4FD7-9587-6E4F80D56431}"/>
            </a:ext>
          </a:extLst>
        </xdr:cNvPr>
        <xdr:cNvCxnSpPr/>
      </xdr:nvCxnSpPr>
      <xdr:spPr>
        <a:xfrm flipV="1">
          <a:off x="5728297" y="2279523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90</xdr:row>
      <xdr:rowOff>16678</xdr:rowOff>
    </xdr:from>
    <xdr:to>
      <xdr:col>10</xdr:col>
      <xdr:colOff>254727</xdr:colOff>
      <xdr:row>92</xdr:row>
      <xdr:rowOff>171459</xdr:rowOff>
    </xdr:to>
    <xdr:cxnSp macro="">
      <xdr:nvCxnSpPr>
        <xdr:cNvPr id="226" name="Straight Arrow Connector 225">
          <a:extLst>
            <a:ext uri="{FF2B5EF4-FFF2-40B4-BE49-F238E27FC236}">
              <a16:creationId xmlns:a16="http://schemas.microsoft.com/office/drawing/2014/main" id="{A93B6D65-FBB6-4B9E-84DC-6E7A7CA08F4B}"/>
            </a:ext>
          </a:extLst>
        </xdr:cNvPr>
        <xdr:cNvCxnSpPr/>
      </xdr:nvCxnSpPr>
      <xdr:spPr>
        <a:xfrm flipV="1">
          <a:off x="7762094" y="2279285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27" name="Straight Arrow Connector 226">
          <a:extLst>
            <a:ext uri="{FF2B5EF4-FFF2-40B4-BE49-F238E27FC236}">
              <a16:creationId xmlns:a16="http://schemas.microsoft.com/office/drawing/2014/main" id="{186F25B0-7A62-4B7B-A5A2-16D4670C6676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228" name="Straight Arrow Connector 227">
          <a:extLst>
            <a:ext uri="{FF2B5EF4-FFF2-40B4-BE49-F238E27FC236}">
              <a16:creationId xmlns:a16="http://schemas.microsoft.com/office/drawing/2014/main" id="{ED2C4E1A-2976-435C-8E1B-CEA561A7D1EE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229" name="Straight Arrow Connector 228">
          <a:extLst>
            <a:ext uri="{FF2B5EF4-FFF2-40B4-BE49-F238E27FC236}">
              <a16:creationId xmlns:a16="http://schemas.microsoft.com/office/drawing/2014/main" id="{F600C7EB-5DDB-49D7-93F8-DADDF1FF1062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230" name="Straight Arrow Connector 229">
          <a:extLst>
            <a:ext uri="{FF2B5EF4-FFF2-40B4-BE49-F238E27FC236}">
              <a16:creationId xmlns:a16="http://schemas.microsoft.com/office/drawing/2014/main" id="{34745634-60C3-4435-9D28-85168E364B4A}"/>
            </a:ext>
          </a:extLst>
        </xdr:cNvPr>
        <xdr:cNvCxnSpPr/>
      </xdr:nvCxnSpPr>
      <xdr:spPr>
        <a:xfrm flipV="1">
          <a:off x="4124187" y="69503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231" name="Straight Arrow Connector 230">
          <a:extLst>
            <a:ext uri="{FF2B5EF4-FFF2-40B4-BE49-F238E27FC236}">
              <a16:creationId xmlns:a16="http://schemas.microsoft.com/office/drawing/2014/main" id="{827042B9-516A-4072-A386-D638EDCE4386}"/>
            </a:ext>
          </a:extLst>
        </xdr:cNvPr>
        <xdr:cNvCxnSpPr/>
      </xdr:nvCxnSpPr>
      <xdr:spPr>
        <a:xfrm flipV="1">
          <a:off x="6169890" y="69480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232" name="Straight Arrow Connector 231">
          <a:extLst>
            <a:ext uri="{FF2B5EF4-FFF2-40B4-BE49-F238E27FC236}">
              <a16:creationId xmlns:a16="http://schemas.microsoft.com/office/drawing/2014/main" id="{65051863-B298-419D-8B71-EA2777965FAB}"/>
            </a:ext>
          </a:extLst>
        </xdr:cNvPr>
        <xdr:cNvCxnSpPr/>
      </xdr:nvCxnSpPr>
      <xdr:spPr>
        <a:xfrm flipV="1">
          <a:off x="8209640" y="69515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33" name="Straight Arrow Connector 232">
          <a:extLst>
            <a:ext uri="{FF2B5EF4-FFF2-40B4-BE49-F238E27FC236}">
              <a16:creationId xmlns:a16="http://schemas.microsoft.com/office/drawing/2014/main" id="{26BCBA7A-784E-4ED8-882C-EC6A770DC067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34" name="Straight Arrow Connector 233">
          <a:extLst>
            <a:ext uri="{FF2B5EF4-FFF2-40B4-BE49-F238E27FC236}">
              <a16:creationId xmlns:a16="http://schemas.microsoft.com/office/drawing/2014/main" id="{7B007130-A04F-4E5A-B810-BD5932D7D0E7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35" name="Straight Arrow Connector 234">
          <a:extLst>
            <a:ext uri="{FF2B5EF4-FFF2-40B4-BE49-F238E27FC236}">
              <a16:creationId xmlns:a16="http://schemas.microsoft.com/office/drawing/2014/main" id="{D623ABAA-5558-42FD-9B27-028BE2BC4EBB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36" name="Straight Arrow Connector 235">
          <a:extLst>
            <a:ext uri="{FF2B5EF4-FFF2-40B4-BE49-F238E27FC236}">
              <a16:creationId xmlns:a16="http://schemas.microsoft.com/office/drawing/2014/main" id="{B90F3CF4-69ED-4F52-931D-5D68B7389A88}"/>
            </a:ext>
          </a:extLst>
        </xdr:cNvPr>
        <xdr:cNvCxnSpPr/>
      </xdr:nvCxnSpPr>
      <xdr:spPr>
        <a:xfrm flipV="1">
          <a:off x="4124187" y="97850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37" name="Straight Arrow Connector 236">
          <a:extLst>
            <a:ext uri="{FF2B5EF4-FFF2-40B4-BE49-F238E27FC236}">
              <a16:creationId xmlns:a16="http://schemas.microsoft.com/office/drawing/2014/main" id="{A80D4A0D-1536-4BDC-BD9B-AF73CB257299}"/>
            </a:ext>
          </a:extLst>
        </xdr:cNvPr>
        <xdr:cNvCxnSpPr/>
      </xdr:nvCxnSpPr>
      <xdr:spPr>
        <a:xfrm flipV="1">
          <a:off x="6169890" y="97826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38" name="Straight Arrow Connector 237">
          <a:extLst>
            <a:ext uri="{FF2B5EF4-FFF2-40B4-BE49-F238E27FC236}">
              <a16:creationId xmlns:a16="http://schemas.microsoft.com/office/drawing/2014/main" id="{F3D3B4FF-4F83-4C2A-8559-3CF95D02F9DD}"/>
            </a:ext>
          </a:extLst>
        </xdr:cNvPr>
        <xdr:cNvCxnSpPr/>
      </xdr:nvCxnSpPr>
      <xdr:spPr>
        <a:xfrm flipV="1">
          <a:off x="8209640" y="97862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239" name="Straight Arrow Connector 238">
          <a:extLst>
            <a:ext uri="{FF2B5EF4-FFF2-40B4-BE49-F238E27FC236}">
              <a16:creationId xmlns:a16="http://schemas.microsoft.com/office/drawing/2014/main" id="{D58E0BCB-01FF-458B-85F5-8EDA0865316C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240" name="Straight Arrow Connector 239">
          <a:extLst>
            <a:ext uri="{FF2B5EF4-FFF2-40B4-BE49-F238E27FC236}">
              <a16:creationId xmlns:a16="http://schemas.microsoft.com/office/drawing/2014/main" id="{0789E9A4-5A77-464D-B66C-4624E45E5887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241" name="Straight Arrow Connector 240">
          <a:extLst>
            <a:ext uri="{FF2B5EF4-FFF2-40B4-BE49-F238E27FC236}">
              <a16:creationId xmlns:a16="http://schemas.microsoft.com/office/drawing/2014/main" id="{FDCC743E-C3EB-4508-9923-748857BEEA62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242" name="Straight Arrow Connector 241">
          <a:extLst>
            <a:ext uri="{FF2B5EF4-FFF2-40B4-BE49-F238E27FC236}">
              <a16:creationId xmlns:a16="http://schemas.microsoft.com/office/drawing/2014/main" id="{CD04C243-0D44-4DD7-B4FA-2FFBA8866D65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243" name="Straight Arrow Connector 242">
          <a:extLst>
            <a:ext uri="{FF2B5EF4-FFF2-40B4-BE49-F238E27FC236}">
              <a16:creationId xmlns:a16="http://schemas.microsoft.com/office/drawing/2014/main" id="{A898C873-F056-4E7B-954A-618FF975F25A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244" name="Straight Arrow Connector 243">
          <a:extLst>
            <a:ext uri="{FF2B5EF4-FFF2-40B4-BE49-F238E27FC236}">
              <a16:creationId xmlns:a16="http://schemas.microsoft.com/office/drawing/2014/main" id="{205212AC-11E0-4183-9B09-A448FFD500F2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245" name="Straight Arrow Connector 244">
          <a:extLst>
            <a:ext uri="{FF2B5EF4-FFF2-40B4-BE49-F238E27FC236}">
              <a16:creationId xmlns:a16="http://schemas.microsoft.com/office/drawing/2014/main" id="{B8D37FFF-C0CE-483A-926A-9468FDEF2334}"/>
            </a:ext>
          </a:extLst>
        </xdr:cNvPr>
        <xdr:cNvCxnSpPr/>
      </xdr:nvCxnSpPr>
      <xdr:spPr>
        <a:xfrm flipV="1">
          <a:off x="4124187" y="1261967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246" name="Straight Arrow Connector 245">
          <a:extLst>
            <a:ext uri="{FF2B5EF4-FFF2-40B4-BE49-F238E27FC236}">
              <a16:creationId xmlns:a16="http://schemas.microsoft.com/office/drawing/2014/main" id="{82097DB0-4068-4AF4-A011-36F624E3E94D}"/>
            </a:ext>
          </a:extLst>
        </xdr:cNvPr>
        <xdr:cNvCxnSpPr/>
      </xdr:nvCxnSpPr>
      <xdr:spPr>
        <a:xfrm flipV="1">
          <a:off x="6169890" y="1261729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247" name="Straight Arrow Connector 246">
          <a:extLst>
            <a:ext uri="{FF2B5EF4-FFF2-40B4-BE49-F238E27FC236}">
              <a16:creationId xmlns:a16="http://schemas.microsoft.com/office/drawing/2014/main" id="{225DC5C6-58BF-4ABA-BE7E-36372C473841}"/>
            </a:ext>
          </a:extLst>
        </xdr:cNvPr>
        <xdr:cNvCxnSpPr/>
      </xdr:nvCxnSpPr>
      <xdr:spPr>
        <a:xfrm flipV="1">
          <a:off x="8209640" y="1262086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48" name="Straight Arrow Connector 247">
          <a:extLst>
            <a:ext uri="{FF2B5EF4-FFF2-40B4-BE49-F238E27FC236}">
              <a16:creationId xmlns:a16="http://schemas.microsoft.com/office/drawing/2014/main" id="{1393E908-8089-4F36-B48D-0EA8FA73482F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49" name="Straight Arrow Connector 248">
          <a:extLst>
            <a:ext uri="{FF2B5EF4-FFF2-40B4-BE49-F238E27FC236}">
              <a16:creationId xmlns:a16="http://schemas.microsoft.com/office/drawing/2014/main" id="{F53D89D9-3894-45B5-8791-0C4A5042CF71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0" name="Straight Arrow Connector 249">
          <a:extLst>
            <a:ext uri="{FF2B5EF4-FFF2-40B4-BE49-F238E27FC236}">
              <a16:creationId xmlns:a16="http://schemas.microsoft.com/office/drawing/2014/main" id="{63E99922-8438-4B39-AFFC-0B9B1059FA0F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51" name="Straight Arrow Connector 250">
          <a:extLst>
            <a:ext uri="{FF2B5EF4-FFF2-40B4-BE49-F238E27FC236}">
              <a16:creationId xmlns:a16="http://schemas.microsoft.com/office/drawing/2014/main" id="{4E86CFB0-3CC1-4031-9F30-C997B9618C87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52" name="Straight Arrow Connector 251">
          <a:extLst>
            <a:ext uri="{FF2B5EF4-FFF2-40B4-BE49-F238E27FC236}">
              <a16:creationId xmlns:a16="http://schemas.microsoft.com/office/drawing/2014/main" id="{A9DC92E1-292F-4F1C-B1B4-7C00AF5389FA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3" name="Straight Arrow Connector 252">
          <a:extLst>
            <a:ext uri="{FF2B5EF4-FFF2-40B4-BE49-F238E27FC236}">
              <a16:creationId xmlns:a16="http://schemas.microsoft.com/office/drawing/2014/main" id="{20399310-20F9-4C7E-AB73-BE49FB31924C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54" name="Straight Arrow Connector 253">
          <a:extLst>
            <a:ext uri="{FF2B5EF4-FFF2-40B4-BE49-F238E27FC236}">
              <a16:creationId xmlns:a16="http://schemas.microsoft.com/office/drawing/2014/main" id="{BF1E0A78-5078-46B9-B319-675BD63B8279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55" name="Straight Arrow Connector 254">
          <a:extLst>
            <a:ext uri="{FF2B5EF4-FFF2-40B4-BE49-F238E27FC236}">
              <a16:creationId xmlns:a16="http://schemas.microsoft.com/office/drawing/2014/main" id="{E42123E3-F66C-4D83-8EF0-638ACEE05A0B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6" name="Straight Arrow Connector 255">
          <a:extLst>
            <a:ext uri="{FF2B5EF4-FFF2-40B4-BE49-F238E27FC236}">
              <a16:creationId xmlns:a16="http://schemas.microsoft.com/office/drawing/2014/main" id="{CB4ED322-3B5F-43B7-A6A0-7C1E8CC06ADF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257" name="Straight Arrow Connector 256">
          <a:extLst>
            <a:ext uri="{FF2B5EF4-FFF2-40B4-BE49-F238E27FC236}">
              <a16:creationId xmlns:a16="http://schemas.microsoft.com/office/drawing/2014/main" id="{79A283FF-504F-49B3-B234-26DAC58B2676}"/>
            </a:ext>
          </a:extLst>
        </xdr:cNvPr>
        <xdr:cNvCxnSpPr/>
      </xdr:nvCxnSpPr>
      <xdr:spPr>
        <a:xfrm flipV="1">
          <a:off x="4124187" y="154543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258" name="Straight Arrow Connector 257">
          <a:extLst>
            <a:ext uri="{FF2B5EF4-FFF2-40B4-BE49-F238E27FC236}">
              <a16:creationId xmlns:a16="http://schemas.microsoft.com/office/drawing/2014/main" id="{22D7B265-A954-45C5-9E11-8AD269D3292A}"/>
            </a:ext>
          </a:extLst>
        </xdr:cNvPr>
        <xdr:cNvCxnSpPr/>
      </xdr:nvCxnSpPr>
      <xdr:spPr>
        <a:xfrm flipV="1">
          <a:off x="6169890" y="154519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259" name="Straight Arrow Connector 258">
          <a:extLst>
            <a:ext uri="{FF2B5EF4-FFF2-40B4-BE49-F238E27FC236}">
              <a16:creationId xmlns:a16="http://schemas.microsoft.com/office/drawing/2014/main" id="{711DDA8D-CA12-4776-9982-F894D038C2E3}"/>
            </a:ext>
          </a:extLst>
        </xdr:cNvPr>
        <xdr:cNvCxnSpPr/>
      </xdr:nvCxnSpPr>
      <xdr:spPr>
        <a:xfrm flipV="1">
          <a:off x="8209640" y="154555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0" name="Straight Arrow Connector 259">
          <a:extLst>
            <a:ext uri="{FF2B5EF4-FFF2-40B4-BE49-F238E27FC236}">
              <a16:creationId xmlns:a16="http://schemas.microsoft.com/office/drawing/2014/main" id="{53453309-D175-4399-8333-C293F900CCB4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61" name="Straight Arrow Connector 260">
          <a:extLst>
            <a:ext uri="{FF2B5EF4-FFF2-40B4-BE49-F238E27FC236}">
              <a16:creationId xmlns:a16="http://schemas.microsoft.com/office/drawing/2014/main" id="{EDB92259-B573-4A86-B1AA-22A2C0FD2364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62" name="Straight Arrow Connector 261">
          <a:extLst>
            <a:ext uri="{FF2B5EF4-FFF2-40B4-BE49-F238E27FC236}">
              <a16:creationId xmlns:a16="http://schemas.microsoft.com/office/drawing/2014/main" id="{1598ED42-FE80-4763-B46F-EB9CD54EEACB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3" name="Straight Arrow Connector 262">
          <a:extLst>
            <a:ext uri="{FF2B5EF4-FFF2-40B4-BE49-F238E27FC236}">
              <a16:creationId xmlns:a16="http://schemas.microsoft.com/office/drawing/2014/main" id="{11F54906-FA26-4F1A-9349-594BDAA1E202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64" name="Straight Arrow Connector 263">
          <a:extLst>
            <a:ext uri="{FF2B5EF4-FFF2-40B4-BE49-F238E27FC236}">
              <a16:creationId xmlns:a16="http://schemas.microsoft.com/office/drawing/2014/main" id="{EB4078D2-F2AA-4376-82F9-086F458F222A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65" name="Straight Arrow Connector 264">
          <a:extLst>
            <a:ext uri="{FF2B5EF4-FFF2-40B4-BE49-F238E27FC236}">
              <a16:creationId xmlns:a16="http://schemas.microsoft.com/office/drawing/2014/main" id="{8879C8E8-7A67-4CCA-ACCC-E065CB4491C1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6" name="Straight Arrow Connector 265">
          <a:extLst>
            <a:ext uri="{FF2B5EF4-FFF2-40B4-BE49-F238E27FC236}">
              <a16:creationId xmlns:a16="http://schemas.microsoft.com/office/drawing/2014/main" id="{44A11792-89C9-479E-8507-064A322CEDB3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67" name="Straight Arrow Connector 266">
          <a:extLst>
            <a:ext uri="{FF2B5EF4-FFF2-40B4-BE49-F238E27FC236}">
              <a16:creationId xmlns:a16="http://schemas.microsoft.com/office/drawing/2014/main" id="{173BCFD4-45D3-4434-87B1-DC2E32DB97A9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68" name="Straight Arrow Connector 267">
          <a:extLst>
            <a:ext uri="{FF2B5EF4-FFF2-40B4-BE49-F238E27FC236}">
              <a16:creationId xmlns:a16="http://schemas.microsoft.com/office/drawing/2014/main" id="{6F5AFDAD-A2D6-4C2F-9D02-33C4BE140043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69" name="Straight Arrow Connector 268">
          <a:extLst>
            <a:ext uri="{FF2B5EF4-FFF2-40B4-BE49-F238E27FC236}">
              <a16:creationId xmlns:a16="http://schemas.microsoft.com/office/drawing/2014/main" id="{8B20388B-36CF-4595-9BF4-3DCF6D847B41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70" name="Straight Arrow Connector 269">
          <a:extLst>
            <a:ext uri="{FF2B5EF4-FFF2-40B4-BE49-F238E27FC236}">
              <a16:creationId xmlns:a16="http://schemas.microsoft.com/office/drawing/2014/main" id="{CC844BDD-A8C7-4A85-A357-283F65A67728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71" name="Straight Arrow Connector 270">
          <a:extLst>
            <a:ext uri="{FF2B5EF4-FFF2-40B4-BE49-F238E27FC236}">
              <a16:creationId xmlns:a16="http://schemas.microsoft.com/office/drawing/2014/main" id="{38231BBB-54F4-4589-9125-6A4A1048B9B1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272" name="Straight Arrow Connector 271">
          <a:extLst>
            <a:ext uri="{FF2B5EF4-FFF2-40B4-BE49-F238E27FC236}">
              <a16:creationId xmlns:a16="http://schemas.microsoft.com/office/drawing/2014/main" id="{B8B5732F-642E-4404-90C5-5016BE787F42}"/>
            </a:ext>
          </a:extLst>
        </xdr:cNvPr>
        <xdr:cNvCxnSpPr/>
      </xdr:nvCxnSpPr>
      <xdr:spPr>
        <a:xfrm flipV="1">
          <a:off x="4124187" y="182889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273" name="Straight Arrow Connector 272">
          <a:extLst>
            <a:ext uri="{FF2B5EF4-FFF2-40B4-BE49-F238E27FC236}">
              <a16:creationId xmlns:a16="http://schemas.microsoft.com/office/drawing/2014/main" id="{CEC09976-DF52-4F53-95C7-41B6DC65E7F8}"/>
            </a:ext>
          </a:extLst>
        </xdr:cNvPr>
        <xdr:cNvCxnSpPr/>
      </xdr:nvCxnSpPr>
      <xdr:spPr>
        <a:xfrm flipV="1">
          <a:off x="6169890" y="182865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274" name="Straight Arrow Connector 273">
          <a:extLst>
            <a:ext uri="{FF2B5EF4-FFF2-40B4-BE49-F238E27FC236}">
              <a16:creationId xmlns:a16="http://schemas.microsoft.com/office/drawing/2014/main" id="{B5BF3D87-2406-4268-9613-A329723BEE38}"/>
            </a:ext>
          </a:extLst>
        </xdr:cNvPr>
        <xdr:cNvCxnSpPr/>
      </xdr:nvCxnSpPr>
      <xdr:spPr>
        <a:xfrm flipV="1">
          <a:off x="8209640" y="182901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75" name="Straight Arrow Connector 274">
          <a:extLst>
            <a:ext uri="{FF2B5EF4-FFF2-40B4-BE49-F238E27FC236}">
              <a16:creationId xmlns:a16="http://schemas.microsoft.com/office/drawing/2014/main" id="{DDC35A7D-49CE-454D-809B-5AB73854835C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76" name="Straight Arrow Connector 275">
          <a:extLst>
            <a:ext uri="{FF2B5EF4-FFF2-40B4-BE49-F238E27FC236}">
              <a16:creationId xmlns:a16="http://schemas.microsoft.com/office/drawing/2014/main" id="{81792522-48C4-48F5-ABB2-3E08C647AA70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77" name="Straight Arrow Connector 276">
          <a:extLst>
            <a:ext uri="{FF2B5EF4-FFF2-40B4-BE49-F238E27FC236}">
              <a16:creationId xmlns:a16="http://schemas.microsoft.com/office/drawing/2014/main" id="{4C9F65AB-5559-4FA4-A4D2-88C19AC10C45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78" name="Straight Arrow Connector 277">
          <a:extLst>
            <a:ext uri="{FF2B5EF4-FFF2-40B4-BE49-F238E27FC236}">
              <a16:creationId xmlns:a16="http://schemas.microsoft.com/office/drawing/2014/main" id="{1BBDBB15-8724-46D4-B5C7-4FA2AB41DC4C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79" name="Straight Arrow Connector 278">
          <a:extLst>
            <a:ext uri="{FF2B5EF4-FFF2-40B4-BE49-F238E27FC236}">
              <a16:creationId xmlns:a16="http://schemas.microsoft.com/office/drawing/2014/main" id="{065CAB64-FE9C-4BFF-8255-FA01D90EC17C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0" name="Straight Arrow Connector 279">
          <a:extLst>
            <a:ext uri="{FF2B5EF4-FFF2-40B4-BE49-F238E27FC236}">
              <a16:creationId xmlns:a16="http://schemas.microsoft.com/office/drawing/2014/main" id="{ABD8F594-464F-422D-8688-DC9362198D3E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81" name="Straight Arrow Connector 280">
          <a:extLst>
            <a:ext uri="{FF2B5EF4-FFF2-40B4-BE49-F238E27FC236}">
              <a16:creationId xmlns:a16="http://schemas.microsoft.com/office/drawing/2014/main" id="{E5B1340D-76BB-4F97-ABCC-B655E5E3FB56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82" name="Straight Arrow Connector 281">
          <a:extLst>
            <a:ext uri="{FF2B5EF4-FFF2-40B4-BE49-F238E27FC236}">
              <a16:creationId xmlns:a16="http://schemas.microsoft.com/office/drawing/2014/main" id="{E589C27E-23E2-496D-95E6-AC4DB732E1D1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3" name="Straight Arrow Connector 282">
          <a:extLst>
            <a:ext uri="{FF2B5EF4-FFF2-40B4-BE49-F238E27FC236}">
              <a16:creationId xmlns:a16="http://schemas.microsoft.com/office/drawing/2014/main" id="{12F42EA9-8BEE-4ED5-9893-B29BA5A6763D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84" name="Straight Arrow Connector 283">
          <a:extLst>
            <a:ext uri="{FF2B5EF4-FFF2-40B4-BE49-F238E27FC236}">
              <a16:creationId xmlns:a16="http://schemas.microsoft.com/office/drawing/2014/main" id="{46A4CCD3-59B8-41A2-9A84-73557F994405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85" name="Straight Arrow Connector 284">
          <a:extLst>
            <a:ext uri="{FF2B5EF4-FFF2-40B4-BE49-F238E27FC236}">
              <a16:creationId xmlns:a16="http://schemas.microsoft.com/office/drawing/2014/main" id="{0C480FF5-15BC-42E1-B138-5E3EDBE034BD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6" name="Straight Arrow Connector 285">
          <a:extLst>
            <a:ext uri="{FF2B5EF4-FFF2-40B4-BE49-F238E27FC236}">
              <a16:creationId xmlns:a16="http://schemas.microsoft.com/office/drawing/2014/main" id="{0FF93666-5AF7-4C97-AF2C-A45686282052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87" name="Straight Arrow Connector 286">
          <a:extLst>
            <a:ext uri="{FF2B5EF4-FFF2-40B4-BE49-F238E27FC236}">
              <a16:creationId xmlns:a16="http://schemas.microsoft.com/office/drawing/2014/main" id="{3D307285-4B4D-4791-BCDD-C5CF641C3C1B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88" name="Straight Arrow Connector 287">
          <a:extLst>
            <a:ext uri="{FF2B5EF4-FFF2-40B4-BE49-F238E27FC236}">
              <a16:creationId xmlns:a16="http://schemas.microsoft.com/office/drawing/2014/main" id="{D26C430E-2E7C-46DB-B5E7-E2FDB055D82B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89" name="Straight Arrow Connector 288">
          <a:extLst>
            <a:ext uri="{FF2B5EF4-FFF2-40B4-BE49-F238E27FC236}">
              <a16:creationId xmlns:a16="http://schemas.microsoft.com/office/drawing/2014/main" id="{581CA154-5FBA-42E2-B0E6-CC9776FD6121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290" name="Straight Arrow Connector 289">
          <a:extLst>
            <a:ext uri="{FF2B5EF4-FFF2-40B4-BE49-F238E27FC236}">
              <a16:creationId xmlns:a16="http://schemas.microsoft.com/office/drawing/2014/main" id="{30B3D5EB-124E-4BB7-A93D-E092C39FE08C}"/>
            </a:ext>
          </a:extLst>
        </xdr:cNvPr>
        <xdr:cNvCxnSpPr/>
      </xdr:nvCxnSpPr>
      <xdr:spPr>
        <a:xfrm flipV="1">
          <a:off x="4124187" y="2112359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291" name="Straight Arrow Connector 290">
          <a:extLst>
            <a:ext uri="{FF2B5EF4-FFF2-40B4-BE49-F238E27FC236}">
              <a16:creationId xmlns:a16="http://schemas.microsoft.com/office/drawing/2014/main" id="{DFE1E3DE-823C-4542-92F3-FC8B0C035F76}"/>
            </a:ext>
          </a:extLst>
        </xdr:cNvPr>
        <xdr:cNvCxnSpPr/>
      </xdr:nvCxnSpPr>
      <xdr:spPr>
        <a:xfrm flipV="1">
          <a:off x="6169890" y="2112121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292" name="Straight Arrow Connector 291">
          <a:extLst>
            <a:ext uri="{FF2B5EF4-FFF2-40B4-BE49-F238E27FC236}">
              <a16:creationId xmlns:a16="http://schemas.microsoft.com/office/drawing/2014/main" id="{E270DA1A-BE2F-44E7-8B0B-6CBFFFCD9B78}"/>
            </a:ext>
          </a:extLst>
        </xdr:cNvPr>
        <xdr:cNvCxnSpPr/>
      </xdr:nvCxnSpPr>
      <xdr:spPr>
        <a:xfrm flipV="1">
          <a:off x="8209640" y="2112478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93" name="Straight Arrow Connector 292">
          <a:extLst>
            <a:ext uri="{FF2B5EF4-FFF2-40B4-BE49-F238E27FC236}">
              <a16:creationId xmlns:a16="http://schemas.microsoft.com/office/drawing/2014/main" id="{98ED42B8-ACC3-40E1-852B-41BF8DFDF86E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294" name="Straight Arrow Connector 293">
          <a:extLst>
            <a:ext uri="{FF2B5EF4-FFF2-40B4-BE49-F238E27FC236}">
              <a16:creationId xmlns:a16="http://schemas.microsoft.com/office/drawing/2014/main" id="{5A1B39E7-562C-4BDB-91B9-0425ADB8C827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295" name="Straight Arrow Connector 294">
          <a:extLst>
            <a:ext uri="{FF2B5EF4-FFF2-40B4-BE49-F238E27FC236}">
              <a16:creationId xmlns:a16="http://schemas.microsoft.com/office/drawing/2014/main" id="{BD119765-00EE-45AB-A3A3-0FE09C5059C6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96" name="Straight Arrow Connector 295">
          <a:extLst>
            <a:ext uri="{FF2B5EF4-FFF2-40B4-BE49-F238E27FC236}">
              <a16:creationId xmlns:a16="http://schemas.microsoft.com/office/drawing/2014/main" id="{05D23B1E-4156-4C25-90BB-6DFCD503FCBB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297" name="Straight Arrow Connector 296">
          <a:extLst>
            <a:ext uri="{FF2B5EF4-FFF2-40B4-BE49-F238E27FC236}">
              <a16:creationId xmlns:a16="http://schemas.microsoft.com/office/drawing/2014/main" id="{1203C789-B0E4-4CE2-899F-D47E512D78FF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298" name="Straight Arrow Connector 297">
          <a:extLst>
            <a:ext uri="{FF2B5EF4-FFF2-40B4-BE49-F238E27FC236}">
              <a16:creationId xmlns:a16="http://schemas.microsoft.com/office/drawing/2014/main" id="{FBCEB870-B0E5-4306-8687-AEF924BC4621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299" name="Straight Arrow Connector 298">
          <a:extLst>
            <a:ext uri="{FF2B5EF4-FFF2-40B4-BE49-F238E27FC236}">
              <a16:creationId xmlns:a16="http://schemas.microsoft.com/office/drawing/2014/main" id="{8728683F-C76E-494C-96D3-95B1C70AC258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0" name="Straight Arrow Connector 299">
          <a:extLst>
            <a:ext uri="{FF2B5EF4-FFF2-40B4-BE49-F238E27FC236}">
              <a16:creationId xmlns:a16="http://schemas.microsoft.com/office/drawing/2014/main" id="{71174BDA-31F9-496B-8536-25E3C8A7258A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01" name="Straight Arrow Connector 300">
          <a:extLst>
            <a:ext uri="{FF2B5EF4-FFF2-40B4-BE49-F238E27FC236}">
              <a16:creationId xmlns:a16="http://schemas.microsoft.com/office/drawing/2014/main" id="{9A28124F-1E16-4E35-B3B2-63DD4D2CAECE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02" name="Straight Arrow Connector 301">
          <a:extLst>
            <a:ext uri="{FF2B5EF4-FFF2-40B4-BE49-F238E27FC236}">
              <a16:creationId xmlns:a16="http://schemas.microsoft.com/office/drawing/2014/main" id="{6F9EE271-A389-4403-B8A3-8A7FBE649FB5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3" name="Straight Arrow Connector 302">
          <a:extLst>
            <a:ext uri="{FF2B5EF4-FFF2-40B4-BE49-F238E27FC236}">
              <a16:creationId xmlns:a16="http://schemas.microsoft.com/office/drawing/2014/main" id="{5B0CC59E-9A3B-424F-BD80-BD6A90A94FE8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04" name="Straight Arrow Connector 303">
          <a:extLst>
            <a:ext uri="{FF2B5EF4-FFF2-40B4-BE49-F238E27FC236}">
              <a16:creationId xmlns:a16="http://schemas.microsoft.com/office/drawing/2014/main" id="{5D81F817-A58A-4922-A434-58221D08167D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05" name="Straight Arrow Connector 304">
          <a:extLst>
            <a:ext uri="{FF2B5EF4-FFF2-40B4-BE49-F238E27FC236}">
              <a16:creationId xmlns:a16="http://schemas.microsoft.com/office/drawing/2014/main" id="{F094E3CA-738C-4407-B032-F0055FC4DE0A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6" name="Straight Arrow Connector 305">
          <a:extLst>
            <a:ext uri="{FF2B5EF4-FFF2-40B4-BE49-F238E27FC236}">
              <a16:creationId xmlns:a16="http://schemas.microsoft.com/office/drawing/2014/main" id="{5FFC80BA-816F-4CAA-B36D-5F06603E3F19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07" name="Straight Arrow Connector 306">
          <a:extLst>
            <a:ext uri="{FF2B5EF4-FFF2-40B4-BE49-F238E27FC236}">
              <a16:creationId xmlns:a16="http://schemas.microsoft.com/office/drawing/2014/main" id="{8CB514EF-9BBC-41F5-814F-067DBED38619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08" name="Straight Arrow Connector 307">
          <a:extLst>
            <a:ext uri="{FF2B5EF4-FFF2-40B4-BE49-F238E27FC236}">
              <a16:creationId xmlns:a16="http://schemas.microsoft.com/office/drawing/2014/main" id="{FA485133-FA82-48D3-8542-6C326D2F8C1A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09" name="Straight Arrow Connector 308">
          <a:extLst>
            <a:ext uri="{FF2B5EF4-FFF2-40B4-BE49-F238E27FC236}">
              <a16:creationId xmlns:a16="http://schemas.microsoft.com/office/drawing/2014/main" id="{A7B5F35E-2617-4AFD-905D-AA232C415548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10" name="Straight Arrow Connector 309">
          <a:extLst>
            <a:ext uri="{FF2B5EF4-FFF2-40B4-BE49-F238E27FC236}">
              <a16:creationId xmlns:a16="http://schemas.microsoft.com/office/drawing/2014/main" id="{6B125CA1-F2AB-4235-9225-5F4A418D74AB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311" name="Straight Arrow Connector 310">
          <a:extLst>
            <a:ext uri="{FF2B5EF4-FFF2-40B4-BE49-F238E27FC236}">
              <a16:creationId xmlns:a16="http://schemas.microsoft.com/office/drawing/2014/main" id="{C23C77B2-A77A-4B00-9EE9-F1493F03C1EC}"/>
            </a:ext>
          </a:extLst>
        </xdr:cNvPr>
        <xdr:cNvCxnSpPr/>
      </xdr:nvCxnSpPr>
      <xdr:spPr>
        <a:xfrm flipV="1">
          <a:off x="4124187" y="2395823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312" name="Straight Arrow Connector 311">
          <a:extLst>
            <a:ext uri="{FF2B5EF4-FFF2-40B4-BE49-F238E27FC236}">
              <a16:creationId xmlns:a16="http://schemas.microsoft.com/office/drawing/2014/main" id="{667F8B4F-66E2-4372-9295-D3EE300C8F86}"/>
            </a:ext>
          </a:extLst>
        </xdr:cNvPr>
        <xdr:cNvCxnSpPr/>
      </xdr:nvCxnSpPr>
      <xdr:spPr>
        <a:xfrm flipV="1">
          <a:off x="6169890" y="2395585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313" name="Straight Arrow Connector 312">
          <a:extLst>
            <a:ext uri="{FF2B5EF4-FFF2-40B4-BE49-F238E27FC236}">
              <a16:creationId xmlns:a16="http://schemas.microsoft.com/office/drawing/2014/main" id="{47A10010-813D-41C9-A41B-98105E291ACD}"/>
            </a:ext>
          </a:extLst>
        </xdr:cNvPr>
        <xdr:cNvCxnSpPr/>
      </xdr:nvCxnSpPr>
      <xdr:spPr>
        <a:xfrm flipV="1">
          <a:off x="8209640" y="2395942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261936</xdr:colOff>
      <xdr:row>17</xdr:row>
      <xdr:rowOff>17859</xdr:rowOff>
    </xdr:from>
    <xdr:to>
      <xdr:col>9</xdr:col>
      <xdr:colOff>267889</xdr:colOff>
      <xdr:row>20</xdr:row>
      <xdr:rowOff>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5272086" y="28372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17</xdr:row>
      <xdr:rowOff>11909</xdr:rowOff>
    </xdr:from>
    <xdr:to>
      <xdr:col>12</xdr:col>
      <xdr:colOff>273838</xdr:colOff>
      <xdr:row>19</xdr:row>
      <xdr:rowOff>166690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6821085" y="28313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17</xdr:row>
      <xdr:rowOff>9531</xdr:rowOff>
    </xdr:from>
    <xdr:to>
      <xdr:col>15</xdr:col>
      <xdr:colOff>271428</xdr:colOff>
      <xdr:row>19</xdr:row>
      <xdr:rowOff>164312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8361725" y="28289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17</xdr:row>
      <xdr:rowOff>9528</xdr:rowOff>
    </xdr:from>
    <xdr:to>
      <xdr:col>10</xdr:col>
      <xdr:colOff>253594</xdr:colOff>
      <xdr:row>19</xdr:row>
      <xdr:rowOff>164309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V="1">
          <a:off x="5772141" y="28289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17</xdr:row>
      <xdr:rowOff>19056</xdr:rowOff>
    </xdr:from>
    <xdr:to>
      <xdr:col>13</xdr:col>
      <xdr:colOff>263090</xdr:colOff>
      <xdr:row>20</xdr:row>
      <xdr:rowOff>1197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V="1">
          <a:off x="7324687" y="28384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17</xdr:row>
      <xdr:rowOff>16678</xdr:rowOff>
    </xdr:from>
    <xdr:to>
      <xdr:col>16</xdr:col>
      <xdr:colOff>254727</xdr:colOff>
      <xdr:row>19</xdr:row>
      <xdr:rowOff>171459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CxnSpPr/>
      </xdr:nvCxnSpPr>
      <xdr:spPr>
        <a:xfrm flipV="1">
          <a:off x="8859374" y="28360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22</xdr:row>
      <xdr:rowOff>23812</xdr:rowOff>
    </xdr:from>
    <xdr:to>
      <xdr:col>11</xdr:col>
      <xdr:colOff>500063</xdr:colOff>
      <xdr:row>22</xdr:row>
      <xdr:rowOff>24401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V="1">
          <a:off x="6031092" y="36623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22</xdr:row>
      <xdr:rowOff>21434</xdr:rowOff>
    </xdr:from>
    <xdr:to>
      <xdr:col>14</xdr:col>
      <xdr:colOff>503605</xdr:colOff>
      <xdr:row>22</xdr:row>
      <xdr:rowOff>22023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CxnSpPr/>
      </xdr:nvCxnSpPr>
      <xdr:spPr>
        <a:xfrm flipV="1">
          <a:off x="7577685" y="36599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22</xdr:row>
      <xdr:rowOff>25009</xdr:rowOff>
    </xdr:from>
    <xdr:to>
      <xdr:col>17</xdr:col>
      <xdr:colOff>501195</xdr:colOff>
      <xdr:row>22</xdr:row>
      <xdr:rowOff>25598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V="1">
          <a:off x="9118325" y="36635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27</xdr:row>
      <xdr:rowOff>17859</xdr:rowOff>
    </xdr:from>
    <xdr:to>
      <xdr:col>9</xdr:col>
      <xdr:colOff>267889</xdr:colOff>
      <xdr:row>30</xdr:row>
      <xdr:rowOff>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CxnSpPr/>
      </xdr:nvCxnSpPr>
      <xdr:spPr>
        <a:xfrm>
          <a:off x="5272086" y="44755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27</xdr:row>
      <xdr:rowOff>11909</xdr:rowOff>
    </xdr:from>
    <xdr:to>
      <xdr:col>12</xdr:col>
      <xdr:colOff>273838</xdr:colOff>
      <xdr:row>29</xdr:row>
      <xdr:rowOff>166690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>
          <a:off x="6821085" y="44696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27</xdr:row>
      <xdr:rowOff>9531</xdr:rowOff>
    </xdr:from>
    <xdr:to>
      <xdr:col>15</xdr:col>
      <xdr:colOff>271428</xdr:colOff>
      <xdr:row>29</xdr:row>
      <xdr:rowOff>164312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CxnSpPr/>
      </xdr:nvCxnSpPr>
      <xdr:spPr>
        <a:xfrm>
          <a:off x="8361725" y="44672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27</xdr:row>
      <xdr:rowOff>9528</xdr:rowOff>
    </xdr:from>
    <xdr:to>
      <xdr:col>10</xdr:col>
      <xdr:colOff>253594</xdr:colOff>
      <xdr:row>29</xdr:row>
      <xdr:rowOff>164309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CxnSpPr/>
      </xdr:nvCxnSpPr>
      <xdr:spPr>
        <a:xfrm flipV="1">
          <a:off x="5772141" y="44672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27</xdr:row>
      <xdr:rowOff>19056</xdr:rowOff>
    </xdr:from>
    <xdr:to>
      <xdr:col>13</xdr:col>
      <xdr:colOff>263090</xdr:colOff>
      <xdr:row>30</xdr:row>
      <xdr:rowOff>1197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 flipV="1">
          <a:off x="7324687" y="44767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27</xdr:row>
      <xdr:rowOff>16678</xdr:rowOff>
    </xdr:from>
    <xdr:to>
      <xdr:col>16</xdr:col>
      <xdr:colOff>254727</xdr:colOff>
      <xdr:row>29</xdr:row>
      <xdr:rowOff>171459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CxnSpPr/>
      </xdr:nvCxnSpPr>
      <xdr:spPr>
        <a:xfrm flipV="1">
          <a:off x="8859374" y="44743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32</xdr:row>
      <xdr:rowOff>23812</xdr:rowOff>
    </xdr:from>
    <xdr:to>
      <xdr:col>11</xdr:col>
      <xdr:colOff>500063</xdr:colOff>
      <xdr:row>32</xdr:row>
      <xdr:rowOff>24401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CxnSpPr/>
      </xdr:nvCxnSpPr>
      <xdr:spPr>
        <a:xfrm flipV="1">
          <a:off x="6031092" y="53006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32</xdr:row>
      <xdr:rowOff>21434</xdr:rowOff>
    </xdr:from>
    <xdr:to>
      <xdr:col>14</xdr:col>
      <xdr:colOff>503605</xdr:colOff>
      <xdr:row>32</xdr:row>
      <xdr:rowOff>22023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CxnSpPr/>
      </xdr:nvCxnSpPr>
      <xdr:spPr>
        <a:xfrm flipV="1">
          <a:off x="7577685" y="52982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32</xdr:row>
      <xdr:rowOff>25009</xdr:rowOff>
    </xdr:from>
    <xdr:to>
      <xdr:col>17</xdr:col>
      <xdr:colOff>501195</xdr:colOff>
      <xdr:row>32</xdr:row>
      <xdr:rowOff>25598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CxnSpPr/>
      </xdr:nvCxnSpPr>
      <xdr:spPr>
        <a:xfrm flipV="1">
          <a:off x="9118325" y="53018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37</xdr:row>
      <xdr:rowOff>17859</xdr:rowOff>
    </xdr:from>
    <xdr:to>
      <xdr:col>9</xdr:col>
      <xdr:colOff>267889</xdr:colOff>
      <xdr:row>40</xdr:row>
      <xdr:rowOff>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CxnSpPr/>
      </xdr:nvCxnSpPr>
      <xdr:spPr>
        <a:xfrm>
          <a:off x="5272086" y="61138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37</xdr:row>
      <xdr:rowOff>11909</xdr:rowOff>
    </xdr:from>
    <xdr:to>
      <xdr:col>12</xdr:col>
      <xdr:colOff>273838</xdr:colOff>
      <xdr:row>39</xdr:row>
      <xdr:rowOff>166690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CxnSpPr/>
      </xdr:nvCxnSpPr>
      <xdr:spPr>
        <a:xfrm>
          <a:off x="6821085" y="61079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37</xdr:row>
      <xdr:rowOff>9531</xdr:rowOff>
    </xdr:from>
    <xdr:to>
      <xdr:col>15</xdr:col>
      <xdr:colOff>271428</xdr:colOff>
      <xdr:row>39</xdr:row>
      <xdr:rowOff>164312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CxnSpPr/>
      </xdr:nvCxnSpPr>
      <xdr:spPr>
        <a:xfrm>
          <a:off x="8361725" y="61055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37</xdr:row>
      <xdr:rowOff>9528</xdr:rowOff>
    </xdr:from>
    <xdr:to>
      <xdr:col>10</xdr:col>
      <xdr:colOff>253594</xdr:colOff>
      <xdr:row>39</xdr:row>
      <xdr:rowOff>164309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CxnSpPr/>
      </xdr:nvCxnSpPr>
      <xdr:spPr>
        <a:xfrm flipV="1">
          <a:off x="5772141" y="61055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37</xdr:row>
      <xdr:rowOff>19056</xdr:rowOff>
    </xdr:from>
    <xdr:to>
      <xdr:col>13</xdr:col>
      <xdr:colOff>263090</xdr:colOff>
      <xdr:row>40</xdr:row>
      <xdr:rowOff>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V="1">
          <a:off x="7324687" y="61150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37</xdr:row>
      <xdr:rowOff>16678</xdr:rowOff>
    </xdr:from>
    <xdr:to>
      <xdr:col>16</xdr:col>
      <xdr:colOff>254727</xdr:colOff>
      <xdr:row>39</xdr:row>
      <xdr:rowOff>171459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 flipV="1">
          <a:off x="8859374" y="61126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42</xdr:row>
      <xdr:rowOff>23812</xdr:rowOff>
    </xdr:from>
    <xdr:to>
      <xdr:col>11</xdr:col>
      <xdr:colOff>500063</xdr:colOff>
      <xdr:row>42</xdr:row>
      <xdr:rowOff>24401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CxnSpPr/>
      </xdr:nvCxnSpPr>
      <xdr:spPr>
        <a:xfrm flipV="1">
          <a:off x="6031092" y="69389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42</xdr:row>
      <xdr:rowOff>21434</xdr:rowOff>
    </xdr:from>
    <xdr:to>
      <xdr:col>14</xdr:col>
      <xdr:colOff>503605</xdr:colOff>
      <xdr:row>42</xdr:row>
      <xdr:rowOff>22023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CxnSpPr/>
      </xdr:nvCxnSpPr>
      <xdr:spPr>
        <a:xfrm flipV="1">
          <a:off x="7577685" y="69365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42</xdr:row>
      <xdr:rowOff>25009</xdr:rowOff>
    </xdr:from>
    <xdr:to>
      <xdr:col>17</xdr:col>
      <xdr:colOff>501195</xdr:colOff>
      <xdr:row>42</xdr:row>
      <xdr:rowOff>25598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CxnSpPr/>
      </xdr:nvCxnSpPr>
      <xdr:spPr>
        <a:xfrm flipV="1">
          <a:off x="9118325" y="69401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47</xdr:row>
      <xdr:rowOff>17859</xdr:rowOff>
    </xdr:from>
    <xdr:to>
      <xdr:col>9</xdr:col>
      <xdr:colOff>267889</xdr:colOff>
      <xdr:row>50</xdr:row>
      <xdr:rowOff>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CxnSpPr/>
      </xdr:nvCxnSpPr>
      <xdr:spPr>
        <a:xfrm>
          <a:off x="5272086" y="77521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47</xdr:row>
      <xdr:rowOff>11909</xdr:rowOff>
    </xdr:from>
    <xdr:to>
      <xdr:col>12</xdr:col>
      <xdr:colOff>273838</xdr:colOff>
      <xdr:row>49</xdr:row>
      <xdr:rowOff>166690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CxnSpPr/>
      </xdr:nvCxnSpPr>
      <xdr:spPr>
        <a:xfrm>
          <a:off x="6821085" y="77462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47</xdr:row>
      <xdr:rowOff>9531</xdr:rowOff>
    </xdr:from>
    <xdr:to>
      <xdr:col>15</xdr:col>
      <xdr:colOff>271428</xdr:colOff>
      <xdr:row>49</xdr:row>
      <xdr:rowOff>164312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CxnSpPr/>
      </xdr:nvCxnSpPr>
      <xdr:spPr>
        <a:xfrm>
          <a:off x="8361725" y="77438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47</xdr:row>
      <xdr:rowOff>9528</xdr:rowOff>
    </xdr:from>
    <xdr:to>
      <xdr:col>10</xdr:col>
      <xdr:colOff>253594</xdr:colOff>
      <xdr:row>49</xdr:row>
      <xdr:rowOff>164309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CxnSpPr/>
      </xdr:nvCxnSpPr>
      <xdr:spPr>
        <a:xfrm flipV="1">
          <a:off x="5772141" y="77438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47</xdr:row>
      <xdr:rowOff>19056</xdr:rowOff>
    </xdr:from>
    <xdr:to>
      <xdr:col>13</xdr:col>
      <xdr:colOff>263090</xdr:colOff>
      <xdr:row>50</xdr:row>
      <xdr:rowOff>1197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CxnSpPr/>
      </xdr:nvCxnSpPr>
      <xdr:spPr>
        <a:xfrm flipV="1">
          <a:off x="7324687" y="77533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47</xdr:row>
      <xdr:rowOff>16678</xdr:rowOff>
    </xdr:from>
    <xdr:to>
      <xdr:col>16</xdr:col>
      <xdr:colOff>254727</xdr:colOff>
      <xdr:row>49</xdr:row>
      <xdr:rowOff>171459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CxnSpPr/>
      </xdr:nvCxnSpPr>
      <xdr:spPr>
        <a:xfrm flipV="1">
          <a:off x="8859374" y="77509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52</xdr:row>
      <xdr:rowOff>23812</xdr:rowOff>
    </xdr:from>
    <xdr:to>
      <xdr:col>11</xdr:col>
      <xdr:colOff>500063</xdr:colOff>
      <xdr:row>52</xdr:row>
      <xdr:rowOff>24401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CxnSpPr/>
      </xdr:nvCxnSpPr>
      <xdr:spPr>
        <a:xfrm flipV="1">
          <a:off x="6031092" y="85772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52</xdr:row>
      <xdr:rowOff>21434</xdr:rowOff>
    </xdr:from>
    <xdr:to>
      <xdr:col>14</xdr:col>
      <xdr:colOff>503605</xdr:colOff>
      <xdr:row>52</xdr:row>
      <xdr:rowOff>22023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CxnSpPr/>
      </xdr:nvCxnSpPr>
      <xdr:spPr>
        <a:xfrm flipV="1">
          <a:off x="7577685" y="85748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52</xdr:row>
      <xdr:rowOff>25009</xdr:rowOff>
    </xdr:from>
    <xdr:to>
      <xdr:col>17</xdr:col>
      <xdr:colOff>501195</xdr:colOff>
      <xdr:row>52</xdr:row>
      <xdr:rowOff>25598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CxnSpPr/>
      </xdr:nvCxnSpPr>
      <xdr:spPr>
        <a:xfrm flipV="1">
          <a:off x="9118325" y="85784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57</xdr:row>
      <xdr:rowOff>17859</xdr:rowOff>
    </xdr:from>
    <xdr:to>
      <xdr:col>9</xdr:col>
      <xdr:colOff>267889</xdr:colOff>
      <xdr:row>60</xdr:row>
      <xdr:rowOff>0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CxnSpPr/>
      </xdr:nvCxnSpPr>
      <xdr:spPr>
        <a:xfrm>
          <a:off x="5272086" y="93904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57</xdr:row>
      <xdr:rowOff>11909</xdr:rowOff>
    </xdr:from>
    <xdr:to>
      <xdr:col>12</xdr:col>
      <xdr:colOff>273838</xdr:colOff>
      <xdr:row>59</xdr:row>
      <xdr:rowOff>166690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300-000027000000}"/>
            </a:ext>
          </a:extLst>
        </xdr:cNvPr>
        <xdr:cNvCxnSpPr/>
      </xdr:nvCxnSpPr>
      <xdr:spPr>
        <a:xfrm>
          <a:off x="6821085" y="93845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57</xdr:row>
      <xdr:rowOff>9531</xdr:rowOff>
    </xdr:from>
    <xdr:to>
      <xdr:col>15</xdr:col>
      <xdr:colOff>271428</xdr:colOff>
      <xdr:row>59</xdr:row>
      <xdr:rowOff>164312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300-000028000000}"/>
            </a:ext>
          </a:extLst>
        </xdr:cNvPr>
        <xdr:cNvCxnSpPr/>
      </xdr:nvCxnSpPr>
      <xdr:spPr>
        <a:xfrm>
          <a:off x="8361725" y="93821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57</xdr:row>
      <xdr:rowOff>9528</xdr:rowOff>
    </xdr:from>
    <xdr:to>
      <xdr:col>10</xdr:col>
      <xdr:colOff>253594</xdr:colOff>
      <xdr:row>59</xdr:row>
      <xdr:rowOff>164309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CxnSpPr/>
      </xdr:nvCxnSpPr>
      <xdr:spPr>
        <a:xfrm flipV="1">
          <a:off x="5772141" y="93821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57</xdr:row>
      <xdr:rowOff>19056</xdr:rowOff>
    </xdr:from>
    <xdr:to>
      <xdr:col>13</xdr:col>
      <xdr:colOff>263090</xdr:colOff>
      <xdr:row>60</xdr:row>
      <xdr:rowOff>1197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300-00002A000000}"/>
            </a:ext>
          </a:extLst>
        </xdr:cNvPr>
        <xdr:cNvCxnSpPr/>
      </xdr:nvCxnSpPr>
      <xdr:spPr>
        <a:xfrm flipV="1">
          <a:off x="7324687" y="93916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57</xdr:row>
      <xdr:rowOff>16678</xdr:rowOff>
    </xdr:from>
    <xdr:to>
      <xdr:col>16</xdr:col>
      <xdr:colOff>254727</xdr:colOff>
      <xdr:row>59</xdr:row>
      <xdr:rowOff>171459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300-00002B000000}"/>
            </a:ext>
          </a:extLst>
        </xdr:cNvPr>
        <xdr:cNvCxnSpPr/>
      </xdr:nvCxnSpPr>
      <xdr:spPr>
        <a:xfrm flipV="1">
          <a:off x="8859374" y="93892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62</xdr:row>
      <xdr:rowOff>23812</xdr:rowOff>
    </xdr:from>
    <xdr:to>
      <xdr:col>11</xdr:col>
      <xdr:colOff>500063</xdr:colOff>
      <xdr:row>62</xdr:row>
      <xdr:rowOff>24401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CxnSpPr/>
      </xdr:nvCxnSpPr>
      <xdr:spPr>
        <a:xfrm flipV="1">
          <a:off x="6031092" y="102155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62</xdr:row>
      <xdr:rowOff>21434</xdr:rowOff>
    </xdr:from>
    <xdr:to>
      <xdr:col>14</xdr:col>
      <xdr:colOff>503605</xdr:colOff>
      <xdr:row>62</xdr:row>
      <xdr:rowOff>22023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CxnSpPr/>
      </xdr:nvCxnSpPr>
      <xdr:spPr>
        <a:xfrm flipV="1">
          <a:off x="7577685" y="102131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62</xdr:row>
      <xdr:rowOff>25009</xdr:rowOff>
    </xdr:from>
    <xdr:to>
      <xdr:col>17</xdr:col>
      <xdr:colOff>501195</xdr:colOff>
      <xdr:row>62</xdr:row>
      <xdr:rowOff>25598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CxnSpPr/>
      </xdr:nvCxnSpPr>
      <xdr:spPr>
        <a:xfrm flipV="1">
          <a:off x="9118325" y="102167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67</xdr:row>
      <xdr:rowOff>17859</xdr:rowOff>
    </xdr:from>
    <xdr:to>
      <xdr:col>9</xdr:col>
      <xdr:colOff>267889</xdr:colOff>
      <xdr:row>70</xdr:row>
      <xdr:rowOff>0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CxnSpPr/>
      </xdr:nvCxnSpPr>
      <xdr:spPr>
        <a:xfrm>
          <a:off x="5272086" y="110287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67</xdr:row>
      <xdr:rowOff>11909</xdr:rowOff>
    </xdr:from>
    <xdr:to>
      <xdr:col>12</xdr:col>
      <xdr:colOff>273838</xdr:colOff>
      <xdr:row>69</xdr:row>
      <xdr:rowOff>166690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CxnSpPr/>
      </xdr:nvCxnSpPr>
      <xdr:spPr>
        <a:xfrm>
          <a:off x="6821085" y="110228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67</xdr:row>
      <xdr:rowOff>9531</xdr:rowOff>
    </xdr:from>
    <xdr:to>
      <xdr:col>15</xdr:col>
      <xdr:colOff>271428</xdr:colOff>
      <xdr:row>69</xdr:row>
      <xdr:rowOff>164312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CxnSpPr/>
      </xdr:nvCxnSpPr>
      <xdr:spPr>
        <a:xfrm>
          <a:off x="8361725" y="110204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67</xdr:row>
      <xdr:rowOff>9528</xdr:rowOff>
    </xdr:from>
    <xdr:to>
      <xdr:col>10</xdr:col>
      <xdr:colOff>253594</xdr:colOff>
      <xdr:row>69</xdr:row>
      <xdr:rowOff>164309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CxnSpPr/>
      </xdr:nvCxnSpPr>
      <xdr:spPr>
        <a:xfrm flipV="1">
          <a:off x="5772141" y="110204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67</xdr:row>
      <xdr:rowOff>19056</xdr:rowOff>
    </xdr:from>
    <xdr:to>
      <xdr:col>13</xdr:col>
      <xdr:colOff>263090</xdr:colOff>
      <xdr:row>70</xdr:row>
      <xdr:rowOff>1197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CxnSpPr/>
      </xdr:nvCxnSpPr>
      <xdr:spPr>
        <a:xfrm flipV="1">
          <a:off x="7324687" y="110299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67</xdr:row>
      <xdr:rowOff>16678</xdr:rowOff>
    </xdr:from>
    <xdr:to>
      <xdr:col>16</xdr:col>
      <xdr:colOff>254727</xdr:colOff>
      <xdr:row>69</xdr:row>
      <xdr:rowOff>171459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 flipV="1">
          <a:off x="8859374" y="110275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72</xdr:row>
      <xdr:rowOff>23812</xdr:rowOff>
    </xdr:from>
    <xdr:to>
      <xdr:col>11</xdr:col>
      <xdr:colOff>500063</xdr:colOff>
      <xdr:row>72</xdr:row>
      <xdr:rowOff>24401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 flipV="1">
          <a:off x="6031092" y="118538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72</xdr:row>
      <xdr:rowOff>21434</xdr:rowOff>
    </xdr:from>
    <xdr:to>
      <xdr:col>14</xdr:col>
      <xdr:colOff>503605</xdr:colOff>
      <xdr:row>72</xdr:row>
      <xdr:rowOff>22023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CxnSpPr/>
      </xdr:nvCxnSpPr>
      <xdr:spPr>
        <a:xfrm flipV="1">
          <a:off x="7577685" y="118514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72</xdr:row>
      <xdr:rowOff>25009</xdr:rowOff>
    </xdr:from>
    <xdr:to>
      <xdr:col>17</xdr:col>
      <xdr:colOff>501195</xdr:colOff>
      <xdr:row>72</xdr:row>
      <xdr:rowOff>25598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CxnSpPr/>
      </xdr:nvCxnSpPr>
      <xdr:spPr>
        <a:xfrm flipV="1">
          <a:off x="9118325" y="118550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77</xdr:row>
      <xdr:rowOff>17859</xdr:rowOff>
    </xdr:from>
    <xdr:to>
      <xdr:col>9</xdr:col>
      <xdr:colOff>267889</xdr:colOff>
      <xdr:row>80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CxnSpPr/>
      </xdr:nvCxnSpPr>
      <xdr:spPr>
        <a:xfrm>
          <a:off x="5272086" y="126670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77</xdr:row>
      <xdr:rowOff>11909</xdr:rowOff>
    </xdr:from>
    <xdr:to>
      <xdr:col>12</xdr:col>
      <xdr:colOff>273838</xdr:colOff>
      <xdr:row>79</xdr:row>
      <xdr:rowOff>166690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CxnSpPr/>
      </xdr:nvCxnSpPr>
      <xdr:spPr>
        <a:xfrm>
          <a:off x="6821085" y="126611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77</xdr:row>
      <xdr:rowOff>9531</xdr:rowOff>
    </xdr:from>
    <xdr:to>
      <xdr:col>15</xdr:col>
      <xdr:colOff>271428</xdr:colOff>
      <xdr:row>79</xdr:row>
      <xdr:rowOff>164312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CxnSpPr/>
      </xdr:nvCxnSpPr>
      <xdr:spPr>
        <a:xfrm>
          <a:off x="8361725" y="126587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77</xdr:row>
      <xdr:rowOff>9528</xdr:rowOff>
    </xdr:from>
    <xdr:to>
      <xdr:col>10</xdr:col>
      <xdr:colOff>253594</xdr:colOff>
      <xdr:row>79</xdr:row>
      <xdr:rowOff>164309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CxnSpPr/>
      </xdr:nvCxnSpPr>
      <xdr:spPr>
        <a:xfrm flipV="1">
          <a:off x="5772141" y="126587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77</xdr:row>
      <xdr:rowOff>19056</xdr:rowOff>
    </xdr:from>
    <xdr:to>
      <xdr:col>13</xdr:col>
      <xdr:colOff>263090</xdr:colOff>
      <xdr:row>80</xdr:row>
      <xdr:rowOff>1197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CxnSpPr/>
      </xdr:nvCxnSpPr>
      <xdr:spPr>
        <a:xfrm flipV="1">
          <a:off x="7324687" y="126682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77</xdr:row>
      <xdr:rowOff>16678</xdr:rowOff>
    </xdr:from>
    <xdr:to>
      <xdr:col>16</xdr:col>
      <xdr:colOff>254727</xdr:colOff>
      <xdr:row>79</xdr:row>
      <xdr:rowOff>171459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CxnSpPr/>
      </xdr:nvCxnSpPr>
      <xdr:spPr>
        <a:xfrm flipV="1">
          <a:off x="8859374" y="126658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82</xdr:row>
      <xdr:rowOff>23812</xdr:rowOff>
    </xdr:from>
    <xdr:to>
      <xdr:col>11</xdr:col>
      <xdr:colOff>500063</xdr:colOff>
      <xdr:row>82</xdr:row>
      <xdr:rowOff>24401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300-00003E000000}"/>
            </a:ext>
          </a:extLst>
        </xdr:cNvPr>
        <xdr:cNvCxnSpPr/>
      </xdr:nvCxnSpPr>
      <xdr:spPr>
        <a:xfrm flipV="1">
          <a:off x="6031092" y="134921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82</xdr:row>
      <xdr:rowOff>21434</xdr:rowOff>
    </xdr:from>
    <xdr:to>
      <xdr:col>14</xdr:col>
      <xdr:colOff>503605</xdr:colOff>
      <xdr:row>82</xdr:row>
      <xdr:rowOff>22023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300-00003F000000}"/>
            </a:ext>
          </a:extLst>
        </xdr:cNvPr>
        <xdr:cNvCxnSpPr/>
      </xdr:nvCxnSpPr>
      <xdr:spPr>
        <a:xfrm flipV="1">
          <a:off x="7577685" y="134897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82</xdr:row>
      <xdr:rowOff>25009</xdr:rowOff>
    </xdr:from>
    <xdr:to>
      <xdr:col>17</xdr:col>
      <xdr:colOff>501195</xdr:colOff>
      <xdr:row>82</xdr:row>
      <xdr:rowOff>25598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300-000040000000}"/>
            </a:ext>
          </a:extLst>
        </xdr:cNvPr>
        <xdr:cNvCxnSpPr/>
      </xdr:nvCxnSpPr>
      <xdr:spPr>
        <a:xfrm flipV="1">
          <a:off x="9118325" y="134933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87</xdr:row>
      <xdr:rowOff>17859</xdr:rowOff>
    </xdr:from>
    <xdr:to>
      <xdr:col>9</xdr:col>
      <xdr:colOff>267889</xdr:colOff>
      <xdr:row>90</xdr:row>
      <xdr:rowOff>0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300-000041000000}"/>
            </a:ext>
          </a:extLst>
        </xdr:cNvPr>
        <xdr:cNvCxnSpPr/>
      </xdr:nvCxnSpPr>
      <xdr:spPr>
        <a:xfrm>
          <a:off x="5272086" y="143053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87</xdr:row>
      <xdr:rowOff>11909</xdr:rowOff>
    </xdr:from>
    <xdr:to>
      <xdr:col>12</xdr:col>
      <xdr:colOff>273838</xdr:colOff>
      <xdr:row>89</xdr:row>
      <xdr:rowOff>166690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CxnSpPr/>
      </xdr:nvCxnSpPr>
      <xdr:spPr>
        <a:xfrm>
          <a:off x="6821085" y="142994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87</xdr:row>
      <xdr:rowOff>9531</xdr:rowOff>
    </xdr:from>
    <xdr:to>
      <xdr:col>15</xdr:col>
      <xdr:colOff>271428</xdr:colOff>
      <xdr:row>89</xdr:row>
      <xdr:rowOff>164312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/>
      </xdr:nvCxnSpPr>
      <xdr:spPr>
        <a:xfrm>
          <a:off x="8361725" y="142970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87</xdr:row>
      <xdr:rowOff>9528</xdr:rowOff>
    </xdr:from>
    <xdr:to>
      <xdr:col>10</xdr:col>
      <xdr:colOff>253594</xdr:colOff>
      <xdr:row>89</xdr:row>
      <xdr:rowOff>164309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CxnSpPr/>
      </xdr:nvCxnSpPr>
      <xdr:spPr>
        <a:xfrm flipV="1">
          <a:off x="5772141" y="142970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87</xdr:row>
      <xdr:rowOff>19056</xdr:rowOff>
    </xdr:from>
    <xdr:to>
      <xdr:col>13</xdr:col>
      <xdr:colOff>263090</xdr:colOff>
      <xdr:row>90</xdr:row>
      <xdr:rowOff>1197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CxnSpPr/>
      </xdr:nvCxnSpPr>
      <xdr:spPr>
        <a:xfrm flipV="1">
          <a:off x="7324687" y="143065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87</xdr:row>
      <xdr:rowOff>16678</xdr:rowOff>
    </xdr:from>
    <xdr:to>
      <xdr:col>16</xdr:col>
      <xdr:colOff>254727</xdr:colOff>
      <xdr:row>89</xdr:row>
      <xdr:rowOff>171459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CxnSpPr/>
      </xdr:nvCxnSpPr>
      <xdr:spPr>
        <a:xfrm flipV="1">
          <a:off x="8859374" y="143041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92</xdr:row>
      <xdr:rowOff>23812</xdr:rowOff>
    </xdr:from>
    <xdr:to>
      <xdr:col>11</xdr:col>
      <xdr:colOff>500063</xdr:colOff>
      <xdr:row>92</xdr:row>
      <xdr:rowOff>24401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300-000047000000}"/>
            </a:ext>
          </a:extLst>
        </xdr:cNvPr>
        <xdr:cNvCxnSpPr/>
      </xdr:nvCxnSpPr>
      <xdr:spPr>
        <a:xfrm flipV="1">
          <a:off x="6031092" y="151304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92</xdr:row>
      <xdr:rowOff>21434</xdr:rowOff>
    </xdr:from>
    <xdr:to>
      <xdr:col>14</xdr:col>
      <xdr:colOff>503605</xdr:colOff>
      <xdr:row>92</xdr:row>
      <xdr:rowOff>22023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/>
      </xdr:nvCxnSpPr>
      <xdr:spPr>
        <a:xfrm flipV="1">
          <a:off x="7577685" y="151280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92</xdr:row>
      <xdr:rowOff>25009</xdr:rowOff>
    </xdr:from>
    <xdr:to>
      <xdr:col>17</xdr:col>
      <xdr:colOff>501195</xdr:colOff>
      <xdr:row>92</xdr:row>
      <xdr:rowOff>25598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300-000049000000}"/>
            </a:ext>
          </a:extLst>
        </xdr:cNvPr>
        <xdr:cNvCxnSpPr/>
      </xdr:nvCxnSpPr>
      <xdr:spPr>
        <a:xfrm flipV="1">
          <a:off x="9118325" y="151316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27</xdr:row>
      <xdr:rowOff>17859</xdr:rowOff>
    </xdr:from>
    <xdr:to>
      <xdr:col>9</xdr:col>
      <xdr:colOff>267889</xdr:colOff>
      <xdr:row>30</xdr:row>
      <xdr:rowOff>0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00000000-0008-0000-0300-00004A000000}"/>
            </a:ext>
          </a:extLst>
        </xdr:cNvPr>
        <xdr:cNvCxnSpPr/>
      </xdr:nvCxnSpPr>
      <xdr:spPr>
        <a:xfrm>
          <a:off x="5272086" y="44755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27</xdr:row>
      <xdr:rowOff>11909</xdr:rowOff>
    </xdr:from>
    <xdr:to>
      <xdr:col>12</xdr:col>
      <xdr:colOff>273838</xdr:colOff>
      <xdr:row>29</xdr:row>
      <xdr:rowOff>166690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/>
      </xdr:nvCxnSpPr>
      <xdr:spPr>
        <a:xfrm>
          <a:off x="6821085" y="44696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27</xdr:row>
      <xdr:rowOff>9531</xdr:rowOff>
    </xdr:from>
    <xdr:to>
      <xdr:col>15</xdr:col>
      <xdr:colOff>271428</xdr:colOff>
      <xdr:row>29</xdr:row>
      <xdr:rowOff>164312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00000000-0008-0000-0300-00004C000000}"/>
            </a:ext>
          </a:extLst>
        </xdr:cNvPr>
        <xdr:cNvCxnSpPr/>
      </xdr:nvCxnSpPr>
      <xdr:spPr>
        <a:xfrm>
          <a:off x="8361725" y="44672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27</xdr:row>
      <xdr:rowOff>9528</xdr:rowOff>
    </xdr:from>
    <xdr:to>
      <xdr:col>10</xdr:col>
      <xdr:colOff>253594</xdr:colOff>
      <xdr:row>29</xdr:row>
      <xdr:rowOff>164309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00000000-0008-0000-0300-00004D000000}"/>
            </a:ext>
          </a:extLst>
        </xdr:cNvPr>
        <xdr:cNvCxnSpPr/>
      </xdr:nvCxnSpPr>
      <xdr:spPr>
        <a:xfrm flipV="1">
          <a:off x="5772141" y="44672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27</xdr:row>
      <xdr:rowOff>19056</xdr:rowOff>
    </xdr:from>
    <xdr:to>
      <xdr:col>13</xdr:col>
      <xdr:colOff>263090</xdr:colOff>
      <xdr:row>30</xdr:row>
      <xdr:rowOff>1197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/>
      </xdr:nvCxnSpPr>
      <xdr:spPr>
        <a:xfrm flipV="1">
          <a:off x="7324687" y="44767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27</xdr:row>
      <xdr:rowOff>16678</xdr:rowOff>
    </xdr:from>
    <xdr:to>
      <xdr:col>16</xdr:col>
      <xdr:colOff>254727</xdr:colOff>
      <xdr:row>29</xdr:row>
      <xdr:rowOff>171459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00000000-0008-0000-0300-00004F000000}"/>
            </a:ext>
          </a:extLst>
        </xdr:cNvPr>
        <xdr:cNvCxnSpPr/>
      </xdr:nvCxnSpPr>
      <xdr:spPr>
        <a:xfrm flipV="1">
          <a:off x="8859374" y="44743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32</xdr:row>
      <xdr:rowOff>23812</xdr:rowOff>
    </xdr:from>
    <xdr:to>
      <xdr:col>11</xdr:col>
      <xdr:colOff>500063</xdr:colOff>
      <xdr:row>32</xdr:row>
      <xdr:rowOff>24401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00000000-0008-0000-0300-000050000000}"/>
            </a:ext>
          </a:extLst>
        </xdr:cNvPr>
        <xdr:cNvCxnSpPr/>
      </xdr:nvCxnSpPr>
      <xdr:spPr>
        <a:xfrm flipV="1">
          <a:off x="6031092" y="53006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32</xdr:row>
      <xdr:rowOff>21434</xdr:rowOff>
    </xdr:from>
    <xdr:to>
      <xdr:col>14</xdr:col>
      <xdr:colOff>503605</xdr:colOff>
      <xdr:row>32</xdr:row>
      <xdr:rowOff>22023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/>
      </xdr:nvCxnSpPr>
      <xdr:spPr>
        <a:xfrm flipV="1">
          <a:off x="7577685" y="52982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32</xdr:row>
      <xdr:rowOff>25009</xdr:rowOff>
    </xdr:from>
    <xdr:to>
      <xdr:col>17</xdr:col>
      <xdr:colOff>501195</xdr:colOff>
      <xdr:row>32</xdr:row>
      <xdr:rowOff>25598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00000000-0008-0000-0300-000052000000}"/>
            </a:ext>
          </a:extLst>
        </xdr:cNvPr>
        <xdr:cNvCxnSpPr/>
      </xdr:nvCxnSpPr>
      <xdr:spPr>
        <a:xfrm flipV="1">
          <a:off x="9118325" y="53018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37</xdr:row>
      <xdr:rowOff>17859</xdr:rowOff>
    </xdr:from>
    <xdr:to>
      <xdr:col>9</xdr:col>
      <xdr:colOff>267889</xdr:colOff>
      <xdr:row>40</xdr:row>
      <xdr:rowOff>0</xdr:rowOff>
    </xdr:to>
    <xdr:cxnSp macro="">
      <xdr:nvCxnSpPr>
        <xdr:cNvPr id="83" name="Straight Arrow Connector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CxnSpPr/>
      </xdr:nvCxnSpPr>
      <xdr:spPr>
        <a:xfrm>
          <a:off x="5272086" y="61138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37</xdr:row>
      <xdr:rowOff>11909</xdr:rowOff>
    </xdr:from>
    <xdr:to>
      <xdr:col>12</xdr:col>
      <xdr:colOff>273838</xdr:colOff>
      <xdr:row>39</xdr:row>
      <xdr:rowOff>166690</xdr:rowOff>
    </xdr:to>
    <xdr:cxnSp macro="">
      <xdr:nvCxnSpPr>
        <xdr:cNvPr id="84" name="Straight Arrow Connector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CxnSpPr/>
      </xdr:nvCxnSpPr>
      <xdr:spPr>
        <a:xfrm>
          <a:off x="6821085" y="61079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37</xdr:row>
      <xdr:rowOff>9531</xdr:rowOff>
    </xdr:from>
    <xdr:to>
      <xdr:col>15</xdr:col>
      <xdr:colOff>271428</xdr:colOff>
      <xdr:row>39</xdr:row>
      <xdr:rowOff>164312</xdr:rowOff>
    </xdr:to>
    <xdr:cxnSp macro="">
      <xdr:nvCxnSpPr>
        <xdr:cNvPr id="85" name="Straight Arrow Connector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CxnSpPr/>
      </xdr:nvCxnSpPr>
      <xdr:spPr>
        <a:xfrm>
          <a:off x="8361725" y="61055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37</xdr:row>
      <xdr:rowOff>9528</xdr:rowOff>
    </xdr:from>
    <xdr:to>
      <xdr:col>10</xdr:col>
      <xdr:colOff>253594</xdr:colOff>
      <xdr:row>39</xdr:row>
      <xdr:rowOff>164309</xdr:rowOff>
    </xdr:to>
    <xdr:cxnSp macro="">
      <xdr:nvCxnSpPr>
        <xdr:cNvPr id="86" name="Straight Arrow Connector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CxnSpPr/>
      </xdr:nvCxnSpPr>
      <xdr:spPr>
        <a:xfrm flipV="1">
          <a:off x="5772141" y="61055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37</xdr:row>
      <xdr:rowOff>19056</xdr:rowOff>
    </xdr:from>
    <xdr:to>
      <xdr:col>13</xdr:col>
      <xdr:colOff>263090</xdr:colOff>
      <xdr:row>40</xdr:row>
      <xdr:rowOff>1197</xdr:rowOff>
    </xdr:to>
    <xdr:cxnSp macro="">
      <xdr:nvCxnSpPr>
        <xdr:cNvPr id="87" name="Straight Arrow Connector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CxnSpPr/>
      </xdr:nvCxnSpPr>
      <xdr:spPr>
        <a:xfrm flipV="1">
          <a:off x="7324687" y="61150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37</xdr:row>
      <xdr:rowOff>16678</xdr:rowOff>
    </xdr:from>
    <xdr:to>
      <xdr:col>16</xdr:col>
      <xdr:colOff>254727</xdr:colOff>
      <xdr:row>39</xdr:row>
      <xdr:rowOff>171459</xdr:rowOff>
    </xdr:to>
    <xdr:cxnSp macro="">
      <xdr:nvCxnSpPr>
        <xdr:cNvPr id="88" name="Straight Arrow Connector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CxnSpPr/>
      </xdr:nvCxnSpPr>
      <xdr:spPr>
        <a:xfrm flipV="1">
          <a:off x="8859374" y="61126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42</xdr:row>
      <xdr:rowOff>23812</xdr:rowOff>
    </xdr:from>
    <xdr:to>
      <xdr:col>11</xdr:col>
      <xdr:colOff>500063</xdr:colOff>
      <xdr:row>42</xdr:row>
      <xdr:rowOff>24401</xdr:rowOff>
    </xdr:to>
    <xdr:cxnSp macro="">
      <xdr:nvCxnSpPr>
        <xdr:cNvPr id="89" name="Straight Arrow Connector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CxnSpPr/>
      </xdr:nvCxnSpPr>
      <xdr:spPr>
        <a:xfrm flipV="1">
          <a:off x="6031092" y="69389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42</xdr:row>
      <xdr:rowOff>21434</xdr:rowOff>
    </xdr:from>
    <xdr:to>
      <xdr:col>14</xdr:col>
      <xdr:colOff>503605</xdr:colOff>
      <xdr:row>42</xdr:row>
      <xdr:rowOff>22023</xdr:rowOff>
    </xdr:to>
    <xdr:cxnSp macro="">
      <xdr:nvCxnSpPr>
        <xdr:cNvPr id="90" name="Straight Arrow Connector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CxnSpPr/>
      </xdr:nvCxnSpPr>
      <xdr:spPr>
        <a:xfrm flipV="1">
          <a:off x="7577685" y="69365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42</xdr:row>
      <xdr:rowOff>25009</xdr:rowOff>
    </xdr:from>
    <xdr:to>
      <xdr:col>17</xdr:col>
      <xdr:colOff>501195</xdr:colOff>
      <xdr:row>42</xdr:row>
      <xdr:rowOff>25598</xdr:rowOff>
    </xdr:to>
    <xdr:cxnSp macro="">
      <xdr:nvCxnSpPr>
        <xdr:cNvPr id="91" name="Straight Arrow Connector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CxnSpPr/>
      </xdr:nvCxnSpPr>
      <xdr:spPr>
        <a:xfrm flipV="1">
          <a:off x="9118325" y="69401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47</xdr:row>
      <xdr:rowOff>17859</xdr:rowOff>
    </xdr:from>
    <xdr:to>
      <xdr:col>9</xdr:col>
      <xdr:colOff>267889</xdr:colOff>
      <xdr:row>50</xdr:row>
      <xdr:rowOff>0</xdr:rowOff>
    </xdr:to>
    <xdr:cxnSp macro="">
      <xdr:nvCxnSpPr>
        <xdr:cNvPr id="92" name="Straight Arrow Connector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CxnSpPr/>
      </xdr:nvCxnSpPr>
      <xdr:spPr>
        <a:xfrm>
          <a:off x="5272086" y="77521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47</xdr:row>
      <xdr:rowOff>11909</xdr:rowOff>
    </xdr:from>
    <xdr:to>
      <xdr:col>12</xdr:col>
      <xdr:colOff>273838</xdr:colOff>
      <xdr:row>49</xdr:row>
      <xdr:rowOff>166690</xdr:rowOff>
    </xdr:to>
    <xdr:cxnSp macro="">
      <xdr:nvCxnSpPr>
        <xdr:cNvPr id="93" name="Straight Arrow Connector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CxnSpPr/>
      </xdr:nvCxnSpPr>
      <xdr:spPr>
        <a:xfrm>
          <a:off x="6821085" y="77462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47</xdr:row>
      <xdr:rowOff>9531</xdr:rowOff>
    </xdr:from>
    <xdr:to>
      <xdr:col>15</xdr:col>
      <xdr:colOff>271428</xdr:colOff>
      <xdr:row>49</xdr:row>
      <xdr:rowOff>164312</xdr:rowOff>
    </xdr:to>
    <xdr:cxnSp macro="">
      <xdr:nvCxnSpPr>
        <xdr:cNvPr id="94" name="Straight Arrow Connector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CxnSpPr/>
      </xdr:nvCxnSpPr>
      <xdr:spPr>
        <a:xfrm>
          <a:off x="8361725" y="77438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47</xdr:row>
      <xdr:rowOff>9528</xdr:rowOff>
    </xdr:from>
    <xdr:to>
      <xdr:col>10</xdr:col>
      <xdr:colOff>253594</xdr:colOff>
      <xdr:row>49</xdr:row>
      <xdr:rowOff>164309</xdr:rowOff>
    </xdr:to>
    <xdr:cxnSp macro="">
      <xdr:nvCxnSpPr>
        <xdr:cNvPr id="95" name="Straight Arrow Connector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CxnSpPr/>
      </xdr:nvCxnSpPr>
      <xdr:spPr>
        <a:xfrm flipV="1">
          <a:off x="5772141" y="77438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47</xdr:row>
      <xdr:rowOff>19056</xdr:rowOff>
    </xdr:from>
    <xdr:to>
      <xdr:col>13</xdr:col>
      <xdr:colOff>263090</xdr:colOff>
      <xdr:row>50</xdr:row>
      <xdr:rowOff>1197</xdr:rowOff>
    </xdr:to>
    <xdr:cxnSp macro="">
      <xdr:nvCxnSpPr>
        <xdr:cNvPr id="96" name="Straight Arrow Connector 95">
          <a:extLst>
            <a:ext uri="{FF2B5EF4-FFF2-40B4-BE49-F238E27FC236}">
              <a16:creationId xmlns:a16="http://schemas.microsoft.com/office/drawing/2014/main" id="{00000000-0008-0000-0300-000060000000}"/>
            </a:ext>
          </a:extLst>
        </xdr:cNvPr>
        <xdr:cNvCxnSpPr/>
      </xdr:nvCxnSpPr>
      <xdr:spPr>
        <a:xfrm flipV="1">
          <a:off x="7324687" y="77533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47</xdr:row>
      <xdr:rowOff>16678</xdr:rowOff>
    </xdr:from>
    <xdr:to>
      <xdr:col>16</xdr:col>
      <xdr:colOff>254727</xdr:colOff>
      <xdr:row>49</xdr:row>
      <xdr:rowOff>171459</xdr:rowOff>
    </xdr:to>
    <xdr:cxnSp macro="">
      <xdr:nvCxnSpPr>
        <xdr:cNvPr id="97" name="Straight Arrow Connector 96">
          <a:extLst>
            <a:ext uri="{FF2B5EF4-FFF2-40B4-BE49-F238E27FC236}">
              <a16:creationId xmlns:a16="http://schemas.microsoft.com/office/drawing/2014/main" id="{00000000-0008-0000-0300-000061000000}"/>
            </a:ext>
          </a:extLst>
        </xdr:cNvPr>
        <xdr:cNvCxnSpPr/>
      </xdr:nvCxnSpPr>
      <xdr:spPr>
        <a:xfrm flipV="1">
          <a:off x="8859374" y="77509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52</xdr:row>
      <xdr:rowOff>23812</xdr:rowOff>
    </xdr:from>
    <xdr:to>
      <xdr:col>11</xdr:col>
      <xdr:colOff>500063</xdr:colOff>
      <xdr:row>52</xdr:row>
      <xdr:rowOff>24401</xdr:rowOff>
    </xdr:to>
    <xdr:cxnSp macro="">
      <xdr:nvCxnSpPr>
        <xdr:cNvPr id="98" name="Straight Arrow Connector 97">
          <a:extLst>
            <a:ext uri="{FF2B5EF4-FFF2-40B4-BE49-F238E27FC236}">
              <a16:creationId xmlns:a16="http://schemas.microsoft.com/office/drawing/2014/main" id="{00000000-0008-0000-0300-000062000000}"/>
            </a:ext>
          </a:extLst>
        </xdr:cNvPr>
        <xdr:cNvCxnSpPr/>
      </xdr:nvCxnSpPr>
      <xdr:spPr>
        <a:xfrm flipV="1">
          <a:off x="6031092" y="85772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52</xdr:row>
      <xdr:rowOff>21434</xdr:rowOff>
    </xdr:from>
    <xdr:to>
      <xdr:col>14</xdr:col>
      <xdr:colOff>503605</xdr:colOff>
      <xdr:row>52</xdr:row>
      <xdr:rowOff>22023</xdr:rowOff>
    </xdr:to>
    <xdr:cxnSp macro="">
      <xdr:nvCxnSpPr>
        <xdr:cNvPr id="99" name="Straight Arrow Connector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CxnSpPr/>
      </xdr:nvCxnSpPr>
      <xdr:spPr>
        <a:xfrm flipV="1">
          <a:off x="7577685" y="85748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52</xdr:row>
      <xdr:rowOff>25009</xdr:rowOff>
    </xdr:from>
    <xdr:to>
      <xdr:col>17</xdr:col>
      <xdr:colOff>501195</xdr:colOff>
      <xdr:row>52</xdr:row>
      <xdr:rowOff>25598</xdr:rowOff>
    </xdr:to>
    <xdr:cxnSp macro="">
      <xdr:nvCxnSpPr>
        <xdr:cNvPr id="100" name="Straight Arrow Connector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CxnSpPr/>
      </xdr:nvCxnSpPr>
      <xdr:spPr>
        <a:xfrm flipV="1">
          <a:off x="9118325" y="85784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57</xdr:row>
      <xdr:rowOff>17859</xdr:rowOff>
    </xdr:from>
    <xdr:to>
      <xdr:col>9</xdr:col>
      <xdr:colOff>267889</xdr:colOff>
      <xdr:row>60</xdr:row>
      <xdr:rowOff>0</xdr:rowOff>
    </xdr:to>
    <xdr:cxnSp macro="">
      <xdr:nvCxnSpPr>
        <xdr:cNvPr id="101" name="Straight Arrow Connector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CxnSpPr/>
      </xdr:nvCxnSpPr>
      <xdr:spPr>
        <a:xfrm>
          <a:off x="5272086" y="93904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57</xdr:row>
      <xdr:rowOff>11909</xdr:rowOff>
    </xdr:from>
    <xdr:to>
      <xdr:col>12</xdr:col>
      <xdr:colOff>273838</xdr:colOff>
      <xdr:row>59</xdr:row>
      <xdr:rowOff>166690</xdr:rowOff>
    </xdr:to>
    <xdr:cxnSp macro="">
      <xdr:nvCxnSpPr>
        <xdr:cNvPr id="102" name="Straight Arrow Connector 101">
          <a:extLst>
            <a:ext uri="{FF2B5EF4-FFF2-40B4-BE49-F238E27FC236}">
              <a16:creationId xmlns:a16="http://schemas.microsoft.com/office/drawing/2014/main" id="{00000000-0008-0000-0300-000066000000}"/>
            </a:ext>
          </a:extLst>
        </xdr:cNvPr>
        <xdr:cNvCxnSpPr/>
      </xdr:nvCxnSpPr>
      <xdr:spPr>
        <a:xfrm>
          <a:off x="6821085" y="93845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57</xdr:row>
      <xdr:rowOff>9531</xdr:rowOff>
    </xdr:from>
    <xdr:to>
      <xdr:col>15</xdr:col>
      <xdr:colOff>271428</xdr:colOff>
      <xdr:row>59</xdr:row>
      <xdr:rowOff>164312</xdr:rowOff>
    </xdr:to>
    <xdr:cxnSp macro="">
      <xdr:nvCxnSpPr>
        <xdr:cNvPr id="103" name="Straight Arrow Connector 102">
          <a:extLst>
            <a:ext uri="{FF2B5EF4-FFF2-40B4-BE49-F238E27FC236}">
              <a16:creationId xmlns:a16="http://schemas.microsoft.com/office/drawing/2014/main" id="{00000000-0008-0000-0300-000067000000}"/>
            </a:ext>
          </a:extLst>
        </xdr:cNvPr>
        <xdr:cNvCxnSpPr/>
      </xdr:nvCxnSpPr>
      <xdr:spPr>
        <a:xfrm>
          <a:off x="8361725" y="93821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57</xdr:row>
      <xdr:rowOff>9528</xdr:rowOff>
    </xdr:from>
    <xdr:to>
      <xdr:col>10</xdr:col>
      <xdr:colOff>253594</xdr:colOff>
      <xdr:row>59</xdr:row>
      <xdr:rowOff>164309</xdr:rowOff>
    </xdr:to>
    <xdr:cxnSp macro="">
      <xdr:nvCxnSpPr>
        <xdr:cNvPr id="104" name="Straight Arrow Connector 103">
          <a:extLst>
            <a:ext uri="{FF2B5EF4-FFF2-40B4-BE49-F238E27FC236}">
              <a16:creationId xmlns:a16="http://schemas.microsoft.com/office/drawing/2014/main" id="{00000000-0008-0000-0300-000068000000}"/>
            </a:ext>
          </a:extLst>
        </xdr:cNvPr>
        <xdr:cNvCxnSpPr/>
      </xdr:nvCxnSpPr>
      <xdr:spPr>
        <a:xfrm flipV="1">
          <a:off x="5772141" y="93821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57</xdr:row>
      <xdr:rowOff>19056</xdr:rowOff>
    </xdr:from>
    <xdr:to>
      <xdr:col>13</xdr:col>
      <xdr:colOff>263090</xdr:colOff>
      <xdr:row>60</xdr:row>
      <xdr:rowOff>1197</xdr:rowOff>
    </xdr:to>
    <xdr:cxnSp macro="">
      <xdr:nvCxnSpPr>
        <xdr:cNvPr id="105" name="Straight Arrow Connector 104">
          <a:extLst>
            <a:ext uri="{FF2B5EF4-FFF2-40B4-BE49-F238E27FC236}">
              <a16:creationId xmlns:a16="http://schemas.microsoft.com/office/drawing/2014/main" id="{00000000-0008-0000-0300-000069000000}"/>
            </a:ext>
          </a:extLst>
        </xdr:cNvPr>
        <xdr:cNvCxnSpPr/>
      </xdr:nvCxnSpPr>
      <xdr:spPr>
        <a:xfrm flipV="1">
          <a:off x="7324687" y="93916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57</xdr:row>
      <xdr:rowOff>16678</xdr:rowOff>
    </xdr:from>
    <xdr:to>
      <xdr:col>16</xdr:col>
      <xdr:colOff>254727</xdr:colOff>
      <xdr:row>59</xdr:row>
      <xdr:rowOff>171459</xdr:rowOff>
    </xdr:to>
    <xdr:cxnSp macro="">
      <xdr:nvCxnSpPr>
        <xdr:cNvPr id="106" name="Straight Arrow Connector 105">
          <a:extLst>
            <a:ext uri="{FF2B5EF4-FFF2-40B4-BE49-F238E27FC236}">
              <a16:creationId xmlns:a16="http://schemas.microsoft.com/office/drawing/2014/main" id="{00000000-0008-0000-0300-00006A000000}"/>
            </a:ext>
          </a:extLst>
        </xdr:cNvPr>
        <xdr:cNvCxnSpPr/>
      </xdr:nvCxnSpPr>
      <xdr:spPr>
        <a:xfrm flipV="1">
          <a:off x="8859374" y="93892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62</xdr:row>
      <xdr:rowOff>23812</xdr:rowOff>
    </xdr:from>
    <xdr:to>
      <xdr:col>11</xdr:col>
      <xdr:colOff>500063</xdr:colOff>
      <xdr:row>62</xdr:row>
      <xdr:rowOff>24401</xdr:rowOff>
    </xdr:to>
    <xdr:cxnSp macro="">
      <xdr:nvCxnSpPr>
        <xdr:cNvPr id="107" name="Straight Arrow Connector 106">
          <a:extLst>
            <a:ext uri="{FF2B5EF4-FFF2-40B4-BE49-F238E27FC236}">
              <a16:creationId xmlns:a16="http://schemas.microsoft.com/office/drawing/2014/main" id="{00000000-0008-0000-0300-00006B000000}"/>
            </a:ext>
          </a:extLst>
        </xdr:cNvPr>
        <xdr:cNvCxnSpPr/>
      </xdr:nvCxnSpPr>
      <xdr:spPr>
        <a:xfrm flipV="1">
          <a:off x="6031092" y="102155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62</xdr:row>
      <xdr:rowOff>21434</xdr:rowOff>
    </xdr:from>
    <xdr:to>
      <xdr:col>14</xdr:col>
      <xdr:colOff>503605</xdr:colOff>
      <xdr:row>62</xdr:row>
      <xdr:rowOff>22023</xdr:rowOff>
    </xdr:to>
    <xdr:cxnSp macro="">
      <xdr:nvCxnSpPr>
        <xdr:cNvPr id="108" name="Straight Arrow Connector 107">
          <a:extLst>
            <a:ext uri="{FF2B5EF4-FFF2-40B4-BE49-F238E27FC236}">
              <a16:creationId xmlns:a16="http://schemas.microsoft.com/office/drawing/2014/main" id="{00000000-0008-0000-0300-00006C000000}"/>
            </a:ext>
          </a:extLst>
        </xdr:cNvPr>
        <xdr:cNvCxnSpPr/>
      </xdr:nvCxnSpPr>
      <xdr:spPr>
        <a:xfrm flipV="1">
          <a:off x="7577685" y="102131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62</xdr:row>
      <xdr:rowOff>25009</xdr:rowOff>
    </xdr:from>
    <xdr:to>
      <xdr:col>17</xdr:col>
      <xdr:colOff>501195</xdr:colOff>
      <xdr:row>62</xdr:row>
      <xdr:rowOff>25598</xdr:rowOff>
    </xdr:to>
    <xdr:cxnSp macro="">
      <xdr:nvCxnSpPr>
        <xdr:cNvPr id="109" name="Straight Arrow Connector 108">
          <a:extLst>
            <a:ext uri="{FF2B5EF4-FFF2-40B4-BE49-F238E27FC236}">
              <a16:creationId xmlns:a16="http://schemas.microsoft.com/office/drawing/2014/main" id="{00000000-0008-0000-0300-00006D000000}"/>
            </a:ext>
          </a:extLst>
        </xdr:cNvPr>
        <xdr:cNvCxnSpPr/>
      </xdr:nvCxnSpPr>
      <xdr:spPr>
        <a:xfrm flipV="1">
          <a:off x="9118325" y="102167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67</xdr:row>
      <xdr:rowOff>17859</xdr:rowOff>
    </xdr:from>
    <xdr:to>
      <xdr:col>9</xdr:col>
      <xdr:colOff>267889</xdr:colOff>
      <xdr:row>70</xdr:row>
      <xdr:rowOff>0</xdr:rowOff>
    </xdr:to>
    <xdr:cxnSp macro="">
      <xdr:nvCxnSpPr>
        <xdr:cNvPr id="110" name="Straight Arrow Connector 109">
          <a:extLst>
            <a:ext uri="{FF2B5EF4-FFF2-40B4-BE49-F238E27FC236}">
              <a16:creationId xmlns:a16="http://schemas.microsoft.com/office/drawing/2014/main" id="{00000000-0008-0000-0300-00006E000000}"/>
            </a:ext>
          </a:extLst>
        </xdr:cNvPr>
        <xdr:cNvCxnSpPr/>
      </xdr:nvCxnSpPr>
      <xdr:spPr>
        <a:xfrm>
          <a:off x="5272086" y="110287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67</xdr:row>
      <xdr:rowOff>11909</xdr:rowOff>
    </xdr:from>
    <xdr:to>
      <xdr:col>12</xdr:col>
      <xdr:colOff>273838</xdr:colOff>
      <xdr:row>69</xdr:row>
      <xdr:rowOff>166690</xdr:rowOff>
    </xdr:to>
    <xdr:cxnSp macro="">
      <xdr:nvCxnSpPr>
        <xdr:cNvPr id="111" name="Straight Arrow Connector 110">
          <a:extLst>
            <a:ext uri="{FF2B5EF4-FFF2-40B4-BE49-F238E27FC236}">
              <a16:creationId xmlns:a16="http://schemas.microsoft.com/office/drawing/2014/main" id="{00000000-0008-0000-0300-00006F000000}"/>
            </a:ext>
          </a:extLst>
        </xdr:cNvPr>
        <xdr:cNvCxnSpPr/>
      </xdr:nvCxnSpPr>
      <xdr:spPr>
        <a:xfrm>
          <a:off x="6821085" y="110228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67</xdr:row>
      <xdr:rowOff>9531</xdr:rowOff>
    </xdr:from>
    <xdr:to>
      <xdr:col>15</xdr:col>
      <xdr:colOff>271428</xdr:colOff>
      <xdr:row>69</xdr:row>
      <xdr:rowOff>164312</xdr:rowOff>
    </xdr:to>
    <xdr:cxnSp macro="">
      <xdr:nvCxnSpPr>
        <xdr:cNvPr id="112" name="Straight Arrow Connector 111">
          <a:extLst>
            <a:ext uri="{FF2B5EF4-FFF2-40B4-BE49-F238E27FC236}">
              <a16:creationId xmlns:a16="http://schemas.microsoft.com/office/drawing/2014/main" id="{00000000-0008-0000-0300-000070000000}"/>
            </a:ext>
          </a:extLst>
        </xdr:cNvPr>
        <xdr:cNvCxnSpPr/>
      </xdr:nvCxnSpPr>
      <xdr:spPr>
        <a:xfrm>
          <a:off x="8361725" y="110204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67</xdr:row>
      <xdr:rowOff>9528</xdr:rowOff>
    </xdr:from>
    <xdr:to>
      <xdr:col>10</xdr:col>
      <xdr:colOff>253594</xdr:colOff>
      <xdr:row>69</xdr:row>
      <xdr:rowOff>164309</xdr:rowOff>
    </xdr:to>
    <xdr:cxnSp macro="">
      <xdr:nvCxnSpPr>
        <xdr:cNvPr id="113" name="Straight Arrow Connector 112">
          <a:extLst>
            <a:ext uri="{FF2B5EF4-FFF2-40B4-BE49-F238E27FC236}">
              <a16:creationId xmlns:a16="http://schemas.microsoft.com/office/drawing/2014/main" id="{00000000-0008-0000-0300-000071000000}"/>
            </a:ext>
          </a:extLst>
        </xdr:cNvPr>
        <xdr:cNvCxnSpPr/>
      </xdr:nvCxnSpPr>
      <xdr:spPr>
        <a:xfrm flipV="1">
          <a:off x="5772141" y="110204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67</xdr:row>
      <xdr:rowOff>19056</xdr:rowOff>
    </xdr:from>
    <xdr:to>
      <xdr:col>13</xdr:col>
      <xdr:colOff>263090</xdr:colOff>
      <xdr:row>70</xdr:row>
      <xdr:rowOff>1197</xdr:rowOff>
    </xdr:to>
    <xdr:cxnSp macro="">
      <xdr:nvCxnSpPr>
        <xdr:cNvPr id="114" name="Straight Arrow Connector 113">
          <a:extLst>
            <a:ext uri="{FF2B5EF4-FFF2-40B4-BE49-F238E27FC236}">
              <a16:creationId xmlns:a16="http://schemas.microsoft.com/office/drawing/2014/main" id="{00000000-0008-0000-0300-000072000000}"/>
            </a:ext>
          </a:extLst>
        </xdr:cNvPr>
        <xdr:cNvCxnSpPr/>
      </xdr:nvCxnSpPr>
      <xdr:spPr>
        <a:xfrm flipV="1">
          <a:off x="7324687" y="110299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67</xdr:row>
      <xdr:rowOff>16678</xdr:rowOff>
    </xdr:from>
    <xdr:to>
      <xdr:col>16</xdr:col>
      <xdr:colOff>254727</xdr:colOff>
      <xdr:row>69</xdr:row>
      <xdr:rowOff>171459</xdr:rowOff>
    </xdr:to>
    <xdr:cxnSp macro="">
      <xdr:nvCxnSpPr>
        <xdr:cNvPr id="115" name="Straight Arrow Connector 114">
          <a:extLst>
            <a:ext uri="{FF2B5EF4-FFF2-40B4-BE49-F238E27FC236}">
              <a16:creationId xmlns:a16="http://schemas.microsoft.com/office/drawing/2014/main" id="{00000000-0008-0000-0300-000073000000}"/>
            </a:ext>
          </a:extLst>
        </xdr:cNvPr>
        <xdr:cNvCxnSpPr/>
      </xdr:nvCxnSpPr>
      <xdr:spPr>
        <a:xfrm flipV="1">
          <a:off x="8859374" y="110275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72</xdr:row>
      <xdr:rowOff>23812</xdr:rowOff>
    </xdr:from>
    <xdr:to>
      <xdr:col>11</xdr:col>
      <xdr:colOff>500063</xdr:colOff>
      <xdr:row>72</xdr:row>
      <xdr:rowOff>24401</xdr:rowOff>
    </xdr:to>
    <xdr:cxnSp macro="">
      <xdr:nvCxnSpPr>
        <xdr:cNvPr id="116" name="Straight Arrow Connector 115">
          <a:extLst>
            <a:ext uri="{FF2B5EF4-FFF2-40B4-BE49-F238E27FC236}">
              <a16:creationId xmlns:a16="http://schemas.microsoft.com/office/drawing/2014/main" id="{00000000-0008-0000-0300-000074000000}"/>
            </a:ext>
          </a:extLst>
        </xdr:cNvPr>
        <xdr:cNvCxnSpPr/>
      </xdr:nvCxnSpPr>
      <xdr:spPr>
        <a:xfrm flipV="1">
          <a:off x="6031092" y="118538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72</xdr:row>
      <xdr:rowOff>21434</xdr:rowOff>
    </xdr:from>
    <xdr:to>
      <xdr:col>14</xdr:col>
      <xdr:colOff>503605</xdr:colOff>
      <xdr:row>72</xdr:row>
      <xdr:rowOff>22023</xdr:rowOff>
    </xdr:to>
    <xdr:cxnSp macro="">
      <xdr:nvCxnSpPr>
        <xdr:cNvPr id="117" name="Straight Arrow Connector 116">
          <a:extLst>
            <a:ext uri="{FF2B5EF4-FFF2-40B4-BE49-F238E27FC236}">
              <a16:creationId xmlns:a16="http://schemas.microsoft.com/office/drawing/2014/main" id="{00000000-0008-0000-0300-000075000000}"/>
            </a:ext>
          </a:extLst>
        </xdr:cNvPr>
        <xdr:cNvCxnSpPr/>
      </xdr:nvCxnSpPr>
      <xdr:spPr>
        <a:xfrm flipV="1">
          <a:off x="7577685" y="118514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72</xdr:row>
      <xdr:rowOff>25009</xdr:rowOff>
    </xdr:from>
    <xdr:to>
      <xdr:col>17</xdr:col>
      <xdr:colOff>501195</xdr:colOff>
      <xdr:row>72</xdr:row>
      <xdr:rowOff>25598</xdr:rowOff>
    </xdr:to>
    <xdr:cxnSp macro="">
      <xdr:nvCxnSpPr>
        <xdr:cNvPr id="118" name="Straight Arrow Connector 117">
          <a:extLst>
            <a:ext uri="{FF2B5EF4-FFF2-40B4-BE49-F238E27FC236}">
              <a16:creationId xmlns:a16="http://schemas.microsoft.com/office/drawing/2014/main" id="{00000000-0008-0000-0300-000076000000}"/>
            </a:ext>
          </a:extLst>
        </xdr:cNvPr>
        <xdr:cNvCxnSpPr/>
      </xdr:nvCxnSpPr>
      <xdr:spPr>
        <a:xfrm flipV="1">
          <a:off x="9118325" y="118550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77</xdr:row>
      <xdr:rowOff>17859</xdr:rowOff>
    </xdr:from>
    <xdr:to>
      <xdr:col>9</xdr:col>
      <xdr:colOff>267889</xdr:colOff>
      <xdr:row>80</xdr:row>
      <xdr:rowOff>0</xdr:rowOff>
    </xdr:to>
    <xdr:cxnSp macro="">
      <xdr:nvCxnSpPr>
        <xdr:cNvPr id="119" name="Straight Arrow Connector 118">
          <a:extLst>
            <a:ext uri="{FF2B5EF4-FFF2-40B4-BE49-F238E27FC236}">
              <a16:creationId xmlns:a16="http://schemas.microsoft.com/office/drawing/2014/main" id="{00000000-0008-0000-0300-000077000000}"/>
            </a:ext>
          </a:extLst>
        </xdr:cNvPr>
        <xdr:cNvCxnSpPr/>
      </xdr:nvCxnSpPr>
      <xdr:spPr>
        <a:xfrm>
          <a:off x="5272086" y="126670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77</xdr:row>
      <xdr:rowOff>11909</xdr:rowOff>
    </xdr:from>
    <xdr:to>
      <xdr:col>12</xdr:col>
      <xdr:colOff>273838</xdr:colOff>
      <xdr:row>79</xdr:row>
      <xdr:rowOff>166690</xdr:rowOff>
    </xdr:to>
    <xdr:cxnSp macro="">
      <xdr:nvCxnSpPr>
        <xdr:cNvPr id="120" name="Straight Arrow Connector 119">
          <a:extLst>
            <a:ext uri="{FF2B5EF4-FFF2-40B4-BE49-F238E27FC236}">
              <a16:creationId xmlns:a16="http://schemas.microsoft.com/office/drawing/2014/main" id="{00000000-0008-0000-0300-000078000000}"/>
            </a:ext>
          </a:extLst>
        </xdr:cNvPr>
        <xdr:cNvCxnSpPr/>
      </xdr:nvCxnSpPr>
      <xdr:spPr>
        <a:xfrm>
          <a:off x="6821085" y="126611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77</xdr:row>
      <xdr:rowOff>9531</xdr:rowOff>
    </xdr:from>
    <xdr:to>
      <xdr:col>15</xdr:col>
      <xdr:colOff>271428</xdr:colOff>
      <xdr:row>79</xdr:row>
      <xdr:rowOff>164312</xdr:rowOff>
    </xdr:to>
    <xdr:cxnSp macro="">
      <xdr:nvCxnSpPr>
        <xdr:cNvPr id="121" name="Straight Arrow Connector 120">
          <a:extLst>
            <a:ext uri="{FF2B5EF4-FFF2-40B4-BE49-F238E27FC236}">
              <a16:creationId xmlns:a16="http://schemas.microsoft.com/office/drawing/2014/main" id="{00000000-0008-0000-0300-000079000000}"/>
            </a:ext>
          </a:extLst>
        </xdr:cNvPr>
        <xdr:cNvCxnSpPr/>
      </xdr:nvCxnSpPr>
      <xdr:spPr>
        <a:xfrm>
          <a:off x="8361725" y="126587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77</xdr:row>
      <xdr:rowOff>9528</xdr:rowOff>
    </xdr:from>
    <xdr:to>
      <xdr:col>10</xdr:col>
      <xdr:colOff>253594</xdr:colOff>
      <xdr:row>79</xdr:row>
      <xdr:rowOff>164309</xdr:rowOff>
    </xdr:to>
    <xdr:cxnSp macro="">
      <xdr:nvCxnSpPr>
        <xdr:cNvPr id="122" name="Straight Arrow Connector 121">
          <a:extLst>
            <a:ext uri="{FF2B5EF4-FFF2-40B4-BE49-F238E27FC236}">
              <a16:creationId xmlns:a16="http://schemas.microsoft.com/office/drawing/2014/main" id="{00000000-0008-0000-0300-00007A000000}"/>
            </a:ext>
          </a:extLst>
        </xdr:cNvPr>
        <xdr:cNvCxnSpPr/>
      </xdr:nvCxnSpPr>
      <xdr:spPr>
        <a:xfrm flipV="1">
          <a:off x="5772141" y="126587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77</xdr:row>
      <xdr:rowOff>19056</xdr:rowOff>
    </xdr:from>
    <xdr:to>
      <xdr:col>13</xdr:col>
      <xdr:colOff>263090</xdr:colOff>
      <xdr:row>80</xdr:row>
      <xdr:rowOff>1197</xdr:rowOff>
    </xdr:to>
    <xdr:cxnSp macro="">
      <xdr:nvCxnSpPr>
        <xdr:cNvPr id="123" name="Straight Arrow Connector 122">
          <a:extLst>
            <a:ext uri="{FF2B5EF4-FFF2-40B4-BE49-F238E27FC236}">
              <a16:creationId xmlns:a16="http://schemas.microsoft.com/office/drawing/2014/main" id="{00000000-0008-0000-0300-00007B000000}"/>
            </a:ext>
          </a:extLst>
        </xdr:cNvPr>
        <xdr:cNvCxnSpPr/>
      </xdr:nvCxnSpPr>
      <xdr:spPr>
        <a:xfrm flipV="1">
          <a:off x="7324687" y="126682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77</xdr:row>
      <xdr:rowOff>16678</xdr:rowOff>
    </xdr:from>
    <xdr:to>
      <xdr:col>16</xdr:col>
      <xdr:colOff>254727</xdr:colOff>
      <xdr:row>79</xdr:row>
      <xdr:rowOff>171459</xdr:rowOff>
    </xdr:to>
    <xdr:cxnSp macro="">
      <xdr:nvCxnSpPr>
        <xdr:cNvPr id="124" name="Straight Arrow Connector 123">
          <a:extLst>
            <a:ext uri="{FF2B5EF4-FFF2-40B4-BE49-F238E27FC236}">
              <a16:creationId xmlns:a16="http://schemas.microsoft.com/office/drawing/2014/main" id="{00000000-0008-0000-0300-00007C000000}"/>
            </a:ext>
          </a:extLst>
        </xdr:cNvPr>
        <xdr:cNvCxnSpPr/>
      </xdr:nvCxnSpPr>
      <xdr:spPr>
        <a:xfrm flipV="1">
          <a:off x="8859374" y="126658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82</xdr:row>
      <xdr:rowOff>23812</xdr:rowOff>
    </xdr:from>
    <xdr:to>
      <xdr:col>11</xdr:col>
      <xdr:colOff>500063</xdr:colOff>
      <xdr:row>82</xdr:row>
      <xdr:rowOff>24401</xdr:rowOff>
    </xdr:to>
    <xdr:cxnSp macro="">
      <xdr:nvCxnSpPr>
        <xdr:cNvPr id="125" name="Straight Arrow Connector 124">
          <a:extLst>
            <a:ext uri="{FF2B5EF4-FFF2-40B4-BE49-F238E27FC236}">
              <a16:creationId xmlns:a16="http://schemas.microsoft.com/office/drawing/2014/main" id="{00000000-0008-0000-0300-00007D000000}"/>
            </a:ext>
          </a:extLst>
        </xdr:cNvPr>
        <xdr:cNvCxnSpPr/>
      </xdr:nvCxnSpPr>
      <xdr:spPr>
        <a:xfrm flipV="1">
          <a:off x="6031092" y="134921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82</xdr:row>
      <xdr:rowOff>21434</xdr:rowOff>
    </xdr:from>
    <xdr:to>
      <xdr:col>14</xdr:col>
      <xdr:colOff>503605</xdr:colOff>
      <xdr:row>82</xdr:row>
      <xdr:rowOff>22023</xdr:rowOff>
    </xdr:to>
    <xdr:cxnSp macro="">
      <xdr:nvCxnSpPr>
        <xdr:cNvPr id="126" name="Straight Arrow Connector 125">
          <a:extLst>
            <a:ext uri="{FF2B5EF4-FFF2-40B4-BE49-F238E27FC236}">
              <a16:creationId xmlns:a16="http://schemas.microsoft.com/office/drawing/2014/main" id="{00000000-0008-0000-0300-00007E000000}"/>
            </a:ext>
          </a:extLst>
        </xdr:cNvPr>
        <xdr:cNvCxnSpPr/>
      </xdr:nvCxnSpPr>
      <xdr:spPr>
        <a:xfrm flipV="1">
          <a:off x="7577685" y="134897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82</xdr:row>
      <xdr:rowOff>25009</xdr:rowOff>
    </xdr:from>
    <xdr:to>
      <xdr:col>17</xdr:col>
      <xdr:colOff>501195</xdr:colOff>
      <xdr:row>82</xdr:row>
      <xdr:rowOff>25598</xdr:rowOff>
    </xdr:to>
    <xdr:cxnSp macro="">
      <xdr:nvCxnSpPr>
        <xdr:cNvPr id="127" name="Straight Arrow Connector 126">
          <a:extLst>
            <a:ext uri="{FF2B5EF4-FFF2-40B4-BE49-F238E27FC236}">
              <a16:creationId xmlns:a16="http://schemas.microsoft.com/office/drawing/2014/main" id="{00000000-0008-0000-0300-00007F000000}"/>
            </a:ext>
          </a:extLst>
        </xdr:cNvPr>
        <xdr:cNvCxnSpPr/>
      </xdr:nvCxnSpPr>
      <xdr:spPr>
        <a:xfrm flipV="1">
          <a:off x="9118325" y="134933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87</xdr:row>
      <xdr:rowOff>17859</xdr:rowOff>
    </xdr:from>
    <xdr:to>
      <xdr:col>9</xdr:col>
      <xdr:colOff>267889</xdr:colOff>
      <xdr:row>90</xdr:row>
      <xdr:rowOff>0</xdr:rowOff>
    </xdr:to>
    <xdr:cxnSp macro="">
      <xdr:nvCxnSpPr>
        <xdr:cNvPr id="128" name="Straight Arrow Connector 127">
          <a:extLst>
            <a:ext uri="{FF2B5EF4-FFF2-40B4-BE49-F238E27FC236}">
              <a16:creationId xmlns:a16="http://schemas.microsoft.com/office/drawing/2014/main" id="{00000000-0008-0000-0300-000080000000}"/>
            </a:ext>
          </a:extLst>
        </xdr:cNvPr>
        <xdr:cNvCxnSpPr/>
      </xdr:nvCxnSpPr>
      <xdr:spPr>
        <a:xfrm>
          <a:off x="5272086" y="143053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87</xdr:row>
      <xdr:rowOff>11909</xdr:rowOff>
    </xdr:from>
    <xdr:to>
      <xdr:col>12</xdr:col>
      <xdr:colOff>273838</xdr:colOff>
      <xdr:row>89</xdr:row>
      <xdr:rowOff>166690</xdr:rowOff>
    </xdr:to>
    <xdr:cxnSp macro="">
      <xdr:nvCxnSpPr>
        <xdr:cNvPr id="129" name="Straight Arrow Connector 128">
          <a:extLst>
            <a:ext uri="{FF2B5EF4-FFF2-40B4-BE49-F238E27FC236}">
              <a16:creationId xmlns:a16="http://schemas.microsoft.com/office/drawing/2014/main" id="{00000000-0008-0000-0300-000081000000}"/>
            </a:ext>
          </a:extLst>
        </xdr:cNvPr>
        <xdr:cNvCxnSpPr/>
      </xdr:nvCxnSpPr>
      <xdr:spPr>
        <a:xfrm>
          <a:off x="6821085" y="142994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87</xdr:row>
      <xdr:rowOff>9531</xdr:rowOff>
    </xdr:from>
    <xdr:to>
      <xdr:col>15</xdr:col>
      <xdr:colOff>271428</xdr:colOff>
      <xdr:row>89</xdr:row>
      <xdr:rowOff>164312</xdr:rowOff>
    </xdr:to>
    <xdr:cxnSp macro="">
      <xdr:nvCxnSpPr>
        <xdr:cNvPr id="130" name="Straight Arrow Connector 129">
          <a:extLst>
            <a:ext uri="{FF2B5EF4-FFF2-40B4-BE49-F238E27FC236}">
              <a16:creationId xmlns:a16="http://schemas.microsoft.com/office/drawing/2014/main" id="{00000000-0008-0000-0300-000082000000}"/>
            </a:ext>
          </a:extLst>
        </xdr:cNvPr>
        <xdr:cNvCxnSpPr/>
      </xdr:nvCxnSpPr>
      <xdr:spPr>
        <a:xfrm>
          <a:off x="8361725" y="142970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87</xdr:row>
      <xdr:rowOff>9528</xdr:rowOff>
    </xdr:from>
    <xdr:to>
      <xdr:col>10</xdr:col>
      <xdr:colOff>253594</xdr:colOff>
      <xdr:row>89</xdr:row>
      <xdr:rowOff>164309</xdr:rowOff>
    </xdr:to>
    <xdr:cxnSp macro="">
      <xdr:nvCxnSpPr>
        <xdr:cNvPr id="131" name="Straight Arrow Connector 130">
          <a:extLst>
            <a:ext uri="{FF2B5EF4-FFF2-40B4-BE49-F238E27FC236}">
              <a16:creationId xmlns:a16="http://schemas.microsoft.com/office/drawing/2014/main" id="{00000000-0008-0000-0300-000083000000}"/>
            </a:ext>
          </a:extLst>
        </xdr:cNvPr>
        <xdr:cNvCxnSpPr/>
      </xdr:nvCxnSpPr>
      <xdr:spPr>
        <a:xfrm flipV="1">
          <a:off x="5772141" y="142970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87</xdr:row>
      <xdr:rowOff>19056</xdr:rowOff>
    </xdr:from>
    <xdr:to>
      <xdr:col>13</xdr:col>
      <xdr:colOff>263090</xdr:colOff>
      <xdr:row>90</xdr:row>
      <xdr:rowOff>1197</xdr:rowOff>
    </xdr:to>
    <xdr:cxnSp macro="">
      <xdr:nvCxnSpPr>
        <xdr:cNvPr id="132" name="Straight Arrow Connector 131">
          <a:extLst>
            <a:ext uri="{FF2B5EF4-FFF2-40B4-BE49-F238E27FC236}">
              <a16:creationId xmlns:a16="http://schemas.microsoft.com/office/drawing/2014/main" id="{00000000-0008-0000-0300-000084000000}"/>
            </a:ext>
          </a:extLst>
        </xdr:cNvPr>
        <xdr:cNvCxnSpPr/>
      </xdr:nvCxnSpPr>
      <xdr:spPr>
        <a:xfrm flipV="1">
          <a:off x="7324687" y="143065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87</xdr:row>
      <xdr:rowOff>16678</xdr:rowOff>
    </xdr:from>
    <xdr:to>
      <xdr:col>16</xdr:col>
      <xdr:colOff>254727</xdr:colOff>
      <xdr:row>89</xdr:row>
      <xdr:rowOff>171459</xdr:rowOff>
    </xdr:to>
    <xdr:cxnSp macro="">
      <xdr:nvCxnSpPr>
        <xdr:cNvPr id="133" name="Straight Arrow Connector 132">
          <a:extLst>
            <a:ext uri="{FF2B5EF4-FFF2-40B4-BE49-F238E27FC236}">
              <a16:creationId xmlns:a16="http://schemas.microsoft.com/office/drawing/2014/main" id="{00000000-0008-0000-0300-000085000000}"/>
            </a:ext>
          </a:extLst>
        </xdr:cNvPr>
        <xdr:cNvCxnSpPr/>
      </xdr:nvCxnSpPr>
      <xdr:spPr>
        <a:xfrm flipV="1">
          <a:off x="8859374" y="143041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92</xdr:row>
      <xdr:rowOff>23812</xdr:rowOff>
    </xdr:from>
    <xdr:to>
      <xdr:col>11</xdr:col>
      <xdr:colOff>500063</xdr:colOff>
      <xdr:row>92</xdr:row>
      <xdr:rowOff>24401</xdr:rowOff>
    </xdr:to>
    <xdr:cxnSp macro="">
      <xdr:nvCxnSpPr>
        <xdr:cNvPr id="134" name="Straight Arrow Connector 133">
          <a:extLst>
            <a:ext uri="{FF2B5EF4-FFF2-40B4-BE49-F238E27FC236}">
              <a16:creationId xmlns:a16="http://schemas.microsoft.com/office/drawing/2014/main" id="{00000000-0008-0000-0300-000086000000}"/>
            </a:ext>
          </a:extLst>
        </xdr:cNvPr>
        <xdr:cNvCxnSpPr/>
      </xdr:nvCxnSpPr>
      <xdr:spPr>
        <a:xfrm flipV="1">
          <a:off x="6031092" y="151304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92</xdr:row>
      <xdr:rowOff>21434</xdr:rowOff>
    </xdr:from>
    <xdr:to>
      <xdr:col>14</xdr:col>
      <xdr:colOff>503605</xdr:colOff>
      <xdr:row>92</xdr:row>
      <xdr:rowOff>22023</xdr:rowOff>
    </xdr:to>
    <xdr:cxnSp macro="">
      <xdr:nvCxnSpPr>
        <xdr:cNvPr id="135" name="Straight Arrow Connector 134">
          <a:extLst>
            <a:ext uri="{FF2B5EF4-FFF2-40B4-BE49-F238E27FC236}">
              <a16:creationId xmlns:a16="http://schemas.microsoft.com/office/drawing/2014/main" id="{00000000-0008-0000-0300-000087000000}"/>
            </a:ext>
          </a:extLst>
        </xdr:cNvPr>
        <xdr:cNvCxnSpPr/>
      </xdr:nvCxnSpPr>
      <xdr:spPr>
        <a:xfrm flipV="1">
          <a:off x="7577685" y="151280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92</xdr:row>
      <xdr:rowOff>25009</xdr:rowOff>
    </xdr:from>
    <xdr:to>
      <xdr:col>17</xdr:col>
      <xdr:colOff>501195</xdr:colOff>
      <xdr:row>92</xdr:row>
      <xdr:rowOff>25598</xdr:rowOff>
    </xdr:to>
    <xdr:cxnSp macro="">
      <xdr:nvCxnSpPr>
        <xdr:cNvPr id="136" name="Straight Arrow Connector 135">
          <a:extLst>
            <a:ext uri="{FF2B5EF4-FFF2-40B4-BE49-F238E27FC236}">
              <a16:creationId xmlns:a16="http://schemas.microsoft.com/office/drawing/2014/main" id="{00000000-0008-0000-0300-000088000000}"/>
            </a:ext>
          </a:extLst>
        </xdr:cNvPr>
        <xdr:cNvCxnSpPr/>
      </xdr:nvCxnSpPr>
      <xdr:spPr>
        <a:xfrm flipV="1">
          <a:off x="9118325" y="151316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97</xdr:row>
      <xdr:rowOff>17859</xdr:rowOff>
    </xdr:from>
    <xdr:to>
      <xdr:col>9</xdr:col>
      <xdr:colOff>267889</xdr:colOff>
      <xdr:row>100</xdr:row>
      <xdr:rowOff>0</xdr:rowOff>
    </xdr:to>
    <xdr:cxnSp macro="">
      <xdr:nvCxnSpPr>
        <xdr:cNvPr id="137" name="Straight Arrow Connector 136">
          <a:extLst>
            <a:ext uri="{FF2B5EF4-FFF2-40B4-BE49-F238E27FC236}">
              <a16:creationId xmlns:a16="http://schemas.microsoft.com/office/drawing/2014/main" id="{00000000-0008-0000-0300-000089000000}"/>
            </a:ext>
          </a:extLst>
        </xdr:cNvPr>
        <xdr:cNvCxnSpPr/>
      </xdr:nvCxnSpPr>
      <xdr:spPr>
        <a:xfrm>
          <a:off x="5272086" y="159436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97</xdr:row>
      <xdr:rowOff>11909</xdr:rowOff>
    </xdr:from>
    <xdr:to>
      <xdr:col>12</xdr:col>
      <xdr:colOff>273838</xdr:colOff>
      <xdr:row>99</xdr:row>
      <xdr:rowOff>166690</xdr:rowOff>
    </xdr:to>
    <xdr:cxnSp macro="">
      <xdr:nvCxnSpPr>
        <xdr:cNvPr id="138" name="Straight Arrow Connector 137">
          <a:extLst>
            <a:ext uri="{FF2B5EF4-FFF2-40B4-BE49-F238E27FC236}">
              <a16:creationId xmlns:a16="http://schemas.microsoft.com/office/drawing/2014/main" id="{00000000-0008-0000-0300-00008A000000}"/>
            </a:ext>
          </a:extLst>
        </xdr:cNvPr>
        <xdr:cNvCxnSpPr/>
      </xdr:nvCxnSpPr>
      <xdr:spPr>
        <a:xfrm>
          <a:off x="6821085" y="159377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97</xdr:row>
      <xdr:rowOff>9531</xdr:rowOff>
    </xdr:from>
    <xdr:to>
      <xdr:col>15</xdr:col>
      <xdr:colOff>271428</xdr:colOff>
      <xdr:row>99</xdr:row>
      <xdr:rowOff>164312</xdr:rowOff>
    </xdr:to>
    <xdr:cxnSp macro="">
      <xdr:nvCxnSpPr>
        <xdr:cNvPr id="139" name="Straight Arrow Connector 138">
          <a:extLst>
            <a:ext uri="{FF2B5EF4-FFF2-40B4-BE49-F238E27FC236}">
              <a16:creationId xmlns:a16="http://schemas.microsoft.com/office/drawing/2014/main" id="{00000000-0008-0000-0300-00008B000000}"/>
            </a:ext>
          </a:extLst>
        </xdr:cNvPr>
        <xdr:cNvCxnSpPr/>
      </xdr:nvCxnSpPr>
      <xdr:spPr>
        <a:xfrm>
          <a:off x="8361725" y="159353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97</xdr:row>
      <xdr:rowOff>9528</xdr:rowOff>
    </xdr:from>
    <xdr:to>
      <xdr:col>10</xdr:col>
      <xdr:colOff>253594</xdr:colOff>
      <xdr:row>99</xdr:row>
      <xdr:rowOff>164309</xdr:rowOff>
    </xdr:to>
    <xdr:cxnSp macro="">
      <xdr:nvCxnSpPr>
        <xdr:cNvPr id="140" name="Straight Arrow Connector 139">
          <a:extLst>
            <a:ext uri="{FF2B5EF4-FFF2-40B4-BE49-F238E27FC236}">
              <a16:creationId xmlns:a16="http://schemas.microsoft.com/office/drawing/2014/main" id="{00000000-0008-0000-0300-00008C000000}"/>
            </a:ext>
          </a:extLst>
        </xdr:cNvPr>
        <xdr:cNvCxnSpPr/>
      </xdr:nvCxnSpPr>
      <xdr:spPr>
        <a:xfrm flipV="1">
          <a:off x="5772141" y="159353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97</xdr:row>
      <xdr:rowOff>19056</xdr:rowOff>
    </xdr:from>
    <xdr:to>
      <xdr:col>13</xdr:col>
      <xdr:colOff>263090</xdr:colOff>
      <xdr:row>100</xdr:row>
      <xdr:rowOff>1197</xdr:rowOff>
    </xdr:to>
    <xdr:cxnSp macro="">
      <xdr:nvCxnSpPr>
        <xdr:cNvPr id="141" name="Straight Arrow Connector 140">
          <a:extLst>
            <a:ext uri="{FF2B5EF4-FFF2-40B4-BE49-F238E27FC236}">
              <a16:creationId xmlns:a16="http://schemas.microsoft.com/office/drawing/2014/main" id="{00000000-0008-0000-0300-00008D000000}"/>
            </a:ext>
          </a:extLst>
        </xdr:cNvPr>
        <xdr:cNvCxnSpPr/>
      </xdr:nvCxnSpPr>
      <xdr:spPr>
        <a:xfrm flipV="1">
          <a:off x="7324687" y="159448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97</xdr:row>
      <xdr:rowOff>16678</xdr:rowOff>
    </xdr:from>
    <xdr:to>
      <xdr:col>16</xdr:col>
      <xdr:colOff>254727</xdr:colOff>
      <xdr:row>99</xdr:row>
      <xdr:rowOff>171459</xdr:rowOff>
    </xdr:to>
    <xdr:cxnSp macro="">
      <xdr:nvCxnSpPr>
        <xdr:cNvPr id="142" name="Straight Arrow Connector 141">
          <a:extLst>
            <a:ext uri="{FF2B5EF4-FFF2-40B4-BE49-F238E27FC236}">
              <a16:creationId xmlns:a16="http://schemas.microsoft.com/office/drawing/2014/main" id="{00000000-0008-0000-0300-00008E000000}"/>
            </a:ext>
          </a:extLst>
        </xdr:cNvPr>
        <xdr:cNvCxnSpPr/>
      </xdr:nvCxnSpPr>
      <xdr:spPr>
        <a:xfrm flipV="1">
          <a:off x="8859374" y="159424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102</xdr:row>
      <xdr:rowOff>23812</xdr:rowOff>
    </xdr:from>
    <xdr:to>
      <xdr:col>11</xdr:col>
      <xdr:colOff>500063</xdr:colOff>
      <xdr:row>102</xdr:row>
      <xdr:rowOff>24401</xdr:rowOff>
    </xdr:to>
    <xdr:cxnSp macro="">
      <xdr:nvCxnSpPr>
        <xdr:cNvPr id="143" name="Straight Arrow Connector 142">
          <a:extLst>
            <a:ext uri="{FF2B5EF4-FFF2-40B4-BE49-F238E27FC236}">
              <a16:creationId xmlns:a16="http://schemas.microsoft.com/office/drawing/2014/main" id="{00000000-0008-0000-0300-00008F000000}"/>
            </a:ext>
          </a:extLst>
        </xdr:cNvPr>
        <xdr:cNvCxnSpPr/>
      </xdr:nvCxnSpPr>
      <xdr:spPr>
        <a:xfrm flipV="1">
          <a:off x="6031092" y="167687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102</xdr:row>
      <xdr:rowOff>21434</xdr:rowOff>
    </xdr:from>
    <xdr:to>
      <xdr:col>14</xdr:col>
      <xdr:colOff>503605</xdr:colOff>
      <xdr:row>102</xdr:row>
      <xdr:rowOff>22023</xdr:rowOff>
    </xdr:to>
    <xdr:cxnSp macro="">
      <xdr:nvCxnSpPr>
        <xdr:cNvPr id="144" name="Straight Arrow Connector 143">
          <a:extLst>
            <a:ext uri="{FF2B5EF4-FFF2-40B4-BE49-F238E27FC236}">
              <a16:creationId xmlns:a16="http://schemas.microsoft.com/office/drawing/2014/main" id="{00000000-0008-0000-0300-000090000000}"/>
            </a:ext>
          </a:extLst>
        </xdr:cNvPr>
        <xdr:cNvCxnSpPr/>
      </xdr:nvCxnSpPr>
      <xdr:spPr>
        <a:xfrm flipV="1">
          <a:off x="7577685" y="167663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102</xdr:row>
      <xdr:rowOff>25009</xdr:rowOff>
    </xdr:from>
    <xdr:to>
      <xdr:col>17</xdr:col>
      <xdr:colOff>501195</xdr:colOff>
      <xdr:row>102</xdr:row>
      <xdr:rowOff>25598</xdr:rowOff>
    </xdr:to>
    <xdr:cxnSp macro="">
      <xdr:nvCxnSpPr>
        <xdr:cNvPr id="145" name="Straight Arrow Connector 144">
          <a:extLst>
            <a:ext uri="{FF2B5EF4-FFF2-40B4-BE49-F238E27FC236}">
              <a16:creationId xmlns:a16="http://schemas.microsoft.com/office/drawing/2014/main" id="{00000000-0008-0000-0300-000091000000}"/>
            </a:ext>
          </a:extLst>
        </xdr:cNvPr>
        <xdr:cNvCxnSpPr/>
      </xdr:nvCxnSpPr>
      <xdr:spPr>
        <a:xfrm flipV="1">
          <a:off x="9118325" y="167699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261936</xdr:colOff>
      <xdr:row>97</xdr:row>
      <xdr:rowOff>17859</xdr:rowOff>
    </xdr:from>
    <xdr:to>
      <xdr:col>9</xdr:col>
      <xdr:colOff>267889</xdr:colOff>
      <xdr:row>100</xdr:row>
      <xdr:rowOff>0</xdr:rowOff>
    </xdr:to>
    <xdr:cxnSp macro="">
      <xdr:nvCxnSpPr>
        <xdr:cNvPr id="146" name="Straight Arrow Connector 145">
          <a:extLst>
            <a:ext uri="{FF2B5EF4-FFF2-40B4-BE49-F238E27FC236}">
              <a16:creationId xmlns:a16="http://schemas.microsoft.com/office/drawing/2014/main" id="{00000000-0008-0000-0300-000092000000}"/>
            </a:ext>
          </a:extLst>
        </xdr:cNvPr>
        <xdr:cNvCxnSpPr/>
      </xdr:nvCxnSpPr>
      <xdr:spPr>
        <a:xfrm>
          <a:off x="5272086" y="15943659"/>
          <a:ext cx="5953" cy="47744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267885</xdr:colOff>
      <xdr:row>97</xdr:row>
      <xdr:rowOff>11909</xdr:rowOff>
    </xdr:from>
    <xdr:to>
      <xdr:col>12</xdr:col>
      <xdr:colOff>273838</xdr:colOff>
      <xdr:row>99</xdr:row>
      <xdr:rowOff>166690</xdr:rowOff>
    </xdr:to>
    <xdr:cxnSp macro="">
      <xdr:nvCxnSpPr>
        <xdr:cNvPr id="147" name="Straight Arrow Connector 146">
          <a:extLst>
            <a:ext uri="{FF2B5EF4-FFF2-40B4-BE49-F238E27FC236}">
              <a16:creationId xmlns:a16="http://schemas.microsoft.com/office/drawing/2014/main" id="{00000000-0008-0000-0300-000093000000}"/>
            </a:ext>
          </a:extLst>
        </xdr:cNvPr>
        <xdr:cNvCxnSpPr/>
      </xdr:nvCxnSpPr>
      <xdr:spPr>
        <a:xfrm>
          <a:off x="6821085" y="15937709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265475</xdr:colOff>
      <xdr:row>97</xdr:row>
      <xdr:rowOff>9531</xdr:rowOff>
    </xdr:from>
    <xdr:to>
      <xdr:col>15</xdr:col>
      <xdr:colOff>271428</xdr:colOff>
      <xdr:row>99</xdr:row>
      <xdr:rowOff>164312</xdr:rowOff>
    </xdr:to>
    <xdr:cxnSp macro="">
      <xdr:nvCxnSpPr>
        <xdr:cNvPr id="148" name="Straight Arrow Connector 147">
          <a:extLst>
            <a:ext uri="{FF2B5EF4-FFF2-40B4-BE49-F238E27FC236}">
              <a16:creationId xmlns:a16="http://schemas.microsoft.com/office/drawing/2014/main" id="{00000000-0008-0000-0300-000094000000}"/>
            </a:ext>
          </a:extLst>
        </xdr:cNvPr>
        <xdr:cNvCxnSpPr/>
      </xdr:nvCxnSpPr>
      <xdr:spPr>
        <a:xfrm>
          <a:off x="8361725" y="15935331"/>
          <a:ext cx="5953" cy="47863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247641</xdr:colOff>
      <xdr:row>97</xdr:row>
      <xdr:rowOff>9528</xdr:rowOff>
    </xdr:from>
    <xdr:to>
      <xdr:col>10</xdr:col>
      <xdr:colOff>253594</xdr:colOff>
      <xdr:row>99</xdr:row>
      <xdr:rowOff>164309</xdr:rowOff>
    </xdr:to>
    <xdr:cxnSp macro="">
      <xdr:nvCxnSpPr>
        <xdr:cNvPr id="149" name="Straight Arrow Connector 148">
          <a:extLst>
            <a:ext uri="{FF2B5EF4-FFF2-40B4-BE49-F238E27FC236}">
              <a16:creationId xmlns:a16="http://schemas.microsoft.com/office/drawing/2014/main" id="{00000000-0008-0000-0300-000095000000}"/>
            </a:ext>
          </a:extLst>
        </xdr:cNvPr>
        <xdr:cNvCxnSpPr/>
      </xdr:nvCxnSpPr>
      <xdr:spPr>
        <a:xfrm flipV="1">
          <a:off x="5772141" y="1593532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257137</xdr:colOff>
      <xdr:row>97</xdr:row>
      <xdr:rowOff>19056</xdr:rowOff>
    </xdr:from>
    <xdr:to>
      <xdr:col>13</xdr:col>
      <xdr:colOff>263090</xdr:colOff>
      <xdr:row>100</xdr:row>
      <xdr:rowOff>1197</xdr:rowOff>
    </xdr:to>
    <xdr:cxnSp macro="">
      <xdr:nvCxnSpPr>
        <xdr:cNvPr id="150" name="Straight Arrow Connector 149">
          <a:extLst>
            <a:ext uri="{FF2B5EF4-FFF2-40B4-BE49-F238E27FC236}">
              <a16:creationId xmlns:a16="http://schemas.microsoft.com/office/drawing/2014/main" id="{00000000-0008-0000-0300-000096000000}"/>
            </a:ext>
          </a:extLst>
        </xdr:cNvPr>
        <xdr:cNvCxnSpPr/>
      </xdr:nvCxnSpPr>
      <xdr:spPr>
        <a:xfrm flipV="1">
          <a:off x="7324687" y="15944856"/>
          <a:ext cx="5953" cy="47744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248774</xdr:colOff>
      <xdr:row>97</xdr:row>
      <xdr:rowOff>16678</xdr:rowOff>
    </xdr:from>
    <xdr:to>
      <xdr:col>16</xdr:col>
      <xdr:colOff>254727</xdr:colOff>
      <xdr:row>99</xdr:row>
      <xdr:rowOff>171459</xdr:rowOff>
    </xdr:to>
    <xdr:cxnSp macro="">
      <xdr:nvCxnSpPr>
        <xdr:cNvPr id="151" name="Straight Arrow Connector 150">
          <a:extLst>
            <a:ext uri="{FF2B5EF4-FFF2-40B4-BE49-F238E27FC236}">
              <a16:creationId xmlns:a16="http://schemas.microsoft.com/office/drawing/2014/main" id="{00000000-0008-0000-0300-000097000000}"/>
            </a:ext>
          </a:extLst>
        </xdr:cNvPr>
        <xdr:cNvCxnSpPr/>
      </xdr:nvCxnSpPr>
      <xdr:spPr>
        <a:xfrm flipV="1">
          <a:off x="8859374" y="15942478"/>
          <a:ext cx="5953" cy="47863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506592</xdr:colOff>
      <xdr:row>102</xdr:row>
      <xdr:rowOff>23812</xdr:rowOff>
    </xdr:from>
    <xdr:to>
      <xdr:col>11</xdr:col>
      <xdr:colOff>500063</xdr:colOff>
      <xdr:row>102</xdr:row>
      <xdr:rowOff>24401</xdr:rowOff>
    </xdr:to>
    <xdr:cxnSp macro="">
      <xdr:nvCxnSpPr>
        <xdr:cNvPr id="152" name="Straight Arrow Connector 151">
          <a:extLst>
            <a:ext uri="{FF2B5EF4-FFF2-40B4-BE49-F238E27FC236}">
              <a16:creationId xmlns:a16="http://schemas.microsoft.com/office/drawing/2014/main" id="{00000000-0008-0000-0300-000098000000}"/>
            </a:ext>
          </a:extLst>
        </xdr:cNvPr>
        <xdr:cNvCxnSpPr/>
      </xdr:nvCxnSpPr>
      <xdr:spPr>
        <a:xfrm flipV="1">
          <a:off x="6031092" y="16768762"/>
          <a:ext cx="50782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510135</xdr:colOff>
      <xdr:row>102</xdr:row>
      <xdr:rowOff>21434</xdr:rowOff>
    </xdr:from>
    <xdr:to>
      <xdr:col>14</xdr:col>
      <xdr:colOff>503605</xdr:colOff>
      <xdr:row>102</xdr:row>
      <xdr:rowOff>22023</xdr:rowOff>
    </xdr:to>
    <xdr:cxnSp macro="">
      <xdr:nvCxnSpPr>
        <xdr:cNvPr id="153" name="Straight Arrow Connector 152">
          <a:extLst>
            <a:ext uri="{FF2B5EF4-FFF2-40B4-BE49-F238E27FC236}">
              <a16:creationId xmlns:a16="http://schemas.microsoft.com/office/drawing/2014/main" id="{00000000-0008-0000-0300-000099000000}"/>
            </a:ext>
          </a:extLst>
        </xdr:cNvPr>
        <xdr:cNvCxnSpPr/>
      </xdr:nvCxnSpPr>
      <xdr:spPr>
        <a:xfrm flipV="1">
          <a:off x="7577685" y="16766384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507725</xdr:colOff>
      <xdr:row>102</xdr:row>
      <xdr:rowOff>25009</xdr:rowOff>
    </xdr:from>
    <xdr:to>
      <xdr:col>17</xdr:col>
      <xdr:colOff>501195</xdr:colOff>
      <xdr:row>102</xdr:row>
      <xdr:rowOff>25598</xdr:rowOff>
    </xdr:to>
    <xdr:cxnSp macro="">
      <xdr:nvCxnSpPr>
        <xdr:cNvPr id="154" name="Straight Arrow Connector 153">
          <a:extLst>
            <a:ext uri="{FF2B5EF4-FFF2-40B4-BE49-F238E27FC236}">
              <a16:creationId xmlns:a16="http://schemas.microsoft.com/office/drawing/2014/main" id="{00000000-0008-0000-0300-00009A000000}"/>
            </a:ext>
          </a:extLst>
        </xdr:cNvPr>
        <xdr:cNvCxnSpPr/>
      </xdr:nvCxnSpPr>
      <xdr:spPr>
        <a:xfrm flipV="1">
          <a:off x="9118325" y="16769959"/>
          <a:ext cx="50782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2938461" y="235148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4935135" y="238363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>
          <a:off x="6923450" y="238125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CxnSpPr/>
      </xdr:nvCxnSpPr>
      <xdr:spPr>
        <a:xfrm flipV="1">
          <a:off x="3600441" y="23622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CxnSpPr/>
      </xdr:nvCxnSpPr>
      <xdr:spPr>
        <a:xfrm flipV="1">
          <a:off x="5600662" y="237173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CxnSpPr/>
      </xdr:nvCxnSpPr>
      <xdr:spPr>
        <a:xfrm flipV="1">
          <a:off x="7583024" y="23693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CxnSpPr/>
      </xdr:nvCxnSpPr>
      <xdr:spPr>
        <a:xfrm flipV="1">
          <a:off x="4030842" y="353853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CxnSpPr/>
      </xdr:nvCxnSpPr>
      <xdr:spPr>
        <a:xfrm flipV="1">
          <a:off x="6025110" y="35361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CxnSpPr/>
      </xdr:nvCxnSpPr>
      <xdr:spPr>
        <a:xfrm flipV="1">
          <a:off x="8013425" y="35397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23</xdr:row>
      <xdr:rowOff>379809</xdr:rowOff>
    </xdr:from>
    <xdr:to>
      <xdr:col>3</xdr:col>
      <xdr:colOff>267889</xdr:colOff>
      <xdr:row>26</xdr:row>
      <xdr:rowOff>180975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CxnSpPr/>
      </xdr:nvCxnSpPr>
      <xdr:spPr>
        <a:xfrm>
          <a:off x="2938461" y="519945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24</xdr:row>
      <xdr:rowOff>30959</xdr:rowOff>
    </xdr:from>
    <xdr:to>
      <xdr:col>6</xdr:col>
      <xdr:colOff>273838</xdr:colOff>
      <xdr:row>26</xdr:row>
      <xdr:rowOff>185740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CxnSpPr/>
      </xdr:nvCxnSpPr>
      <xdr:spPr>
        <a:xfrm>
          <a:off x="4935135" y="523160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24</xdr:row>
      <xdr:rowOff>28581</xdr:rowOff>
    </xdr:from>
    <xdr:to>
      <xdr:col>9</xdr:col>
      <xdr:colOff>271428</xdr:colOff>
      <xdr:row>26</xdr:row>
      <xdr:rowOff>183362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CxnSpPr/>
      </xdr:nvCxnSpPr>
      <xdr:spPr>
        <a:xfrm>
          <a:off x="6923450" y="522923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24</xdr:row>
      <xdr:rowOff>9528</xdr:rowOff>
    </xdr:from>
    <xdr:to>
      <xdr:col>4</xdr:col>
      <xdr:colOff>253594</xdr:colOff>
      <xdr:row>26</xdr:row>
      <xdr:rowOff>164309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CxnSpPr/>
      </xdr:nvCxnSpPr>
      <xdr:spPr>
        <a:xfrm flipV="1">
          <a:off x="3600441" y="52101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24</xdr:row>
      <xdr:rowOff>19056</xdr:rowOff>
    </xdr:from>
    <xdr:to>
      <xdr:col>7</xdr:col>
      <xdr:colOff>263090</xdr:colOff>
      <xdr:row>27</xdr:row>
      <xdr:rowOff>1197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V="1">
          <a:off x="5600662" y="521970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24</xdr:row>
      <xdr:rowOff>16678</xdr:rowOff>
    </xdr:from>
    <xdr:to>
      <xdr:col>10</xdr:col>
      <xdr:colOff>254727</xdr:colOff>
      <xdr:row>26</xdr:row>
      <xdr:rowOff>171459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CxnSpPr/>
      </xdr:nvCxnSpPr>
      <xdr:spPr>
        <a:xfrm flipV="1">
          <a:off x="7583024" y="52173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29</xdr:row>
      <xdr:rowOff>23812</xdr:rowOff>
    </xdr:from>
    <xdr:to>
      <xdr:col>5</xdr:col>
      <xdr:colOff>604838</xdr:colOff>
      <xdr:row>29</xdr:row>
      <xdr:rowOff>24401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V="1">
          <a:off x="4030842" y="63865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29</xdr:row>
      <xdr:rowOff>21434</xdr:rowOff>
    </xdr:from>
    <xdr:to>
      <xdr:col>8</xdr:col>
      <xdr:colOff>608380</xdr:colOff>
      <xdr:row>29</xdr:row>
      <xdr:rowOff>22023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CxnSpPr/>
      </xdr:nvCxnSpPr>
      <xdr:spPr>
        <a:xfrm flipV="1">
          <a:off x="6025110" y="63841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29</xdr:row>
      <xdr:rowOff>25009</xdr:rowOff>
    </xdr:from>
    <xdr:to>
      <xdr:col>11</xdr:col>
      <xdr:colOff>605970</xdr:colOff>
      <xdr:row>29</xdr:row>
      <xdr:rowOff>25598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 flipV="1">
          <a:off x="8013425" y="63877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34</xdr:row>
      <xdr:rowOff>379809</xdr:rowOff>
    </xdr:from>
    <xdr:to>
      <xdr:col>3</xdr:col>
      <xdr:colOff>267889</xdr:colOff>
      <xdr:row>37</xdr:row>
      <xdr:rowOff>180975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CxnSpPr/>
      </xdr:nvCxnSpPr>
      <xdr:spPr>
        <a:xfrm>
          <a:off x="2938461" y="804743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35</xdr:row>
      <xdr:rowOff>30959</xdr:rowOff>
    </xdr:from>
    <xdr:to>
      <xdr:col>6</xdr:col>
      <xdr:colOff>273838</xdr:colOff>
      <xdr:row>37</xdr:row>
      <xdr:rowOff>185740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>
          <a:off x="4935135" y="807958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35</xdr:row>
      <xdr:rowOff>28581</xdr:rowOff>
    </xdr:from>
    <xdr:to>
      <xdr:col>9</xdr:col>
      <xdr:colOff>271428</xdr:colOff>
      <xdr:row>37</xdr:row>
      <xdr:rowOff>183362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CxnSpPr/>
      </xdr:nvCxnSpPr>
      <xdr:spPr>
        <a:xfrm>
          <a:off x="6923450" y="807720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35</xdr:row>
      <xdr:rowOff>9528</xdr:rowOff>
    </xdr:from>
    <xdr:to>
      <xdr:col>4</xdr:col>
      <xdr:colOff>253594</xdr:colOff>
      <xdr:row>37</xdr:row>
      <xdr:rowOff>164309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CxnSpPr/>
      </xdr:nvCxnSpPr>
      <xdr:spPr>
        <a:xfrm flipV="1">
          <a:off x="3600441" y="80581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35</xdr:row>
      <xdr:rowOff>19056</xdr:rowOff>
    </xdr:from>
    <xdr:to>
      <xdr:col>7</xdr:col>
      <xdr:colOff>263090</xdr:colOff>
      <xdr:row>38</xdr:row>
      <xdr:rowOff>1197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 flipV="1">
          <a:off x="5600662" y="806768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35</xdr:row>
      <xdr:rowOff>16678</xdr:rowOff>
    </xdr:from>
    <xdr:to>
      <xdr:col>10</xdr:col>
      <xdr:colOff>254727</xdr:colOff>
      <xdr:row>37</xdr:row>
      <xdr:rowOff>171459</xdr:rowOff>
    </xdr:to>
    <xdr:cxnSp macro="">
      <xdr:nvCxnSpPr>
        <xdr:cNvPr id="25" name="Straight Arrow Connector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CxnSpPr/>
      </xdr:nvCxnSpPr>
      <xdr:spPr>
        <a:xfrm flipV="1">
          <a:off x="7583024" y="80653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40</xdr:row>
      <xdr:rowOff>23812</xdr:rowOff>
    </xdr:from>
    <xdr:to>
      <xdr:col>5</xdr:col>
      <xdr:colOff>604838</xdr:colOff>
      <xdr:row>40</xdr:row>
      <xdr:rowOff>24401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 flipV="1">
          <a:off x="4030842" y="923448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40</xdr:row>
      <xdr:rowOff>21434</xdr:rowOff>
    </xdr:from>
    <xdr:to>
      <xdr:col>8</xdr:col>
      <xdr:colOff>608380</xdr:colOff>
      <xdr:row>40</xdr:row>
      <xdr:rowOff>22023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CxnSpPr/>
      </xdr:nvCxnSpPr>
      <xdr:spPr>
        <a:xfrm flipV="1">
          <a:off x="6025110" y="92321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40</xdr:row>
      <xdr:rowOff>25009</xdr:rowOff>
    </xdr:from>
    <xdr:to>
      <xdr:col>11</xdr:col>
      <xdr:colOff>605970</xdr:colOff>
      <xdr:row>40</xdr:row>
      <xdr:rowOff>25598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 flipV="1">
          <a:off x="8013425" y="92356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45</xdr:row>
      <xdr:rowOff>379809</xdr:rowOff>
    </xdr:from>
    <xdr:to>
      <xdr:col>3</xdr:col>
      <xdr:colOff>267889</xdr:colOff>
      <xdr:row>48</xdr:row>
      <xdr:rowOff>180975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CxnSpPr/>
      </xdr:nvCxnSpPr>
      <xdr:spPr>
        <a:xfrm>
          <a:off x="2938461" y="108954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46</xdr:row>
      <xdr:rowOff>30959</xdr:rowOff>
    </xdr:from>
    <xdr:to>
      <xdr:col>6</xdr:col>
      <xdr:colOff>273838</xdr:colOff>
      <xdr:row>48</xdr:row>
      <xdr:rowOff>185740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CxnSpPr/>
      </xdr:nvCxnSpPr>
      <xdr:spPr>
        <a:xfrm>
          <a:off x="4935135" y="109275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46</xdr:row>
      <xdr:rowOff>28581</xdr:rowOff>
    </xdr:from>
    <xdr:to>
      <xdr:col>9</xdr:col>
      <xdr:colOff>271428</xdr:colOff>
      <xdr:row>48</xdr:row>
      <xdr:rowOff>183362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>
          <a:off x="6923450" y="109251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46</xdr:row>
      <xdr:rowOff>9528</xdr:rowOff>
    </xdr:from>
    <xdr:to>
      <xdr:col>4</xdr:col>
      <xdr:colOff>253594</xdr:colOff>
      <xdr:row>48</xdr:row>
      <xdr:rowOff>164309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CxnSpPr/>
      </xdr:nvCxnSpPr>
      <xdr:spPr>
        <a:xfrm flipV="1">
          <a:off x="3600441" y="109061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46</xdr:row>
      <xdr:rowOff>19056</xdr:rowOff>
    </xdr:from>
    <xdr:to>
      <xdr:col>7</xdr:col>
      <xdr:colOff>263090</xdr:colOff>
      <xdr:row>49</xdr:row>
      <xdr:rowOff>1197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CxnSpPr/>
      </xdr:nvCxnSpPr>
      <xdr:spPr>
        <a:xfrm flipV="1">
          <a:off x="5600662" y="1091565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46</xdr:row>
      <xdr:rowOff>16678</xdr:rowOff>
    </xdr:from>
    <xdr:to>
      <xdr:col>10</xdr:col>
      <xdr:colOff>254727</xdr:colOff>
      <xdr:row>48</xdr:row>
      <xdr:rowOff>171459</xdr:rowOff>
    </xdr:to>
    <xdr:cxnSp macro="">
      <xdr:nvCxnSpPr>
        <xdr:cNvPr id="34" name="Straight Arrow Connector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CxnSpPr/>
      </xdr:nvCxnSpPr>
      <xdr:spPr>
        <a:xfrm flipV="1">
          <a:off x="7583024" y="109132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51</xdr:row>
      <xdr:rowOff>23812</xdr:rowOff>
    </xdr:from>
    <xdr:to>
      <xdr:col>5</xdr:col>
      <xdr:colOff>604838</xdr:colOff>
      <xdr:row>51</xdr:row>
      <xdr:rowOff>24401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V="1">
          <a:off x="4030842" y="1208246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51</xdr:row>
      <xdr:rowOff>21434</xdr:rowOff>
    </xdr:from>
    <xdr:to>
      <xdr:col>8</xdr:col>
      <xdr:colOff>608380</xdr:colOff>
      <xdr:row>51</xdr:row>
      <xdr:rowOff>22023</xdr:rowOff>
    </xdr:to>
    <xdr:cxnSp macro="">
      <xdr:nvCxnSpPr>
        <xdr:cNvPr id="36" name="Straight Arrow Connector 35">
          <a:extLst>
            <a:ext uri="{FF2B5EF4-FFF2-40B4-BE49-F238E27FC236}">
              <a16:creationId xmlns:a16="http://schemas.microsoft.com/office/drawing/2014/main" id="{00000000-0008-0000-0400-000024000000}"/>
            </a:ext>
          </a:extLst>
        </xdr:cNvPr>
        <xdr:cNvCxnSpPr/>
      </xdr:nvCxnSpPr>
      <xdr:spPr>
        <a:xfrm flipV="1">
          <a:off x="6025110" y="120800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51</xdr:row>
      <xdr:rowOff>25009</xdr:rowOff>
    </xdr:from>
    <xdr:to>
      <xdr:col>11</xdr:col>
      <xdr:colOff>605970</xdr:colOff>
      <xdr:row>51</xdr:row>
      <xdr:rowOff>25598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 flipV="1">
          <a:off x="8013425" y="120836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56</xdr:row>
      <xdr:rowOff>379809</xdr:rowOff>
    </xdr:from>
    <xdr:to>
      <xdr:col>3</xdr:col>
      <xdr:colOff>267889</xdr:colOff>
      <xdr:row>59</xdr:row>
      <xdr:rowOff>180975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CxnSpPr/>
      </xdr:nvCxnSpPr>
      <xdr:spPr>
        <a:xfrm>
          <a:off x="2938461" y="1374338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57</xdr:row>
      <xdr:rowOff>30959</xdr:rowOff>
    </xdr:from>
    <xdr:to>
      <xdr:col>6</xdr:col>
      <xdr:colOff>273838</xdr:colOff>
      <xdr:row>59</xdr:row>
      <xdr:rowOff>185740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4935135" y="1377553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57</xdr:row>
      <xdr:rowOff>28581</xdr:rowOff>
    </xdr:from>
    <xdr:to>
      <xdr:col>9</xdr:col>
      <xdr:colOff>271428</xdr:colOff>
      <xdr:row>59</xdr:row>
      <xdr:rowOff>183362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400-000028000000}"/>
            </a:ext>
          </a:extLst>
        </xdr:cNvPr>
        <xdr:cNvCxnSpPr/>
      </xdr:nvCxnSpPr>
      <xdr:spPr>
        <a:xfrm>
          <a:off x="6923450" y="1377315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57</xdr:row>
      <xdr:rowOff>9528</xdr:rowOff>
    </xdr:from>
    <xdr:to>
      <xdr:col>4</xdr:col>
      <xdr:colOff>253594</xdr:colOff>
      <xdr:row>59</xdr:row>
      <xdr:rowOff>164309</xdr:rowOff>
    </xdr:to>
    <xdr:cxnSp macro="">
      <xdr:nvCxnSpPr>
        <xdr:cNvPr id="41" name="Straight Arrow Connector 40">
          <a:extLst>
            <a:ext uri="{FF2B5EF4-FFF2-40B4-BE49-F238E27FC236}">
              <a16:creationId xmlns:a16="http://schemas.microsoft.com/office/drawing/2014/main" id="{00000000-0008-0000-0400-000029000000}"/>
            </a:ext>
          </a:extLst>
        </xdr:cNvPr>
        <xdr:cNvCxnSpPr/>
      </xdr:nvCxnSpPr>
      <xdr:spPr>
        <a:xfrm flipV="1">
          <a:off x="3600441" y="137541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57</xdr:row>
      <xdr:rowOff>19056</xdr:rowOff>
    </xdr:from>
    <xdr:to>
      <xdr:col>7</xdr:col>
      <xdr:colOff>263090</xdr:colOff>
      <xdr:row>60</xdr:row>
      <xdr:rowOff>1197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CxnSpPr/>
      </xdr:nvCxnSpPr>
      <xdr:spPr>
        <a:xfrm flipV="1">
          <a:off x="5600662" y="1376363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57</xdr:row>
      <xdr:rowOff>16678</xdr:rowOff>
    </xdr:from>
    <xdr:to>
      <xdr:col>10</xdr:col>
      <xdr:colOff>254727</xdr:colOff>
      <xdr:row>59</xdr:row>
      <xdr:rowOff>171459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CxnSpPr/>
      </xdr:nvCxnSpPr>
      <xdr:spPr>
        <a:xfrm flipV="1">
          <a:off x="7583024" y="137612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62</xdr:row>
      <xdr:rowOff>23812</xdr:rowOff>
    </xdr:from>
    <xdr:to>
      <xdr:col>5</xdr:col>
      <xdr:colOff>604838</xdr:colOff>
      <xdr:row>62</xdr:row>
      <xdr:rowOff>24401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CxnSpPr/>
      </xdr:nvCxnSpPr>
      <xdr:spPr>
        <a:xfrm flipV="1">
          <a:off x="4030842" y="1493043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62</xdr:row>
      <xdr:rowOff>21434</xdr:rowOff>
    </xdr:from>
    <xdr:to>
      <xdr:col>8</xdr:col>
      <xdr:colOff>608380</xdr:colOff>
      <xdr:row>62</xdr:row>
      <xdr:rowOff>22023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CxnSpPr/>
      </xdr:nvCxnSpPr>
      <xdr:spPr>
        <a:xfrm flipV="1">
          <a:off x="6025110" y="149280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62</xdr:row>
      <xdr:rowOff>25009</xdr:rowOff>
    </xdr:from>
    <xdr:to>
      <xdr:col>11</xdr:col>
      <xdr:colOff>605970</xdr:colOff>
      <xdr:row>62</xdr:row>
      <xdr:rowOff>25598</xdr:rowOff>
    </xdr:to>
    <xdr:cxnSp macro="">
      <xdr:nvCxnSpPr>
        <xdr:cNvPr id="46" name="Straight Arrow Connector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CxnSpPr/>
      </xdr:nvCxnSpPr>
      <xdr:spPr>
        <a:xfrm flipV="1">
          <a:off x="8013425" y="149316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67</xdr:row>
      <xdr:rowOff>379809</xdr:rowOff>
    </xdr:from>
    <xdr:to>
      <xdr:col>3</xdr:col>
      <xdr:colOff>267889</xdr:colOff>
      <xdr:row>70</xdr:row>
      <xdr:rowOff>180975</xdr:rowOff>
    </xdr:to>
    <xdr:cxnSp macro="">
      <xdr:nvCxnSpPr>
        <xdr:cNvPr id="47" name="Straight Arrow Connector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CxnSpPr/>
      </xdr:nvCxnSpPr>
      <xdr:spPr>
        <a:xfrm>
          <a:off x="2938461" y="1659135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68</xdr:row>
      <xdr:rowOff>30959</xdr:rowOff>
    </xdr:from>
    <xdr:to>
      <xdr:col>6</xdr:col>
      <xdr:colOff>273838</xdr:colOff>
      <xdr:row>70</xdr:row>
      <xdr:rowOff>185740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CxnSpPr/>
      </xdr:nvCxnSpPr>
      <xdr:spPr>
        <a:xfrm>
          <a:off x="4935135" y="1662350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68</xdr:row>
      <xdr:rowOff>28581</xdr:rowOff>
    </xdr:from>
    <xdr:to>
      <xdr:col>9</xdr:col>
      <xdr:colOff>271428</xdr:colOff>
      <xdr:row>70</xdr:row>
      <xdr:rowOff>183362</xdr:rowOff>
    </xdr:to>
    <xdr:cxnSp macro="">
      <xdr:nvCxnSpPr>
        <xdr:cNvPr id="49" name="Straight Arrow Connector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CxnSpPr/>
      </xdr:nvCxnSpPr>
      <xdr:spPr>
        <a:xfrm>
          <a:off x="6923450" y="1662113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68</xdr:row>
      <xdr:rowOff>9528</xdr:rowOff>
    </xdr:from>
    <xdr:to>
      <xdr:col>4</xdr:col>
      <xdr:colOff>253594</xdr:colOff>
      <xdr:row>70</xdr:row>
      <xdr:rowOff>164309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CxnSpPr/>
      </xdr:nvCxnSpPr>
      <xdr:spPr>
        <a:xfrm flipV="1">
          <a:off x="3600441" y="166020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68</xdr:row>
      <xdr:rowOff>19056</xdr:rowOff>
    </xdr:from>
    <xdr:to>
      <xdr:col>7</xdr:col>
      <xdr:colOff>263090</xdr:colOff>
      <xdr:row>71</xdr:row>
      <xdr:rowOff>1197</xdr:rowOff>
    </xdr:to>
    <xdr:cxnSp macro="">
      <xdr:nvCxnSpPr>
        <xdr:cNvPr id="51" name="Straight Arrow Connector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CxnSpPr/>
      </xdr:nvCxnSpPr>
      <xdr:spPr>
        <a:xfrm flipV="1">
          <a:off x="5600662" y="1661160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68</xdr:row>
      <xdr:rowOff>16678</xdr:rowOff>
    </xdr:from>
    <xdr:to>
      <xdr:col>10</xdr:col>
      <xdr:colOff>254727</xdr:colOff>
      <xdr:row>70</xdr:row>
      <xdr:rowOff>171459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CxnSpPr/>
      </xdr:nvCxnSpPr>
      <xdr:spPr>
        <a:xfrm flipV="1">
          <a:off x="7583024" y="16609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73</xdr:row>
      <xdr:rowOff>23812</xdr:rowOff>
    </xdr:from>
    <xdr:to>
      <xdr:col>5</xdr:col>
      <xdr:colOff>604838</xdr:colOff>
      <xdr:row>73</xdr:row>
      <xdr:rowOff>24401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CxnSpPr/>
      </xdr:nvCxnSpPr>
      <xdr:spPr>
        <a:xfrm flipV="1">
          <a:off x="4030842" y="1777841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73</xdr:row>
      <xdr:rowOff>21434</xdr:rowOff>
    </xdr:from>
    <xdr:to>
      <xdr:col>8</xdr:col>
      <xdr:colOff>608380</xdr:colOff>
      <xdr:row>73</xdr:row>
      <xdr:rowOff>22023</xdr:rowOff>
    </xdr:to>
    <xdr:cxnSp macro="">
      <xdr:nvCxnSpPr>
        <xdr:cNvPr id="54" name="Straight Arrow Connector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CxnSpPr/>
      </xdr:nvCxnSpPr>
      <xdr:spPr>
        <a:xfrm flipV="1">
          <a:off x="6025110" y="1777603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73</xdr:row>
      <xdr:rowOff>25009</xdr:rowOff>
    </xdr:from>
    <xdr:to>
      <xdr:col>11</xdr:col>
      <xdr:colOff>605970</xdr:colOff>
      <xdr:row>73</xdr:row>
      <xdr:rowOff>25598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CxnSpPr/>
      </xdr:nvCxnSpPr>
      <xdr:spPr>
        <a:xfrm flipV="1">
          <a:off x="8013425" y="177796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79</xdr:row>
      <xdr:rowOff>17859</xdr:rowOff>
    </xdr:from>
    <xdr:to>
      <xdr:col>3</xdr:col>
      <xdr:colOff>267889</xdr:colOff>
      <xdr:row>82</xdr:row>
      <xdr:rowOff>0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CxnSpPr/>
      </xdr:nvCxnSpPr>
      <xdr:spPr>
        <a:xfrm>
          <a:off x="2938461" y="19458384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79</xdr:row>
      <xdr:rowOff>11909</xdr:rowOff>
    </xdr:from>
    <xdr:to>
      <xdr:col>6</xdr:col>
      <xdr:colOff>273838</xdr:colOff>
      <xdr:row>81</xdr:row>
      <xdr:rowOff>166690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/>
      </xdr:nvCxnSpPr>
      <xdr:spPr>
        <a:xfrm>
          <a:off x="4935135" y="19452434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79</xdr:row>
      <xdr:rowOff>9531</xdr:rowOff>
    </xdr:from>
    <xdr:to>
      <xdr:col>9</xdr:col>
      <xdr:colOff>271428</xdr:colOff>
      <xdr:row>81</xdr:row>
      <xdr:rowOff>164312</xdr:rowOff>
    </xdr:to>
    <xdr:cxnSp macro="">
      <xdr:nvCxnSpPr>
        <xdr:cNvPr id="58" name="Straight Arrow Connector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CxnSpPr/>
      </xdr:nvCxnSpPr>
      <xdr:spPr>
        <a:xfrm>
          <a:off x="6923450" y="19450056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79</xdr:row>
      <xdr:rowOff>9528</xdr:rowOff>
    </xdr:from>
    <xdr:to>
      <xdr:col>4</xdr:col>
      <xdr:colOff>253594</xdr:colOff>
      <xdr:row>81</xdr:row>
      <xdr:rowOff>164309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/>
      </xdr:nvCxnSpPr>
      <xdr:spPr>
        <a:xfrm flipV="1">
          <a:off x="3600441" y="1945005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79</xdr:row>
      <xdr:rowOff>19056</xdr:rowOff>
    </xdr:from>
    <xdr:to>
      <xdr:col>7</xdr:col>
      <xdr:colOff>263090</xdr:colOff>
      <xdr:row>82</xdr:row>
      <xdr:rowOff>1197</xdr:rowOff>
    </xdr:to>
    <xdr:cxnSp macro="">
      <xdr:nvCxnSpPr>
        <xdr:cNvPr id="60" name="Straight Arrow Connector 5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CxnSpPr/>
      </xdr:nvCxnSpPr>
      <xdr:spPr>
        <a:xfrm flipV="1">
          <a:off x="5600662" y="19459581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79</xdr:row>
      <xdr:rowOff>16678</xdr:rowOff>
    </xdr:from>
    <xdr:to>
      <xdr:col>10</xdr:col>
      <xdr:colOff>254727</xdr:colOff>
      <xdr:row>81</xdr:row>
      <xdr:rowOff>171459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CxnSpPr/>
      </xdr:nvCxnSpPr>
      <xdr:spPr>
        <a:xfrm flipV="1">
          <a:off x="7583024" y="19457203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84</xdr:row>
      <xdr:rowOff>23812</xdr:rowOff>
    </xdr:from>
    <xdr:to>
      <xdr:col>5</xdr:col>
      <xdr:colOff>604838</xdr:colOff>
      <xdr:row>84</xdr:row>
      <xdr:rowOff>24401</xdr:rowOff>
    </xdr:to>
    <xdr:cxnSp macro="">
      <xdr:nvCxnSpPr>
        <xdr:cNvPr id="62" name="Straight Arrow Connector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CxnSpPr/>
      </xdr:nvCxnSpPr>
      <xdr:spPr>
        <a:xfrm flipV="1">
          <a:off x="4030842" y="20626387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84</xdr:row>
      <xdr:rowOff>21434</xdr:rowOff>
    </xdr:from>
    <xdr:to>
      <xdr:col>8</xdr:col>
      <xdr:colOff>608380</xdr:colOff>
      <xdr:row>84</xdr:row>
      <xdr:rowOff>22023</xdr:rowOff>
    </xdr:to>
    <xdr:cxnSp macro="">
      <xdr:nvCxnSpPr>
        <xdr:cNvPr id="63" name="Straight Arrow Connector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CxnSpPr/>
      </xdr:nvCxnSpPr>
      <xdr:spPr>
        <a:xfrm flipV="1">
          <a:off x="6025110" y="2062400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84</xdr:row>
      <xdr:rowOff>25009</xdr:rowOff>
    </xdr:from>
    <xdr:to>
      <xdr:col>11</xdr:col>
      <xdr:colOff>605970</xdr:colOff>
      <xdr:row>84</xdr:row>
      <xdr:rowOff>25598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/>
      </xdr:nvCxnSpPr>
      <xdr:spPr>
        <a:xfrm flipV="1">
          <a:off x="8013425" y="206275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89</xdr:row>
      <xdr:rowOff>379809</xdr:rowOff>
    </xdr:from>
    <xdr:to>
      <xdr:col>3</xdr:col>
      <xdr:colOff>267889</xdr:colOff>
      <xdr:row>92</xdr:row>
      <xdr:rowOff>180975</xdr:rowOff>
    </xdr:to>
    <xdr:cxnSp macro="">
      <xdr:nvCxnSpPr>
        <xdr:cNvPr id="65" name="Straight Arrow Connector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/>
      </xdr:nvCxnSpPr>
      <xdr:spPr>
        <a:xfrm>
          <a:off x="2938461" y="222873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90</xdr:row>
      <xdr:rowOff>30959</xdr:rowOff>
    </xdr:from>
    <xdr:to>
      <xdr:col>6</xdr:col>
      <xdr:colOff>273838</xdr:colOff>
      <xdr:row>92</xdr:row>
      <xdr:rowOff>185740</xdr:rowOff>
    </xdr:to>
    <xdr:cxnSp macro="">
      <xdr:nvCxnSpPr>
        <xdr:cNvPr id="66" name="Straight Arrow Connector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/>
      </xdr:nvCxnSpPr>
      <xdr:spPr>
        <a:xfrm>
          <a:off x="4935135" y="223194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90</xdr:row>
      <xdr:rowOff>28581</xdr:rowOff>
    </xdr:from>
    <xdr:to>
      <xdr:col>9</xdr:col>
      <xdr:colOff>271428</xdr:colOff>
      <xdr:row>92</xdr:row>
      <xdr:rowOff>183362</xdr:rowOff>
    </xdr:to>
    <xdr:cxnSp macro="">
      <xdr:nvCxnSpPr>
        <xdr:cNvPr id="67" name="Straight Arrow Connector 66">
          <a:extLst>
            <a:ext uri="{FF2B5EF4-FFF2-40B4-BE49-F238E27FC236}">
              <a16:creationId xmlns:a16="http://schemas.microsoft.com/office/drawing/2014/main" id="{00000000-0008-0000-0400-000043000000}"/>
            </a:ext>
          </a:extLst>
        </xdr:cNvPr>
        <xdr:cNvCxnSpPr/>
      </xdr:nvCxnSpPr>
      <xdr:spPr>
        <a:xfrm>
          <a:off x="6923450" y="223170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90</xdr:row>
      <xdr:rowOff>9528</xdr:rowOff>
    </xdr:from>
    <xdr:to>
      <xdr:col>4</xdr:col>
      <xdr:colOff>253594</xdr:colOff>
      <xdr:row>92</xdr:row>
      <xdr:rowOff>164309</xdr:rowOff>
    </xdr:to>
    <xdr:cxnSp macro="">
      <xdr:nvCxnSpPr>
        <xdr:cNvPr id="68" name="Straight Arrow Connector 67">
          <a:extLst>
            <a:ext uri="{FF2B5EF4-FFF2-40B4-BE49-F238E27FC236}">
              <a16:creationId xmlns:a16="http://schemas.microsoft.com/office/drawing/2014/main" id="{00000000-0008-0000-0400-000044000000}"/>
            </a:ext>
          </a:extLst>
        </xdr:cNvPr>
        <xdr:cNvCxnSpPr/>
      </xdr:nvCxnSpPr>
      <xdr:spPr>
        <a:xfrm flipV="1">
          <a:off x="3600441" y="222980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90</xdr:row>
      <xdr:rowOff>19056</xdr:rowOff>
    </xdr:from>
    <xdr:to>
      <xdr:col>7</xdr:col>
      <xdr:colOff>263090</xdr:colOff>
      <xdr:row>93</xdr:row>
      <xdr:rowOff>1197</xdr:rowOff>
    </xdr:to>
    <xdr:cxnSp macro="">
      <xdr:nvCxnSpPr>
        <xdr:cNvPr id="69" name="Straight Arrow Connector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CxnSpPr/>
      </xdr:nvCxnSpPr>
      <xdr:spPr>
        <a:xfrm flipV="1">
          <a:off x="5600662" y="22307556"/>
          <a:ext cx="5953" cy="563166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90</xdr:row>
      <xdr:rowOff>16678</xdr:rowOff>
    </xdr:from>
    <xdr:to>
      <xdr:col>10</xdr:col>
      <xdr:colOff>254727</xdr:colOff>
      <xdr:row>92</xdr:row>
      <xdr:rowOff>171459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CxnSpPr/>
      </xdr:nvCxnSpPr>
      <xdr:spPr>
        <a:xfrm flipV="1">
          <a:off x="7583024" y="223051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95</xdr:row>
      <xdr:rowOff>23812</xdr:rowOff>
    </xdr:from>
    <xdr:to>
      <xdr:col>5</xdr:col>
      <xdr:colOff>604838</xdr:colOff>
      <xdr:row>95</xdr:row>
      <xdr:rowOff>24401</xdr:rowOff>
    </xdr:to>
    <xdr:cxnSp macro="">
      <xdr:nvCxnSpPr>
        <xdr:cNvPr id="71" name="Straight Arrow Connector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CxnSpPr/>
      </xdr:nvCxnSpPr>
      <xdr:spPr>
        <a:xfrm flipV="1">
          <a:off x="4030842" y="2347436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95</xdr:row>
      <xdr:rowOff>21434</xdr:rowOff>
    </xdr:from>
    <xdr:to>
      <xdr:col>8</xdr:col>
      <xdr:colOff>608380</xdr:colOff>
      <xdr:row>95</xdr:row>
      <xdr:rowOff>22023</xdr:rowOff>
    </xdr:to>
    <xdr:cxnSp macro="">
      <xdr:nvCxnSpPr>
        <xdr:cNvPr id="72" name="Straight Arrow Connector 71">
          <a:extLst>
            <a:ext uri="{FF2B5EF4-FFF2-40B4-BE49-F238E27FC236}">
              <a16:creationId xmlns:a16="http://schemas.microsoft.com/office/drawing/2014/main" id="{00000000-0008-0000-0400-000048000000}"/>
            </a:ext>
          </a:extLst>
        </xdr:cNvPr>
        <xdr:cNvCxnSpPr/>
      </xdr:nvCxnSpPr>
      <xdr:spPr>
        <a:xfrm flipV="1">
          <a:off x="6025110" y="2347198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95</xdr:row>
      <xdr:rowOff>25009</xdr:rowOff>
    </xdr:from>
    <xdr:to>
      <xdr:col>11</xdr:col>
      <xdr:colOff>605970</xdr:colOff>
      <xdr:row>95</xdr:row>
      <xdr:rowOff>25598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/>
      </xdr:nvCxnSpPr>
      <xdr:spPr>
        <a:xfrm flipV="1">
          <a:off x="8013425" y="2347555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261936</xdr:colOff>
      <xdr:row>12</xdr:row>
      <xdr:rowOff>379809</xdr:rowOff>
    </xdr:from>
    <xdr:to>
      <xdr:col>3</xdr:col>
      <xdr:colOff>267889</xdr:colOff>
      <xdr:row>15</xdr:row>
      <xdr:rowOff>180975</xdr:rowOff>
    </xdr:to>
    <xdr:cxnSp macro="">
      <xdr:nvCxnSpPr>
        <xdr:cNvPr id="74" name="Straight Arrow Connector 73">
          <a:extLst>
            <a:ext uri="{FF2B5EF4-FFF2-40B4-BE49-F238E27FC236}">
              <a16:creationId xmlns:a16="http://schemas.microsoft.com/office/drawing/2014/main" id="{3B37FEA5-E984-4CF0-AF98-90FA9A2D7A32}"/>
            </a:ext>
          </a:extLst>
        </xdr:cNvPr>
        <xdr:cNvCxnSpPr/>
      </xdr:nvCxnSpPr>
      <xdr:spPr>
        <a:xfrm>
          <a:off x="2997516" y="2932509"/>
          <a:ext cx="5953" cy="563166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267885</xdr:colOff>
      <xdr:row>13</xdr:row>
      <xdr:rowOff>30959</xdr:rowOff>
    </xdr:from>
    <xdr:to>
      <xdr:col>6</xdr:col>
      <xdr:colOff>273838</xdr:colOff>
      <xdr:row>15</xdr:row>
      <xdr:rowOff>185740</xdr:rowOff>
    </xdr:to>
    <xdr:cxnSp macro="">
      <xdr:nvCxnSpPr>
        <xdr:cNvPr id="75" name="Straight Arrow Connector 74">
          <a:extLst>
            <a:ext uri="{FF2B5EF4-FFF2-40B4-BE49-F238E27FC236}">
              <a16:creationId xmlns:a16="http://schemas.microsoft.com/office/drawing/2014/main" id="{8C1403CB-C2DB-4EA5-AA3D-EE1F26BE1005}"/>
            </a:ext>
          </a:extLst>
        </xdr:cNvPr>
        <xdr:cNvCxnSpPr/>
      </xdr:nvCxnSpPr>
      <xdr:spPr>
        <a:xfrm>
          <a:off x="5045625" y="2964659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265475</xdr:colOff>
      <xdr:row>13</xdr:row>
      <xdr:rowOff>28581</xdr:rowOff>
    </xdr:from>
    <xdr:to>
      <xdr:col>9</xdr:col>
      <xdr:colOff>271428</xdr:colOff>
      <xdr:row>15</xdr:row>
      <xdr:rowOff>183362</xdr:rowOff>
    </xdr:to>
    <xdr:cxnSp macro="">
      <xdr:nvCxnSpPr>
        <xdr:cNvPr id="76" name="Straight Arrow Connector 75">
          <a:extLst>
            <a:ext uri="{FF2B5EF4-FFF2-40B4-BE49-F238E27FC236}">
              <a16:creationId xmlns:a16="http://schemas.microsoft.com/office/drawing/2014/main" id="{AECBC0C6-8F44-4317-A6A5-D2577F6762BD}"/>
            </a:ext>
          </a:extLst>
        </xdr:cNvPr>
        <xdr:cNvCxnSpPr/>
      </xdr:nvCxnSpPr>
      <xdr:spPr>
        <a:xfrm>
          <a:off x="7085375" y="2962281"/>
          <a:ext cx="5953" cy="535781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247641</xdr:colOff>
      <xdr:row>13</xdr:row>
      <xdr:rowOff>9528</xdr:rowOff>
    </xdr:from>
    <xdr:to>
      <xdr:col>4</xdr:col>
      <xdr:colOff>253594</xdr:colOff>
      <xdr:row>15</xdr:row>
      <xdr:rowOff>164309</xdr:rowOff>
    </xdr:to>
    <xdr:cxnSp macro="">
      <xdr:nvCxnSpPr>
        <xdr:cNvPr id="77" name="Straight Arrow Connector 76">
          <a:extLst>
            <a:ext uri="{FF2B5EF4-FFF2-40B4-BE49-F238E27FC236}">
              <a16:creationId xmlns:a16="http://schemas.microsoft.com/office/drawing/2014/main" id="{D8BD4C06-EADA-4073-8166-A645A1165B74}"/>
            </a:ext>
          </a:extLst>
        </xdr:cNvPr>
        <xdr:cNvCxnSpPr/>
      </xdr:nvCxnSpPr>
      <xdr:spPr>
        <a:xfrm flipV="1">
          <a:off x="3676641" y="294322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257137</xdr:colOff>
      <xdr:row>13</xdr:row>
      <xdr:rowOff>19056</xdr:rowOff>
    </xdr:from>
    <xdr:to>
      <xdr:col>7</xdr:col>
      <xdr:colOff>263090</xdr:colOff>
      <xdr:row>16</xdr:row>
      <xdr:rowOff>1197</xdr:rowOff>
    </xdr:to>
    <xdr:cxnSp macro="">
      <xdr:nvCxnSpPr>
        <xdr:cNvPr id="78" name="Straight Arrow Connector 77">
          <a:extLst>
            <a:ext uri="{FF2B5EF4-FFF2-40B4-BE49-F238E27FC236}">
              <a16:creationId xmlns:a16="http://schemas.microsoft.com/office/drawing/2014/main" id="{45403AAF-E29D-4D9D-A775-7A6597B3A6E1}"/>
            </a:ext>
          </a:extLst>
        </xdr:cNvPr>
        <xdr:cNvCxnSpPr/>
      </xdr:nvCxnSpPr>
      <xdr:spPr>
        <a:xfrm flipV="1">
          <a:off x="5728297" y="2952756"/>
          <a:ext cx="5953" cy="56126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248774</xdr:colOff>
      <xdr:row>13</xdr:row>
      <xdr:rowOff>16678</xdr:rowOff>
    </xdr:from>
    <xdr:to>
      <xdr:col>10</xdr:col>
      <xdr:colOff>254727</xdr:colOff>
      <xdr:row>15</xdr:row>
      <xdr:rowOff>171459</xdr:rowOff>
    </xdr:to>
    <xdr:cxnSp macro="">
      <xdr:nvCxnSpPr>
        <xdr:cNvPr id="79" name="Straight Arrow Connector 78">
          <a:extLst>
            <a:ext uri="{FF2B5EF4-FFF2-40B4-BE49-F238E27FC236}">
              <a16:creationId xmlns:a16="http://schemas.microsoft.com/office/drawing/2014/main" id="{5EFE5EAA-CDD5-4661-8493-BF53218BC0C0}"/>
            </a:ext>
          </a:extLst>
        </xdr:cNvPr>
        <xdr:cNvCxnSpPr/>
      </xdr:nvCxnSpPr>
      <xdr:spPr>
        <a:xfrm flipV="1">
          <a:off x="7762094" y="2950378"/>
          <a:ext cx="5953" cy="535781"/>
        </a:xfrm>
        <a:prstGeom prst="straightConnector1">
          <a:avLst/>
        </a:prstGeom>
        <a:ln>
          <a:solidFill>
            <a:srgbClr val="FF0000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1767</xdr:colOff>
      <xdr:row>18</xdr:row>
      <xdr:rowOff>23812</xdr:rowOff>
    </xdr:from>
    <xdr:to>
      <xdr:col>5</xdr:col>
      <xdr:colOff>604838</xdr:colOff>
      <xdr:row>18</xdr:row>
      <xdr:rowOff>24401</xdr:rowOff>
    </xdr:to>
    <xdr:cxnSp macro="">
      <xdr:nvCxnSpPr>
        <xdr:cNvPr id="80" name="Straight Arrow Connector 79">
          <a:extLst>
            <a:ext uri="{FF2B5EF4-FFF2-40B4-BE49-F238E27FC236}">
              <a16:creationId xmlns:a16="http://schemas.microsoft.com/office/drawing/2014/main" id="{732EBAFF-0155-4C7B-B260-28726AAB32E8}"/>
            </a:ext>
          </a:extLst>
        </xdr:cNvPr>
        <xdr:cNvCxnSpPr/>
      </xdr:nvCxnSpPr>
      <xdr:spPr>
        <a:xfrm flipV="1">
          <a:off x="4124187" y="4115752"/>
          <a:ext cx="603071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5310</xdr:colOff>
      <xdr:row>18</xdr:row>
      <xdr:rowOff>21434</xdr:rowOff>
    </xdr:from>
    <xdr:to>
      <xdr:col>8</xdr:col>
      <xdr:colOff>608380</xdr:colOff>
      <xdr:row>18</xdr:row>
      <xdr:rowOff>22023</xdr:rowOff>
    </xdr:to>
    <xdr:cxnSp macro="">
      <xdr:nvCxnSpPr>
        <xdr:cNvPr id="81" name="Straight Arrow Connector 80">
          <a:extLst>
            <a:ext uri="{FF2B5EF4-FFF2-40B4-BE49-F238E27FC236}">
              <a16:creationId xmlns:a16="http://schemas.microsoft.com/office/drawing/2014/main" id="{F4C75ED6-7794-4700-A000-F4034480E6D0}"/>
            </a:ext>
          </a:extLst>
        </xdr:cNvPr>
        <xdr:cNvCxnSpPr/>
      </xdr:nvCxnSpPr>
      <xdr:spPr>
        <a:xfrm flipV="1">
          <a:off x="6169890" y="4113374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2900</xdr:colOff>
      <xdr:row>18</xdr:row>
      <xdr:rowOff>25009</xdr:rowOff>
    </xdr:from>
    <xdr:to>
      <xdr:col>11</xdr:col>
      <xdr:colOff>605970</xdr:colOff>
      <xdr:row>18</xdr:row>
      <xdr:rowOff>25598</xdr:rowOff>
    </xdr:to>
    <xdr:cxnSp macro="">
      <xdr:nvCxnSpPr>
        <xdr:cNvPr id="82" name="Straight Arrow Connector 81">
          <a:extLst>
            <a:ext uri="{FF2B5EF4-FFF2-40B4-BE49-F238E27FC236}">
              <a16:creationId xmlns:a16="http://schemas.microsoft.com/office/drawing/2014/main" id="{949EF902-78CB-44B5-BE5B-24C2193C55DA}"/>
            </a:ext>
          </a:extLst>
        </xdr:cNvPr>
        <xdr:cNvCxnSpPr/>
      </xdr:nvCxnSpPr>
      <xdr:spPr>
        <a:xfrm flipV="1">
          <a:off x="8209640" y="4116949"/>
          <a:ext cx="603070" cy="589"/>
        </a:xfrm>
        <a:prstGeom prst="straightConnector1">
          <a:avLst/>
        </a:prstGeom>
        <a:ln>
          <a:solidFill>
            <a:schemeClr val="tx1"/>
          </a:solidFill>
          <a:headEnd type="none" w="med" len="med"/>
          <a:tailEnd type="triangle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.y.hoekstra@utwente.n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.y.hoekstra@utwente.n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71"/>
  <sheetViews>
    <sheetView tabSelected="1" topLeftCell="A4" zoomScale="130" zoomScaleNormal="130" workbookViewId="0">
      <pane xSplit="1" ySplit="8" topLeftCell="B12" activePane="bottomRight" state="frozen"/>
      <selection pane="topRight" activeCell="B14" sqref="B14:D14"/>
      <selection pane="bottomLeft" activeCell="B14" sqref="B14:D14"/>
      <selection pane="bottomRight" activeCell="P63" sqref="P63:S63"/>
    </sheetView>
  </sheetViews>
  <sheetFormatPr defaultRowHeight="13.2" x14ac:dyDescent="0.25"/>
  <cols>
    <col min="1" max="1" width="17.33203125" customWidth="1"/>
    <col min="2" max="21" width="5.6640625" customWidth="1"/>
    <col min="22" max="22" width="7.33203125" customWidth="1"/>
    <col min="25" max="25" width="11.6640625" style="139" bestFit="1" customWidth="1"/>
    <col min="26" max="27" width="8.88671875" style="139"/>
  </cols>
  <sheetData>
    <row r="1" spans="1:27" ht="17.399999999999999" x14ac:dyDescent="0.3">
      <c r="A1" s="1" t="s">
        <v>26</v>
      </c>
    </row>
    <row r="3" spans="1:27" x14ac:dyDescent="0.25">
      <c r="A3" s="2" t="s">
        <v>27</v>
      </c>
    </row>
    <row r="4" spans="1:27" x14ac:dyDescent="0.25">
      <c r="A4" s="3">
        <v>2022</v>
      </c>
    </row>
    <row r="6" spans="1:27" x14ac:dyDescent="0.25">
      <c r="A6" t="s">
        <v>28</v>
      </c>
      <c r="B6" s="4" t="s">
        <v>29</v>
      </c>
      <c r="C6" s="4"/>
      <c r="D6" s="4"/>
      <c r="E6" s="4"/>
      <c r="F6" s="5" t="s">
        <v>30</v>
      </c>
    </row>
    <row r="7" spans="1:27" x14ac:dyDescent="0.25">
      <c r="B7" t="s">
        <v>31</v>
      </c>
      <c r="F7" s="5" t="s">
        <v>32</v>
      </c>
    </row>
    <row r="8" spans="1:27" x14ac:dyDescent="0.25">
      <c r="B8" s="6" t="s">
        <v>33</v>
      </c>
      <c r="C8" s="6"/>
      <c r="D8" s="6"/>
      <c r="E8" s="6"/>
      <c r="F8" s="5" t="s">
        <v>34</v>
      </c>
    </row>
    <row r="9" spans="1:27" x14ac:dyDescent="0.25">
      <c r="B9" s="6"/>
      <c r="C9" s="6"/>
      <c r="D9" s="6"/>
      <c r="E9" s="6"/>
      <c r="F9" s="5"/>
    </row>
    <row r="10" spans="1:27" s="8" customFormat="1" x14ac:dyDescent="0.25">
      <c r="A10" s="7" t="s">
        <v>35</v>
      </c>
      <c r="B10" s="8">
        <v>30</v>
      </c>
      <c r="C10" s="8">
        <v>24</v>
      </c>
      <c r="D10" s="8">
        <v>16</v>
      </c>
      <c r="E10" s="8">
        <v>12</v>
      </c>
      <c r="F10" s="8">
        <v>12</v>
      </c>
      <c r="G10" s="8">
        <v>12</v>
      </c>
      <c r="I10" s="8">
        <v>18</v>
      </c>
      <c r="J10" s="8">
        <v>12</v>
      </c>
      <c r="K10" s="8">
        <v>10</v>
      </c>
      <c r="L10" s="8">
        <v>8</v>
      </c>
      <c r="M10" s="8">
        <v>8</v>
      </c>
      <c r="N10" s="8">
        <v>6</v>
      </c>
      <c r="P10" s="8">
        <v>6</v>
      </c>
      <c r="Q10" s="8">
        <v>6</v>
      </c>
      <c r="R10" s="8">
        <v>6</v>
      </c>
      <c r="S10" s="8">
        <v>6</v>
      </c>
      <c r="T10" s="8">
        <v>6</v>
      </c>
      <c r="U10" s="8">
        <v>6</v>
      </c>
      <c r="W10" s="7" t="s">
        <v>36</v>
      </c>
      <c r="Y10" s="141" t="s">
        <v>37</v>
      </c>
      <c r="Z10" s="139"/>
      <c r="AA10" s="139"/>
    </row>
    <row r="11" spans="1:27" x14ac:dyDescent="0.25">
      <c r="A11" s="152" t="s">
        <v>38</v>
      </c>
      <c r="B11" s="165" t="s">
        <v>39</v>
      </c>
      <c r="C11" s="166"/>
      <c r="D11" s="166"/>
      <c r="E11" s="166"/>
      <c r="F11" s="166"/>
      <c r="G11" s="166"/>
      <c r="H11" s="167"/>
      <c r="I11" s="168" t="s">
        <v>40</v>
      </c>
      <c r="J11" s="169"/>
      <c r="K11" s="169"/>
      <c r="L11" s="169"/>
      <c r="M11" s="169"/>
      <c r="N11" s="169"/>
      <c r="O11" s="170"/>
      <c r="P11" s="165" t="s">
        <v>41</v>
      </c>
      <c r="Q11" s="166"/>
      <c r="R11" s="166"/>
      <c r="S11" s="166"/>
      <c r="T11" s="166"/>
      <c r="U11" s="166"/>
      <c r="V11" s="167"/>
      <c r="W11" s="9" t="s">
        <v>42</v>
      </c>
      <c r="Y11" s="139" t="s">
        <v>43</v>
      </c>
      <c r="Z11" s="139" t="s">
        <v>44</v>
      </c>
      <c r="AA11" s="139" t="s">
        <v>45</v>
      </c>
    </row>
    <row r="12" spans="1:27" x14ac:dyDescent="0.25">
      <c r="A12" s="11" t="s">
        <v>46</v>
      </c>
      <c r="B12" s="12">
        <v>1</v>
      </c>
      <c r="C12" s="13">
        <v>2</v>
      </c>
      <c r="D12" s="13">
        <v>3</v>
      </c>
      <c r="E12" s="13">
        <v>4</v>
      </c>
      <c r="F12" s="13">
        <v>5</v>
      </c>
      <c r="G12" s="13">
        <v>6</v>
      </c>
      <c r="H12" s="14" t="s">
        <v>47</v>
      </c>
      <c r="I12" s="12">
        <v>1</v>
      </c>
      <c r="J12" s="13">
        <v>2</v>
      </c>
      <c r="K12" s="13">
        <v>3</v>
      </c>
      <c r="L12" s="13">
        <v>4</v>
      </c>
      <c r="M12" s="13">
        <v>5</v>
      </c>
      <c r="N12" s="13">
        <v>6</v>
      </c>
      <c r="O12" s="15" t="s">
        <v>47</v>
      </c>
      <c r="P12" s="12">
        <v>1</v>
      </c>
      <c r="Q12" s="13">
        <v>2</v>
      </c>
      <c r="R12" s="13">
        <v>3</v>
      </c>
      <c r="S12" s="13">
        <v>4</v>
      </c>
      <c r="T12" s="13">
        <v>5</v>
      </c>
      <c r="U12" s="13">
        <v>6</v>
      </c>
      <c r="V12" s="14" t="s">
        <v>47</v>
      </c>
      <c r="W12" s="9" t="s">
        <v>48</v>
      </c>
    </row>
    <row r="13" spans="1:27" x14ac:dyDescent="0.25">
      <c r="A13" s="16" t="s">
        <v>49</v>
      </c>
      <c r="B13" s="17"/>
      <c r="C13" s="18"/>
      <c r="D13" s="18"/>
      <c r="E13" s="18"/>
      <c r="F13" s="18"/>
      <c r="G13" s="18"/>
      <c r="H13" s="19">
        <f>'the model1'!D20</f>
        <v>1</v>
      </c>
      <c r="I13" s="17"/>
      <c r="J13" s="18"/>
      <c r="K13" s="18"/>
      <c r="L13" s="18"/>
      <c r="M13" s="18"/>
      <c r="N13" s="18"/>
      <c r="O13" s="19">
        <f>'the model1'!E20</f>
        <v>1</v>
      </c>
      <c r="P13" s="17"/>
      <c r="Q13" s="18"/>
      <c r="R13" s="18"/>
      <c r="S13" s="18"/>
      <c r="T13" s="18"/>
      <c r="U13" s="18"/>
      <c r="V13" s="19">
        <f>'the model1'!F20</f>
        <v>1</v>
      </c>
    </row>
    <row r="14" spans="1:27" x14ac:dyDescent="0.25">
      <c r="A14" s="20" t="s">
        <v>10</v>
      </c>
      <c r="B14" s="21"/>
      <c r="C14" s="21"/>
      <c r="D14" s="21"/>
      <c r="E14" s="21"/>
      <c r="F14" s="21"/>
      <c r="G14" s="21"/>
      <c r="H14" s="22">
        <f>SUM(B14:G14)</f>
        <v>0</v>
      </c>
      <c r="I14" s="21"/>
      <c r="J14" s="21"/>
      <c r="K14" s="21"/>
      <c r="L14" s="21"/>
      <c r="M14" s="21"/>
      <c r="N14" s="21"/>
      <c r="O14" s="22">
        <f>SUM(I14:N14)</f>
        <v>0</v>
      </c>
      <c r="P14" s="21"/>
      <c r="Q14" s="21"/>
      <c r="R14" s="21"/>
      <c r="S14" s="21"/>
      <c r="T14" s="21"/>
      <c r="U14" s="21"/>
      <c r="V14" s="22">
        <f>SUM(P14:U14)</f>
        <v>0</v>
      </c>
      <c r="W14" s="23">
        <f>H14+O14+V14</f>
        <v>0</v>
      </c>
      <c r="Y14" s="139">
        <f>'the model1'!D26</f>
        <v>44</v>
      </c>
      <c r="Z14" s="139">
        <f>'the model1'!E26</f>
        <v>66</v>
      </c>
      <c r="AA14" s="139">
        <f>'the model1'!F26</f>
        <v>88</v>
      </c>
    </row>
    <row r="15" spans="1:27" x14ac:dyDescent="0.25">
      <c r="A15" s="24" t="s">
        <v>50</v>
      </c>
      <c r="B15" s="25"/>
      <c r="C15" s="26"/>
      <c r="D15" s="26"/>
      <c r="E15" s="26"/>
      <c r="F15" s="26"/>
      <c r="G15" s="26"/>
      <c r="H15" s="27">
        <f>'the model1'!D21</f>
        <v>1</v>
      </c>
      <c r="I15" s="25"/>
      <c r="J15" s="26"/>
      <c r="K15" s="26"/>
      <c r="L15" s="26"/>
      <c r="M15" s="26"/>
      <c r="N15" s="26"/>
      <c r="O15" s="27">
        <f>'the model1'!E21</f>
        <v>1</v>
      </c>
      <c r="P15" s="25"/>
      <c r="Q15" s="26"/>
      <c r="R15" s="26"/>
      <c r="S15" s="26"/>
      <c r="T15" s="26"/>
      <c r="U15" s="26"/>
      <c r="V15" s="27">
        <f>'the model1'!F21</f>
        <v>1</v>
      </c>
    </row>
    <row r="16" spans="1:27" x14ac:dyDescent="0.25">
      <c r="A16" s="28" t="s">
        <v>11</v>
      </c>
      <c r="B16" s="29">
        <f>IF($H14&lt;=0,0,$H16*B14/$H14)-B$10</f>
        <v>-30</v>
      </c>
      <c r="C16" s="29">
        <f t="shared" ref="C16:E16" si="0">IF($H14&lt;=0,0,$H16*C14/$H14)-C$10</f>
        <v>-24</v>
      </c>
      <c r="D16" s="29">
        <f t="shared" si="0"/>
        <v>-16</v>
      </c>
      <c r="E16" s="29">
        <f t="shared" si="0"/>
        <v>-12</v>
      </c>
      <c r="F16" s="29"/>
      <c r="G16" s="29"/>
      <c r="H16" s="31">
        <f>'the model1'!D24</f>
        <v>0</v>
      </c>
      <c r="I16" s="30">
        <f>IF($O14&lt;=0,0,$O16*I14/$O14)-I$10</f>
        <v>-18</v>
      </c>
      <c r="J16" s="30">
        <f t="shared" ref="J16:L16" si="1">IF($O14&lt;=0,0,$O16*J14/$O14)-J$10</f>
        <v>-12</v>
      </c>
      <c r="K16" s="30">
        <f t="shared" si="1"/>
        <v>-10</v>
      </c>
      <c r="L16" s="30">
        <f t="shared" si="1"/>
        <v>-8</v>
      </c>
      <c r="M16" s="30"/>
      <c r="N16" s="30"/>
      <c r="O16" s="31">
        <f>'the model1'!E24</f>
        <v>0</v>
      </c>
      <c r="P16" s="30">
        <f>IF($V14&lt;=0,0,$V16*P14/$V14)-P$10</f>
        <v>-6</v>
      </c>
      <c r="Q16" s="30">
        <f t="shared" ref="Q16:S16" si="2">IF($V14&lt;=0,0,$V16*Q14/$V14)-Q$10</f>
        <v>-6</v>
      </c>
      <c r="R16" s="30">
        <f t="shared" si="2"/>
        <v>-6</v>
      </c>
      <c r="S16" s="30">
        <f t="shared" si="2"/>
        <v>-6</v>
      </c>
      <c r="T16" s="30"/>
      <c r="U16" s="30"/>
      <c r="V16" s="32">
        <f>'the model1'!F24</f>
        <v>0</v>
      </c>
      <c r="W16" s="33">
        <f>H16+O16+V16</f>
        <v>0</v>
      </c>
    </row>
    <row r="17" spans="1:27" s="134" customFormat="1" x14ac:dyDescent="0.25">
      <c r="A17" s="131" t="s">
        <v>51</v>
      </c>
      <c r="B17" s="132">
        <f>B16</f>
        <v>-30</v>
      </c>
      <c r="C17" s="132">
        <f t="shared" ref="C17:E17" si="3">C16</f>
        <v>-24</v>
      </c>
      <c r="D17" s="132">
        <f t="shared" si="3"/>
        <v>-16</v>
      </c>
      <c r="E17" s="132">
        <f t="shared" si="3"/>
        <v>-12</v>
      </c>
      <c r="F17" s="132"/>
      <c r="G17" s="132"/>
      <c r="H17" s="133"/>
      <c r="I17" s="132">
        <f>I16</f>
        <v>-18</v>
      </c>
      <c r="J17" s="132">
        <f t="shared" ref="J17:L17" si="4">J16</f>
        <v>-12</v>
      </c>
      <c r="K17" s="132">
        <f t="shared" si="4"/>
        <v>-10</v>
      </c>
      <c r="L17" s="132">
        <f t="shared" si="4"/>
        <v>-8</v>
      </c>
      <c r="M17" s="132"/>
      <c r="N17" s="132"/>
      <c r="O17" s="133"/>
      <c r="P17" s="132">
        <f>P16</f>
        <v>-6</v>
      </c>
      <c r="Q17" s="132">
        <f t="shared" ref="Q17:S17" si="5">Q16</f>
        <v>-6</v>
      </c>
      <c r="R17" s="132">
        <f t="shared" si="5"/>
        <v>-6</v>
      </c>
      <c r="S17" s="132">
        <f t="shared" si="5"/>
        <v>-6</v>
      </c>
      <c r="T17" s="132"/>
      <c r="U17" s="132"/>
      <c r="V17" s="133"/>
      <c r="Y17" s="140"/>
      <c r="Z17" s="140"/>
      <c r="AA17" s="140"/>
    </row>
    <row r="18" spans="1:27" x14ac:dyDescent="0.25"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</row>
    <row r="19" spans="1:27" x14ac:dyDescent="0.25">
      <c r="A19" s="11" t="s">
        <v>52</v>
      </c>
      <c r="B19" s="12">
        <v>1</v>
      </c>
      <c r="C19" s="13">
        <v>2</v>
      </c>
      <c r="D19" s="13">
        <v>3</v>
      </c>
      <c r="E19" s="13">
        <v>4</v>
      </c>
      <c r="F19" s="13">
        <v>5</v>
      </c>
      <c r="G19" s="13">
        <v>6</v>
      </c>
      <c r="H19" s="14" t="s">
        <v>47</v>
      </c>
      <c r="I19" s="12">
        <v>1</v>
      </c>
      <c r="J19" s="13">
        <v>2</v>
      </c>
      <c r="K19" s="13">
        <v>3</v>
      </c>
      <c r="L19" s="13">
        <v>4</v>
      </c>
      <c r="M19" s="13">
        <v>5</v>
      </c>
      <c r="N19" s="13">
        <v>6</v>
      </c>
      <c r="O19" s="15" t="s">
        <v>47</v>
      </c>
      <c r="P19" s="12">
        <v>1</v>
      </c>
      <c r="Q19" s="13">
        <v>2</v>
      </c>
      <c r="R19" s="13">
        <v>3</v>
      </c>
      <c r="S19" s="13">
        <v>4</v>
      </c>
      <c r="T19" s="13">
        <v>5</v>
      </c>
      <c r="U19" s="13">
        <v>6</v>
      </c>
      <c r="V19" s="14" t="s">
        <v>47</v>
      </c>
      <c r="W19" s="10"/>
    </row>
    <row r="20" spans="1:27" x14ac:dyDescent="0.25">
      <c r="A20" s="16" t="s">
        <v>49</v>
      </c>
      <c r="B20" s="17"/>
      <c r="C20" s="18"/>
      <c r="D20" s="18"/>
      <c r="E20" s="18"/>
      <c r="F20" s="18"/>
      <c r="G20" s="18"/>
      <c r="H20" s="19">
        <f>'the model1'!D30</f>
        <v>1</v>
      </c>
      <c r="I20" s="17"/>
      <c r="J20" s="18"/>
      <c r="K20" s="18"/>
      <c r="L20" s="18"/>
      <c r="M20" s="18"/>
      <c r="N20" s="18"/>
      <c r="O20" s="19">
        <f>'the model1'!E30</f>
        <v>1</v>
      </c>
      <c r="P20" s="17"/>
      <c r="Q20" s="18"/>
      <c r="R20" s="18"/>
      <c r="S20" s="18"/>
      <c r="T20" s="18"/>
      <c r="U20" s="18"/>
      <c r="V20" s="19">
        <f>'the model1'!F30</f>
        <v>1</v>
      </c>
      <c r="W20" s="10"/>
    </row>
    <row r="21" spans="1:27" x14ac:dyDescent="0.25">
      <c r="A21" s="20" t="s">
        <v>10</v>
      </c>
      <c r="B21" s="21"/>
      <c r="C21" s="21"/>
      <c r="D21" s="21"/>
      <c r="E21" s="21"/>
      <c r="F21" s="21"/>
      <c r="G21" s="21"/>
      <c r="H21" s="22">
        <f>SUM(B21:G21)</f>
        <v>0</v>
      </c>
      <c r="I21" s="21"/>
      <c r="J21" s="21"/>
      <c r="K21" s="21"/>
      <c r="L21" s="21"/>
      <c r="M21" s="21"/>
      <c r="N21" s="21"/>
      <c r="O21" s="22">
        <f>SUM(I21:N21)</f>
        <v>0</v>
      </c>
      <c r="P21" s="21"/>
      <c r="Q21" s="21"/>
      <c r="R21" s="21"/>
      <c r="S21" s="21"/>
      <c r="T21" s="21"/>
      <c r="U21" s="21"/>
      <c r="V21" s="22">
        <f>SUM(P21:U21)</f>
        <v>0</v>
      </c>
      <c r="W21" s="23">
        <f>H21+O21+V21</f>
        <v>0</v>
      </c>
      <c r="Y21" s="139">
        <f>'the model1'!D36</f>
        <v>14</v>
      </c>
      <c r="Z21" s="139">
        <f>'the model1'!E36</f>
        <v>56.000000000000007</v>
      </c>
      <c r="AA21" s="139">
        <f>'the model1'!F36</f>
        <v>78</v>
      </c>
    </row>
    <row r="22" spans="1:27" x14ac:dyDescent="0.25">
      <c r="A22" s="24" t="s">
        <v>50</v>
      </c>
      <c r="B22" s="25"/>
      <c r="C22" s="26"/>
      <c r="D22" s="26"/>
      <c r="E22" s="26"/>
      <c r="F22" s="26"/>
      <c r="G22" s="26"/>
      <c r="H22" s="27">
        <f>'the model1'!D31</f>
        <v>1</v>
      </c>
      <c r="I22" s="25"/>
      <c r="J22" s="26"/>
      <c r="K22" s="26"/>
      <c r="L22" s="26"/>
      <c r="M22" s="26"/>
      <c r="N22" s="26"/>
      <c r="O22" s="27">
        <f>'the model1'!E31</f>
        <v>1</v>
      </c>
      <c r="P22" s="25"/>
      <c r="Q22" s="26"/>
      <c r="R22" s="26"/>
      <c r="S22" s="26"/>
      <c r="T22" s="26"/>
      <c r="U22" s="26"/>
      <c r="V22" s="27">
        <f>'the model1'!F31</f>
        <v>1</v>
      </c>
      <c r="W22" s="10"/>
    </row>
    <row r="23" spans="1:27" x14ac:dyDescent="0.25">
      <c r="A23" s="28" t="s">
        <v>11</v>
      </c>
      <c r="B23" s="29">
        <f>IF($H21&lt;=0,0,$H23*B21/$H21)-B$10</f>
        <v>-30</v>
      </c>
      <c r="C23" s="29">
        <f t="shared" ref="C23:G23" si="6">IF($H21&lt;=0,0,$H23*C21/$H21)-C$10</f>
        <v>-24</v>
      </c>
      <c r="D23" s="29">
        <f t="shared" si="6"/>
        <v>-16</v>
      </c>
      <c r="E23" s="29">
        <f t="shared" si="6"/>
        <v>-12</v>
      </c>
      <c r="F23" s="29">
        <f t="shared" si="6"/>
        <v>-12</v>
      </c>
      <c r="G23" s="29">
        <f t="shared" si="6"/>
        <v>-12</v>
      </c>
      <c r="H23" s="31">
        <f>'the model1'!D34</f>
        <v>0</v>
      </c>
      <c r="I23" s="30">
        <f>IF($O21&lt;=0,0,$O23*I21/$O21)-I$10</f>
        <v>-18</v>
      </c>
      <c r="J23" s="30">
        <f t="shared" ref="J23:N23" si="7">IF($O21&lt;=0,0,$O23*J21/$O21)-J$10</f>
        <v>-12</v>
      </c>
      <c r="K23" s="30">
        <f t="shared" si="7"/>
        <v>-10</v>
      </c>
      <c r="L23" s="30">
        <f t="shared" si="7"/>
        <v>-8</v>
      </c>
      <c r="M23" s="30">
        <f t="shared" si="7"/>
        <v>-8</v>
      </c>
      <c r="N23" s="30">
        <f t="shared" si="7"/>
        <v>-6</v>
      </c>
      <c r="O23" s="31">
        <f>'the model1'!E34</f>
        <v>0</v>
      </c>
      <c r="P23" s="30">
        <f>IF($V21&lt;=0,0,$V23*P21/$V21)-P$10</f>
        <v>-6</v>
      </c>
      <c r="Q23" s="30">
        <f t="shared" ref="Q23:U23" si="8">IF($V21&lt;=0,0,$V23*Q21/$V21)-Q$10</f>
        <v>-6</v>
      </c>
      <c r="R23" s="30">
        <f t="shared" si="8"/>
        <v>-6</v>
      </c>
      <c r="S23" s="30">
        <f t="shared" si="8"/>
        <v>-6</v>
      </c>
      <c r="T23" s="30">
        <f t="shared" si="8"/>
        <v>-6</v>
      </c>
      <c r="U23" s="30">
        <f t="shared" si="8"/>
        <v>-6</v>
      </c>
      <c r="V23" s="31">
        <f>'the model1'!F34</f>
        <v>0</v>
      </c>
      <c r="W23" s="33">
        <f>H23+O23+V23</f>
        <v>0</v>
      </c>
      <c r="X23" s="34">
        <f>W16+W23</f>
        <v>0</v>
      </c>
    </row>
    <row r="24" spans="1:27" s="134" customFormat="1" x14ac:dyDescent="0.25">
      <c r="A24" s="131" t="s">
        <v>51</v>
      </c>
      <c r="B24" s="132">
        <f>B17+B23-100</f>
        <v>-160</v>
      </c>
      <c r="C24" s="132">
        <f t="shared" ref="C24:G24" si="9">C17+C23</f>
        <v>-48</v>
      </c>
      <c r="D24" s="132">
        <f>D17+D23+100</f>
        <v>68</v>
      </c>
      <c r="E24" s="132">
        <f t="shared" si="9"/>
        <v>-24</v>
      </c>
      <c r="F24" s="132">
        <f t="shared" si="9"/>
        <v>-12</v>
      </c>
      <c r="G24" s="132">
        <f t="shared" si="9"/>
        <v>-12</v>
      </c>
      <c r="H24" s="133"/>
      <c r="I24" s="132">
        <f>I17+I23</f>
        <v>-36</v>
      </c>
      <c r="J24" s="132">
        <f t="shared" ref="J24:N24" si="10">J17+J23</f>
        <v>-24</v>
      </c>
      <c r="K24" s="132">
        <f t="shared" si="10"/>
        <v>-20</v>
      </c>
      <c r="L24" s="132">
        <f t="shared" si="10"/>
        <v>-16</v>
      </c>
      <c r="M24" s="132">
        <f t="shared" si="10"/>
        <v>-8</v>
      </c>
      <c r="N24" s="132">
        <f t="shared" si="10"/>
        <v>-6</v>
      </c>
      <c r="O24" s="133"/>
      <c r="P24" s="132">
        <f>P17+P23</f>
        <v>-12</v>
      </c>
      <c r="Q24" s="132">
        <f t="shared" ref="Q24:U24" si="11">Q17+Q23</f>
        <v>-12</v>
      </c>
      <c r="R24" s="132">
        <f t="shared" si="11"/>
        <v>-12</v>
      </c>
      <c r="S24" s="132">
        <f t="shared" si="11"/>
        <v>-12</v>
      </c>
      <c r="T24" s="132">
        <f t="shared" si="11"/>
        <v>-6</v>
      </c>
      <c r="U24" s="132">
        <f t="shared" si="11"/>
        <v>-6</v>
      </c>
      <c r="V24" s="133"/>
      <c r="Y24" s="140"/>
      <c r="Z24" s="140"/>
      <c r="AA24" s="140"/>
    </row>
    <row r="25" spans="1:27" x14ac:dyDescent="0.25"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</row>
    <row r="26" spans="1:27" x14ac:dyDescent="0.25">
      <c r="A26" s="11" t="s">
        <v>53</v>
      </c>
      <c r="B26" s="12">
        <v>1</v>
      </c>
      <c r="C26" s="13">
        <v>2</v>
      </c>
      <c r="D26" s="13">
        <v>3</v>
      </c>
      <c r="E26" s="13">
        <v>4</v>
      </c>
      <c r="F26" s="13">
        <v>5</v>
      </c>
      <c r="G26" s="13">
        <v>6</v>
      </c>
      <c r="H26" s="14" t="s">
        <v>47</v>
      </c>
      <c r="I26" s="12">
        <v>1</v>
      </c>
      <c r="J26" s="13">
        <v>2</v>
      </c>
      <c r="K26" s="13">
        <v>3</v>
      </c>
      <c r="L26" s="13">
        <v>4</v>
      </c>
      <c r="M26" s="13">
        <v>5</v>
      </c>
      <c r="N26" s="13">
        <v>6</v>
      </c>
      <c r="O26" s="15" t="s">
        <v>47</v>
      </c>
      <c r="P26" s="12">
        <v>1</v>
      </c>
      <c r="Q26" s="13">
        <v>2</v>
      </c>
      <c r="R26" s="13">
        <v>3</v>
      </c>
      <c r="S26" s="13">
        <v>4</v>
      </c>
      <c r="T26" s="13">
        <v>5</v>
      </c>
      <c r="U26" s="13">
        <v>6</v>
      </c>
      <c r="V26" s="14" t="s">
        <v>47</v>
      </c>
    </row>
    <row r="27" spans="1:27" x14ac:dyDescent="0.25">
      <c r="A27" s="16" t="s">
        <v>49</v>
      </c>
      <c r="B27" s="17"/>
      <c r="C27" s="18"/>
      <c r="D27" s="18"/>
      <c r="E27" s="18"/>
      <c r="F27" s="18"/>
      <c r="G27" s="18"/>
      <c r="H27" s="19">
        <f>'the model1'!D40</f>
        <v>31</v>
      </c>
      <c r="I27" s="17"/>
      <c r="J27" s="18"/>
      <c r="K27" s="18"/>
      <c r="L27" s="18"/>
      <c r="M27" s="18"/>
      <c r="N27" s="18"/>
      <c r="O27" s="19">
        <f>'the model1'!E40</f>
        <v>10.999999999999993</v>
      </c>
      <c r="P27" s="17"/>
      <c r="Q27" s="18"/>
      <c r="R27" s="18"/>
      <c r="S27" s="18"/>
      <c r="T27" s="18"/>
      <c r="U27" s="18"/>
      <c r="V27" s="19">
        <f>'the model1'!F40</f>
        <v>11</v>
      </c>
    </row>
    <row r="28" spans="1:27" x14ac:dyDescent="0.25">
      <c r="A28" s="20" t="s">
        <v>10</v>
      </c>
      <c r="B28" s="21"/>
      <c r="C28" s="21"/>
      <c r="D28" s="21"/>
      <c r="E28" s="21"/>
      <c r="F28" s="21"/>
      <c r="G28" s="21"/>
      <c r="H28" s="22">
        <f>SUM(B28:G28)</f>
        <v>0</v>
      </c>
      <c r="I28" s="21"/>
      <c r="J28" s="21"/>
      <c r="K28" s="21"/>
      <c r="L28" s="21"/>
      <c r="M28" s="21"/>
      <c r="N28" s="21"/>
      <c r="O28" s="22">
        <f>SUM(I28:N28)</f>
        <v>0</v>
      </c>
      <c r="P28" s="21"/>
      <c r="Q28" s="21"/>
      <c r="R28" s="21"/>
      <c r="S28" s="21"/>
      <c r="T28" s="21"/>
      <c r="U28" s="21"/>
      <c r="V28" s="22">
        <f>SUM(P28:U28)</f>
        <v>0</v>
      </c>
      <c r="W28" s="23">
        <f>H28+O28+V28</f>
        <v>0</v>
      </c>
      <c r="Y28" s="139">
        <f>'the model1'!D46</f>
        <v>32</v>
      </c>
      <c r="Z28" s="139">
        <f>'the model1'!E46</f>
        <v>47.090909090909093</v>
      </c>
      <c r="AA28" s="139">
        <f>'the model1'!F46</f>
        <v>78</v>
      </c>
    </row>
    <row r="29" spans="1:27" x14ac:dyDescent="0.25">
      <c r="A29" s="24" t="s">
        <v>50</v>
      </c>
      <c r="B29" s="25"/>
      <c r="C29" s="26"/>
      <c r="D29" s="26"/>
      <c r="E29" s="26"/>
      <c r="F29" s="26"/>
      <c r="G29" s="26"/>
      <c r="H29" s="27">
        <f>'the model1'!D41</f>
        <v>31</v>
      </c>
      <c r="I29" s="25"/>
      <c r="J29" s="26"/>
      <c r="K29" s="26"/>
      <c r="L29" s="26"/>
      <c r="M29" s="26"/>
      <c r="N29" s="26"/>
      <c r="O29" s="27">
        <f>'the model1'!E41</f>
        <v>10.999999999999993</v>
      </c>
      <c r="P29" s="25"/>
      <c r="Q29" s="26"/>
      <c r="R29" s="26"/>
      <c r="S29" s="26"/>
      <c r="T29" s="26"/>
      <c r="U29" s="26"/>
      <c r="V29" s="27">
        <f>'the model1'!F41</f>
        <v>11</v>
      </c>
    </row>
    <row r="30" spans="1:27" x14ac:dyDescent="0.25">
      <c r="A30" s="28" t="s">
        <v>11</v>
      </c>
      <c r="B30" s="29">
        <f>IF($H28&lt;=0,0,$H30*B28/$H28)-B$10</f>
        <v>-30</v>
      </c>
      <c r="C30" s="29">
        <f t="shared" ref="C30:E30" si="12">IF($H28&lt;=0,0,$H30*C28/$H28)-C$10</f>
        <v>-24</v>
      </c>
      <c r="D30" s="29">
        <f t="shared" si="12"/>
        <v>-16</v>
      </c>
      <c r="E30" s="29">
        <f t="shared" si="12"/>
        <v>-12</v>
      </c>
      <c r="F30" s="29"/>
      <c r="G30" s="29"/>
      <c r="H30" s="31">
        <f>'the model1'!D44</f>
        <v>0</v>
      </c>
      <c r="I30" s="30">
        <f>IF($O28&lt;=0,0,$O30*I28/$O28)-I$10</f>
        <v>-18</v>
      </c>
      <c r="J30" s="30">
        <f t="shared" ref="J30:L30" si="13">IF($O28&lt;=0,0,$O30*J28/$O28)-J$10</f>
        <v>-12</v>
      </c>
      <c r="K30" s="30">
        <f t="shared" si="13"/>
        <v>-10</v>
      </c>
      <c r="L30" s="30">
        <f t="shared" si="13"/>
        <v>-8</v>
      </c>
      <c r="M30" s="30"/>
      <c r="N30" s="30"/>
      <c r="O30" s="31">
        <f>'the model1'!E44</f>
        <v>0</v>
      </c>
      <c r="P30" s="30">
        <f>IF($V28&lt;=0,0,$V30*P28/$V28)-P$10</f>
        <v>-6</v>
      </c>
      <c r="Q30" s="30">
        <f t="shared" ref="Q30:U30" si="14">IF($V28&lt;=0,0,$V30*Q28/$V28)-Q$10</f>
        <v>-6</v>
      </c>
      <c r="R30" s="30">
        <f t="shared" si="14"/>
        <v>-6</v>
      </c>
      <c r="S30" s="30">
        <f t="shared" si="14"/>
        <v>-6</v>
      </c>
      <c r="T30" s="30">
        <f t="shared" si="14"/>
        <v>-6</v>
      </c>
      <c r="U30" s="30">
        <f t="shared" si="14"/>
        <v>-6</v>
      </c>
      <c r="V30" s="31">
        <f>'the model1'!F44</f>
        <v>0</v>
      </c>
      <c r="W30" s="33">
        <f>H30+O30+V30</f>
        <v>0</v>
      </c>
    </row>
    <row r="31" spans="1:27" s="134" customFormat="1" x14ac:dyDescent="0.25">
      <c r="A31" s="131" t="s">
        <v>51</v>
      </c>
      <c r="B31" s="132">
        <f>B24+B30</f>
        <v>-190</v>
      </c>
      <c r="C31" s="132">
        <f t="shared" ref="C31:E31" si="15">C24+C30</f>
        <v>-72</v>
      </c>
      <c r="D31" s="132">
        <f t="shared" si="15"/>
        <v>52</v>
      </c>
      <c r="E31" s="132">
        <f t="shared" si="15"/>
        <v>-36</v>
      </c>
      <c r="F31" s="132"/>
      <c r="G31" s="132"/>
      <c r="H31" s="133"/>
      <c r="I31" s="132">
        <f>I24+I30</f>
        <v>-54</v>
      </c>
      <c r="J31" s="132">
        <f t="shared" ref="J31:L31" si="16">J24+J30</f>
        <v>-36</v>
      </c>
      <c r="K31" s="132">
        <f t="shared" si="16"/>
        <v>-30</v>
      </c>
      <c r="L31" s="132">
        <f t="shared" si="16"/>
        <v>-24</v>
      </c>
      <c r="M31" s="132"/>
      <c r="N31" s="132"/>
      <c r="O31" s="133"/>
      <c r="P31" s="132">
        <f>P24+P30</f>
        <v>-18</v>
      </c>
      <c r="Q31" s="132">
        <f t="shared" ref="Q31:U31" si="17">Q24+Q30</f>
        <v>-18</v>
      </c>
      <c r="R31" s="132">
        <f t="shared" si="17"/>
        <v>-18</v>
      </c>
      <c r="S31" s="132">
        <f t="shared" si="17"/>
        <v>-18</v>
      </c>
      <c r="T31" s="132">
        <f t="shared" si="17"/>
        <v>-12</v>
      </c>
      <c r="U31" s="132">
        <f t="shared" si="17"/>
        <v>-12</v>
      </c>
      <c r="V31" s="133"/>
      <c r="Y31" s="140"/>
      <c r="Z31" s="140"/>
      <c r="AA31" s="140"/>
    </row>
    <row r="32" spans="1:27" x14ac:dyDescent="0.25"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</row>
    <row r="33" spans="1:27" x14ac:dyDescent="0.25">
      <c r="A33" s="11" t="s">
        <v>54</v>
      </c>
      <c r="B33" s="12">
        <v>1</v>
      </c>
      <c r="C33" s="13">
        <v>2</v>
      </c>
      <c r="D33" s="13">
        <v>3</v>
      </c>
      <c r="E33" s="13">
        <v>4</v>
      </c>
      <c r="F33" s="13">
        <v>5</v>
      </c>
      <c r="G33" s="13">
        <v>6</v>
      </c>
      <c r="H33" s="14" t="s">
        <v>47</v>
      </c>
      <c r="I33" s="12">
        <v>1</v>
      </c>
      <c r="J33" s="13">
        <v>2</v>
      </c>
      <c r="K33" s="13">
        <v>3</v>
      </c>
      <c r="L33" s="13">
        <v>4</v>
      </c>
      <c r="M33" s="13">
        <v>5</v>
      </c>
      <c r="N33" s="13">
        <v>6</v>
      </c>
      <c r="O33" s="15" t="s">
        <v>47</v>
      </c>
      <c r="P33" s="12">
        <v>1</v>
      </c>
      <c r="Q33" s="13">
        <v>2</v>
      </c>
      <c r="R33" s="13">
        <v>3</v>
      </c>
      <c r="S33" s="13">
        <v>4</v>
      </c>
      <c r="T33" s="13">
        <v>5</v>
      </c>
      <c r="U33" s="13">
        <v>6</v>
      </c>
      <c r="V33" s="14" t="s">
        <v>47</v>
      </c>
    </row>
    <row r="34" spans="1:27" x14ac:dyDescent="0.25">
      <c r="A34" s="16" t="s">
        <v>49</v>
      </c>
      <c r="B34" s="17"/>
      <c r="C34" s="18"/>
      <c r="D34" s="18"/>
      <c r="E34" s="18"/>
      <c r="F34" s="18"/>
      <c r="G34" s="18"/>
      <c r="H34" s="35">
        <f>'the model1'!D50</f>
        <v>13</v>
      </c>
      <c r="I34" s="17"/>
      <c r="J34" s="18"/>
      <c r="K34" s="18"/>
      <c r="L34" s="18"/>
      <c r="M34" s="18"/>
      <c r="N34" s="18"/>
      <c r="O34" s="35">
        <f>'the model1'!E50</f>
        <v>19.909090909090907</v>
      </c>
      <c r="P34" s="17"/>
      <c r="Q34" s="18"/>
      <c r="R34" s="18"/>
      <c r="S34" s="18"/>
      <c r="T34" s="18"/>
      <c r="U34" s="18"/>
      <c r="V34" s="35">
        <f>'the model1'!F50</f>
        <v>11</v>
      </c>
    </row>
    <row r="35" spans="1:27" x14ac:dyDescent="0.25">
      <c r="A35" s="20" t="s">
        <v>10</v>
      </c>
      <c r="B35" s="21"/>
      <c r="C35" s="21"/>
      <c r="D35" s="21"/>
      <c r="E35" s="21"/>
      <c r="F35" s="21"/>
      <c r="G35" s="21"/>
      <c r="H35" s="22">
        <f>SUM(B35:G35)</f>
        <v>0</v>
      </c>
      <c r="I35" s="21"/>
      <c r="J35" s="21"/>
      <c r="K35" s="21"/>
      <c r="L35" s="21"/>
      <c r="M35" s="21"/>
      <c r="N35" s="21"/>
      <c r="O35" s="22">
        <f>SUM(I35:N35)</f>
        <v>0</v>
      </c>
      <c r="P35" s="21"/>
      <c r="Q35" s="21"/>
      <c r="R35" s="21"/>
      <c r="S35" s="21"/>
      <c r="T35" s="21"/>
      <c r="U35" s="21"/>
      <c r="V35" s="22">
        <f>SUM(P35:U35)</f>
        <v>0</v>
      </c>
      <c r="W35" s="23">
        <f>H35+O35+V35</f>
        <v>0</v>
      </c>
      <c r="Y35" s="139">
        <f>'the model1'!D56</f>
        <v>3.9090909090909101</v>
      </c>
      <c r="Z35" s="139">
        <f>'the model1'!E56</f>
        <v>34.371900826446279</v>
      </c>
      <c r="AA35" s="139">
        <f>'the model1'!F56</f>
        <v>50.900826446280995</v>
      </c>
    </row>
    <row r="36" spans="1:27" x14ac:dyDescent="0.25">
      <c r="A36" s="24" t="s">
        <v>50</v>
      </c>
      <c r="B36" s="25"/>
      <c r="C36" s="26"/>
      <c r="D36" s="26"/>
      <c r="E36" s="26"/>
      <c r="F36" s="26"/>
      <c r="G36" s="26"/>
      <c r="H36" s="36">
        <f>'the model1'!D51</f>
        <v>13</v>
      </c>
      <c r="I36" s="25"/>
      <c r="J36" s="26"/>
      <c r="K36" s="26"/>
      <c r="L36" s="26"/>
      <c r="M36" s="26"/>
      <c r="N36" s="26"/>
      <c r="O36" s="36">
        <f>'the model1'!E51</f>
        <v>19.909090909090907</v>
      </c>
      <c r="P36" s="25"/>
      <c r="Q36" s="26"/>
      <c r="R36" s="26"/>
      <c r="S36" s="26"/>
      <c r="T36" s="26"/>
      <c r="U36" s="26"/>
      <c r="V36" s="36">
        <f>'the model1'!F51</f>
        <v>11</v>
      </c>
    </row>
    <row r="37" spans="1:27" x14ac:dyDescent="0.25">
      <c r="A37" s="28" t="s">
        <v>11</v>
      </c>
      <c r="B37" s="29">
        <f>IF($H35&lt;=0,0,$H37*B35/$H35)-B$10</f>
        <v>-30</v>
      </c>
      <c r="C37" s="29">
        <f t="shared" ref="C37:G37" si="18">IF($H35&lt;=0,0,$H37*C35/$H35)-C$10</f>
        <v>-24</v>
      </c>
      <c r="D37" s="29">
        <f t="shared" si="18"/>
        <v>-16</v>
      </c>
      <c r="E37" s="29">
        <f t="shared" si="18"/>
        <v>-12</v>
      </c>
      <c r="F37" s="29">
        <f t="shared" si="18"/>
        <v>-12</v>
      </c>
      <c r="G37" s="29">
        <f t="shared" si="18"/>
        <v>-12</v>
      </c>
      <c r="H37" s="31">
        <f>'the model1'!D54</f>
        <v>0</v>
      </c>
      <c r="I37" s="30">
        <f>IF($O35&lt;=0,0,$O37*I35/$O35)-I$10</f>
        <v>-18</v>
      </c>
      <c r="J37" s="30">
        <f t="shared" ref="J37:L37" si="19">IF($O35&lt;=0,0,$O37*J35/$O35)-J$10</f>
        <v>-12</v>
      </c>
      <c r="K37" s="30">
        <f t="shared" si="19"/>
        <v>-10</v>
      </c>
      <c r="L37" s="30">
        <f t="shared" si="19"/>
        <v>-8</v>
      </c>
      <c r="M37" s="30"/>
      <c r="N37" s="30"/>
      <c r="O37" s="31">
        <f>'the model1'!E54</f>
        <v>0</v>
      </c>
      <c r="P37" s="30">
        <f>IF($V35&lt;=0,0,$V37*P35/$V35)-P$10</f>
        <v>-6</v>
      </c>
      <c r="Q37" s="30">
        <f t="shared" ref="Q37:S37" si="20">IF($V35&lt;=0,0,$V37*Q35/$V35)-Q$10</f>
        <v>-6</v>
      </c>
      <c r="R37" s="30">
        <f t="shared" si="20"/>
        <v>-6</v>
      </c>
      <c r="S37" s="30">
        <f t="shared" si="20"/>
        <v>-6</v>
      </c>
      <c r="T37" s="30"/>
      <c r="U37" s="30"/>
      <c r="V37" s="31">
        <f>'the model1'!F54</f>
        <v>0</v>
      </c>
      <c r="W37" s="33">
        <f>H37+O37+V37</f>
        <v>0</v>
      </c>
    </row>
    <row r="38" spans="1:27" s="134" customFormat="1" x14ac:dyDescent="0.25">
      <c r="A38" s="131" t="s">
        <v>51</v>
      </c>
      <c r="B38" s="132">
        <f>B31+B37</f>
        <v>-220</v>
      </c>
      <c r="C38" s="132">
        <f t="shared" ref="C38:G38" si="21">C31+C37</f>
        <v>-96</v>
      </c>
      <c r="D38" s="132">
        <f>D31+D37-79</f>
        <v>-43</v>
      </c>
      <c r="E38" s="132">
        <f>E31+E37+79</f>
        <v>31</v>
      </c>
      <c r="F38" s="132">
        <f t="shared" si="21"/>
        <v>-12</v>
      </c>
      <c r="G38" s="132">
        <f t="shared" si="21"/>
        <v>-12</v>
      </c>
      <c r="H38" s="133"/>
      <c r="I38" s="132">
        <f>I31+I37</f>
        <v>-72</v>
      </c>
      <c r="J38" s="132">
        <f t="shared" ref="J38:L38" si="22">J31+J37</f>
        <v>-48</v>
      </c>
      <c r="K38" s="132">
        <f t="shared" si="22"/>
        <v>-40</v>
      </c>
      <c r="L38" s="132">
        <f t="shared" si="22"/>
        <v>-32</v>
      </c>
      <c r="M38" s="132"/>
      <c r="N38" s="132"/>
      <c r="O38" s="133"/>
      <c r="P38" s="132">
        <f>P31+P37</f>
        <v>-24</v>
      </c>
      <c r="Q38" s="132">
        <f t="shared" ref="Q38:S38" si="23">Q31+Q37</f>
        <v>-24</v>
      </c>
      <c r="R38" s="132">
        <f t="shared" si="23"/>
        <v>-24</v>
      </c>
      <c r="S38" s="132">
        <f t="shared" si="23"/>
        <v>-24</v>
      </c>
      <c r="T38" s="132"/>
      <c r="U38" s="132"/>
      <c r="V38" s="133"/>
      <c r="Y38" s="140"/>
      <c r="Z38" s="140"/>
      <c r="AA38" s="140"/>
    </row>
    <row r="39" spans="1:27" x14ac:dyDescent="0.25"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</row>
    <row r="40" spans="1:27" x14ac:dyDescent="0.25">
      <c r="A40" s="11" t="s">
        <v>55</v>
      </c>
      <c r="B40" s="12">
        <v>1</v>
      </c>
      <c r="C40" s="13">
        <v>2</v>
      </c>
      <c r="D40" s="13">
        <v>3</v>
      </c>
      <c r="E40" s="13">
        <v>4</v>
      </c>
      <c r="F40" s="13">
        <v>5</v>
      </c>
      <c r="G40" s="13">
        <v>6</v>
      </c>
      <c r="H40" s="14" t="s">
        <v>47</v>
      </c>
      <c r="I40" s="12">
        <v>1</v>
      </c>
      <c r="J40" s="13">
        <v>2</v>
      </c>
      <c r="K40" s="13">
        <v>3</v>
      </c>
      <c r="L40" s="13">
        <v>4</v>
      </c>
      <c r="M40" s="13">
        <v>5</v>
      </c>
      <c r="N40" s="13">
        <v>6</v>
      </c>
      <c r="O40" s="15" t="s">
        <v>47</v>
      </c>
      <c r="P40" s="12">
        <v>1</v>
      </c>
      <c r="Q40" s="13">
        <v>2</v>
      </c>
      <c r="R40" s="13">
        <v>3</v>
      </c>
      <c r="S40" s="13">
        <v>4</v>
      </c>
      <c r="T40" s="13">
        <v>5</v>
      </c>
      <c r="U40" s="13">
        <v>6</v>
      </c>
      <c r="V40" s="14" t="s">
        <v>47</v>
      </c>
    </row>
    <row r="41" spans="1:27" x14ac:dyDescent="0.25">
      <c r="A41" s="16" t="s">
        <v>49</v>
      </c>
      <c r="B41" s="17"/>
      <c r="C41" s="18"/>
      <c r="D41" s="18"/>
      <c r="E41" s="18"/>
      <c r="F41" s="18"/>
      <c r="G41" s="18"/>
      <c r="H41" s="35">
        <f>'the model1'!D60</f>
        <v>41.090909090909093</v>
      </c>
      <c r="I41" s="17"/>
      <c r="J41" s="18"/>
      <c r="K41" s="18"/>
      <c r="L41" s="18"/>
      <c r="M41" s="18"/>
      <c r="N41" s="18"/>
      <c r="O41" s="35">
        <f>'the model1'!E60</f>
        <v>32.628099173553721</v>
      </c>
      <c r="P41" s="17"/>
      <c r="Q41" s="18"/>
      <c r="R41" s="18"/>
      <c r="S41" s="18"/>
      <c r="T41" s="18"/>
      <c r="U41" s="18"/>
      <c r="V41" s="35">
        <f>'the model1'!F60</f>
        <v>38.099173553719005</v>
      </c>
    </row>
    <row r="42" spans="1:27" x14ac:dyDescent="0.25">
      <c r="A42" s="20" t="s">
        <v>10</v>
      </c>
      <c r="B42" s="21"/>
      <c r="C42" s="21"/>
      <c r="D42" s="21"/>
      <c r="E42" s="21"/>
      <c r="F42" s="21"/>
      <c r="G42" s="21"/>
      <c r="H42" s="22">
        <f>SUM(B42:G42)</f>
        <v>0</v>
      </c>
      <c r="I42" s="21"/>
      <c r="J42" s="21"/>
      <c r="K42" s="21"/>
      <c r="L42" s="21"/>
      <c r="M42" s="21"/>
      <c r="N42" s="21"/>
      <c r="O42" s="22">
        <f>SUM(I42:N42)</f>
        <v>0</v>
      </c>
      <c r="P42" s="21"/>
      <c r="Q42" s="21"/>
      <c r="R42" s="21"/>
      <c r="S42" s="21"/>
      <c r="T42" s="21"/>
      <c r="U42" s="21"/>
      <c r="V42" s="22">
        <f>SUM(P42:U42)</f>
        <v>0</v>
      </c>
      <c r="W42" s="23">
        <f>H42+O42+V42</f>
        <v>0</v>
      </c>
      <c r="Y42" s="142">
        <f>'the model1'!D66</f>
        <v>-7.0909090909090899</v>
      </c>
      <c r="Z42" s="142">
        <f>'the model1'!E66</f>
        <v>24.124718256949663</v>
      </c>
      <c r="AA42" s="142">
        <f>'the model1'!F66</f>
        <v>45.874530428249436</v>
      </c>
    </row>
    <row r="43" spans="1:27" x14ac:dyDescent="0.25">
      <c r="A43" s="24" t="s">
        <v>50</v>
      </c>
      <c r="B43" s="25"/>
      <c r="C43" s="26"/>
      <c r="D43" s="26"/>
      <c r="E43" s="26"/>
      <c r="F43" s="26"/>
      <c r="G43" s="26"/>
      <c r="H43" s="36">
        <f>'the model1'!D61</f>
        <v>41.090909090909093</v>
      </c>
      <c r="I43" s="25"/>
      <c r="J43" s="26"/>
      <c r="K43" s="26"/>
      <c r="L43" s="26"/>
      <c r="M43" s="26"/>
      <c r="N43" s="26"/>
      <c r="O43" s="36">
        <f>'the model1'!E61</f>
        <v>32.628099173553721</v>
      </c>
      <c r="P43" s="25"/>
      <c r="Q43" s="26"/>
      <c r="R43" s="26"/>
      <c r="S43" s="26"/>
      <c r="T43" s="26"/>
      <c r="U43" s="26"/>
      <c r="V43" s="36">
        <f>'the model1'!F61</f>
        <v>38.099173553719005</v>
      </c>
    </row>
    <row r="44" spans="1:27" x14ac:dyDescent="0.25">
      <c r="A44" s="28" t="s">
        <v>11</v>
      </c>
      <c r="B44" s="29">
        <f>IF($H42&lt;=0,0,$H44*B42/$H42)-B$10</f>
        <v>-30</v>
      </c>
      <c r="C44" s="29">
        <f t="shared" ref="C44:E44" si="24">IF($H42&lt;=0,0,$H44*C42/$H42)-C$10</f>
        <v>-24</v>
      </c>
      <c r="D44" s="29">
        <f t="shared" si="24"/>
        <v>-16</v>
      </c>
      <c r="E44" s="29">
        <f t="shared" si="24"/>
        <v>-12</v>
      </c>
      <c r="F44" s="29"/>
      <c r="G44" s="29"/>
      <c r="H44" s="31">
        <f>'the model1'!D64</f>
        <v>0</v>
      </c>
      <c r="I44" s="30">
        <f>IF($O42&lt;=0,0,$O44*I42/$O42)-I$10</f>
        <v>-18</v>
      </c>
      <c r="J44" s="30">
        <f t="shared" ref="J44:L44" si="25">IF($O42&lt;=0,0,$O44*J42/$O42)-J$10</f>
        <v>-12</v>
      </c>
      <c r="K44" s="30">
        <f t="shared" si="25"/>
        <v>-10</v>
      </c>
      <c r="L44" s="30">
        <f t="shared" si="25"/>
        <v>-8</v>
      </c>
      <c r="M44" s="30"/>
      <c r="N44" s="30"/>
      <c r="O44" s="31">
        <f>'the model1'!E64</f>
        <v>0</v>
      </c>
      <c r="P44" s="30">
        <f>IF($V42&lt;=0,0,$V44*P42/$V42)-P$10</f>
        <v>-6</v>
      </c>
      <c r="Q44" s="30">
        <f t="shared" ref="Q44:U44" si="26">IF($V42&lt;=0,0,$V44*Q42/$V42)-Q$10</f>
        <v>-6</v>
      </c>
      <c r="R44" s="30">
        <f t="shared" si="26"/>
        <v>-6</v>
      </c>
      <c r="S44" s="30">
        <f t="shared" si="26"/>
        <v>-6</v>
      </c>
      <c r="T44" s="30">
        <f t="shared" si="26"/>
        <v>-6</v>
      </c>
      <c r="U44" s="30">
        <f t="shared" si="26"/>
        <v>-6</v>
      </c>
      <c r="V44" s="31">
        <f>'the model1'!F64</f>
        <v>0</v>
      </c>
      <c r="W44" s="33">
        <f>H44+O44+V44</f>
        <v>0</v>
      </c>
    </row>
    <row r="45" spans="1:27" s="134" customFormat="1" x14ac:dyDescent="0.25">
      <c r="A45" s="131" t="s">
        <v>51</v>
      </c>
      <c r="B45" s="132">
        <f>B38+B44</f>
        <v>-250</v>
      </c>
      <c r="C45" s="132">
        <f>C38+C44-200</f>
        <v>-320</v>
      </c>
      <c r="D45" s="132">
        <f>D38+D44</f>
        <v>-59</v>
      </c>
      <c r="E45" s="132">
        <f>E38+E44+200</f>
        <v>219</v>
      </c>
      <c r="F45" s="132"/>
      <c r="G45" s="132"/>
      <c r="H45" s="133"/>
      <c r="I45" s="132">
        <f>I38+I44</f>
        <v>-90</v>
      </c>
      <c r="J45" s="132">
        <f t="shared" ref="J45:L45" si="27">J38+J44</f>
        <v>-60</v>
      </c>
      <c r="K45" s="132">
        <f t="shared" si="27"/>
        <v>-50</v>
      </c>
      <c r="L45" s="132">
        <f t="shared" si="27"/>
        <v>-40</v>
      </c>
      <c r="M45" s="132"/>
      <c r="N45" s="132"/>
      <c r="O45" s="133"/>
      <c r="P45" s="132">
        <f>P38+P44</f>
        <v>-30</v>
      </c>
      <c r="Q45" s="132">
        <f t="shared" ref="Q45:U45" si="28">Q38+Q44</f>
        <v>-30</v>
      </c>
      <c r="R45" s="132">
        <f t="shared" si="28"/>
        <v>-30</v>
      </c>
      <c r="S45" s="132">
        <f t="shared" si="28"/>
        <v>-30</v>
      </c>
      <c r="T45" s="132">
        <f t="shared" si="28"/>
        <v>-6</v>
      </c>
      <c r="U45" s="132">
        <f t="shared" si="28"/>
        <v>-6</v>
      </c>
      <c r="V45" s="133"/>
      <c r="Y45" s="140"/>
      <c r="Z45" s="140"/>
      <c r="AA45" s="140"/>
    </row>
    <row r="46" spans="1:27" x14ac:dyDescent="0.25"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</row>
    <row r="47" spans="1:27" x14ac:dyDescent="0.25">
      <c r="A47" s="11" t="s">
        <v>56</v>
      </c>
      <c r="B47" s="12">
        <v>1</v>
      </c>
      <c r="C47" s="13">
        <v>2</v>
      </c>
      <c r="D47" s="13">
        <v>3</v>
      </c>
      <c r="E47" s="13">
        <v>4</v>
      </c>
      <c r="F47" s="13">
        <v>5</v>
      </c>
      <c r="G47" s="13">
        <v>6</v>
      </c>
      <c r="H47" s="14" t="s">
        <v>47</v>
      </c>
      <c r="I47" s="12">
        <v>1</v>
      </c>
      <c r="J47" s="13">
        <v>2</v>
      </c>
      <c r="K47" s="13">
        <v>3</v>
      </c>
      <c r="L47" s="13">
        <v>4</v>
      </c>
      <c r="M47" s="13">
        <v>5</v>
      </c>
      <c r="N47" s="13">
        <v>6</v>
      </c>
      <c r="O47" s="15" t="s">
        <v>47</v>
      </c>
      <c r="P47" s="12">
        <v>1</v>
      </c>
      <c r="Q47" s="13">
        <v>2</v>
      </c>
      <c r="R47" s="13">
        <v>3</v>
      </c>
      <c r="S47" s="13">
        <v>4</v>
      </c>
      <c r="T47" s="13">
        <v>5</v>
      </c>
      <c r="U47" s="13">
        <v>6</v>
      </c>
      <c r="V47" s="14" t="s">
        <v>47</v>
      </c>
    </row>
    <row r="48" spans="1:27" x14ac:dyDescent="0.25">
      <c r="A48" s="16" t="s">
        <v>49</v>
      </c>
      <c r="B48" s="17"/>
      <c r="C48" s="18"/>
      <c r="D48" s="18"/>
      <c r="E48" s="18"/>
      <c r="F48" s="18"/>
      <c r="G48" s="18"/>
      <c r="H48" s="35">
        <f>'the model1'!D70</f>
        <v>52.090909090909093</v>
      </c>
      <c r="I48" s="17"/>
      <c r="J48" s="18"/>
      <c r="K48" s="18"/>
      <c r="L48" s="18"/>
      <c r="M48" s="18"/>
      <c r="N48" s="18"/>
      <c r="O48" s="35">
        <f>'the model1'!E70</f>
        <v>42.875281743050337</v>
      </c>
      <c r="P48" s="17"/>
      <c r="Q48" s="18"/>
      <c r="R48" s="18"/>
      <c r="S48" s="18"/>
      <c r="T48" s="18"/>
      <c r="U48" s="18"/>
      <c r="V48" s="35">
        <f>'the model1'!F70</f>
        <v>43.125469571750564</v>
      </c>
      <c r="W48" s="23"/>
    </row>
    <row r="49" spans="1:27" x14ac:dyDescent="0.25">
      <c r="A49" s="20" t="s">
        <v>10</v>
      </c>
      <c r="B49" s="21"/>
      <c r="C49" s="21"/>
      <c r="D49" s="21"/>
      <c r="E49" s="21"/>
      <c r="F49" s="21"/>
      <c r="G49" s="21"/>
      <c r="H49" s="22">
        <f>SUM(B49:G49)</f>
        <v>0</v>
      </c>
      <c r="I49" s="21"/>
      <c r="J49" s="21"/>
      <c r="K49" s="21"/>
      <c r="L49" s="21"/>
      <c r="M49" s="21"/>
      <c r="N49" s="21"/>
      <c r="O49" s="22">
        <f>SUM(I49:N49)</f>
        <v>0</v>
      </c>
      <c r="P49" s="21">
        <v>0</v>
      </c>
      <c r="Q49" s="21">
        <v>0</v>
      </c>
      <c r="R49" s="21">
        <v>0</v>
      </c>
      <c r="S49" s="21">
        <v>0</v>
      </c>
      <c r="T49" s="21"/>
      <c r="U49" s="21"/>
      <c r="V49" s="22">
        <f>SUM(P49:U49)</f>
        <v>0</v>
      </c>
      <c r="W49" s="23">
        <f>H49+O49+V49</f>
        <v>0</v>
      </c>
      <c r="Y49" s="142">
        <f>'the model1'!D76</f>
        <v>70.954545454545453</v>
      </c>
      <c r="Z49" s="142">
        <f>'the model1'!E76</f>
        <v>44.147701659722699</v>
      </c>
      <c r="AA49" s="142">
        <f>'the model1'!F76</f>
        <v>66.101973908886009</v>
      </c>
    </row>
    <row r="50" spans="1:27" x14ac:dyDescent="0.25">
      <c r="A50" s="24" t="s">
        <v>50</v>
      </c>
      <c r="B50" s="25"/>
      <c r="C50" s="26"/>
      <c r="D50" s="26"/>
      <c r="E50" s="26"/>
      <c r="F50" s="26"/>
      <c r="G50" s="26"/>
      <c r="H50" s="36">
        <f>'the model1'!D71</f>
        <v>52.090909090909093</v>
      </c>
      <c r="I50" s="25"/>
      <c r="J50" s="26"/>
      <c r="K50" s="26"/>
      <c r="L50" s="26"/>
      <c r="M50" s="26"/>
      <c r="N50" s="26"/>
      <c r="O50" s="36">
        <f>'the model1'!E71</f>
        <v>42.875281743050337</v>
      </c>
      <c r="P50" s="25"/>
      <c r="Q50" s="26"/>
      <c r="R50" s="26"/>
      <c r="S50" s="26"/>
      <c r="T50" s="26"/>
      <c r="U50" s="26"/>
      <c r="V50" s="36">
        <f>'the model1'!F71</f>
        <v>43.125469571750564</v>
      </c>
    </row>
    <row r="51" spans="1:27" x14ac:dyDescent="0.25">
      <c r="A51" s="28" t="s">
        <v>11</v>
      </c>
      <c r="B51" s="29">
        <f>IF($H49&lt;=0,0,$H51*B49/$H49)-B$10</f>
        <v>-30</v>
      </c>
      <c r="C51" s="29">
        <f t="shared" ref="C51:E51" si="29">IF($H49&lt;=0,0,$H51*C49/$H49)-C$10</f>
        <v>-24</v>
      </c>
      <c r="D51" s="29">
        <f t="shared" si="29"/>
        <v>-16</v>
      </c>
      <c r="E51" s="29">
        <f t="shared" si="29"/>
        <v>-12</v>
      </c>
      <c r="F51" s="29"/>
      <c r="G51" s="29"/>
      <c r="H51" s="31">
        <f>'the model1'!D74</f>
        <v>0</v>
      </c>
      <c r="I51" s="30">
        <f>IF($O49&lt;=0,0,$O51*I49/$O49)-I$10</f>
        <v>-18</v>
      </c>
      <c r="J51" s="30">
        <f t="shared" ref="J51:L51" si="30">IF($O49&lt;=0,0,$O51*J49/$O49)-J$10</f>
        <v>-12</v>
      </c>
      <c r="K51" s="30">
        <f t="shared" si="30"/>
        <v>-10</v>
      </c>
      <c r="L51" s="30">
        <f t="shared" si="30"/>
        <v>-8</v>
      </c>
      <c r="M51" s="30"/>
      <c r="N51" s="30"/>
      <c r="O51" s="31">
        <f>'the model1'!E74</f>
        <v>0</v>
      </c>
      <c r="P51" s="30">
        <f>IF($V49&lt;=0,0,$V51*P49/$V49)-P$10</f>
        <v>-6</v>
      </c>
      <c r="Q51" s="30">
        <f t="shared" ref="Q51:S51" si="31">IF($V49&lt;=0,0,$V51*Q49/$V49)-Q$10</f>
        <v>-6</v>
      </c>
      <c r="R51" s="30">
        <f t="shared" si="31"/>
        <v>-6</v>
      </c>
      <c r="S51" s="30">
        <f t="shared" si="31"/>
        <v>-6</v>
      </c>
      <c r="T51" s="30"/>
      <c r="U51" s="30"/>
      <c r="V51" s="31">
        <f>'the model1'!F74</f>
        <v>0</v>
      </c>
      <c r="W51" s="33">
        <f>H51+O51+V51</f>
        <v>0</v>
      </c>
    </row>
    <row r="52" spans="1:27" s="134" customFormat="1" x14ac:dyDescent="0.25">
      <c r="A52" s="131" t="s">
        <v>51</v>
      </c>
      <c r="B52" s="132">
        <f>B45+B51</f>
        <v>-280</v>
      </c>
      <c r="C52" s="132">
        <f t="shared" ref="C52:E52" si="32">C45+C51</f>
        <v>-344</v>
      </c>
      <c r="D52" s="132">
        <f t="shared" si="32"/>
        <v>-75</v>
      </c>
      <c r="E52" s="132">
        <f t="shared" si="32"/>
        <v>207</v>
      </c>
      <c r="F52" s="132"/>
      <c r="G52" s="132"/>
      <c r="H52" s="133"/>
      <c r="I52" s="132">
        <f>I45+I51</f>
        <v>-108</v>
      </c>
      <c r="J52" s="132">
        <f t="shared" ref="J52:L52" si="33">J45+J51</f>
        <v>-72</v>
      </c>
      <c r="K52" s="132">
        <f t="shared" si="33"/>
        <v>-60</v>
      </c>
      <c r="L52" s="132">
        <f t="shared" si="33"/>
        <v>-48</v>
      </c>
      <c r="M52" s="132"/>
      <c r="N52" s="132"/>
      <c r="O52" s="133"/>
      <c r="P52" s="132">
        <f>P45+P51</f>
        <v>-36</v>
      </c>
      <c r="Q52" s="132">
        <f t="shared" ref="Q52:S52" si="34">Q45+Q51</f>
        <v>-36</v>
      </c>
      <c r="R52" s="132">
        <f t="shared" si="34"/>
        <v>-36</v>
      </c>
      <c r="S52" s="132">
        <f t="shared" si="34"/>
        <v>-36</v>
      </c>
      <c r="T52" s="132"/>
      <c r="U52" s="132"/>
      <c r="V52" s="133"/>
      <c r="Y52" s="140"/>
      <c r="Z52" s="140"/>
      <c r="AA52" s="140"/>
    </row>
    <row r="53" spans="1:27" x14ac:dyDescent="0.25"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</row>
    <row r="54" spans="1:27" x14ac:dyDescent="0.25">
      <c r="A54" s="11" t="s">
        <v>57</v>
      </c>
      <c r="B54" s="12">
        <v>1</v>
      </c>
      <c r="C54" s="13">
        <v>2</v>
      </c>
      <c r="D54" s="13">
        <v>3</v>
      </c>
      <c r="E54" s="13">
        <v>4</v>
      </c>
      <c r="F54" s="13">
        <v>5</v>
      </c>
      <c r="G54" s="13">
        <v>6</v>
      </c>
      <c r="H54" s="14" t="s">
        <v>47</v>
      </c>
      <c r="I54" s="12">
        <v>1</v>
      </c>
      <c r="J54" s="13">
        <v>2</v>
      </c>
      <c r="K54" s="13">
        <v>3</v>
      </c>
      <c r="L54" s="13">
        <v>4</v>
      </c>
      <c r="M54" s="13">
        <v>5</v>
      </c>
      <c r="N54" s="13">
        <v>6</v>
      </c>
      <c r="O54" s="15" t="s">
        <v>47</v>
      </c>
      <c r="P54" s="12">
        <v>1</v>
      </c>
      <c r="Q54" s="13">
        <v>2</v>
      </c>
      <c r="R54" s="13">
        <v>3</v>
      </c>
      <c r="S54" s="13">
        <v>4</v>
      </c>
      <c r="T54" s="13">
        <v>5</v>
      </c>
      <c r="U54" s="13">
        <v>6</v>
      </c>
      <c r="V54" s="14" t="s">
        <v>47</v>
      </c>
    </row>
    <row r="55" spans="1:27" x14ac:dyDescent="0.25">
      <c r="A55" s="16" t="s">
        <v>49</v>
      </c>
      <c r="B55" s="17"/>
      <c r="C55" s="18"/>
      <c r="D55" s="18"/>
      <c r="E55" s="18"/>
      <c r="F55" s="18"/>
      <c r="G55" s="18"/>
      <c r="H55" s="35">
        <f>'the model1'!D80</f>
        <v>25.954545454545453</v>
      </c>
      <c r="I55" s="17"/>
      <c r="J55" s="18"/>
      <c r="K55" s="18"/>
      <c r="L55" s="18"/>
      <c r="M55" s="18"/>
      <c r="N55" s="18"/>
      <c r="O55" s="35">
        <f>'the model1'!E80</f>
        <v>22.852298340277301</v>
      </c>
      <c r="P55" s="17"/>
      <c r="Q55" s="18"/>
      <c r="R55" s="18"/>
      <c r="S55" s="18"/>
      <c r="T55" s="18"/>
      <c r="U55" s="18"/>
      <c r="V55" s="35">
        <f>'the model1'!F80</f>
        <v>22.898026091113991</v>
      </c>
    </row>
    <row r="56" spans="1:27" x14ac:dyDescent="0.25">
      <c r="A56" s="20" t="s">
        <v>10</v>
      </c>
      <c r="B56" s="21"/>
      <c r="C56" s="21"/>
      <c r="D56" s="21"/>
      <c r="E56" s="21"/>
      <c r="F56" s="21"/>
      <c r="G56" s="21"/>
      <c r="H56" s="22">
        <f>SUM(B56:G56)</f>
        <v>0</v>
      </c>
      <c r="I56" s="21"/>
      <c r="J56" s="21"/>
      <c r="K56" s="21"/>
      <c r="L56" s="21"/>
      <c r="M56" s="21"/>
      <c r="N56" s="21"/>
      <c r="O56" s="22">
        <f>SUM(I56:N56)</f>
        <v>0</v>
      </c>
      <c r="P56" s="21"/>
      <c r="Q56" s="21"/>
      <c r="R56" s="21"/>
      <c r="S56" s="21"/>
      <c r="T56" s="21"/>
      <c r="U56" s="21"/>
      <c r="V56" s="22">
        <f>SUM(P56:U56)</f>
        <v>0</v>
      </c>
      <c r="W56" s="23">
        <f>H56+O56+V56</f>
        <v>0</v>
      </c>
      <c r="Y56" s="142">
        <f>'the model1'!D86</f>
        <v>46.450413223140501</v>
      </c>
      <c r="Z56" s="142">
        <f>'the model1'!E86</f>
        <v>88.5175596550161</v>
      </c>
      <c r="AA56" s="142">
        <f>'the model1'!F86</f>
        <v>66.143544591464831</v>
      </c>
    </row>
    <row r="57" spans="1:27" x14ac:dyDescent="0.25">
      <c r="A57" s="24" t="s">
        <v>50</v>
      </c>
      <c r="B57" s="25"/>
      <c r="C57" s="26"/>
      <c r="D57" s="26"/>
      <c r="E57" s="26"/>
      <c r="F57" s="26"/>
      <c r="G57" s="26"/>
      <c r="H57" s="36">
        <f xml:space="preserve"> 'the model1'!D81</f>
        <v>25.954545454545453</v>
      </c>
      <c r="I57" s="25"/>
      <c r="J57" s="26"/>
      <c r="K57" s="26"/>
      <c r="L57" s="26"/>
      <c r="M57" s="26"/>
      <c r="N57" s="26"/>
      <c r="O57" s="36">
        <f>'the model1'!E81</f>
        <v>22.852298340277301</v>
      </c>
      <c r="P57" s="25"/>
      <c r="Q57" s="26"/>
      <c r="R57" s="26"/>
      <c r="S57" s="26"/>
      <c r="T57" s="26"/>
      <c r="U57" s="26"/>
      <c r="V57" s="36">
        <f>'the model1'!F81</f>
        <v>22.898026091113991</v>
      </c>
    </row>
    <row r="58" spans="1:27" x14ac:dyDescent="0.25">
      <c r="A58" s="28" t="s">
        <v>11</v>
      </c>
      <c r="B58" s="29">
        <f>IF($H56&lt;=0,0,$H58*B56/$H56)-B$10</f>
        <v>-30</v>
      </c>
      <c r="C58" s="29">
        <f t="shared" ref="C58:E58" si="35">IF($H56&lt;=0,0,$H58*C56/$H56)-C$10</f>
        <v>-24</v>
      </c>
      <c r="D58" s="29">
        <f t="shared" si="35"/>
        <v>-16</v>
      </c>
      <c r="E58" s="29">
        <f t="shared" si="35"/>
        <v>-12</v>
      </c>
      <c r="F58" s="29"/>
      <c r="G58" s="29"/>
      <c r="H58" s="31">
        <f>'the model1'!D84</f>
        <v>0</v>
      </c>
      <c r="I58" s="30">
        <f>IF($O56&lt;=0,0,$O58*I56/$O56)-I$10</f>
        <v>-18</v>
      </c>
      <c r="J58" s="30">
        <f>IF($O56&lt;=0,0,$O58*J56/$O56)-J$10</f>
        <v>-12</v>
      </c>
      <c r="K58" s="30">
        <f>IF($O56&lt;=0,0,$O58*K56/$O56)-K$10</f>
        <v>-10</v>
      </c>
      <c r="L58" s="30">
        <f>IF($O56&lt;=0,0,$O58*L56/$O56)-L$10</f>
        <v>-8</v>
      </c>
      <c r="M58" s="30"/>
      <c r="N58" s="30"/>
      <c r="O58" s="31">
        <f>'the model1'!E84</f>
        <v>0</v>
      </c>
      <c r="P58" s="30">
        <f>IF($V56&lt;=0,0,$V58*P56/$V56)-P$10</f>
        <v>-6</v>
      </c>
      <c r="Q58" s="30">
        <f t="shared" ref="Q58:S58" si="36">IF($V56&lt;=0,0,$V58*Q56/$V56)-Q$10</f>
        <v>-6</v>
      </c>
      <c r="R58" s="30">
        <f t="shared" si="36"/>
        <v>-6</v>
      </c>
      <c r="S58" s="30">
        <f t="shared" si="36"/>
        <v>-6</v>
      </c>
      <c r="T58" s="30"/>
      <c r="U58" s="30"/>
      <c r="V58" s="31">
        <f>'the model1'!F84</f>
        <v>0</v>
      </c>
      <c r="W58" s="33">
        <f>H58+O58+V58</f>
        <v>0</v>
      </c>
    </row>
    <row r="59" spans="1:27" s="134" customFormat="1" x14ac:dyDescent="0.25">
      <c r="A59" s="131" t="s">
        <v>51</v>
      </c>
      <c r="B59" s="132">
        <f>B52+B58</f>
        <v>-310</v>
      </c>
      <c r="C59" s="132">
        <f t="shared" ref="C59:E59" si="37">C52+C58</f>
        <v>-368</v>
      </c>
      <c r="D59" s="132">
        <f t="shared" si="37"/>
        <v>-91</v>
      </c>
      <c r="E59" s="132">
        <f t="shared" si="37"/>
        <v>195</v>
      </c>
      <c r="F59" s="132"/>
      <c r="G59" s="132"/>
      <c r="H59" s="133"/>
      <c r="I59" s="132">
        <f>I52+I58</f>
        <v>-126</v>
      </c>
      <c r="J59" s="132">
        <f t="shared" ref="J59:L59" si="38">J52+J58</f>
        <v>-84</v>
      </c>
      <c r="K59" s="132">
        <f t="shared" si="38"/>
        <v>-70</v>
      </c>
      <c r="L59" s="132">
        <f t="shared" si="38"/>
        <v>-56</v>
      </c>
      <c r="M59" s="132"/>
      <c r="N59" s="132"/>
      <c r="O59" s="133"/>
      <c r="P59" s="132">
        <f>P52+P58</f>
        <v>-42</v>
      </c>
      <c r="Q59" s="132">
        <f t="shared" ref="Q59:S59" si="39">Q52+Q58</f>
        <v>-42</v>
      </c>
      <c r="R59" s="132">
        <f t="shared" si="39"/>
        <v>-42</v>
      </c>
      <c r="S59" s="132">
        <f t="shared" si="39"/>
        <v>-42</v>
      </c>
      <c r="T59" s="132"/>
      <c r="U59" s="132"/>
      <c r="V59" s="133"/>
      <c r="Y59" s="140"/>
      <c r="Z59" s="140"/>
      <c r="AA59" s="140"/>
    </row>
    <row r="60" spans="1:27" x14ac:dyDescent="0.25"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</row>
    <row r="61" spans="1:27" x14ac:dyDescent="0.25">
      <c r="A61" s="11" t="s">
        <v>58</v>
      </c>
      <c r="B61" s="12">
        <v>1</v>
      </c>
      <c r="C61" s="13">
        <v>2</v>
      </c>
      <c r="D61" s="13">
        <v>3</v>
      </c>
      <c r="E61" s="13">
        <v>4</v>
      </c>
      <c r="F61" s="13">
        <v>5</v>
      </c>
      <c r="G61" s="13">
        <v>6</v>
      </c>
      <c r="H61" s="14" t="s">
        <v>47</v>
      </c>
      <c r="I61" s="12">
        <v>1</v>
      </c>
      <c r="J61" s="13">
        <v>2</v>
      </c>
      <c r="K61" s="13">
        <v>3</v>
      </c>
      <c r="L61" s="13">
        <v>4</v>
      </c>
      <c r="M61" s="13">
        <v>5</v>
      </c>
      <c r="N61" s="13">
        <v>6</v>
      </c>
      <c r="O61" s="15" t="s">
        <v>47</v>
      </c>
      <c r="P61" s="12">
        <v>1</v>
      </c>
      <c r="Q61" s="13">
        <v>2</v>
      </c>
      <c r="R61" s="13">
        <v>3</v>
      </c>
      <c r="S61" s="13">
        <v>4</v>
      </c>
      <c r="T61" s="13">
        <v>5</v>
      </c>
      <c r="U61" s="13">
        <v>6</v>
      </c>
      <c r="V61" s="14" t="s">
        <v>47</v>
      </c>
    </row>
    <row r="62" spans="1:27" x14ac:dyDescent="0.25">
      <c r="A62" s="16" t="s">
        <v>49</v>
      </c>
      <c r="B62" s="17"/>
      <c r="C62" s="18"/>
      <c r="D62" s="18"/>
      <c r="E62" s="18"/>
      <c r="F62" s="18"/>
      <c r="G62" s="18"/>
      <c r="H62" s="35">
        <f>'the model1'!D90</f>
        <v>1.4504132231405009</v>
      </c>
      <c r="I62" s="17"/>
      <c r="J62" s="18"/>
      <c r="K62" s="18"/>
      <c r="L62" s="18"/>
      <c r="M62" s="18"/>
      <c r="N62" s="18"/>
      <c r="O62" s="35">
        <f>'the model1'!E90</f>
        <v>21.5175596550161</v>
      </c>
      <c r="P62" s="17"/>
      <c r="Q62" s="18"/>
      <c r="R62" s="18"/>
      <c r="S62" s="18"/>
      <c r="T62" s="18"/>
      <c r="U62" s="18"/>
      <c r="V62" s="35">
        <f>'the model1'!F90</f>
        <v>22.856455408535169</v>
      </c>
    </row>
    <row r="63" spans="1:27" x14ac:dyDescent="0.25">
      <c r="A63" s="20" t="s">
        <v>10</v>
      </c>
      <c r="B63" s="21"/>
      <c r="C63" s="21"/>
      <c r="D63" s="21"/>
      <c r="E63" s="21"/>
      <c r="F63" s="21"/>
      <c r="G63" s="21"/>
      <c r="H63" s="22">
        <f>SUM(B63:G63)</f>
        <v>0</v>
      </c>
      <c r="I63" s="21"/>
      <c r="J63" s="21"/>
      <c r="K63" s="21"/>
      <c r="L63" s="21"/>
      <c r="M63" s="21"/>
      <c r="N63" s="21"/>
      <c r="O63" s="22">
        <f>SUM(I63:N63)</f>
        <v>0</v>
      </c>
      <c r="P63" s="21"/>
      <c r="Q63" s="21"/>
      <c r="R63" s="21"/>
      <c r="S63" s="21"/>
      <c r="T63" s="21"/>
      <c r="U63" s="21"/>
      <c r="V63" s="22">
        <f>SUM(P63:U63)</f>
        <v>0</v>
      </c>
      <c r="W63" s="23">
        <f>H63+O63+V63</f>
        <v>0</v>
      </c>
      <c r="Y63" s="142">
        <f>'the model1'!D96</f>
        <v>44.22276483846732</v>
      </c>
      <c r="Z63" s="142">
        <f>'the model1'!E96</f>
        <v>70.274699262401924</v>
      </c>
      <c r="AA63" s="142">
        <f>'the model1'!F96</f>
        <v>106.48355828560236</v>
      </c>
    </row>
    <row r="64" spans="1:27" x14ac:dyDescent="0.25">
      <c r="A64" s="24" t="s">
        <v>50</v>
      </c>
      <c r="B64" s="25"/>
      <c r="C64" s="26"/>
      <c r="D64" s="26"/>
      <c r="E64" s="26"/>
      <c r="F64" s="26"/>
      <c r="G64" s="26"/>
      <c r="H64" s="36">
        <f>'the model1'!D91</f>
        <v>1.4504132231405009</v>
      </c>
      <c r="I64" s="25"/>
      <c r="J64" s="26"/>
      <c r="K64" s="26"/>
      <c r="L64" s="26"/>
      <c r="M64" s="26"/>
      <c r="N64" s="26"/>
      <c r="O64" s="36">
        <f>'the model1'!E91</f>
        <v>21.5175596550161</v>
      </c>
      <c r="P64" s="25"/>
      <c r="Q64" s="26"/>
      <c r="R64" s="26"/>
      <c r="S64" s="26"/>
      <c r="T64" s="26"/>
      <c r="U64" s="26"/>
      <c r="V64" s="36">
        <f>'the model1'!F91</f>
        <v>22.856455408535169</v>
      </c>
    </row>
    <row r="65" spans="1:27" x14ac:dyDescent="0.25">
      <c r="A65" s="28" t="s">
        <v>11</v>
      </c>
      <c r="B65" s="29">
        <f>IF($H63&lt;=0,0,$H65*B63/$H63)-B$10</f>
        <v>-30</v>
      </c>
      <c r="C65" s="29">
        <f t="shared" ref="C65:E65" si="40">IF($H63&lt;=0,0,$H65*C63/$H63)-C$10</f>
        <v>-24</v>
      </c>
      <c r="D65" s="29">
        <f t="shared" si="40"/>
        <v>-16</v>
      </c>
      <c r="E65" s="29">
        <f t="shared" si="40"/>
        <v>-12</v>
      </c>
      <c r="F65" s="29"/>
      <c r="G65" s="29"/>
      <c r="H65" s="31">
        <f>'the model1'!D94</f>
        <v>0</v>
      </c>
      <c r="I65" s="30">
        <f>IF($O63&lt;=0,0,$O65*I63/$O63)-I$10</f>
        <v>-18</v>
      </c>
      <c r="J65" s="30">
        <f t="shared" ref="J65:L65" si="41">IF($O63&lt;=0,0,$O65*J63/$O63)-J$10</f>
        <v>-12</v>
      </c>
      <c r="K65" s="30">
        <f t="shared" si="41"/>
        <v>-10</v>
      </c>
      <c r="L65" s="30">
        <f t="shared" si="41"/>
        <v>-8</v>
      </c>
      <c r="M65" s="30"/>
      <c r="N65" s="30"/>
      <c r="O65" s="31">
        <f>'the model1'!E94</f>
        <v>0</v>
      </c>
      <c r="P65" s="30">
        <f>IF($V63&lt;=0,0,$V65*P63/$V63)-P$10</f>
        <v>-6</v>
      </c>
      <c r="Q65" s="30">
        <f t="shared" ref="Q65:S65" si="42">IF($V63&lt;=0,0,$V65*Q63/$V63)-Q$10</f>
        <v>-6</v>
      </c>
      <c r="R65" s="30">
        <f t="shared" si="42"/>
        <v>-6</v>
      </c>
      <c r="S65" s="30">
        <f t="shared" si="42"/>
        <v>-6</v>
      </c>
      <c r="T65" s="30"/>
      <c r="U65" s="30"/>
      <c r="V65" s="31">
        <f>'the model1'!F94</f>
        <v>0</v>
      </c>
      <c r="W65" s="33">
        <f>H65+O65+V65</f>
        <v>0</v>
      </c>
    </row>
    <row r="66" spans="1:27" s="134" customFormat="1" x14ac:dyDescent="0.25">
      <c r="A66" s="131" t="s">
        <v>51</v>
      </c>
      <c r="B66" s="132">
        <f>B59+B65-29</f>
        <v>-369</v>
      </c>
      <c r="C66" s="132">
        <f>C59+C65-51</f>
        <v>-443</v>
      </c>
      <c r="D66" s="132">
        <f>D59+D65-47</f>
        <v>-154</v>
      </c>
      <c r="E66" s="132">
        <f>E59+E65+51+47+29</f>
        <v>310</v>
      </c>
      <c r="F66" s="132"/>
      <c r="G66" s="132"/>
      <c r="H66" s="133"/>
      <c r="I66" s="132">
        <f>I59+I65</f>
        <v>-144</v>
      </c>
      <c r="J66" s="132">
        <f t="shared" ref="J66:L66" si="43">J59+J65</f>
        <v>-96</v>
      </c>
      <c r="K66" s="132">
        <f t="shared" si="43"/>
        <v>-80</v>
      </c>
      <c r="L66" s="132">
        <f t="shared" si="43"/>
        <v>-64</v>
      </c>
      <c r="M66" s="132"/>
      <c r="N66" s="132"/>
      <c r="O66" s="133"/>
      <c r="P66" s="132">
        <f>P59+P65</f>
        <v>-48</v>
      </c>
      <c r="Q66" s="132">
        <f>Q59+Q65</f>
        <v>-48</v>
      </c>
      <c r="R66" s="132">
        <f t="shared" ref="R66:S66" si="44">R59+R65</f>
        <v>-48</v>
      </c>
      <c r="S66" s="132">
        <f t="shared" si="44"/>
        <v>-48</v>
      </c>
      <c r="T66" s="132"/>
      <c r="U66" s="132"/>
      <c r="V66" s="133"/>
      <c r="Y66" s="140"/>
      <c r="Z66" s="140"/>
      <c r="AA66" s="140"/>
    </row>
    <row r="68" spans="1:27" x14ac:dyDescent="0.25">
      <c r="A68" s="11" t="s">
        <v>59</v>
      </c>
      <c r="B68" s="13">
        <v>1</v>
      </c>
      <c r="C68" s="13">
        <v>2</v>
      </c>
      <c r="D68" s="13">
        <v>3</v>
      </c>
      <c r="E68" s="13">
        <v>4</v>
      </c>
      <c r="F68" s="13">
        <v>5</v>
      </c>
      <c r="G68" s="13">
        <v>6</v>
      </c>
      <c r="H68" s="14" t="s">
        <v>47</v>
      </c>
      <c r="I68" s="13">
        <v>1</v>
      </c>
      <c r="J68" s="13">
        <v>2</v>
      </c>
      <c r="K68" s="13">
        <v>3</v>
      </c>
      <c r="L68" s="13">
        <v>4</v>
      </c>
      <c r="M68" s="13">
        <v>5</v>
      </c>
      <c r="N68" s="13">
        <v>6</v>
      </c>
      <c r="O68" s="14" t="s">
        <v>47</v>
      </c>
      <c r="P68" s="13">
        <v>1</v>
      </c>
      <c r="Q68" s="13">
        <v>2</v>
      </c>
      <c r="R68" s="13">
        <v>3</v>
      </c>
      <c r="S68" s="13">
        <v>4</v>
      </c>
      <c r="T68" s="13">
        <v>5</v>
      </c>
      <c r="U68" s="13">
        <v>6</v>
      </c>
      <c r="V68" s="14" t="s">
        <v>47</v>
      </c>
    </row>
    <row r="69" spans="1:27" s="10" customFormat="1" x14ac:dyDescent="0.25">
      <c r="A69" s="37" t="s">
        <v>10</v>
      </c>
      <c r="B69" s="38">
        <f>B14+B21+B28+B35+B42+B49+B56+B63</f>
        <v>0</v>
      </c>
      <c r="C69" s="38">
        <f>C14+C21+C28+C35+C42+C49+C56+C63</f>
        <v>0</v>
      </c>
      <c r="D69" s="38">
        <f>D14+D21+D28+D35+D42+D49+D56+D63</f>
        <v>0</v>
      </c>
      <c r="E69" s="38">
        <f>E14+E21+E28+E35+E42+E49+E56+E63</f>
        <v>0</v>
      </c>
      <c r="F69" s="39">
        <f t="shared" ref="F69:W69" si="45">F14+F21+F28+F35+F42+F49+F56+F63</f>
        <v>0</v>
      </c>
      <c r="G69" s="39">
        <f t="shared" si="45"/>
        <v>0</v>
      </c>
      <c r="H69" s="40">
        <f t="shared" si="45"/>
        <v>0</v>
      </c>
      <c r="I69" s="39">
        <f>I14+I21+I28+I35+I42+I49+I56+I63</f>
        <v>0</v>
      </c>
      <c r="J69" s="39">
        <f>J14+J21+J28+J35+J42+J49+J56+J63</f>
        <v>0</v>
      </c>
      <c r="K69" s="39">
        <f>K14+K21+K28+K35+K42+K49+K56+K63</f>
        <v>0</v>
      </c>
      <c r="L69" s="39">
        <f>L14+L21+L28+L35+L42+L49+L56+L63</f>
        <v>0</v>
      </c>
      <c r="M69" s="39">
        <f t="shared" ref="M69:N69" si="46">M14+M21+M28+M35+M42+M49+M56+M63</f>
        <v>0</v>
      </c>
      <c r="N69" s="39">
        <f t="shared" si="46"/>
        <v>0</v>
      </c>
      <c r="O69" s="40">
        <f t="shared" si="45"/>
        <v>0</v>
      </c>
      <c r="P69" s="39">
        <f t="shared" si="45"/>
        <v>0</v>
      </c>
      <c r="Q69" s="39">
        <f t="shared" ref="Q69:U69" si="47">Q14+Q21+Q28+Q35+Q42+Q49+Q56+Q63</f>
        <v>0</v>
      </c>
      <c r="R69" s="39">
        <f t="shared" si="47"/>
        <v>0</v>
      </c>
      <c r="S69" s="39">
        <f t="shared" si="47"/>
        <v>0</v>
      </c>
      <c r="T69" s="39">
        <f t="shared" si="47"/>
        <v>0</v>
      </c>
      <c r="U69" s="39">
        <f t="shared" si="47"/>
        <v>0</v>
      </c>
      <c r="V69" s="40">
        <f t="shared" si="45"/>
        <v>0</v>
      </c>
      <c r="W69" s="41">
        <f t="shared" si="45"/>
        <v>0</v>
      </c>
      <c r="Y69" s="139"/>
      <c r="Z69" s="139"/>
      <c r="AA69" s="139"/>
    </row>
    <row r="70" spans="1:27" x14ac:dyDescent="0.25">
      <c r="A70" s="28" t="s">
        <v>11</v>
      </c>
      <c r="B70" s="29">
        <f>B16+B23+B30+B37+B44+B51+B58+B65</f>
        <v>-240</v>
      </c>
      <c r="C70" s="29">
        <f>C16+C23+C30+C37+C44+C51+C58+C65</f>
        <v>-192</v>
      </c>
      <c r="D70" s="29">
        <f>D16+D23+D30+D37+D44+D51+D58+D65</f>
        <v>-128</v>
      </c>
      <c r="E70" s="29">
        <f>E16+E23+E30+E37+E44+E51+E58+E65</f>
        <v>-96</v>
      </c>
      <c r="F70" s="30">
        <f t="shared" ref="F70:W70" si="48">F16+F23+F30+F37+F44+F51+F58+F65</f>
        <v>-24</v>
      </c>
      <c r="G70" s="30">
        <f t="shared" si="48"/>
        <v>-24</v>
      </c>
      <c r="H70" s="31">
        <f t="shared" si="48"/>
        <v>0</v>
      </c>
      <c r="I70" s="30">
        <f t="shared" si="48"/>
        <v>-144</v>
      </c>
      <c r="J70" s="30">
        <f t="shared" ref="J70:N70" si="49">J16+J23+J30+J37+J44+J51+J58+J65</f>
        <v>-96</v>
      </c>
      <c r="K70" s="30">
        <f t="shared" si="49"/>
        <v>-80</v>
      </c>
      <c r="L70" s="30">
        <f t="shared" si="49"/>
        <v>-64</v>
      </c>
      <c r="M70" s="30">
        <f t="shared" si="49"/>
        <v>-8</v>
      </c>
      <c r="N70" s="30">
        <f t="shared" si="49"/>
        <v>-6</v>
      </c>
      <c r="O70" s="31">
        <f t="shared" si="48"/>
        <v>0</v>
      </c>
      <c r="P70" s="30">
        <f t="shared" si="48"/>
        <v>-48</v>
      </c>
      <c r="Q70" s="30">
        <f t="shared" ref="Q70:U70" si="50">Q16+Q23+Q30+Q37+Q44+Q51+Q58+Q65</f>
        <v>-48</v>
      </c>
      <c r="R70" s="30">
        <f t="shared" si="50"/>
        <v>-48</v>
      </c>
      <c r="S70" s="30">
        <f t="shared" si="50"/>
        <v>-48</v>
      </c>
      <c r="T70" s="30">
        <f t="shared" si="50"/>
        <v>-18</v>
      </c>
      <c r="U70" s="30">
        <f t="shared" si="50"/>
        <v>-18</v>
      </c>
      <c r="V70" s="31">
        <f t="shared" si="48"/>
        <v>0</v>
      </c>
      <c r="W70" s="42">
        <f t="shared" si="48"/>
        <v>0</v>
      </c>
    </row>
    <row r="71" spans="1:27" x14ac:dyDescent="0.25">
      <c r="B71" t="e">
        <f>B70/B69</f>
        <v>#DIV/0!</v>
      </c>
      <c r="C71" t="e">
        <f t="shared" ref="C71:E71" si="51">C70/C69</f>
        <v>#DIV/0!</v>
      </c>
      <c r="D71" t="e">
        <f t="shared" si="51"/>
        <v>#DIV/0!</v>
      </c>
      <c r="E71" t="e">
        <f t="shared" si="51"/>
        <v>#DIV/0!</v>
      </c>
      <c r="I71" t="e">
        <f t="shared" ref="I71:L71" si="52">I70/I69</f>
        <v>#DIV/0!</v>
      </c>
      <c r="J71" t="e">
        <f t="shared" si="52"/>
        <v>#DIV/0!</v>
      </c>
      <c r="K71" t="e">
        <f t="shared" si="52"/>
        <v>#DIV/0!</v>
      </c>
      <c r="L71" t="e">
        <f t="shared" si="52"/>
        <v>#DIV/0!</v>
      </c>
      <c r="P71" t="e">
        <f t="shared" ref="P71:S71" si="53">P70/P69</f>
        <v>#DIV/0!</v>
      </c>
      <c r="Q71" t="e">
        <f t="shared" si="53"/>
        <v>#DIV/0!</v>
      </c>
      <c r="R71" t="e">
        <f t="shared" si="53"/>
        <v>#DIV/0!</v>
      </c>
      <c r="S71" t="e">
        <f t="shared" si="53"/>
        <v>#DIV/0!</v>
      </c>
    </row>
  </sheetData>
  <mergeCells count="3">
    <mergeCell ref="B11:H11"/>
    <mergeCell ref="I11:O11"/>
    <mergeCell ref="P11:V11"/>
  </mergeCells>
  <conditionalFormatting sqref="H14">
    <cfRule type="cellIs" dxfId="23" priority="24" operator="greaterThan">
      <formula>$Y$14</formula>
    </cfRule>
  </conditionalFormatting>
  <conditionalFormatting sqref="O14">
    <cfRule type="cellIs" dxfId="22" priority="23" operator="greaterThan">
      <formula>$Z$14</formula>
    </cfRule>
  </conditionalFormatting>
  <conditionalFormatting sqref="V14">
    <cfRule type="cellIs" dxfId="21" priority="22" operator="greaterThan">
      <formula>$AA$14</formula>
    </cfRule>
  </conditionalFormatting>
  <conditionalFormatting sqref="H21">
    <cfRule type="cellIs" dxfId="20" priority="21" operator="greaterThan">
      <formula>$Y$21</formula>
    </cfRule>
  </conditionalFormatting>
  <conditionalFormatting sqref="O21">
    <cfRule type="cellIs" dxfId="19" priority="20" operator="greaterThan">
      <formula>$Z$21</formula>
    </cfRule>
  </conditionalFormatting>
  <conditionalFormatting sqref="V21">
    <cfRule type="cellIs" dxfId="18" priority="19" operator="greaterThan">
      <formula>$AA$21</formula>
    </cfRule>
  </conditionalFormatting>
  <conditionalFormatting sqref="H28">
    <cfRule type="cellIs" dxfId="17" priority="18" operator="greaterThan">
      <formula>$Y$28</formula>
    </cfRule>
  </conditionalFormatting>
  <conditionalFormatting sqref="O28">
    <cfRule type="cellIs" dxfId="16" priority="17" operator="greaterThan">
      <formula>$Z$28</formula>
    </cfRule>
  </conditionalFormatting>
  <conditionalFormatting sqref="V28">
    <cfRule type="cellIs" dxfId="15" priority="16" operator="greaterThan">
      <formula>$AA$28</formula>
    </cfRule>
  </conditionalFormatting>
  <conditionalFormatting sqref="H35">
    <cfRule type="cellIs" dxfId="14" priority="15" operator="greaterThan">
      <formula>$Y$35</formula>
    </cfRule>
  </conditionalFormatting>
  <conditionalFormatting sqref="O35">
    <cfRule type="cellIs" dxfId="13" priority="14" operator="greaterThan">
      <formula>$Z$35</formula>
    </cfRule>
  </conditionalFormatting>
  <conditionalFormatting sqref="V35">
    <cfRule type="cellIs" dxfId="12" priority="13" operator="greaterThan">
      <formula>$AA$35</formula>
    </cfRule>
  </conditionalFormatting>
  <conditionalFormatting sqref="H42">
    <cfRule type="cellIs" dxfId="11" priority="12" operator="greaterThan">
      <formula>$Y$42</formula>
    </cfRule>
  </conditionalFormatting>
  <conditionalFormatting sqref="O42">
    <cfRule type="cellIs" dxfId="10" priority="11" operator="greaterThan">
      <formula>$Z$42</formula>
    </cfRule>
  </conditionalFormatting>
  <conditionalFormatting sqref="V42">
    <cfRule type="cellIs" dxfId="9" priority="10" operator="greaterThan">
      <formula>$AA$42</formula>
    </cfRule>
  </conditionalFormatting>
  <conditionalFormatting sqref="H49">
    <cfRule type="cellIs" dxfId="8" priority="9" operator="greaterThan">
      <formula>$Y$49</formula>
    </cfRule>
  </conditionalFormatting>
  <conditionalFormatting sqref="O49">
    <cfRule type="cellIs" dxfId="7" priority="8" operator="greaterThan">
      <formula>$Z$49</formula>
    </cfRule>
  </conditionalFormatting>
  <conditionalFormatting sqref="V49">
    <cfRule type="cellIs" dxfId="6" priority="7" operator="greaterThan">
      <formula>$AA$49</formula>
    </cfRule>
  </conditionalFormatting>
  <conditionalFormatting sqref="H56">
    <cfRule type="cellIs" dxfId="5" priority="6" operator="greaterThan">
      <formula>$Y$56</formula>
    </cfRule>
  </conditionalFormatting>
  <conditionalFormatting sqref="O56">
    <cfRule type="cellIs" dxfId="4" priority="5" operator="greaterThan">
      <formula>$Z$56</formula>
    </cfRule>
  </conditionalFormatting>
  <conditionalFormatting sqref="V56">
    <cfRule type="cellIs" dxfId="3" priority="4" operator="greaterThan">
      <formula>$AA$56</formula>
    </cfRule>
  </conditionalFormatting>
  <conditionalFormatting sqref="H63">
    <cfRule type="cellIs" dxfId="2" priority="3" operator="greaterThan">
      <formula>$Y$63</formula>
    </cfRule>
  </conditionalFormatting>
  <conditionalFormatting sqref="O63">
    <cfRule type="cellIs" dxfId="1" priority="2" operator="greaterThan">
      <formula>$Z$63</formula>
    </cfRule>
  </conditionalFormatting>
  <conditionalFormatting sqref="V63">
    <cfRule type="cellIs" dxfId="0" priority="1" operator="greaterThan">
      <formula>$AA$63</formula>
    </cfRule>
  </conditionalFormatting>
  <hyperlinks>
    <hyperlink ref="A3" r:id="rId1" display="mailto:a.y.hoekstra@utwente.nl" xr:uid="{00000000-0004-0000-0200-000000000000}"/>
  </hyperlinks>
  <pageMargins left="0.75" right="0.75" top="1" bottom="1" header="0.5" footer="0.5"/>
  <pageSetup paperSize="9" scale="76" orientation="portrait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9B8A5-C648-4DD4-BE5B-640D72E7342C}">
  <sheetPr>
    <tabColor rgb="FFFFFF00"/>
  </sheetPr>
  <dimension ref="A1:W41"/>
  <sheetViews>
    <sheetView zoomScale="80" zoomScaleNormal="80" workbookViewId="0">
      <selection activeCell="N34" sqref="N34"/>
    </sheetView>
  </sheetViews>
  <sheetFormatPr defaultColWidth="9.109375" defaultRowHeight="13.2" x14ac:dyDescent="0.25"/>
  <cols>
    <col min="1" max="1" width="26.44140625" style="43" customWidth="1"/>
    <col min="2" max="2" width="11.33203125" style="43" bestFit="1" customWidth="1"/>
    <col min="3" max="3" width="18" style="43" customWidth="1"/>
    <col min="4" max="4" width="7.44140625" style="43" customWidth="1"/>
    <col min="5" max="6" width="9.33203125" style="43" customWidth="1"/>
    <col min="7" max="31" width="11.6640625" style="43" customWidth="1"/>
    <col min="32" max="16384" width="9.109375" style="43"/>
  </cols>
  <sheetData>
    <row r="1" spans="1:9" x14ac:dyDescent="0.25">
      <c r="B1" s="43" t="s">
        <v>126</v>
      </c>
      <c r="E1" s="43" t="s">
        <v>128</v>
      </c>
    </row>
    <row r="2" spans="1:9" x14ac:dyDescent="0.25">
      <c r="A2" s="44" t="s">
        <v>0</v>
      </c>
      <c r="B2" s="44" t="s">
        <v>1</v>
      </c>
      <c r="C2" s="44" t="s">
        <v>2</v>
      </c>
      <c r="D2" s="44" t="s">
        <v>3</v>
      </c>
      <c r="E2" s="44" t="s">
        <v>1</v>
      </c>
      <c r="F2" s="44" t="s">
        <v>2</v>
      </c>
      <c r="G2" s="44" t="s">
        <v>3</v>
      </c>
      <c r="I2" s="44"/>
    </row>
    <row r="3" spans="1:9" x14ac:dyDescent="0.25">
      <c r="A3" s="43" t="s">
        <v>4</v>
      </c>
      <c r="B3" s="163">
        <f>'the model1'!D16</f>
        <v>44</v>
      </c>
      <c r="C3" s="164">
        <f>'the model1'!E16</f>
        <v>66</v>
      </c>
      <c r="D3" s="164">
        <f>'the model1'!F16</f>
        <v>88</v>
      </c>
      <c r="E3" s="43">
        <f>'the model1'!D24</f>
        <v>0</v>
      </c>
      <c r="F3" s="43">
        <f>'the model1'!E24</f>
        <v>0</v>
      </c>
      <c r="G3" s="43">
        <f>'the model1'!F24</f>
        <v>0</v>
      </c>
      <c r="I3" s="44"/>
    </row>
    <row r="4" spans="1:9" x14ac:dyDescent="0.25">
      <c r="A4" s="43">
        <v>1</v>
      </c>
      <c r="B4" s="163">
        <f>'the model1'!D26</f>
        <v>44</v>
      </c>
      <c r="C4" s="164">
        <f>'the model1'!E26</f>
        <v>66</v>
      </c>
      <c r="D4" s="164">
        <f>'the model1'!F26</f>
        <v>88</v>
      </c>
      <c r="E4" s="43">
        <f>'the model1'!D34</f>
        <v>0</v>
      </c>
      <c r="F4" s="43">
        <f>'the model1'!E34</f>
        <v>0</v>
      </c>
      <c r="G4" s="43">
        <f>'the model1'!F34</f>
        <v>0</v>
      </c>
    </row>
    <row r="5" spans="1:9" x14ac:dyDescent="0.25">
      <c r="A5" s="43">
        <v>2</v>
      </c>
      <c r="B5" s="163">
        <f>'the model1'!D36</f>
        <v>14</v>
      </c>
      <c r="C5" s="164">
        <f>'the model1'!E36</f>
        <v>56.000000000000007</v>
      </c>
      <c r="D5" s="164">
        <f>'the model1'!F36</f>
        <v>78</v>
      </c>
      <c r="E5" s="43">
        <f>'the model1'!D44</f>
        <v>0</v>
      </c>
      <c r="F5" s="43">
        <f>'the model1'!E44</f>
        <v>0</v>
      </c>
      <c r="G5" s="43">
        <f>'the model1'!F44</f>
        <v>0</v>
      </c>
    </row>
    <row r="6" spans="1:9" x14ac:dyDescent="0.25">
      <c r="A6" s="43">
        <v>3</v>
      </c>
      <c r="B6" s="163">
        <f>'the model1'!D46</f>
        <v>32</v>
      </c>
      <c r="C6" s="164">
        <f>'the model1'!E46</f>
        <v>47.090909090909093</v>
      </c>
      <c r="D6" s="164">
        <f>'the model1'!F46</f>
        <v>78</v>
      </c>
      <c r="E6" s="43">
        <f>'the model1'!D54</f>
        <v>0</v>
      </c>
      <c r="F6" s="43">
        <f>'the model1'!E54</f>
        <v>0</v>
      </c>
      <c r="G6" s="43">
        <f>'the model1'!F54</f>
        <v>0</v>
      </c>
    </row>
    <row r="7" spans="1:9" x14ac:dyDescent="0.25">
      <c r="A7" s="43" t="s">
        <v>127</v>
      </c>
      <c r="B7" s="163">
        <f>'the model1'!D56</f>
        <v>3.9090909090909101</v>
      </c>
      <c r="C7" s="164">
        <f>'the model1'!E56</f>
        <v>34.371900826446279</v>
      </c>
      <c r="D7" s="164">
        <f>'the model1'!F56</f>
        <v>50.900826446280995</v>
      </c>
      <c r="E7" s="43">
        <f>'the model1'!D64</f>
        <v>0</v>
      </c>
      <c r="F7" s="43">
        <f>'the model1'!E64</f>
        <v>0</v>
      </c>
      <c r="G7" s="43">
        <f>'the model1'!F64</f>
        <v>0</v>
      </c>
    </row>
    <row r="8" spans="1:9" x14ac:dyDescent="0.25">
      <c r="A8" s="43">
        <v>5</v>
      </c>
      <c r="B8" s="163">
        <f>'the model1'!D66</f>
        <v>-7.0909090909090899</v>
      </c>
      <c r="C8" s="164">
        <f>'the model1'!E66</f>
        <v>24.124718256949663</v>
      </c>
      <c r="D8" s="164">
        <f>'the model1'!F66</f>
        <v>45.874530428249436</v>
      </c>
      <c r="E8" s="43">
        <f>'the model1'!D74</f>
        <v>0</v>
      </c>
      <c r="F8" s="43">
        <f>'the model1'!E74</f>
        <v>0</v>
      </c>
      <c r="G8" s="43">
        <f>'the model1'!F74</f>
        <v>0</v>
      </c>
    </row>
    <row r="9" spans="1:9" x14ac:dyDescent="0.25">
      <c r="A9" s="43">
        <v>6</v>
      </c>
      <c r="B9" s="163">
        <f>'the model1'!D76</f>
        <v>70.954545454545453</v>
      </c>
      <c r="C9" s="164">
        <f>'the model1'!E76</f>
        <v>44.147701659722699</v>
      </c>
      <c r="D9" s="164">
        <f>'the model1'!F76</f>
        <v>66.101973908886009</v>
      </c>
      <c r="E9" s="43">
        <f>'the model1'!D84</f>
        <v>0</v>
      </c>
      <c r="F9" s="43">
        <f>'the model1'!E84</f>
        <v>0</v>
      </c>
      <c r="G9" s="43">
        <f>'the model1'!F84</f>
        <v>0</v>
      </c>
    </row>
    <row r="10" spans="1:9" x14ac:dyDescent="0.25">
      <c r="A10" s="43">
        <v>7</v>
      </c>
      <c r="B10" s="163">
        <f>'the model1'!D86</f>
        <v>46.450413223140501</v>
      </c>
      <c r="C10" s="164">
        <f>'the model1'!E86</f>
        <v>88.5175596550161</v>
      </c>
      <c r="D10" s="164">
        <f>'the model1'!F86</f>
        <v>66.143544591464831</v>
      </c>
      <c r="E10" s="43">
        <f>'the model1'!D94</f>
        <v>0</v>
      </c>
      <c r="F10" s="43">
        <f>'the model1'!E94</f>
        <v>0</v>
      </c>
      <c r="G10" s="43">
        <f>'the model1'!F94</f>
        <v>0</v>
      </c>
    </row>
    <row r="11" spans="1:9" x14ac:dyDescent="0.25">
      <c r="A11" s="43">
        <v>8</v>
      </c>
      <c r="B11" s="163">
        <f>'the model1'!D96</f>
        <v>44.22276483846732</v>
      </c>
      <c r="C11" s="164">
        <f>'the model1'!E96</f>
        <v>70.274699262401924</v>
      </c>
      <c r="D11" s="164">
        <f>'the model1'!F96</f>
        <v>106.48355828560236</v>
      </c>
      <c r="E11" s="43">
        <f>'the model1'!D104</f>
        <v>0</v>
      </c>
      <c r="F11" s="43">
        <f>'the model1'!E104</f>
        <v>0</v>
      </c>
      <c r="G11" s="43">
        <f>'the model1'!F104</f>
        <v>0</v>
      </c>
    </row>
    <row r="12" spans="1:9" x14ac:dyDescent="0.25">
      <c r="A12" s="43">
        <v>9</v>
      </c>
      <c r="B12" s="45"/>
      <c r="C12" s="45"/>
      <c r="D12" s="45"/>
    </row>
    <row r="34" spans="1:23" customFormat="1" x14ac:dyDescent="0.25">
      <c r="A34" s="48" t="s">
        <v>5</v>
      </c>
      <c r="D34" s="46"/>
      <c r="E34" s="47"/>
      <c r="F34" s="47"/>
      <c r="G34" s="57"/>
      <c r="J34" s="75"/>
      <c r="K34" s="75"/>
      <c r="L34" s="75"/>
      <c r="M34" s="75"/>
      <c r="N34" s="67"/>
      <c r="O34" s="67"/>
      <c r="P34" s="67"/>
      <c r="Q34" s="67"/>
      <c r="R34" s="67"/>
      <c r="S34" s="67"/>
      <c r="T34" s="67"/>
      <c r="U34" s="67"/>
      <c r="V34" s="67"/>
      <c r="W34" s="67"/>
    </row>
    <row r="35" spans="1:23" customFormat="1" x14ac:dyDescent="0.25">
      <c r="A35" t="s">
        <v>6</v>
      </c>
      <c r="D35" s="46" t="s">
        <v>7</v>
      </c>
      <c r="E35" s="47" t="s">
        <v>8</v>
      </c>
      <c r="F35" s="34" t="s">
        <v>9</v>
      </c>
      <c r="G35" t="s">
        <v>10</v>
      </c>
      <c r="H35" s="57" t="s">
        <v>11</v>
      </c>
      <c r="J35" s="75"/>
      <c r="K35" s="75"/>
      <c r="L35" s="75"/>
      <c r="M35" s="75"/>
      <c r="N35" s="67"/>
      <c r="O35" s="67"/>
      <c r="P35" s="67"/>
      <c r="Q35" s="67"/>
      <c r="R35" s="67"/>
      <c r="S35" s="67"/>
      <c r="T35" s="67"/>
      <c r="U35" s="67"/>
      <c r="V35" s="67"/>
      <c r="W35" s="67"/>
    </row>
    <row r="36" spans="1:23" customFormat="1" x14ac:dyDescent="0.25">
      <c r="C36" s="23" t="s">
        <v>12</v>
      </c>
      <c r="D36" s="50">
        <v>2961</v>
      </c>
      <c r="E36" s="50">
        <v>1585</v>
      </c>
      <c r="F36" s="97">
        <v>937</v>
      </c>
      <c r="G36" s="57">
        <v>184</v>
      </c>
      <c r="H36" s="57">
        <v>5483</v>
      </c>
      <c r="I36" t="s">
        <v>13</v>
      </c>
      <c r="J36" s="75"/>
      <c r="K36" s="75"/>
      <c r="L36" s="75"/>
      <c r="M36" s="75"/>
      <c r="N36" s="67"/>
      <c r="O36" s="67"/>
      <c r="P36" s="67"/>
      <c r="Q36" s="67"/>
      <c r="R36" s="67"/>
      <c r="S36" s="67"/>
      <c r="T36" s="67"/>
      <c r="U36" s="67"/>
      <c r="V36" s="67"/>
      <c r="W36" s="67"/>
    </row>
    <row r="37" spans="1:23" customFormat="1" x14ac:dyDescent="0.25">
      <c r="A37" s="98" t="s">
        <v>14</v>
      </c>
      <c r="B37" s="98"/>
      <c r="C37" s="99" t="s">
        <v>15</v>
      </c>
      <c r="D37" s="100">
        <v>3106</v>
      </c>
      <c r="E37" s="100">
        <v>1690</v>
      </c>
      <c r="F37" s="100">
        <v>1111</v>
      </c>
      <c r="G37" s="100">
        <v>232</v>
      </c>
      <c r="H37" s="100">
        <v>5907</v>
      </c>
      <c r="I37" s="57" t="s">
        <v>16</v>
      </c>
      <c r="J37" s="75"/>
      <c r="K37" s="75"/>
      <c r="L37" s="75"/>
      <c r="M37" s="75"/>
      <c r="N37" s="67"/>
      <c r="O37" s="67"/>
      <c r="P37" s="67"/>
      <c r="Q37" s="67"/>
      <c r="R37" s="67"/>
      <c r="S37" s="67"/>
      <c r="T37" s="67"/>
      <c r="U37" s="67"/>
      <c r="V37" s="67"/>
      <c r="W37" s="67"/>
    </row>
    <row r="38" spans="1:23" customFormat="1" x14ac:dyDescent="0.25">
      <c r="A38" t="s">
        <v>17</v>
      </c>
      <c r="C38" s="34" t="s">
        <v>18</v>
      </c>
      <c r="D38" s="97">
        <v>3142</v>
      </c>
      <c r="E38" s="97">
        <v>1685</v>
      </c>
      <c r="F38" s="97">
        <v>1123</v>
      </c>
      <c r="G38" s="97">
        <v>256</v>
      </c>
      <c r="H38" s="97">
        <v>5950</v>
      </c>
      <c r="I38" s="51"/>
      <c r="J38" s="75"/>
      <c r="K38" s="75"/>
      <c r="L38" s="75"/>
      <c r="M38" s="75"/>
      <c r="N38" s="67"/>
      <c r="O38" s="67"/>
      <c r="P38" s="67"/>
      <c r="Q38" s="67"/>
      <c r="R38" s="67"/>
      <c r="S38" s="67"/>
      <c r="T38" s="67"/>
      <c r="U38" s="67"/>
      <c r="V38" s="67"/>
      <c r="W38" s="67"/>
    </row>
    <row r="39" spans="1:23" customFormat="1" x14ac:dyDescent="0.25">
      <c r="C39" s="34" t="s">
        <v>19</v>
      </c>
      <c r="D39" s="97">
        <v>3138</v>
      </c>
      <c r="E39" s="97">
        <v>1559</v>
      </c>
      <c r="F39" s="97">
        <v>1001</v>
      </c>
      <c r="G39" s="97">
        <v>304</v>
      </c>
      <c r="H39" s="97">
        <v>5697</v>
      </c>
      <c r="I39" s="57" t="s">
        <v>20</v>
      </c>
      <c r="J39" s="75"/>
      <c r="K39" s="75"/>
      <c r="L39" s="75"/>
      <c r="M39" s="75"/>
      <c r="N39" s="67"/>
      <c r="O39" s="67"/>
      <c r="P39" s="67"/>
      <c r="Q39" s="67"/>
      <c r="R39" s="67"/>
      <c r="S39" s="67"/>
      <c r="T39" s="67"/>
      <c r="U39" s="67"/>
      <c r="V39" s="67"/>
      <c r="W39" s="67"/>
    </row>
    <row r="40" spans="1:23" customFormat="1" x14ac:dyDescent="0.25">
      <c r="A40" t="s">
        <v>21</v>
      </c>
      <c r="C40" s="51" t="s">
        <v>22</v>
      </c>
      <c r="D40" s="97">
        <v>3230</v>
      </c>
      <c r="E40" s="97">
        <v>2213</v>
      </c>
      <c r="F40" s="97">
        <v>1599</v>
      </c>
      <c r="G40" s="57">
        <v>402</v>
      </c>
      <c r="H40" s="57">
        <v>7043</v>
      </c>
      <c r="I40" t="s">
        <v>23</v>
      </c>
      <c r="J40" s="75"/>
      <c r="K40" s="75"/>
      <c r="L40" s="75"/>
      <c r="M40" s="75"/>
      <c r="N40" s="67"/>
      <c r="O40" s="67"/>
      <c r="P40" s="67"/>
      <c r="Q40" s="67"/>
      <c r="R40" s="67"/>
      <c r="S40" s="67"/>
      <c r="T40" s="67"/>
      <c r="U40" s="67"/>
      <c r="V40" s="67"/>
      <c r="W40" s="67"/>
    </row>
    <row r="41" spans="1:23" customFormat="1" x14ac:dyDescent="0.25">
      <c r="A41" s="98" t="s">
        <v>24</v>
      </c>
      <c r="B41" s="98"/>
      <c r="C41" s="99" t="s">
        <v>25</v>
      </c>
      <c r="D41" s="100">
        <v>3999</v>
      </c>
      <c r="E41" s="100">
        <v>2268</v>
      </c>
      <c r="F41" s="100">
        <v>2080</v>
      </c>
      <c r="G41" s="100">
        <v>367</v>
      </c>
      <c r="H41" s="100">
        <v>8323</v>
      </c>
      <c r="I41" t="s">
        <v>23</v>
      </c>
      <c r="J41" s="75"/>
      <c r="K41" s="75"/>
      <c r="L41" s="75"/>
      <c r="M41" s="75"/>
      <c r="N41" s="67"/>
      <c r="O41" s="67"/>
      <c r="P41" s="67"/>
      <c r="Q41" s="67"/>
      <c r="R41" s="67"/>
      <c r="S41" s="67"/>
      <c r="T41" s="67"/>
      <c r="U41" s="67"/>
      <c r="V41" s="67"/>
      <c r="W41" s="6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F618F-2C6A-4546-9080-568EADE55F00}">
  <dimension ref="A1:M105"/>
  <sheetViews>
    <sheetView view="pageLayout" zoomScale="120" zoomScaleNormal="85" zoomScaleSheetLayoutView="70" zoomScalePageLayoutView="120" workbookViewId="0">
      <selection activeCell="J3" sqref="J3:K7"/>
    </sheetView>
  </sheetViews>
  <sheetFormatPr defaultColWidth="9.109375" defaultRowHeight="15" x14ac:dyDescent="0.25"/>
  <cols>
    <col min="1" max="1" width="4.5546875" style="104" bestFit="1" customWidth="1"/>
    <col min="2" max="2" width="29.88671875" style="105" bestFit="1" customWidth="1"/>
    <col min="3" max="3" width="3.6640625" style="105" customWidth="1"/>
    <col min="4" max="5" width="9.6640625" style="105" customWidth="1"/>
    <col min="6" max="6" width="9.109375" style="105"/>
    <col min="7" max="8" width="9.6640625" style="105" customWidth="1"/>
    <col min="9" max="9" width="9.109375" style="105"/>
    <col min="10" max="11" width="9.6640625" style="105" customWidth="1"/>
    <col min="12" max="12" width="9.109375" style="105"/>
    <col min="13" max="13" width="4.6640625" style="105" customWidth="1"/>
    <col min="14" max="16384" width="9.109375" style="105"/>
  </cols>
  <sheetData>
    <row r="1" spans="1:13" s="102" customFormat="1" ht="16.2" thickBot="1" x14ac:dyDescent="0.3">
      <c r="A1" s="101"/>
      <c r="D1" s="171" t="s">
        <v>60</v>
      </c>
      <c r="E1" s="171"/>
      <c r="G1" s="171" t="s">
        <v>61</v>
      </c>
      <c r="H1" s="171"/>
      <c r="J1" s="171" t="s">
        <v>62</v>
      </c>
      <c r="K1" s="171"/>
    </row>
    <row r="2" spans="1:13" s="102" customFormat="1" ht="15.6" x14ac:dyDescent="0.25">
      <c r="A2" s="101"/>
      <c r="D2" s="103"/>
      <c r="E2" s="103"/>
      <c r="G2" s="103"/>
      <c r="H2" s="103"/>
      <c r="J2" s="103"/>
      <c r="K2" s="103"/>
    </row>
    <row r="3" spans="1:13" s="102" customFormat="1" ht="15.6" x14ac:dyDescent="0.25">
      <c r="A3" s="172"/>
      <c r="B3" s="173" t="s">
        <v>63</v>
      </c>
      <c r="C3" s="103"/>
      <c r="D3" s="174"/>
      <c r="E3" s="174"/>
      <c r="G3" s="174"/>
      <c r="H3" s="174"/>
      <c r="J3" s="174"/>
      <c r="K3" s="174"/>
    </row>
    <row r="4" spans="1:13" s="102" customFormat="1" ht="15.6" x14ac:dyDescent="0.25">
      <c r="A4" s="172"/>
      <c r="B4" s="173"/>
      <c r="C4" s="103"/>
      <c r="D4" s="174"/>
      <c r="E4" s="174"/>
      <c r="G4" s="174"/>
      <c r="H4" s="174"/>
      <c r="J4" s="174"/>
      <c r="K4" s="174"/>
    </row>
    <row r="5" spans="1:13" s="102" customFormat="1" ht="15.6" x14ac:dyDescent="0.25">
      <c r="A5" s="172"/>
      <c r="B5" s="173"/>
      <c r="C5" s="103"/>
      <c r="D5" s="174"/>
      <c r="E5" s="174"/>
      <c r="G5" s="174"/>
      <c r="H5" s="174"/>
      <c r="J5" s="174"/>
      <c r="K5" s="174"/>
    </row>
    <row r="6" spans="1:13" s="102" customFormat="1" ht="15.6" x14ac:dyDescent="0.25">
      <c r="A6" s="172"/>
      <c r="B6" s="173"/>
      <c r="C6" s="103"/>
      <c r="D6" s="174"/>
      <c r="E6" s="174"/>
      <c r="G6" s="174"/>
      <c r="H6" s="174"/>
      <c r="J6" s="174"/>
      <c r="K6" s="174"/>
    </row>
    <row r="7" spans="1:13" s="102" customFormat="1" ht="15.6" x14ac:dyDescent="0.25">
      <c r="A7" s="172"/>
      <c r="B7" s="173"/>
      <c r="C7" s="103"/>
      <c r="D7" s="174"/>
      <c r="E7" s="174"/>
      <c r="G7" s="174"/>
      <c r="H7" s="174"/>
      <c r="J7" s="174"/>
      <c r="K7" s="174"/>
    </row>
    <row r="8" spans="1:13" s="102" customFormat="1" ht="15.6" x14ac:dyDescent="0.25">
      <c r="A8" s="172"/>
      <c r="B8" s="173"/>
      <c r="C8" s="103"/>
      <c r="D8" s="174"/>
      <c r="E8" s="174"/>
      <c r="G8" s="174"/>
      <c r="H8" s="174"/>
      <c r="J8" s="174"/>
      <c r="K8" s="174"/>
    </row>
    <row r="9" spans="1:13" ht="12" customHeight="1" thickBot="1" x14ac:dyDescent="0.3">
      <c r="A9" s="101"/>
      <c r="B9" s="102" t="s">
        <v>64</v>
      </c>
      <c r="C9" s="102"/>
      <c r="D9" s="143">
        <v>50</v>
      </c>
    </row>
    <row r="10" spans="1:13" ht="12" customHeight="1" thickBot="1" x14ac:dyDescent="0.3">
      <c r="A10" s="175" t="s">
        <v>65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7"/>
    </row>
    <row r="11" spans="1:13" ht="39.9" customHeight="1" thickBot="1" x14ac:dyDescent="0.3">
      <c r="A11" s="176"/>
      <c r="B11" s="103" t="s">
        <v>66</v>
      </c>
      <c r="C11" s="103"/>
      <c r="D11" s="178">
        <f>'input-output1'!H13</f>
        <v>1</v>
      </c>
      <c r="E11" s="179"/>
      <c r="G11" s="178">
        <f>'input-output1'!O13</f>
        <v>1</v>
      </c>
      <c r="H11" s="179"/>
      <c r="J11" s="178">
        <f>'input-output1'!V13</f>
        <v>1</v>
      </c>
      <c r="K11" s="179"/>
      <c r="M11" s="108"/>
    </row>
    <row r="12" spans="1:13" ht="12" customHeight="1" x14ac:dyDescent="0.25">
      <c r="A12" s="176"/>
      <c r="M12" s="108"/>
    </row>
    <row r="13" spans="1:13" s="109" customFormat="1" ht="30" customHeight="1" x14ac:dyDescent="0.25">
      <c r="A13" s="176"/>
      <c r="D13" s="110">
        <f>'the model1'!D18</f>
        <v>40</v>
      </c>
      <c r="E13" s="111">
        <f>'the model1'!D19</f>
        <v>0</v>
      </c>
      <c r="F13" s="112"/>
      <c r="G13" s="110">
        <f>'the model1'!E18</f>
        <v>20</v>
      </c>
      <c r="H13" s="111">
        <f>'the model1'!E19</f>
        <v>0</v>
      </c>
      <c r="I13" s="113"/>
      <c r="J13" s="110">
        <f>'the model1'!F18</f>
        <v>20</v>
      </c>
      <c r="K13" s="111">
        <f>'the model1'!F19</f>
        <v>0</v>
      </c>
      <c r="M13" s="114"/>
    </row>
    <row r="14" spans="1:13" x14ac:dyDescent="0.25">
      <c r="A14" s="176"/>
      <c r="D14" s="115"/>
      <c r="E14" s="115"/>
      <c r="F14" s="115"/>
      <c r="G14" s="115"/>
      <c r="H14" s="115"/>
      <c r="I14" s="115"/>
      <c r="J14" s="115"/>
      <c r="K14" s="115"/>
      <c r="L14" s="115"/>
      <c r="M14" s="108"/>
    </row>
    <row r="15" spans="1:13" x14ac:dyDescent="0.25">
      <c r="A15" s="176"/>
      <c r="D15" s="115"/>
      <c r="E15" s="115"/>
      <c r="F15" s="115"/>
      <c r="G15" s="115"/>
      <c r="H15" s="115"/>
      <c r="I15" s="115"/>
      <c r="J15" s="115"/>
      <c r="K15" s="115"/>
      <c r="L15" s="115"/>
      <c r="M15" s="108"/>
    </row>
    <row r="16" spans="1:13" ht="15.6" thickBot="1" x14ac:dyDescent="0.3">
      <c r="A16" s="176"/>
      <c r="D16" s="116"/>
      <c r="E16" s="116"/>
      <c r="F16" s="116"/>
      <c r="G16" s="116"/>
      <c r="M16" s="108"/>
    </row>
    <row r="17" spans="1:13" ht="15.6" x14ac:dyDescent="0.25">
      <c r="A17" s="176"/>
      <c r="B17" s="103" t="s">
        <v>67</v>
      </c>
      <c r="C17" s="103"/>
      <c r="D17" s="180">
        <f>'the model1'!D16</f>
        <v>44</v>
      </c>
      <c r="E17" s="181"/>
      <c r="F17" s="113"/>
      <c r="G17" s="180">
        <f>'the model1'!E16</f>
        <v>66</v>
      </c>
      <c r="H17" s="181"/>
      <c r="I17" s="113"/>
      <c r="J17" s="180">
        <f>'the model1'!F16</f>
        <v>88</v>
      </c>
      <c r="K17" s="181"/>
      <c r="L17" s="116"/>
      <c r="M17" s="108"/>
    </row>
    <row r="18" spans="1:13" ht="30" customHeight="1" x14ac:dyDescent="0.25">
      <c r="A18" s="176"/>
      <c r="D18" s="182"/>
      <c r="E18" s="183"/>
      <c r="F18" s="110">
        <f>'the model1'!D17</f>
        <v>40</v>
      </c>
      <c r="G18" s="182"/>
      <c r="H18" s="183"/>
      <c r="I18" s="110">
        <f>'the model1'!E17</f>
        <v>59.999999999999993</v>
      </c>
      <c r="J18" s="182"/>
      <c r="K18" s="183"/>
      <c r="L18" s="110">
        <f>'the model1'!F17</f>
        <v>80</v>
      </c>
      <c r="M18" s="108"/>
    </row>
    <row r="19" spans="1:13" ht="15.6" customHeight="1" thickBot="1" x14ac:dyDescent="0.3">
      <c r="A19" s="176"/>
      <c r="D19" s="184"/>
      <c r="E19" s="185"/>
      <c r="F19" s="112"/>
      <c r="G19" s="184"/>
      <c r="H19" s="185"/>
      <c r="I19" s="112"/>
      <c r="J19" s="184"/>
      <c r="K19" s="185"/>
      <c r="L19" s="116"/>
      <c r="M19" s="108"/>
    </row>
    <row r="20" spans="1:13" ht="16.2" thickBot="1" x14ac:dyDescent="0.3">
      <c r="A20" s="177"/>
      <c r="B20" s="117"/>
      <c r="C20" s="117"/>
      <c r="D20" s="118"/>
      <c r="E20" s="118"/>
      <c r="F20" s="119"/>
      <c r="G20" s="118"/>
      <c r="H20" s="118"/>
      <c r="I20" s="119"/>
      <c r="J20" s="118"/>
      <c r="K20" s="118"/>
      <c r="L20" s="120"/>
      <c r="M20" s="121"/>
    </row>
    <row r="21" spans="1:13" ht="15.75" customHeight="1" thickBot="1" x14ac:dyDescent="0.3">
      <c r="A21" s="175" t="s">
        <v>68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7"/>
    </row>
    <row r="22" spans="1:13" ht="39.9" customHeight="1" thickBot="1" x14ac:dyDescent="0.3">
      <c r="A22" s="176"/>
      <c r="B22" s="103" t="s">
        <v>66</v>
      </c>
      <c r="C22" s="103"/>
      <c r="D22" s="178">
        <f>'input-output1'!H20</f>
        <v>1</v>
      </c>
      <c r="E22" s="179"/>
      <c r="G22" s="178">
        <f>'input-output1'!O20</f>
        <v>1</v>
      </c>
      <c r="H22" s="179"/>
      <c r="J22" s="178">
        <f>'input-output1'!V20</f>
        <v>1</v>
      </c>
      <c r="K22" s="179"/>
      <c r="M22" s="108"/>
    </row>
    <row r="23" spans="1:13" x14ac:dyDescent="0.25">
      <c r="A23" s="176"/>
      <c r="M23" s="108"/>
    </row>
    <row r="24" spans="1:13" ht="30" customHeight="1" x14ac:dyDescent="0.25">
      <c r="A24" s="176"/>
      <c r="B24" s="109"/>
      <c r="C24" s="109"/>
      <c r="D24" s="110">
        <f>'the model1'!D28</f>
        <v>10</v>
      </c>
      <c r="E24" s="111">
        <f>'the model1'!D29</f>
        <v>0</v>
      </c>
      <c r="F24" s="112"/>
      <c r="G24" s="110">
        <f>'the model1'!E28</f>
        <v>10</v>
      </c>
      <c r="H24" s="111">
        <f>'the model1'!E29</f>
        <v>0</v>
      </c>
      <c r="I24" s="113"/>
      <c r="J24" s="110">
        <f>'the model1'!F28</f>
        <v>10</v>
      </c>
      <c r="K24" s="111">
        <f>'the model1'!F29</f>
        <v>0</v>
      </c>
      <c r="L24" s="109"/>
      <c r="M24" s="114"/>
    </row>
    <row r="25" spans="1:13" x14ac:dyDescent="0.25">
      <c r="A25" s="176"/>
      <c r="D25" s="115"/>
      <c r="E25" s="115"/>
      <c r="F25" s="115"/>
      <c r="G25" s="115"/>
      <c r="H25" s="115"/>
      <c r="I25" s="115"/>
      <c r="J25" s="115"/>
      <c r="K25" s="115"/>
      <c r="L25" s="115"/>
      <c r="M25" s="108"/>
    </row>
    <row r="26" spans="1:13" x14ac:dyDescent="0.25">
      <c r="A26" s="176"/>
      <c r="D26" s="115"/>
      <c r="E26" s="115"/>
      <c r="F26" s="115"/>
      <c r="G26" s="115"/>
      <c r="H26" s="115"/>
      <c r="I26" s="115"/>
      <c r="J26" s="115"/>
      <c r="K26" s="115"/>
      <c r="L26" s="115"/>
      <c r="M26" s="108"/>
    </row>
    <row r="27" spans="1:13" ht="15.6" thickBot="1" x14ac:dyDescent="0.3">
      <c r="A27" s="176"/>
      <c r="D27" s="116"/>
      <c r="E27" s="116"/>
      <c r="F27" s="116"/>
      <c r="G27" s="116"/>
      <c r="M27" s="108"/>
    </row>
    <row r="28" spans="1:13" ht="15.6" x14ac:dyDescent="0.25">
      <c r="A28" s="176"/>
      <c r="B28" s="103" t="s">
        <v>67</v>
      </c>
      <c r="C28" s="103"/>
      <c r="D28" s="180">
        <f>'the model1'!D26</f>
        <v>44</v>
      </c>
      <c r="E28" s="181"/>
      <c r="F28" s="113"/>
      <c r="G28" s="180">
        <f>'the model1'!E26</f>
        <v>66</v>
      </c>
      <c r="H28" s="181"/>
      <c r="I28" s="113"/>
      <c r="J28" s="180">
        <f>'the model1'!F26</f>
        <v>88</v>
      </c>
      <c r="K28" s="181"/>
      <c r="L28" s="116"/>
      <c r="M28" s="108"/>
    </row>
    <row r="29" spans="1:13" ht="30" customHeight="1" x14ac:dyDescent="0.25">
      <c r="A29" s="176"/>
      <c r="D29" s="182"/>
      <c r="E29" s="183"/>
      <c r="F29" s="110">
        <f>'the model1'!D27</f>
        <v>40</v>
      </c>
      <c r="G29" s="182"/>
      <c r="H29" s="183"/>
      <c r="I29" s="110">
        <f>'the model1'!E27</f>
        <v>59.999999999999993</v>
      </c>
      <c r="J29" s="182"/>
      <c r="K29" s="183"/>
      <c r="L29" s="110">
        <f>'the model1'!F27</f>
        <v>80</v>
      </c>
      <c r="M29" s="108"/>
    </row>
    <row r="30" spans="1:13" ht="15.6" customHeight="1" thickBot="1" x14ac:dyDescent="0.3">
      <c r="A30" s="176"/>
      <c r="D30" s="184"/>
      <c r="E30" s="185"/>
      <c r="F30" s="112"/>
      <c r="G30" s="184"/>
      <c r="H30" s="185"/>
      <c r="I30" s="112"/>
      <c r="J30" s="184"/>
      <c r="K30" s="185"/>
      <c r="L30" s="116"/>
      <c r="M30" s="108"/>
    </row>
    <row r="31" spans="1:13" ht="16.2" thickBot="1" x14ac:dyDescent="0.3">
      <c r="A31" s="177"/>
      <c r="B31" s="117"/>
      <c r="C31" s="117"/>
      <c r="D31" s="118"/>
      <c r="E31" s="118"/>
      <c r="F31" s="119"/>
      <c r="G31" s="118"/>
      <c r="H31" s="118"/>
      <c r="I31" s="119"/>
      <c r="J31" s="118"/>
      <c r="K31" s="118"/>
      <c r="L31" s="120"/>
      <c r="M31" s="121"/>
    </row>
    <row r="32" spans="1:13" ht="15.75" customHeight="1" thickBot="1" x14ac:dyDescent="0.3">
      <c r="A32" s="175" t="s">
        <v>69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7"/>
    </row>
    <row r="33" spans="1:13" ht="39.9" customHeight="1" thickBot="1" x14ac:dyDescent="0.3">
      <c r="A33" s="176"/>
      <c r="B33" s="103" t="s">
        <v>66</v>
      </c>
      <c r="C33" s="103"/>
      <c r="D33" s="178">
        <f>'input-output1'!H27</f>
        <v>31</v>
      </c>
      <c r="E33" s="179"/>
      <c r="G33" s="178">
        <f>'input-output1'!O27</f>
        <v>10.999999999999993</v>
      </c>
      <c r="H33" s="179"/>
      <c r="J33" s="178">
        <f>'input-output1'!V27</f>
        <v>11</v>
      </c>
      <c r="K33" s="179"/>
      <c r="M33" s="108"/>
    </row>
    <row r="34" spans="1:13" x14ac:dyDescent="0.25">
      <c r="A34" s="176"/>
      <c r="M34" s="108"/>
    </row>
    <row r="35" spans="1:13" ht="30" customHeight="1" x14ac:dyDescent="0.25">
      <c r="A35" s="176"/>
      <c r="B35" s="109"/>
      <c r="C35" s="109"/>
      <c r="D35" s="110">
        <f>'the model1'!D38</f>
        <v>40</v>
      </c>
      <c r="E35" s="111">
        <f>'the model1'!D39</f>
        <v>0</v>
      </c>
      <c r="F35" s="112"/>
      <c r="G35" s="110">
        <f>'the model1'!E38</f>
        <v>20</v>
      </c>
      <c r="H35" s="111">
        <f>'the model1'!E39</f>
        <v>0</v>
      </c>
      <c r="I35" s="113"/>
      <c r="J35" s="110">
        <f>'the model1'!F38</f>
        <v>20</v>
      </c>
      <c r="K35" s="111">
        <f>'the model1'!F39</f>
        <v>0</v>
      </c>
      <c r="L35" s="109"/>
      <c r="M35" s="114"/>
    </row>
    <row r="36" spans="1:13" x14ac:dyDescent="0.25">
      <c r="A36" s="176"/>
      <c r="D36" s="115"/>
      <c r="E36" s="115"/>
      <c r="F36" s="115"/>
      <c r="G36" s="115"/>
      <c r="H36" s="115"/>
      <c r="I36" s="115"/>
      <c r="J36" s="115"/>
      <c r="K36" s="115"/>
      <c r="L36" s="115"/>
      <c r="M36" s="108"/>
    </row>
    <row r="37" spans="1:13" x14ac:dyDescent="0.25">
      <c r="A37" s="176"/>
      <c r="D37" s="115"/>
      <c r="E37" s="115"/>
      <c r="F37" s="115"/>
      <c r="G37" s="115"/>
      <c r="H37" s="115"/>
      <c r="I37" s="115"/>
      <c r="J37" s="115"/>
      <c r="K37" s="115"/>
      <c r="L37" s="115"/>
      <c r="M37" s="108"/>
    </row>
    <row r="38" spans="1:13" ht="15.6" thickBot="1" x14ac:dyDescent="0.3">
      <c r="A38" s="176"/>
      <c r="D38" s="116"/>
      <c r="E38" s="116"/>
      <c r="F38" s="116"/>
      <c r="G38" s="116"/>
      <c r="M38" s="108"/>
    </row>
    <row r="39" spans="1:13" ht="15.6" x14ac:dyDescent="0.25">
      <c r="A39" s="176"/>
      <c r="B39" s="103" t="s">
        <v>67</v>
      </c>
      <c r="D39" s="180">
        <f>'the model1'!D36</f>
        <v>14</v>
      </c>
      <c r="E39" s="181"/>
      <c r="F39" s="113"/>
      <c r="G39" s="180">
        <f>'the model1'!E36</f>
        <v>56.000000000000007</v>
      </c>
      <c r="H39" s="181"/>
      <c r="I39" s="113"/>
      <c r="J39" s="180">
        <f>'the model1'!F36</f>
        <v>78</v>
      </c>
      <c r="K39" s="181"/>
      <c r="L39" s="116"/>
      <c r="M39" s="108"/>
    </row>
    <row r="40" spans="1:13" ht="30" customHeight="1" x14ac:dyDescent="0.25">
      <c r="A40" s="176"/>
      <c r="D40" s="182"/>
      <c r="E40" s="183"/>
      <c r="F40" s="110">
        <f>'the model1'!D37</f>
        <v>22</v>
      </c>
      <c r="G40" s="182"/>
      <c r="H40" s="183"/>
      <c r="I40" s="110">
        <f>'the model1'!E37</f>
        <v>50.909090909090914</v>
      </c>
      <c r="J40" s="182"/>
      <c r="K40" s="183"/>
      <c r="L40" s="110">
        <f>'the model1'!F37</f>
        <v>70.909090909090907</v>
      </c>
      <c r="M40" s="108"/>
    </row>
    <row r="41" spans="1:13" ht="15.6" customHeight="1" thickBot="1" x14ac:dyDescent="0.3">
      <c r="A41" s="176"/>
      <c r="D41" s="184"/>
      <c r="E41" s="185"/>
      <c r="F41" s="112"/>
      <c r="G41" s="184"/>
      <c r="H41" s="185"/>
      <c r="I41" s="112"/>
      <c r="J41" s="184"/>
      <c r="K41" s="185"/>
      <c r="L41" s="116"/>
      <c r="M41" s="108"/>
    </row>
    <row r="42" spans="1:13" ht="16.2" thickBot="1" x14ac:dyDescent="0.3">
      <c r="A42" s="177"/>
      <c r="B42" s="117"/>
      <c r="C42" s="117"/>
      <c r="D42" s="118"/>
      <c r="E42" s="118"/>
      <c r="F42" s="119"/>
      <c r="G42" s="118"/>
      <c r="H42" s="118"/>
      <c r="I42" s="119"/>
      <c r="J42" s="118"/>
      <c r="K42" s="118"/>
      <c r="L42" s="120"/>
      <c r="M42" s="121"/>
    </row>
    <row r="43" spans="1:13" ht="15.75" customHeight="1" thickBot="1" x14ac:dyDescent="0.3">
      <c r="A43" s="175" t="s">
        <v>70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7"/>
    </row>
    <row r="44" spans="1:13" ht="39.9" customHeight="1" thickBot="1" x14ac:dyDescent="0.3">
      <c r="A44" s="176"/>
      <c r="B44" s="103" t="s">
        <v>66</v>
      </c>
      <c r="C44" s="103"/>
      <c r="D44" s="178">
        <f>'input-output1'!H34</f>
        <v>13</v>
      </c>
      <c r="E44" s="179"/>
      <c r="G44" s="178">
        <f>'input-output1'!O34</f>
        <v>19.909090909090907</v>
      </c>
      <c r="H44" s="179"/>
      <c r="J44" s="178">
        <f>'input-output1'!V34</f>
        <v>11</v>
      </c>
      <c r="K44" s="179"/>
      <c r="M44" s="108"/>
    </row>
    <row r="45" spans="1:13" x14ac:dyDescent="0.25">
      <c r="A45" s="176"/>
      <c r="M45" s="108"/>
    </row>
    <row r="46" spans="1:13" ht="30" customHeight="1" x14ac:dyDescent="0.25">
      <c r="A46" s="176"/>
      <c r="B46" s="109"/>
      <c r="C46" s="109"/>
      <c r="D46" s="110">
        <f>'the model1'!D48</f>
        <v>1</v>
      </c>
      <c r="E46" s="111">
        <f>'the model1'!D49</f>
        <v>0</v>
      </c>
      <c r="F46" s="112"/>
      <c r="G46" s="110">
        <f>'the model1'!E48</f>
        <v>1</v>
      </c>
      <c r="H46" s="111">
        <f>'the model1'!E49</f>
        <v>0</v>
      </c>
      <c r="I46" s="113"/>
      <c r="J46" s="110">
        <f>'the model1'!F48</f>
        <v>1</v>
      </c>
      <c r="K46" s="111">
        <f>'the model1'!F49</f>
        <v>0</v>
      </c>
      <c r="L46" s="109"/>
      <c r="M46" s="114"/>
    </row>
    <row r="47" spans="1:13" x14ac:dyDescent="0.25">
      <c r="A47" s="176"/>
      <c r="D47" s="115"/>
      <c r="E47" s="115"/>
      <c r="F47" s="115"/>
      <c r="G47" s="115"/>
      <c r="H47" s="115"/>
      <c r="I47" s="115"/>
      <c r="J47" s="115"/>
      <c r="K47" s="115"/>
      <c r="L47" s="115"/>
      <c r="M47" s="108"/>
    </row>
    <row r="48" spans="1:13" x14ac:dyDescent="0.25">
      <c r="A48" s="176"/>
      <c r="D48" s="115"/>
      <c r="E48" s="115"/>
      <c r="F48" s="115"/>
      <c r="G48" s="115"/>
      <c r="H48" s="115"/>
      <c r="I48" s="115"/>
      <c r="J48" s="115"/>
      <c r="K48" s="115"/>
      <c r="L48" s="115"/>
      <c r="M48" s="108"/>
    </row>
    <row r="49" spans="1:13" ht="15.6" thickBot="1" x14ac:dyDescent="0.3">
      <c r="A49" s="176"/>
      <c r="D49" s="116"/>
      <c r="E49" s="116"/>
      <c r="F49" s="116"/>
      <c r="G49" s="116"/>
      <c r="M49" s="108"/>
    </row>
    <row r="50" spans="1:13" ht="15.6" x14ac:dyDescent="0.25">
      <c r="A50" s="176"/>
      <c r="B50" s="103" t="s">
        <v>67</v>
      </c>
      <c r="D50" s="180">
        <f>'the model1'!D46</f>
        <v>32</v>
      </c>
      <c r="E50" s="181"/>
      <c r="F50" s="113"/>
      <c r="G50" s="180">
        <f>'the model1'!E46</f>
        <v>47.090909090909093</v>
      </c>
      <c r="H50" s="181"/>
      <c r="I50" s="113"/>
      <c r="J50" s="180">
        <f>'the model1'!F46</f>
        <v>78</v>
      </c>
      <c r="K50" s="181"/>
      <c r="L50" s="116"/>
      <c r="M50" s="108"/>
    </row>
    <row r="51" spans="1:13" ht="30" customHeight="1" x14ac:dyDescent="0.25">
      <c r="A51" s="176"/>
      <c r="D51" s="182"/>
      <c r="E51" s="183"/>
      <c r="F51" s="110">
        <f>'the model1'!D47</f>
        <v>29.09090909090909</v>
      </c>
      <c r="G51" s="182"/>
      <c r="H51" s="183"/>
      <c r="I51" s="110">
        <f>'the model1'!E47</f>
        <v>42.809917355371901</v>
      </c>
      <c r="J51" s="182"/>
      <c r="K51" s="183"/>
      <c r="L51" s="110">
        <f>'the model1'!F47</f>
        <v>70.909090909090907</v>
      </c>
      <c r="M51" s="108"/>
    </row>
    <row r="52" spans="1:13" ht="15.6" customHeight="1" thickBot="1" x14ac:dyDescent="0.3">
      <c r="A52" s="176"/>
      <c r="D52" s="184"/>
      <c r="E52" s="185"/>
      <c r="F52" s="112"/>
      <c r="G52" s="184"/>
      <c r="H52" s="185"/>
      <c r="I52" s="112"/>
      <c r="J52" s="184"/>
      <c r="K52" s="185"/>
      <c r="L52" s="116"/>
      <c r="M52" s="108"/>
    </row>
    <row r="53" spans="1:13" ht="16.2" thickBot="1" x14ac:dyDescent="0.3">
      <c r="A53" s="177"/>
      <c r="B53" s="117"/>
      <c r="C53" s="117"/>
      <c r="D53" s="118"/>
      <c r="E53" s="118"/>
      <c r="F53" s="119"/>
      <c r="G53" s="118"/>
      <c r="H53" s="118"/>
      <c r="I53" s="119"/>
      <c r="J53" s="118"/>
      <c r="K53" s="118"/>
      <c r="L53" s="120"/>
      <c r="M53" s="121"/>
    </row>
    <row r="54" spans="1:13" ht="15.75" customHeight="1" thickBot="1" x14ac:dyDescent="0.3">
      <c r="A54" s="175" t="s">
        <v>71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7"/>
    </row>
    <row r="55" spans="1:13" ht="39.9" customHeight="1" thickBot="1" x14ac:dyDescent="0.3">
      <c r="A55" s="176"/>
      <c r="B55" s="103" t="s">
        <v>66</v>
      </c>
      <c r="C55" s="103"/>
      <c r="D55" s="178">
        <f>'input-output1'!H41</f>
        <v>41.090909090909093</v>
      </c>
      <c r="E55" s="179"/>
      <c r="G55" s="178">
        <f>'input-output1'!O41</f>
        <v>32.628099173553721</v>
      </c>
      <c r="H55" s="179"/>
      <c r="J55" s="178">
        <f>'input-output1'!V41</f>
        <v>38.099173553719005</v>
      </c>
      <c r="K55" s="179"/>
      <c r="M55" s="108"/>
    </row>
    <row r="56" spans="1:13" x14ac:dyDescent="0.25">
      <c r="A56" s="176"/>
      <c r="M56" s="108"/>
    </row>
    <row r="57" spans="1:13" ht="30" customHeight="1" x14ac:dyDescent="0.25">
      <c r="A57" s="176"/>
      <c r="B57" s="109"/>
      <c r="C57" s="109"/>
      <c r="D57" s="110">
        <f>'the model1'!D58</f>
        <v>5</v>
      </c>
      <c r="E57" s="111">
        <f>'the model1'!D59</f>
        <v>0</v>
      </c>
      <c r="F57" s="112"/>
      <c r="G57" s="110">
        <f>'the model1'!E58</f>
        <v>5</v>
      </c>
      <c r="H57" s="111">
        <f>'the model1'!E59</f>
        <v>0</v>
      </c>
      <c r="I57" s="111"/>
      <c r="J57" s="110">
        <f>'the model1'!F58</f>
        <v>10</v>
      </c>
      <c r="K57" s="111">
        <f>'the model1'!F59</f>
        <v>0</v>
      </c>
      <c r="L57" s="109"/>
      <c r="M57" s="114"/>
    </row>
    <row r="58" spans="1:13" x14ac:dyDescent="0.25">
      <c r="A58" s="176"/>
      <c r="D58" s="115"/>
      <c r="E58" s="115"/>
      <c r="F58" s="115"/>
      <c r="G58" s="115"/>
      <c r="H58" s="115"/>
      <c r="I58" s="115"/>
      <c r="J58" s="115"/>
      <c r="K58" s="115"/>
      <c r="L58" s="115"/>
      <c r="M58" s="108"/>
    </row>
    <row r="59" spans="1:13" x14ac:dyDescent="0.25">
      <c r="A59" s="176"/>
      <c r="D59" s="115"/>
      <c r="E59" s="115"/>
      <c r="F59" s="115"/>
      <c r="G59" s="115"/>
      <c r="H59" s="115"/>
      <c r="I59" s="115"/>
      <c r="J59" s="115"/>
      <c r="K59" s="115"/>
      <c r="L59" s="115"/>
      <c r="M59" s="108"/>
    </row>
    <row r="60" spans="1:13" ht="15.6" thickBot="1" x14ac:dyDescent="0.3">
      <c r="A60" s="176"/>
      <c r="D60" s="116"/>
      <c r="E60" s="116"/>
      <c r="F60" s="116"/>
      <c r="G60" s="116"/>
      <c r="M60" s="108"/>
    </row>
    <row r="61" spans="1:13" ht="15.6" x14ac:dyDescent="0.25">
      <c r="A61" s="176"/>
      <c r="B61" s="103" t="s">
        <v>67</v>
      </c>
      <c r="D61" s="180">
        <f>'the model1'!D56</f>
        <v>3.9090909090909101</v>
      </c>
      <c r="E61" s="181"/>
      <c r="F61" s="113"/>
      <c r="G61" s="180">
        <f>'the model1'!E56</f>
        <v>34.371900826446279</v>
      </c>
      <c r="H61" s="181"/>
      <c r="I61" s="113"/>
      <c r="J61" s="180">
        <f>'the model1'!F56</f>
        <v>50.900826446280995</v>
      </c>
      <c r="K61" s="181"/>
      <c r="L61" s="116"/>
      <c r="M61" s="108"/>
    </row>
    <row r="62" spans="1:13" ht="30" customHeight="1" x14ac:dyDescent="0.25">
      <c r="A62" s="176"/>
      <c r="D62" s="182"/>
      <c r="E62" s="183"/>
      <c r="F62" s="110">
        <f>'the model1'!D57</f>
        <v>16</v>
      </c>
      <c r="G62" s="182"/>
      <c r="H62" s="183"/>
      <c r="I62" s="110">
        <f>'the model1'!E57</f>
        <v>31.247182569496616</v>
      </c>
      <c r="J62" s="182"/>
      <c r="K62" s="183"/>
      <c r="L62" s="110">
        <f>'the model1'!F57</f>
        <v>46.273478587528174</v>
      </c>
      <c r="M62" s="108"/>
    </row>
    <row r="63" spans="1:13" ht="15.6" customHeight="1" thickBot="1" x14ac:dyDescent="0.3">
      <c r="A63" s="176"/>
      <c r="D63" s="184"/>
      <c r="E63" s="185"/>
      <c r="F63" s="112"/>
      <c r="G63" s="184"/>
      <c r="H63" s="185"/>
      <c r="I63" s="112"/>
      <c r="J63" s="184"/>
      <c r="K63" s="185"/>
      <c r="L63" s="116"/>
      <c r="M63" s="108"/>
    </row>
    <row r="64" spans="1:13" ht="16.2" thickBot="1" x14ac:dyDescent="0.3">
      <c r="A64" s="177"/>
      <c r="B64" s="117"/>
      <c r="C64" s="117"/>
      <c r="D64" s="118"/>
      <c r="E64" s="118"/>
      <c r="F64" s="119"/>
      <c r="G64" s="118"/>
      <c r="H64" s="118"/>
      <c r="I64" s="119"/>
      <c r="J64" s="118"/>
      <c r="K64" s="118"/>
      <c r="L64" s="120"/>
      <c r="M64" s="121"/>
    </row>
    <row r="65" spans="1:13" ht="15.75" customHeight="1" thickBot="1" x14ac:dyDescent="0.3">
      <c r="A65" s="175" t="s">
        <v>72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7"/>
    </row>
    <row r="66" spans="1:13" ht="39.9" customHeight="1" thickBot="1" x14ac:dyDescent="0.3">
      <c r="A66" s="176"/>
      <c r="B66" s="103" t="s">
        <v>66</v>
      </c>
      <c r="C66" s="103"/>
      <c r="D66" s="178">
        <f>'input-output1'!H48</f>
        <v>52.090909090909093</v>
      </c>
      <c r="E66" s="179"/>
      <c r="G66" s="178">
        <f>'input-output1'!O48</f>
        <v>42.875281743050337</v>
      </c>
      <c r="H66" s="179"/>
      <c r="J66" s="178">
        <f>'input-output1'!V48</f>
        <v>43.125469571750564</v>
      </c>
      <c r="K66" s="179"/>
      <c r="M66" s="108"/>
    </row>
    <row r="67" spans="1:13" x14ac:dyDescent="0.25">
      <c r="A67" s="176"/>
      <c r="M67" s="108"/>
    </row>
    <row r="68" spans="1:13" ht="30" customHeight="1" x14ac:dyDescent="0.25">
      <c r="A68" s="176"/>
      <c r="B68" s="109"/>
      <c r="C68" s="109"/>
      <c r="D68" s="110">
        <f>'the model1'!D68</f>
        <v>80</v>
      </c>
      <c r="E68" s="111">
        <f>'the model1'!D69</f>
        <v>0</v>
      </c>
      <c r="F68" s="112"/>
      <c r="G68" s="110">
        <f>'the model1'!E68</f>
        <v>40</v>
      </c>
      <c r="H68" s="111">
        <f>'the model1'!E69</f>
        <v>0</v>
      </c>
      <c r="I68" s="113"/>
      <c r="J68" s="110">
        <f>'the model1'!F68</f>
        <v>40</v>
      </c>
      <c r="K68" s="111">
        <f>'the model1'!F69</f>
        <v>0</v>
      </c>
      <c r="L68" s="109"/>
      <c r="M68" s="114"/>
    </row>
    <row r="69" spans="1:13" x14ac:dyDescent="0.25">
      <c r="A69" s="176"/>
      <c r="D69" s="115"/>
      <c r="E69" s="115"/>
      <c r="F69" s="115"/>
      <c r="G69" s="115"/>
      <c r="H69" s="115"/>
      <c r="I69" s="115"/>
      <c r="J69" s="115"/>
      <c r="K69" s="115"/>
      <c r="L69" s="115"/>
      <c r="M69" s="108"/>
    </row>
    <row r="70" spans="1:13" x14ac:dyDescent="0.25">
      <c r="A70" s="176"/>
      <c r="D70" s="115"/>
      <c r="E70" s="115"/>
      <c r="F70" s="115"/>
      <c r="G70" s="115"/>
      <c r="H70" s="115"/>
      <c r="I70" s="115"/>
      <c r="J70" s="115"/>
      <c r="K70" s="115"/>
      <c r="L70" s="115"/>
      <c r="M70" s="108"/>
    </row>
    <row r="71" spans="1:13" ht="15.6" thickBot="1" x14ac:dyDescent="0.3">
      <c r="A71" s="176"/>
      <c r="D71" s="116"/>
      <c r="E71" s="116"/>
      <c r="F71" s="116"/>
      <c r="G71" s="116"/>
      <c r="M71" s="108"/>
    </row>
    <row r="72" spans="1:13" ht="15.6" x14ac:dyDescent="0.25">
      <c r="A72" s="176"/>
      <c r="B72" s="103" t="s">
        <v>67</v>
      </c>
      <c r="D72" s="180">
        <f>'the model1'!D66</f>
        <v>-7.0909090909090899</v>
      </c>
      <c r="E72" s="181"/>
      <c r="F72" s="113"/>
      <c r="G72" s="180">
        <f>'the model1'!E66</f>
        <v>24.124718256949663</v>
      </c>
      <c r="H72" s="181"/>
      <c r="I72" s="113"/>
      <c r="J72" s="180">
        <f>'the model1'!F66</f>
        <v>45.874530428249436</v>
      </c>
      <c r="K72" s="181"/>
      <c r="L72" s="116"/>
      <c r="M72" s="108"/>
    </row>
    <row r="73" spans="1:13" ht="30" customHeight="1" x14ac:dyDescent="0.25">
      <c r="A73" s="176"/>
      <c r="D73" s="182"/>
      <c r="E73" s="183"/>
      <c r="F73" s="110">
        <f>'the model1'!D67</f>
        <v>1.954545454545455</v>
      </c>
      <c r="G73" s="182"/>
      <c r="H73" s="183"/>
      <c r="I73" s="110">
        <f>'the model1'!E67</f>
        <v>21.931562051772421</v>
      </c>
      <c r="J73" s="182"/>
      <c r="K73" s="183"/>
      <c r="L73" s="110">
        <f>'the model1'!F67</f>
        <v>41.704118571135851</v>
      </c>
      <c r="M73" s="108"/>
    </row>
    <row r="74" spans="1:13" ht="15.6" customHeight="1" thickBot="1" x14ac:dyDescent="0.3">
      <c r="A74" s="176"/>
      <c r="D74" s="184"/>
      <c r="E74" s="185"/>
      <c r="F74" s="112"/>
      <c r="G74" s="184"/>
      <c r="H74" s="185"/>
      <c r="I74" s="112"/>
      <c r="J74" s="184"/>
      <c r="K74" s="185"/>
      <c r="L74" s="116"/>
      <c r="M74" s="108"/>
    </row>
    <row r="75" spans="1:13" ht="16.2" thickBot="1" x14ac:dyDescent="0.3">
      <c r="A75" s="177"/>
      <c r="B75" s="117"/>
      <c r="C75" s="117"/>
      <c r="D75" s="118"/>
      <c r="E75" s="118"/>
      <c r="F75" s="119"/>
      <c r="G75" s="118"/>
      <c r="H75" s="118"/>
      <c r="I75" s="119"/>
      <c r="J75" s="118"/>
      <c r="K75" s="118"/>
      <c r="L75" s="120"/>
      <c r="M75" s="121"/>
    </row>
    <row r="76" spans="1:13" ht="15.75" customHeight="1" thickBot="1" x14ac:dyDescent="0.3">
      <c r="A76" s="175" t="s">
        <v>73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7"/>
    </row>
    <row r="77" spans="1:13" ht="39.9" customHeight="1" thickBot="1" x14ac:dyDescent="0.3">
      <c r="A77" s="176"/>
      <c r="B77" s="103" t="s">
        <v>66</v>
      </c>
      <c r="C77" s="103"/>
      <c r="D77" s="178">
        <f>'input-output1'!H55</f>
        <v>25.954545454545453</v>
      </c>
      <c r="E77" s="179"/>
      <c r="G77" s="178">
        <f>'input-output1'!O55</f>
        <v>22.852298340277301</v>
      </c>
      <c r="H77" s="179"/>
      <c r="J77" s="178">
        <f>'input-output1'!V55</f>
        <v>22.898026091113991</v>
      </c>
      <c r="K77" s="179"/>
      <c r="M77" s="108"/>
    </row>
    <row r="78" spans="1:13" x14ac:dyDescent="0.25">
      <c r="A78" s="176"/>
      <c r="M78" s="108"/>
    </row>
    <row r="79" spans="1:13" ht="30" customHeight="1" x14ac:dyDescent="0.25">
      <c r="A79" s="176"/>
      <c r="B79" s="109"/>
      <c r="C79" s="109"/>
      <c r="D79" s="110">
        <f>'the model1'!D78</f>
        <v>40</v>
      </c>
      <c r="E79" s="111">
        <f>'the model1'!D79</f>
        <v>0</v>
      </c>
      <c r="F79" s="112"/>
      <c r="G79" s="110">
        <f>'the model1'!E78</f>
        <v>20</v>
      </c>
      <c r="H79" s="111">
        <f>'the model1'!E79</f>
        <v>0</v>
      </c>
      <c r="I79" s="113"/>
      <c r="J79" s="110">
        <f>'the model1'!F78</f>
        <v>20</v>
      </c>
      <c r="K79" s="111">
        <f>'the model1'!F79</f>
        <v>0</v>
      </c>
      <c r="L79" s="109"/>
      <c r="M79" s="114"/>
    </row>
    <row r="80" spans="1:13" x14ac:dyDescent="0.25">
      <c r="A80" s="176"/>
      <c r="D80" s="115"/>
      <c r="E80" s="115"/>
      <c r="F80" s="115"/>
      <c r="G80" s="115"/>
      <c r="H80" s="115"/>
      <c r="I80" s="115"/>
      <c r="J80" s="115"/>
      <c r="K80" s="115"/>
      <c r="L80" s="115"/>
      <c r="M80" s="108"/>
    </row>
    <row r="81" spans="1:13" x14ac:dyDescent="0.25">
      <c r="A81" s="176"/>
      <c r="D81" s="115"/>
      <c r="E81" s="115"/>
      <c r="F81" s="115"/>
      <c r="G81" s="115"/>
      <c r="H81" s="115"/>
      <c r="I81" s="115"/>
      <c r="J81" s="115"/>
      <c r="K81" s="115"/>
      <c r="L81" s="115"/>
      <c r="M81" s="108"/>
    </row>
    <row r="82" spans="1:13" ht="15.6" thickBot="1" x14ac:dyDescent="0.3">
      <c r="A82" s="176"/>
      <c r="D82" s="116"/>
      <c r="E82" s="116"/>
      <c r="F82" s="116"/>
      <c r="G82" s="116"/>
      <c r="M82" s="108"/>
    </row>
    <row r="83" spans="1:13" ht="15.6" x14ac:dyDescent="0.25">
      <c r="A83" s="176"/>
      <c r="B83" s="103" t="s">
        <v>67</v>
      </c>
      <c r="D83" s="180">
        <f>'the model1'!D76</f>
        <v>70.954545454545453</v>
      </c>
      <c r="E83" s="181"/>
      <c r="F83" s="113"/>
      <c r="G83" s="180">
        <f>'the model1'!E76</f>
        <v>44.147701659722699</v>
      </c>
      <c r="H83" s="181"/>
      <c r="I83" s="113"/>
      <c r="J83" s="180">
        <f>'the model1'!F76</f>
        <v>66.101973908886009</v>
      </c>
      <c r="K83" s="181"/>
      <c r="L83" s="116"/>
      <c r="M83" s="108"/>
    </row>
    <row r="84" spans="1:13" ht="30" customHeight="1" x14ac:dyDescent="0.25">
      <c r="A84" s="176"/>
      <c r="D84" s="182"/>
      <c r="E84" s="183"/>
      <c r="F84" s="110">
        <f>'the model1'!D77</f>
        <v>64.504132231404952</v>
      </c>
      <c r="G84" s="182"/>
      <c r="H84" s="183"/>
      <c r="I84" s="110">
        <f>'the model1'!E77</f>
        <v>40.134274236111544</v>
      </c>
      <c r="J84" s="182"/>
      <c r="K84" s="183"/>
      <c r="L84" s="110">
        <f>'the model1'!F77</f>
        <v>60.092703553532729</v>
      </c>
      <c r="M84" s="108"/>
    </row>
    <row r="85" spans="1:13" ht="15.6" customHeight="1" thickBot="1" x14ac:dyDescent="0.3">
      <c r="A85" s="176"/>
      <c r="D85" s="184"/>
      <c r="E85" s="185"/>
      <c r="F85" s="112"/>
      <c r="G85" s="184"/>
      <c r="H85" s="185"/>
      <c r="I85" s="112"/>
      <c r="J85" s="184"/>
      <c r="K85" s="185"/>
      <c r="L85" s="116"/>
      <c r="M85" s="108"/>
    </row>
    <row r="86" spans="1:13" ht="16.2" thickBot="1" x14ac:dyDescent="0.3">
      <c r="A86" s="177"/>
      <c r="B86" s="117"/>
      <c r="C86" s="117"/>
      <c r="D86" s="118"/>
      <c r="E86" s="118"/>
      <c r="F86" s="119"/>
      <c r="G86" s="118"/>
      <c r="H86" s="118"/>
      <c r="I86" s="119"/>
      <c r="J86" s="118"/>
      <c r="K86" s="118"/>
      <c r="L86" s="120"/>
      <c r="M86" s="121"/>
    </row>
    <row r="87" spans="1:13" ht="15.75" customHeight="1" thickBot="1" x14ac:dyDescent="0.3">
      <c r="A87" s="175" t="s">
        <v>74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7"/>
    </row>
    <row r="88" spans="1:13" ht="39.9" customHeight="1" thickBot="1" x14ac:dyDescent="0.3">
      <c r="A88" s="176"/>
      <c r="B88" s="103" t="s">
        <v>66</v>
      </c>
      <c r="C88" s="103"/>
      <c r="D88" s="178">
        <f>'input-output1'!H62</f>
        <v>1.4504132231405009</v>
      </c>
      <c r="E88" s="179"/>
      <c r="G88" s="178">
        <f>'input-output1'!O62</f>
        <v>21.5175596550161</v>
      </c>
      <c r="H88" s="179"/>
      <c r="J88" s="178">
        <f>'input-output1'!V62</f>
        <v>22.856455408535169</v>
      </c>
      <c r="K88" s="179"/>
      <c r="M88" s="108"/>
    </row>
    <row r="89" spans="1:13" x14ac:dyDescent="0.25">
      <c r="A89" s="176"/>
      <c r="M89" s="108"/>
    </row>
    <row r="90" spans="1:13" ht="30" customHeight="1" x14ac:dyDescent="0.25">
      <c r="A90" s="176"/>
      <c r="B90" s="109"/>
      <c r="C90" s="109"/>
      <c r="D90" s="110">
        <f>'the model1'!D88</f>
        <v>40</v>
      </c>
      <c r="E90" s="111">
        <f>'the model1'!D89</f>
        <v>0</v>
      </c>
      <c r="F90" s="112"/>
      <c r="G90" s="110">
        <f>'the model1'!E88</f>
        <v>20</v>
      </c>
      <c r="H90" s="111">
        <f>'the model1'!E89</f>
        <v>0</v>
      </c>
      <c r="I90" s="113"/>
      <c r="J90" s="110">
        <f>'the model1'!F88</f>
        <v>20</v>
      </c>
      <c r="K90" s="111">
        <f>'the model1'!F89</f>
        <v>0</v>
      </c>
      <c r="L90" s="109"/>
      <c r="M90" s="114"/>
    </row>
    <row r="91" spans="1:13" x14ac:dyDescent="0.25">
      <c r="A91" s="176"/>
      <c r="D91" s="115"/>
      <c r="E91" s="115"/>
      <c r="F91" s="115"/>
      <c r="G91" s="115"/>
      <c r="H91" s="115"/>
      <c r="I91" s="115"/>
      <c r="J91" s="115"/>
      <c r="K91" s="115"/>
      <c r="L91" s="115"/>
      <c r="M91" s="108"/>
    </row>
    <row r="92" spans="1:13" x14ac:dyDescent="0.25">
      <c r="A92" s="176"/>
      <c r="D92" s="115"/>
      <c r="E92" s="115"/>
      <c r="F92" s="115"/>
      <c r="G92" s="115"/>
      <c r="H92" s="115"/>
      <c r="I92" s="115"/>
      <c r="J92" s="115"/>
      <c r="K92" s="115"/>
      <c r="L92" s="115"/>
      <c r="M92" s="108"/>
    </row>
    <row r="93" spans="1:13" ht="15.6" thickBot="1" x14ac:dyDescent="0.3">
      <c r="A93" s="176"/>
      <c r="D93" s="116"/>
      <c r="E93" s="116"/>
      <c r="F93" s="116"/>
      <c r="G93" s="116"/>
      <c r="M93" s="108"/>
    </row>
    <row r="94" spans="1:13" ht="15.6" x14ac:dyDescent="0.25">
      <c r="A94" s="176"/>
      <c r="B94" s="103" t="s">
        <v>67</v>
      </c>
      <c r="D94" s="180">
        <f>'the model1'!D86</f>
        <v>46.450413223140501</v>
      </c>
      <c r="E94" s="181"/>
      <c r="F94" s="113"/>
      <c r="G94" s="180">
        <f>'the model1'!E86</f>
        <v>88.5175596550161</v>
      </c>
      <c r="H94" s="181"/>
      <c r="I94" s="113"/>
      <c r="J94" s="180">
        <f>'the model1'!F86</f>
        <v>66.143544591464831</v>
      </c>
      <c r="K94" s="181"/>
      <c r="L94" s="116"/>
      <c r="M94" s="108"/>
    </row>
    <row r="95" spans="1:13" ht="30" customHeight="1" x14ac:dyDescent="0.25">
      <c r="A95" s="176"/>
      <c r="D95" s="182"/>
      <c r="E95" s="183"/>
      <c r="F95" s="110">
        <f>'the model1'!D87</f>
        <v>42.227648384673181</v>
      </c>
      <c r="G95" s="182"/>
      <c r="H95" s="183"/>
      <c r="I95" s="110">
        <f>'the model1'!E87</f>
        <v>80.470508777287364</v>
      </c>
      <c r="J95" s="182"/>
      <c r="K95" s="183"/>
      <c r="L95" s="110">
        <f>'the model1'!F87</f>
        <v>60.130495083149839</v>
      </c>
      <c r="M95" s="108"/>
    </row>
    <row r="96" spans="1:13" ht="15.6" customHeight="1" thickBot="1" x14ac:dyDescent="0.3">
      <c r="A96" s="176"/>
      <c r="D96" s="184"/>
      <c r="E96" s="185"/>
      <c r="F96" s="112"/>
      <c r="G96" s="184"/>
      <c r="H96" s="185"/>
      <c r="I96" s="112"/>
      <c r="J96" s="184"/>
      <c r="K96" s="185"/>
      <c r="L96" s="116"/>
      <c r="M96" s="108"/>
    </row>
    <row r="97" spans="1:13" ht="16.2" thickBot="1" x14ac:dyDescent="0.3">
      <c r="A97" s="177"/>
      <c r="B97" s="117"/>
      <c r="C97" s="117"/>
      <c r="D97" s="118"/>
      <c r="E97" s="118"/>
      <c r="F97" s="119"/>
      <c r="G97" s="118"/>
      <c r="H97" s="118"/>
      <c r="I97" s="119"/>
      <c r="J97" s="118"/>
      <c r="K97" s="118"/>
      <c r="L97" s="120"/>
      <c r="M97" s="121"/>
    </row>
    <row r="98" spans="1:13" ht="15.75" customHeight="1" thickBot="1" x14ac:dyDescent="0.3">
      <c r="A98" s="186" t="s">
        <v>75</v>
      </c>
      <c r="B98" s="144"/>
      <c r="C98" s="106"/>
      <c r="D98" s="145"/>
      <c r="E98" s="145"/>
      <c r="F98" s="145"/>
      <c r="G98" s="145"/>
      <c r="H98" s="106"/>
      <c r="I98" s="106"/>
      <c r="J98" s="106"/>
      <c r="K98" s="106"/>
      <c r="L98" s="106"/>
      <c r="M98" s="107"/>
    </row>
    <row r="99" spans="1:13" ht="15" customHeight="1" x14ac:dyDescent="0.25">
      <c r="A99" s="186"/>
      <c r="B99" s="146"/>
      <c r="D99" s="180">
        <f>'the model1'!D96</f>
        <v>44.22276483846732</v>
      </c>
      <c r="E99" s="181"/>
      <c r="F99" s="113"/>
      <c r="G99" s="180">
        <f>'the model1'!E96</f>
        <v>70.274699262401924</v>
      </c>
      <c r="H99" s="181"/>
      <c r="I99" s="113"/>
      <c r="J99" s="180">
        <f>'the model1'!F96</f>
        <v>106.48355828560236</v>
      </c>
      <c r="K99" s="181"/>
      <c r="L99" s="116"/>
      <c r="M99" s="108"/>
    </row>
    <row r="100" spans="1:13" ht="15.6" x14ac:dyDescent="0.25">
      <c r="A100" s="186"/>
      <c r="B100" s="147" t="s">
        <v>76</v>
      </c>
      <c r="C100" s="103"/>
      <c r="D100" s="182"/>
      <c r="E100" s="183"/>
      <c r="F100" s="110"/>
      <c r="G100" s="182"/>
      <c r="H100" s="183"/>
      <c r="I100" s="110"/>
      <c r="J100" s="182"/>
      <c r="K100" s="183"/>
      <c r="L100" s="110"/>
      <c r="M100" s="108"/>
    </row>
    <row r="101" spans="1:13" ht="15.6" customHeight="1" thickBot="1" x14ac:dyDescent="0.3">
      <c r="A101" s="186"/>
      <c r="B101" s="146"/>
      <c r="D101" s="184"/>
      <c r="E101" s="185"/>
      <c r="F101" s="112"/>
      <c r="G101" s="184"/>
      <c r="H101" s="185"/>
      <c r="I101" s="112"/>
      <c r="J101" s="184"/>
      <c r="K101" s="185"/>
      <c r="L101" s="116"/>
      <c r="M101" s="108"/>
    </row>
    <row r="102" spans="1:13" ht="15.6" x14ac:dyDescent="0.25">
      <c r="A102" s="186"/>
      <c r="B102" s="146"/>
      <c r="D102" s="110"/>
      <c r="E102" s="110"/>
      <c r="F102" s="112"/>
      <c r="G102" s="110"/>
      <c r="H102" s="110"/>
      <c r="I102" s="112"/>
      <c r="J102" s="110"/>
      <c r="K102" s="110"/>
      <c r="L102" s="116"/>
      <c r="M102" s="108"/>
    </row>
    <row r="103" spans="1:13" ht="15.6" x14ac:dyDescent="0.25">
      <c r="A103" s="186"/>
      <c r="B103" s="147"/>
      <c r="D103" s="110"/>
      <c r="E103" s="110"/>
      <c r="F103" s="112"/>
      <c r="G103" s="110"/>
      <c r="H103" s="110"/>
      <c r="I103" s="112"/>
      <c r="J103" s="110"/>
      <c r="K103" s="110"/>
      <c r="L103" s="116"/>
      <c r="M103" s="108"/>
    </row>
    <row r="104" spans="1:13" ht="30" customHeight="1" x14ac:dyDescent="0.25">
      <c r="A104" s="186"/>
      <c r="B104" s="148" t="s">
        <v>77</v>
      </c>
      <c r="D104" s="110">
        <f>'the model1'!D106</f>
        <v>0</v>
      </c>
      <c r="E104" s="110"/>
      <c r="F104" s="112"/>
      <c r="G104" s="110">
        <f>'the model1'!E106</f>
        <v>0</v>
      </c>
      <c r="H104" s="110"/>
      <c r="I104" s="112"/>
      <c r="J104" s="110">
        <f>'the model1'!F106</f>
        <v>0</v>
      </c>
      <c r="K104" s="110"/>
      <c r="L104" s="149">
        <f>'the model1'!G106</f>
        <v>0</v>
      </c>
      <c r="M104" s="108"/>
    </row>
    <row r="105" spans="1:13" ht="16.2" thickBot="1" x14ac:dyDescent="0.3">
      <c r="A105" s="187"/>
      <c r="B105" s="150" t="s">
        <v>78</v>
      </c>
      <c r="C105" s="117"/>
      <c r="D105" s="118">
        <f>'the model1'!D107</f>
        <v>0</v>
      </c>
      <c r="E105" s="118"/>
      <c r="F105" s="119"/>
      <c r="G105" s="118">
        <f>'the model1'!E107</f>
        <v>0</v>
      </c>
      <c r="H105" s="118"/>
      <c r="I105" s="119"/>
      <c r="J105" s="118">
        <f>'the model1'!F107</f>
        <v>0</v>
      </c>
      <c r="K105" s="118"/>
      <c r="L105" s="151">
        <f>'the model1'!G107</f>
        <v>0</v>
      </c>
      <c r="M105" s="121"/>
    </row>
  </sheetData>
  <mergeCells count="83">
    <mergeCell ref="A98:A105"/>
    <mergeCell ref="D99:E101"/>
    <mergeCell ref="G99:H101"/>
    <mergeCell ref="J99:K101"/>
    <mergeCell ref="A87:A97"/>
    <mergeCell ref="D88:E88"/>
    <mergeCell ref="G88:H88"/>
    <mergeCell ref="J88:K88"/>
    <mergeCell ref="D94:E96"/>
    <mergeCell ref="G94:H96"/>
    <mergeCell ref="J94:K96"/>
    <mergeCell ref="A76:A86"/>
    <mergeCell ref="D77:E77"/>
    <mergeCell ref="G77:H77"/>
    <mergeCell ref="J77:K77"/>
    <mergeCell ref="D83:E85"/>
    <mergeCell ref="G83:H85"/>
    <mergeCell ref="J83:K85"/>
    <mergeCell ref="A65:A75"/>
    <mergeCell ref="D66:E66"/>
    <mergeCell ref="G66:H66"/>
    <mergeCell ref="J66:K66"/>
    <mergeCell ref="D72:E74"/>
    <mergeCell ref="G72:H74"/>
    <mergeCell ref="J72:K74"/>
    <mergeCell ref="A54:A64"/>
    <mergeCell ref="D55:E55"/>
    <mergeCell ref="G55:H55"/>
    <mergeCell ref="J55:K55"/>
    <mergeCell ref="D61:E63"/>
    <mergeCell ref="G61:H63"/>
    <mergeCell ref="J61:K63"/>
    <mergeCell ref="A43:A53"/>
    <mergeCell ref="D44:E44"/>
    <mergeCell ref="G44:H44"/>
    <mergeCell ref="J44:K44"/>
    <mergeCell ref="D50:E52"/>
    <mergeCell ref="G50:H52"/>
    <mergeCell ref="J50:K52"/>
    <mergeCell ref="A32:A42"/>
    <mergeCell ref="D33:E33"/>
    <mergeCell ref="G33:H33"/>
    <mergeCell ref="J33:K33"/>
    <mergeCell ref="D39:E41"/>
    <mergeCell ref="G39:H41"/>
    <mergeCell ref="J39:K41"/>
    <mergeCell ref="A21:A31"/>
    <mergeCell ref="D22:E22"/>
    <mergeCell ref="G22:H22"/>
    <mergeCell ref="J22:K22"/>
    <mergeCell ref="D28:E30"/>
    <mergeCell ref="G28:H30"/>
    <mergeCell ref="J28:K30"/>
    <mergeCell ref="A10:A20"/>
    <mergeCell ref="D11:E11"/>
    <mergeCell ref="G11:H11"/>
    <mergeCell ref="J11:K11"/>
    <mergeCell ref="D17:E19"/>
    <mergeCell ref="G17:H19"/>
    <mergeCell ref="J17:K19"/>
    <mergeCell ref="J6:K6"/>
    <mergeCell ref="D7:E7"/>
    <mergeCell ref="G7:H7"/>
    <mergeCell ref="J7:K7"/>
    <mergeCell ref="D8:E8"/>
    <mergeCell ref="G8:H8"/>
    <mergeCell ref="J8:K8"/>
    <mergeCell ref="D1:E1"/>
    <mergeCell ref="G1:H1"/>
    <mergeCell ref="J1:K1"/>
    <mergeCell ref="A3:A8"/>
    <mergeCell ref="B3:B8"/>
    <mergeCell ref="D3:E3"/>
    <mergeCell ref="G3:H3"/>
    <mergeCell ref="J3:K3"/>
    <mergeCell ref="D4:E4"/>
    <mergeCell ref="G4:H4"/>
    <mergeCell ref="J4:K4"/>
    <mergeCell ref="D5:E5"/>
    <mergeCell ref="G5:H5"/>
    <mergeCell ref="J5:K5"/>
    <mergeCell ref="D6:E6"/>
    <mergeCell ref="G6:H6"/>
  </mergeCells>
  <printOptions horizontalCentered="1"/>
  <pageMargins left="0.70866141732283472" right="0.70866141732283472" top="0.74803149606299213" bottom="0.74803149606299213" header="0.31496062992125984" footer="0.31496062992125984"/>
  <pageSetup scale="68" fitToHeight="2" orientation="portrait" r:id="rId1"/>
  <headerFooter>
    <oddHeader>&amp;L&amp;"Arial,Bold"&amp;12GEOG508-ENCI619.04 - River Basin Game
Feedback Sheet&amp;R&amp;"Arial,Bold"&amp;12RIVER BASIN 1</oddHead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7"/>
  <sheetViews>
    <sheetView topLeftCell="A75" zoomScale="115" zoomScaleNormal="115" workbookViewId="0">
      <selection activeCell="F12" sqref="F12"/>
    </sheetView>
  </sheetViews>
  <sheetFormatPr defaultRowHeight="13.2" x14ac:dyDescent="0.25"/>
  <cols>
    <col min="1" max="1" width="13.109375" customWidth="1"/>
    <col min="2" max="2" width="20" customWidth="1"/>
    <col min="3" max="3" width="20.77734375" bestFit="1" customWidth="1"/>
    <col min="4" max="4" width="9.109375" style="46"/>
    <col min="5" max="6" width="9.109375" style="47"/>
    <col min="9" max="9" width="7.6640625" customWidth="1"/>
    <col min="10" max="13" width="7.6640625" style="75" customWidth="1"/>
    <col min="14" max="23" width="7.6640625" style="67" customWidth="1"/>
  </cols>
  <sheetData>
    <row r="1" spans="1:8" ht="17.399999999999999" x14ac:dyDescent="0.3">
      <c r="A1" s="1" t="s">
        <v>79</v>
      </c>
    </row>
    <row r="2" spans="1:8" x14ac:dyDescent="0.25">
      <c r="A2" s="10"/>
    </row>
    <row r="3" spans="1:8" x14ac:dyDescent="0.25">
      <c r="A3" s="2" t="s">
        <v>27</v>
      </c>
    </row>
    <row r="4" spans="1:8" x14ac:dyDescent="0.25">
      <c r="A4" s="3" t="s">
        <v>80</v>
      </c>
    </row>
    <row r="5" spans="1:8" x14ac:dyDescent="0.25">
      <c r="A5" s="10"/>
    </row>
    <row r="6" spans="1:8" x14ac:dyDescent="0.25">
      <c r="A6" s="48" t="s">
        <v>81</v>
      </c>
    </row>
    <row r="7" spans="1:8" x14ac:dyDescent="0.25">
      <c r="A7" s="10" t="s">
        <v>82</v>
      </c>
    </row>
    <row r="8" spans="1:8" x14ac:dyDescent="0.25">
      <c r="A8" s="34" t="s">
        <v>83</v>
      </c>
    </row>
    <row r="9" spans="1:8" x14ac:dyDescent="0.25">
      <c r="A9" s="10" t="s">
        <v>84</v>
      </c>
    </row>
    <row r="10" spans="1:8" x14ac:dyDescent="0.25">
      <c r="A10" s="10" t="s">
        <v>85</v>
      </c>
    </row>
    <row r="12" spans="1:8" x14ac:dyDescent="0.25">
      <c r="A12" s="10" t="s">
        <v>86</v>
      </c>
      <c r="B12" s="10"/>
      <c r="D12" s="49" t="s">
        <v>7</v>
      </c>
      <c r="E12" s="49" t="s">
        <v>8</v>
      </c>
      <c r="F12" s="49" t="s">
        <v>9</v>
      </c>
      <c r="G12" s="49" t="s">
        <v>87</v>
      </c>
      <c r="H12" s="49" t="s">
        <v>88</v>
      </c>
    </row>
    <row r="13" spans="1:8" x14ac:dyDescent="0.25">
      <c r="A13" s="3">
        <v>50</v>
      </c>
      <c r="B13" s="135" t="s">
        <v>89</v>
      </c>
      <c r="C13" s="135" t="s">
        <v>90</v>
      </c>
      <c r="D13" s="136">
        <v>1.1000000000000001</v>
      </c>
      <c r="E13" s="136">
        <v>1.1000000000000001</v>
      </c>
      <c r="F13" s="136">
        <v>1.1000000000000001</v>
      </c>
    </row>
    <row r="14" spans="1:8" x14ac:dyDescent="0.25">
      <c r="A14" s="3"/>
      <c r="B14" s="10"/>
      <c r="C14" s="41" t="s">
        <v>91</v>
      </c>
      <c r="D14" s="50">
        <v>40</v>
      </c>
      <c r="E14" s="50">
        <v>20</v>
      </c>
      <c r="F14" s="50">
        <v>20</v>
      </c>
    </row>
    <row r="15" spans="1:8" x14ac:dyDescent="0.25">
      <c r="C15" s="51"/>
      <c r="E15" s="46"/>
      <c r="F15" s="46"/>
    </row>
    <row r="16" spans="1:8" x14ac:dyDescent="0.25">
      <c r="A16" t="s">
        <v>92</v>
      </c>
      <c r="C16" s="52" t="s">
        <v>93</v>
      </c>
      <c r="D16" s="53">
        <f>D13*D14</f>
        <v>44</v>
      </c>
      <c r="E16" s="54">
        <f>E13*(E14+D17)</f>
        <v>66</v>
      </c>
      <c r="F16" s="55">
        <f>F13*(F14+E17)</f>
        <v>88</v>
      </c>
      <c r="G16" s="56"/>
      <c r="H16" s="56"/>
    </row>
    <row r="17" spans="1:23" x14ac:dyDescent="0.25">
      <c r="A17" s="57">
        <v>1</v>
      </c>
      <c r="B17" s="154" t="s">
        <v>106</v>
      </c>
      <c r="C17" s="58" t="s">
        <v>94</v>
      </c>
      <c r="D17" s="59">
        <f>D16/$D$13</f>
        <v>40</v>
      </c>
      <c r="E17" s="60">
        <f>E16/$E$13</f>
        <v>59.999999999999993</v>
      </c>
      <c r="F17" s="61">
        <f>F16/$F$13</f>
        <v>80</v>
      </c>
      <c r="G17" s="62"/>
      <c r="H17" s="62"/>
      <c r="J17" s="63">
        <f>D18</f>
        <v>40</v>
      </c>
      <c r="K17" s="64">
        <f>D19</f>
        <v>0</v>
      </c>
      <c r="L17" s="65"/>
      <c r="M17" s="63">
        <f>E18</f>
        <v>20</v>
      </c>
      <c r="N17" s="64">
        <f>E19</f>
        <v>0</v>
      </c>
      <c r="O17" s="66"/>
      <c r="P17" s="63">
        <f>F18</f>
        <v>20</v>
      </c>
      <c r="Q17" s="64">
        <f>F19</f>
        <v>0</v>
      </c>
    </row>
    <row r="18" spans="1:23" s="34" customFormat="1" x14ac:dyDescent="0.25">
      <c r="A18" s="152" t="s">
        <v>38</v>
      </c>
      <c r="C18" s="68" t="s">
        <v>91</v>
      </c>
      <c r="D18" s="68">
        <f>$D$14</f>
        <v>40</v>
      </c>
      <c r="E18" s="69">
        <f>$E$14</f>
        <v>20</v>
      </c>
      <c r="F18" s="70">
        <f>$F$14</f>
        <v>20</v>
      </c>
      <c r="G18" s="71"/>
      <c r="H18" s="71"/>
      <c r="R18" s="72"/>
      <c r="S18" s="72"/>
      <c r="T18" s="73"/>
      <c r="U18" s="73"/>
      <c r="V18" s="73"/>
      <c r="W18" s="73"/>
    </row>
    <row r="19" spans="1:23" s="122" customFormat="1" x14ac:dyDescent="0.25">
      <c r="C19" s="123" t="s">
        <v>10</v>
      </c>
      <c r="D19" s="123">
        <f>'input-output1'!H14</f>
        <v>0</v>
      </c>
      <c r="E19" s="124">
        <f>'input-output1'!O14</f>
        <v>0</v>
      </c>
      <c r="F19" s="125">
        <f>'input-output1'!V14</f>
        <v>0</v>
      </c>
      <c r="G19" s="125">
        <f>D19+E19+F19</f>
        <v>0</v>
      </c>
      <c r="H19" s="125">
        <f>G19</f>
        <v>0</v>
      </c>
      <c r="R19" s="126"/>
      <c r="S19" s="126"/>
      <c r="T19" s="127"/>
      <c r="U19" s="127"/>
      <c r="V19" s="127"/>
      <c r="W19" s="127"/>
    </row>
    <row r="20" spans="1:23" ht="13.8" thickBot="1" x14ac:dyDescent="0.3">
      <c r="C20" s="76" t="s">
        <v>49</v>
      </c>
      <c r="D20" s="77">
        <f>1+$D$16-D16</f>
        <v>1</v>
      </c>
      <c r="E20" s="78">
        <f>1+$E$16-E16</f>
        <v>1</v>
      </c>
      <c r="F20" s="79">
        <f>1+$F$16-F16</f>
        <v>1</v>
      </c>
      <c r="G20" s="80"/>
      <c r="H20" s="80"/>
      <c r="T20" s="75"/>
      <c r="U20" s="75"/>
      <c r="V20" s="75"/>
      <c r="W20" s="75"/>
    </row>
    <row r="21" spans="1:23" x14ac:dyDescent="0.25">
      <c r="C21" s="81" t="s">
        <v>50</v>
      </c>
      <c r="D21" s="82">
        <f>IF(D19=0,D20,(D20+D20+D19-1)/2)</f>
        <v>1</v>
      </c>
      <c r="E21" s="83">
        <f>IF(E19=0,E20,(E20+E20+E19-1)/2)</f>
        <v>1</v>
      </c>
      <c r="F21" s="84">
        <f>IF(F19=0,F20,(F20+F20+F19-1)/2)</f>
        <v>1</v>
      </c>
      <c r="G21" s="80"/>
      <c r="H21" s="80"/>
      <c r="J21" s="188">
        <f>D16</f>
        <v>44</v>
      </c>
      <c r="K21" s="189"/>
      <c r="L21" s="85"/>
      <c r="M21" s="188">
        <f>E16</f>
        <v>66</v>
      </c>
      <c r="N21" s="189"/>
      <c r="O21" s="85"/>
      <c r="P21" s="188">
        <f>F16</f>
        <v>88</v>
      </c>
      <c r="Q21" s="189"/>
      <c r="R21" s="75"/>
      <c r="T21" s="75"/>
      <c r="U21" s="75"/>
      <c r="V21" s="75"/>
      <c r="W21" s="75"/>
    </row>
    <row r="22" spans="1:23" x14ac:dyDescent="0.25">
      <c r="C22" s="76" t="s">
        <v>95</v>
      </c>
      <c r="D22" s="77">
        <f>D19*D21</f>
        <v>0</v>
      </c>
      <c r="E22" s="78">
        <f>E19*E21</f>
        <v>0</v>
      </c>
      <c r="F22" s="86">
        <f>F19*F21</f>
        <v>0</v>
      </c>
      <c r="G22" s="80"/>
      <c r="H22" s="80"/>
      <c r="J22" s="190"/>
      <c r="K22" s="191"/>
      <c r="L22" s="63">
        <f>D17</f>
        <v>40</v>
      </c>
      <c r="M22" s="190"/>
      <c r="N22" s="191"/>
      <c r="O22" s="63">
        <f>E17</f>
        <v>59.999999999999993</v>
      </c>
      <c r="P22" s="190"/>
      <c r="Q22" s="191"/>
      <c r="R22" s="63">
        <f>F17</f>
        <v>80</v>
      </c>
      <c r="T22" s="75"/>
      <c r="U22" s="75"/>
      <c r="V22" s="75"/>
      <c r="W22" s="75"/>
    </row>
    <row r="23" spans="1:23" ht="13.8" thickBot="1" x14ac:dyDescent="0.3">
      <c r="C23" s="76" t="s">
        <v>96</v>
      </c>
      <c r="D23" s="77">
        <f>D19*$A$13</f>
        <v>0</v>
      </c>
      <c r="E23" s="78">
        <f>E19*$A$13</f>
        <v>0</v>
      </c>
      <c r="F23" s="86">
        <f>F19*$A$13</f>
        <v>0</v>
      </c>
      <c r="G23" s="80"/>
      <c r="H23" s="80"/>
      <c r="J23" s="192"/>
      <c r="K23" s="193"/>
      <c r="L23" s="65"/>
      <c r="M23" s="192"/>
      <c r="N23" s="193"/>
      <c r="O23" s="65"/>
      <c r="P23" s="192"/>
      <c r="Q23" s="193"/>
      <c r="R23" s="75"/>
      <c r="T23" s="75"/>
      <c r="U23" s="75"/>
      <c r="V23" s="75"/>
      <c r="W23" s="75"/>
    </row>
    <row r="24" spans="1:23" x14ac:dyDescent="0.25">
      <c r="C24" s="87" t="s">
        <v>11</v>
      </c>
      <c r="D24" s="88">
        <f>D23-D22</f>
        <v>0</v>
      </c>
      <c r="E24" s="88">
        <f>E23-E22</f>
        <v>0</v>
      </c>
      <c r="F24" s="88">
        <f>F23-F22</f>
        <v>0</v>
      </c>
      <c r="G24" s="89">
        <f>D24+E24+F24</f>
        <v>0</v>
      </c>
      <c r="H24" s="74">
        <f>G24</f>
        <v>0</v>
      </c>
      <c r="O24" s="75"/>
      <c r="P24" s="75"/>
      <c r="Q24" s="75"/>
      <c r="R24" s="75"/>
      <c r="T24" s="75"/>
      <c r="U24" s="75"/>
      <c r="V24" s="75"/>
      <c r="W24" s="75"/>
    </row>
    <row r="25" spans="1:23" x14ac:dyDescent="0.25">
      <c r="G25" s="57"/>
      <c r="H25" s="57"/>
    </row>
    <row r="26" spans="1:23" x14ac:dyDescent="0.25">
      <c r="A26" t="s">
        <v>92</v>
      </c>
      <c r="C26" s="52" t="s">
        <v>93</v>
      </c>
      <c r="D26" s="90">
        <f>D16-D17+D18-D19</f>
        <v>44</v>
      </c>
      <c r="E26" s="91">
        <f>E16-E17+E18-E19+D17</f>
        <v>66</v>
      </c>
      <c r="F26" s="90">
        <f>F16-F17+F18-F19+E17</f>
        <v>88</v>
      </c>
      <c r="G26" s="92"/>
      <c r="H26" s="92"/>
    </row>
    <row r="27" spans="1:23" x14ac:dyDescent="0.25">
      <c r="A27" s="57">
        <f>A17+1</f>
        <v>2</v>
      </c>
      <c r="B27" s="154" t="s">
        <v>107</v>
      </c>
      <c r="C27" s="58" t="s">
        <v>94</v>
      </c>
      <c r="D27" s="78">
        <f>IF(D26/$D$13&gt;=D16/2,D26/$D$13,D16/2)</f>
        <v>40</v>
      </c>
      <c r="E27" s="46">
        <f>IF(E26/$E$13&gt;=E16/2,E26/$E$13,E16/2)</f>
        <v>59.999999999999993</v>
      </c>
      <c r="F27" s="78">
        <f>IF(F26/$F$13&gt;=F16/2,F26/$F$13,F16/2)</f>
        <v>80</v>
      </c>
      <c r="G27" s="80"/>
      <c r="H27" s="80"/>
      <c r="J27" s="63">
        <f>D28</f>
        <v>10</v>
      </c>
      <c r="K27" s="64">
        <f>D29</f>
        <v>0</v>
      </c>
      <c r="L27" s="65"/>
      <c r="M27" s="63">
        <f>E28</f>
        <v>10</v>
      </c>
      <c r="N27" s="64">
        <f>E29</f>
        <v>0</v>
      </c>
      <c r="O27" s="66"/>
      <c r="P27" s="63">
        <f>F28</f>
        <v>10</v>
      </c>
      <c r="Q27" s="64">
        <f>F29</f>
        <v>0</v>
      </c>
    </row>
    <row r="28" spans="1:23" s="34" customFormat="1" x14ac:dyDescent="0.25">
      <c r="A28" s="152" t="s">
        <v>38</v>
      </c>
      <c r="B28" s="137" t="s">
        <v>102</v>
      </c>
      <c r="C28" s="138" t="s">
        <v>91</v>
      </c>
      <c r="D28" s="95">
        <v>10</v>
      </c>
      <c r="E28" s="96">
        <v>10</v>
      </c>
      <c r="F28" s="95">
        <v>10</v>
      </c>
      <c r="G28" s="93"/>
      <c r="H28" s="93"/>
      <c r="R28" s="72"/>
      <c r="S28" s="72"/>
      <c r="T28" s="72"/>
      <c r="U28" s="72"/>
      <c r="V28" s="72"/>
      <c r="W28" s="72"/>
    </row>
    <row r="29" spans="1:23" s="122" customFormat="1" x14ac:dyDescent="0.25">
      <c r="C29" s="123" t="s">
        <v>10</v>
      </c>
      <c r="D29" s="124">
        <f>'input-output1'!H21</f>
        <v>0</v>
      </c>
      <c r="E29" s="128">
        <f>'input-output1'!O21</f>
        <v>0</v>
      </c>
      <c r="F29" s="124">
        <f>'input-output1'!V21</f>
        <v>0</v>
      </c>
      <c r="G29" s="125">
        <f>D29+E29+F29</f>
        <v>0</v>
      </c>
      <c r="H29" s="125">
        <f>H19+G29</f>
        <v>0</v>
      </c>
      <c r="R29" s="126"/>
      <c r="S29" s="126"/>
      <c r="T29" s="126"/>
      <c r="U29" s="126"/>
      <c r="V29" s="126"/>
      <c r="W29" s="126"/>
    </row>
    <row r="30" spans="1:23" ht="13.8" thickBot="1" x14ac:dyDescent="0.3">
      <c r="C30" s="76" t="s">
        <v>49</v>
      </c>
      <c r="D30" s="78">
        <f>IF((1+D$16-D26)&gt;0,1+D$16-D26,5)</f>
        <v>1</v>
      </c>
      <c r="E30" s="78">
        <f>IF((1+E$16-E26)&gt;0,1+E$16-E26,5)</f>
        <v>1</v>
      </c>
      <c r="F30" s="78">
        <f>IF((1+F$16-F26)&gt;0,1+F$16-F26,5)</f>
        <v>1</v>
      </c>
      <c r="G30" s="80"/>
      <c r="H30" s="80"/>
    </row>
    <row r="31" spans="1:23" x14ac:dyDescent="0.25">
      <c r="C31" s="81" t="s">
        <v>50</v>
      </c>
      <c r="D31" s="83">
        <f>IF(D29=0,D30,(D30+D30+D29-1)/2)</f>
        <v>1</v>
      </c>
      <c r="E31" s="94">
        <f>IF(E29=0,E30,(E30+E30+E29-1)/2)</f>
        <v>1</v>
      </c>
      <c r="F31" s="83">
        <f>IF(F29=0,F30,(F30+F30+F29-1)/2)</f>
        <v>1</v>
      </c>
      <c r="G31" s="80"/>
      <c r="H31" s="80"/>
      <c r="J31" s="188">
        <f>D26</f>
        <v>44</v>
      </c>
      <c r="K31" s="189"/>
      <c r="L31" s="85"/>
      <c r="M31" s="188">
        <f>E26</f>
        <v>66</v>
      </c>
      <c r="N31" s="189"/>
      <c r="O31" s="85"/>
      <c r="P31" s="188">
        <f>F26</f>
        <v>88</v>
      </c>
      <c r="Q31" s="189"/>
      <c r="R31" s="75"/>
    </row>
    <row r="32" spans="1:23" x14ac:dyDescent="0.25">
      <c r="C32" s="76" t="s">
        <v>97</v>
      </c>
      <c r="D32" s="78">
        <f>D29*D31</f>
        <v>0</v>
      </c>
      <c r="E32" s="46">
        <f>E29*E31</f>
        <v>0</v>
      </c>
      <c r="F32" s="78">
        <f>F29*F31</f>
        <v>0</v>
      </c>
      <c r="G32" s="80"/>
      <c r="H32" s="80"/>
      <c r="J32" s="190"/>
      <c r="K32" s="191"/>
      <c r="L32" s="63">
        <f>D27</f>
        <v>40</v>
      </c>
      <c r="M32" s="190"/>
      <c r="N32" s="191"/>
      <c r="O32" s="63">
        <f>E27</f>
        <v>59.999999999999993</v>
      </c>
      <c r="P32" s="190"/>
      <c r="Q32" s="191"/>
      <c r="R32" s="63">
        <f>F27</f>
        <v>80</v>
      </c>
    </row>
    <row r="33" spans="1:23" ht="13.8" thickBot="1" x14ac:dyDescent="0.3">
      <c r="C33" s="76" t="s">
        <v>98</v>
      </c>
      <c r="D33" s="78">
        <f>D29*$A$13</f>
        <v>0</v>
      </c>
      <c r="E33" s="46">
        <f>E29*$A$13</f>
        <v>0</v>
      </c>
      <c r="F33" s="78">
        <f>F29*$A$13</f>
        <v>0</v>
      </c>
      <c r="G33" s="80"/>
      <c r="H33" s="80"/>
      <c r="J33" s="192"/>
      <c r="K33" s="193"/>
      <c r="L33" s="65"/>
      <c r="M33" s="192"/>
      <c r="N33" s="193"/>
      <c r="O33" s="65"/>
      <c r="P33" s="192"/>
      <c r="Q33" s="193"/>
      <c r="R33" s="75"/>
    </row>
    <row r="34" spans="1:23" x14ac:dyDescent="0.25">
      <c r="C34" s="87" t="s">
        <v>11</v>
      </c>
      <c r="D34" s="88">
        <f>D33-D32</f>
        <v>0</v>
      </c>
      <c r="E34" s="88">
        <f>E33-E32</f>
        <v>0</v>
      </c>
      <c r="F34" s="88">
        <f>F33-F32</f>
        <v>0</v>
      </c>
      <c r="G34" s="74">
        <f>D34+E34+F34</f>
        <v>0</v>
      </c>
      <c r="H34" s="74">
        <f>H24+G34</f>
        <v>0</v>
      </c>
    </row>
    <row r="35" spans="1:23" x14ac:dyDescent="0.25">
      <c r="H35" s="57"/>
    </row>
    <row r="36" spans="1:23" x14ac:dyDescent="0.25">
      <c r="A36" t="s">
        <v>92</v>
      </c>
      <c r="C36" s="52" t="s">
        <v>93</v>
      </c>
      <c r="D36" s="90">
        <f>D26-D27+D28-D29</f>
        <v>14</v>
      </c>
      <c r="E36" s="91">
        <f>E26-E27+E28-E29+D27</f>
        <v>56.000000000000007</v>
      </c>
      <c r="F36" s="90">
        <f>F26-F27+F28-F29+E27</f>
        <v>78</v>
      </c>
      <c r="G36" s="92"/>
      <c r="H36" s="92"/>
    </row>
    <row r="37" spans="1:23" x14ac:dyDescent="0.25">
      <c r="A37" s="57">
        <f>A27+1</f>
        <v>3</v>
      </c>
      <c r="B37" s="154" t="s">
        <v>108</v>
      </c>
      <c r="C37" s="58" t="s">
        <v>94</v>
      </c>
      <c r="D37" s="59">
        <f>IF(D36/$D$13&gt;=D26/2,D36/$D$13,D26/2)</f>
        <v>22</v>
      </c>
      <c r="E37" s="59">
        <f>IF(E36/$E$13&gt;=E26/2,E36/$E$13,E26/2)</f>
        <v>50.909090909090914</v>
      </c>
      <c r="F37" s="59">
        <f>IF(F36/$F$13&gt;=F26/2,F36/$F$13,F26/2)</f>
        <v>70.909090909090907</v>
      </c>
      <c r="G37" s="80"/>
      <c r="H37" s="80"/>
      <c r="J37" s="63">
        <f>D38</f>
        <v>40</v>
      </c>
      <c r="K37" s="64">
        <f>D39</f>
        <v>0</v>
      </c>
      <c r="L37" s="65"/>
      <c r="M37" s="63">
        <f>E38</f>
        <v>20</v>
      </c>
      <c r="N37" s="64">
        <f>E39</f>
        <v>0</v>
      </c>
      <c r="O37" s="66"/>
      <c r="P37" s="63">
        <f>F38</f>
        <v>20</v>
      </c>
      <c r="Q37" s="64">
        <f>F39</f>
        <v>0</v>
      </c>
    </row>
    <row r="38" spans="1:23" s="34" customFormat="1" x14ac:dyDescent="0.25">
      <c r="A38" s="152" t="s">
        <v>38</v>
      </c>
      <c r="C38" s="68" t="s">
        <v>91</v>
      </c>
      <c r="D38" s="69">
        <f>$D$14</f>
        <v>40</v>
      </c>
      <c r="E38" s="50">
        <f>$E$14</f>
        <v>20</v>
      </c>
      <c r="F38" s="69">
        <f>$F$14</f>
        <v>20</v>
      </c>
      <c r="G38" s="93"/>
      <c r="H38" s="93"/>
      <c r="R38" s="72"/>
      <c r="S38" s="72"/>
      <c r="T38" s="72"/>
      <c r="U38" s="72"/>
      <c r="V38" s="72"/>
      <c r="W38" s="72"/>
    </row>
    <row r="39" spans="1:23" s="122" customFormat="1" x14ac:dyDescent="0.25">
      <c r="C39" s="123" t="s">
        <v>10</v>
      </c>
      <c r="D39" s="124">
        <f>'input-output1'!H28</f>
        <v>0</v>
      </c>
      <c r="E39" s="128">
        <f>'input-output1'!O28</f>
        <v>0</v>
      </c>
      <c r="F39" s="124">
        <f>'input-output1'!V28</f>
        <v>0</v>
      </c>
      <c r="G39" s="125">
        <f>D39+E39+F39</f>
        <v>0</v>
      </c>
      <c r="H39" s="125">
        <f>H29+G39</f>
        <v>0</v>
      </c>
      <c r="R39" s="126"/>
      <c r="S39" s="126"/>
      <c r="T39" s="126"/>
      <c r="U39" s="126"/>
      <c r="V39" s="126"/>
      <c r="W39" s="126"/>
    </row>
    <row r="40" spans="1:23" ht="13.8" thickBot="1" x14ac:dyDescent="0.3">
      <c r="C40" s="76" t="s">
        <v>49</v>
      </c>
      <c r="D40" s="78">
        <f>IF((1+D$16-D36)&gt;0,1+D$16-D36,5)</f>
        <v>31</v>
      </c>
      <c r="E40" s="78">
        <f>IF((1+E$16-E36)&gt;0,1+E$16-E36,5)</f>
        <v>10.999999999999993</v>
      </c>
      <c r="F40" s="78">
        <f>IF((1+F$16-F36)&gt;0,1+F$16-F36,5)</f>
        <v>11</v>
      </c>
      <c r="G40" s="80"/>
      <c r="H40" s="80"/>
    </row>
    <row r="41" spans="1:23" x14ac:dyDescent="0.25">
      <c r="C41" s="81" t="s">
        <v>50</v>
      </c>
      <c r="D41" s="83">
        <f>IF(D39=0,D40,(D40+D40+D39-1)/2)</f>
        <v>31</v>
      </c>
      <c r="E41" s="94">
        <f>IF(E39=0,E40,(E40+E40+E39-1)/2)</f>
        <v>10.999999999999993</v>
      </c>
      <c r="F41" s="83">
        <f>IF(F39=0,F40,(F40+F40+F39-1)/2)</f>
        <v>11</v>
      </c>
      <c r="G41" s="80"/>
      <c r="H41" s="80"/>
      <c r="J41" s="188">
        <f>D36</f>
        <v>14</v>
      </c>
      <c r="K41" s="189"/>
      <c r="L41" s="85"/>
      <c r="M41" s="188">
        <f>E36</f>
        <v>56.000000000000007</v>
      </c>
      <c r="N41" s="189"/>
      <c r="O41" s="85"/>
      <c r="P41" s="188">
        <f>F36</f>
        <v>78</v>
      </c>
      <c r="Q41" s="189"/>
      <c r="R41" s="75"/>
    </row>
    <row r="42" spans="1:23" x14ac:dyDescent="0.25">
      <c r="C42" s="76" t="s">
        <v>97</v>
      </c>
      <c r="D42" s="78">
        <f>D39*D41</f>
        <v>0</v>
      </c>
      <c r="E42" s="46">
        <f>E39*E41</f>
        <v>0</v>
      </c>
      <c r="F42" s="78">
        <f>F39*F41</f>
        <v>0</v>
      </c>
      <c r="G42" s="80"/>
      <c r="H42" s="80"/>
      <c r="J42" s="190"/>
      <c r="K42" s="191"/>
      <c r="L42" s="63">
        <f>D37</f>
        <v>22</v>
      </c>
      <c r="M42" s="190"/>
      <c r="N42" s="191"/>
      <c r="O42" s="63">
        <f>E37</f>
        <v>50.909090909090914</v>
      </c>
      <c r="P42" s="190"/>
      <c r="Q42" s="191"/>
      <c r="R42" s="63">
        <f>F37</f>
        <v>70.909090909090907</v>
      </c>
    </row>
    <row r="43" spans="1:23" ht="13.8" thickBot="1" x14ac:dyDescent="0.3">
      <c r="C43" s="76" t="s">
        <v>98</v>
      </c>
      <c r="D43" s="78">
        <f>D39*$A$13</f>
        <v>0</v>
      </c>
      <c r="E43" s="46">
        <f>E39*$A$13</f>
        <v>0</v>
      </c>
      <c r="F43" s="78">
        <f>F39*$A$13</f>
        <v>0</v>
      </c>
      <c r="G43" s="80"/>
      <c r="H43" s="80"/>
      <c r="J43" s="192"/>
      <c r="K43" s="193"/>
      <c r="L43" s="65"/>
      <c r="M43" s="192"/>
      <c r="N43" s="193"/>
      <c r="O43" s="65"/>
      <c r="P43" s="192"/>
      <c r="Q43" s="193"/>
      <c r="R43" s="75"/>
    </row>
    <row r="44" spans="1:23" x14ac:dyDescent="0.25">
      <c r="C44" s="87" t="s">
        <v>11</v>
      </c>
      <c r="D44" s="88">
        <f>D43-D42</f>
        <v>0</v>
      </c>
      <c r="E44" s="88">
        <f>E43-E42</f>
        <v>0</v>
      </c>
      <c r="F44" s="88">
        <f>F43-F42</f>
        <v>0</v>
      </c>
      <c r="G44" s="74">
        <f>D44+E44+F44</f>
        <v>0</v>
      </c>
      <c r="H44" s="74">
        <f>H34+G44</f>
        <v>0</v>
      </c>
    </row>
    <row r="46" spans="1:23" x14ac:dyDescent="0.25">
      <c r="A46" t="s">
        <v>92</v>
      </c>
      <c r="C46" s="52" t="s">
        <v>93</v>
      </c>
      <c r="D46" s="90">
        <f>D36-D37+D38-D39</f>
        <v>32</v>
      </c>
      <c r="E46" s="91">
        <f>E36-E37+E38-E39+D37</f>
        <v>47.090909090909093</v>
      </c>
      <c r="F46" s="90">
        <f>F36-F37+F38-F39+E37</f>
        <v>78</v>
      </c>
      <c r="G46" s="92"/>
      <c r="H46" s="92"/>
    </row>
    <row r="47" spans="1:23" x14ac:dyDescent="0.25">
      <c r="A47" s="57">
        <f>A37+1</f>
        <v>4</v>
      </c>
      <c r="B47" s="154" t="s">
        <v>109</v>
      </c>
      <c r="C47" s="58" t="s">
        <v>94</v>
      </c>
      <c r="D47" s="59">
        <f>IF(D46/$D$13&gt;=D36/2,D46/$D$13,D36/2)</f>
        <v>29.09090909090909</v>
      </c>
      <c r="E47" s="59">
        <f>IF(E46/$E$13&gt;=E36/2,E46/$E$13,E36/2)</f>
        <v>42.809917355371901</v>
      </c>
      <c r="F47" s="59">
        <f>IF(F46/$F$13&gt;=F36/2,F46/$F$13,F36/2)</f>
        <v>70.909090909090907</v>
      </c>
      <c r="G47" s="80"/>
      <c r="H47" s="80"/>
      <c r="J47" s="64">
        <f>D48</f>
        <v>1</v>
      </c>
      <c r="K47" s="64">
        <f>D49</f>
        <v>0</v>
      </c>
      <c r="L47" s="65"/>
      <c r="M47" s="63">
        <f>E48</f>
        <v>1</v>
      </c>
      <c r="N47" s="64">
        <f>E49</f>
        <v>0</v>
      </c>
      <c r="O47" s="66"/>
      <c r="P47" s="63">
        <f>F48</f>
        <v>1</v>
      </c>
      <c r="Q47" s="64">
        <f>F49</f>
        <v>0</v>
      </c>
    </row>
    <row r="48" spans="1:23" s="34" customFormat="1" x14ac:dyDescent="0.25">
      <c r="A48" s="152" t="s">
        <v>38</v>
      </c>
      <c r="B48" s="137" t="s">
        <v>103</v>
      </c>
      <c r="C48" s="138" t="s">
        <v>91</v>
      </c>
      <c r="D48" s="95">
        <v>1</v>
      </c>
      <c r="E48" s="96">
        <v>1</v>
      </c>
      <c r="F48" s="95">
        <v>1</v>
      </c>
      <c r="G48" s="93"/>
      <c r="H48" s="93"/>
      <c r="R48" s="72"/>
      <c r="S48" s="72"/>
      <c r="T48" s="72"/>
      <c r="U48" s="72"/>
      <c r="V48" s="72"/>
      <c r="W48" s="72"/>
    </row>
    <row r="49" spans="1:23" s="122" customFormat="1" x14ac:dyDescent="0.25">
      <c r="C49" s="123" t="s">
        <v>10</v>
      </c>
      <c r="D49" s="124">
        <f>'input-output1'!H35</f>
        <v>0</v>
      </c>
      <c r="E49" s="128">
        <f>'input-output1'!O35</f>
        <v>0</v>
      </c>
      <c r="F49" s="124">
        <f>'input-output1'!V35</f>
        <v>0</v>
      </c>
      <c r="G49" s="125">
        <f>D49+E49+F49</f>
        <v>0</v>
      </c>
      <c r="H49" s="125">
        <f>H39+G49</f>
        <v>0</v>
      </c>
      <c r="R49" s="126"/>
      <c r="S49" s="126"/>
      <c r="T49" s="126"/>
      <c r="U49" s="126"/>
      <c r="V49" s="126"/>
      <c r="W49" s="126"/>
    </row>
    <row r="50" spans="1:23" ht="13.8" thickBot="1" x14ac:dyDescent="0.3">
      <c r="C50" s="76" t="s">
        <v>49</v>
      </c>
      <c r="D50" s="78">
        <f>IF((1+D$16-D46)&gt;0,1+D$16-D46,5)</f>
        <v>13</v>
      </c>
      <c r="E50" s="78">
        <f>IF((1+E$16-E46)&gt;0,1+E$16-E46,5)</f>
        <v>19.909090909090907</v>
      </c>
      <c r="F50" s="78">
        <f>IF((1+F$16-F46)&gt;0,1+F$16-F46,5)</f>
        <v>11</v>
      </c>
      <c r="G50" s="80"/>
      <c r="H50" s="80"/>
    </row>
    <row r="51" spans="1:23" x14ac:dyDescent="0.25">
      <c r="C51" s="81" t="s">
        <v>50</v>
      </c>
      <c r="D51" s="83">
        <f>IF(D49=0,D50,(D50+D50+D49-1)/2)</f>
        <v>13</v>
      </c>
      <c r="E51" s="94">
        <f>IF(E49=0,E50,(E50+E50+E49-1)/2)</f>
        <v>19.909090909090907</v>
      </c>
      <c r="F51" s="83">
        <f>IF(F49=0,F50,(F50+F50+F49-1)/2)</f>
        <v>11</v>
      </c>
      <c r="G51" s="80"/>
      <c r="H51" s="80"/>
      <c r="J51" s="188">
        <f>D46</f>
        <v>32</v>
      </c>
      <c r="K51" s="189"/>
      <c r="L51" s="85"/>
      <c r="M51" s="188">
        <f>E46</f>
        <v>47.090909090909093</v>
      </c>
      <c r="N51" s="189"/>
      <c r="O51" s="85"/>
      <c r="P51" s="188">
        <f>F46</f>
        <v>78</v>
      </c>
      <c r="Q51" s="189"/>
      <c r="R51" s="75"/>
    </row>
    <row r="52" spans="1:23" x14ac:dyDescent="0.25">
      <c r="C52" s="76" t="s">
        <v>97</v>
      </c>
      <c r="D52" s="78">
        <f>D49*D51</f>
        <v>0</v>
      </c>
      <c r="E52" s="46">
        <f>E49*E51</f>
        <v>0</v>
      </c>
      <c r="F52" s="78">
        <f>F49*F51</f>
        <v>0</v>
      </c>
      <c r="G52" s="80"/>
      <c r="H52" s="80"/>
      <c r="J52" s="190"/>
      <c r="K52" s="191"/>
      <c r="L52" s="63">
        <f>D47</f>
        <v>29.09090909090909</v>
      </c>
      <c r="M52" s="190"/>
      <c r="N52" s="191"/>
      <c r="O52" s="63">
        <f>E47</f>
        <v>42.809917355371901</v>
      </c>
      <c r="P52" s="190"/>
      <c r="Q52" s="191"/>
      <c r="R52" s="63">
        <f>F47</f>
        <v>70.909090909090907</v>
      </c>
    </row>
    <row r="53" spans="1:23" ht="13.8" thickBot="1" x14ac:dyDescent="0.3">
      <c r="C53" s="76" t="s">
        <v>98</v>
      </c>
      <c r="D53" s="78">
        <f>D49*$A$13</f>
        <v>0</v>
      </c>
      <c r="E53" s="46">
        <f>E49*$A$13</f>
        <v>0</v>
      </c>
      <c r="F53" s="78">
        <f>F49*$A$13</f>
        <v>0</v>
      </c>
      <c r="G53" s="80"/>
      <c r="H53" s="80"/>
      <c r="J53" s="192"/>
      <c r="K53" s="193"/>
      <c r="L53" s="65"/>
      <c r="M53" s="192"/>
      <c r="N53" s="193"/>
      <c r="O53" s="65"/>
      <c r="P53" s="192"/>
      <c r="Q53" s="193"/>
      <c r="R53" s="75"/>
    </row>
    <row r="54" spans="1:23" x14ac:dyDescent="0.25">
      <c r="C54" s="87" t="s">
        <v>11</v>
      </c>
      <c r="D54" s="88">
        <f>D53-D52</f>
        <v>0</v>
      </c>
      <c r="E54" s="88">
        <f>E53-E52</f>
        <v>0</v>
      </c>
      <c r="F54" s="88">
        <f>F53-F52</f>
        <v>0</v>
      </c>
      <c r="G54" s="74">
        <f>D54+E54+F54</f>
        <v>0</v>
      </c>
      <c r="H54" s="74">
        <f>H44+G54</f>
        <v>0</v>
      </c>
    </row>
    <row r="56" spans="1:23" x14ac:dyDescent="0.25">
      <c r="A56" t="s">
        <v>92</v>
      </c>
      <c r="C56" s="52" t="s">
        <v>93</v>
      </c>
      <c r="D56" s="90">
        <f>D46-D47+D48-D49</f>
        <v>3.9090909090909101</v>
      </c>
      <c r="E56" s="91">
        <f>E46-E47+E48-E49+D47</f>
        <v>34.371900826446279</v>
      </c>
      <c r="F56" s="90">
        <f>F46-F47+F48-F49+E47</f>
        <v>50.900826446280995</v>
      </c>
      <c r="G56" s="92"/>
      <c r="H56" s="92"/>
    </row>
    <row r="57" spans="1:23" x14ac:dyDescent="0.25">
      <c r="A57" s="57">
        <f>A47+1</f>
        <v>5</v>
      </c>
      <c r="B57" s="154" t="s">
        <v>110</v>
      </c>
      <c r="C57" s="58" t="s">
        <v>94</v>
      </c>
      <c r="D57" s="59">
        <f>IF(D56/$D$13&gt;=D46/2,D56/$D$13,D46/2)</f>
        <v>16</v>
      </c>
      <c r="E57" s="59">
        <f>IF(E56/$E$13&gt;=E46/2,E56/$E$13,E46/2)</f>
        <v>31.247182569496616</v>
      </c>
      <c r="F57" s="59">
        <f>IF(F56/$F$13&gt;=F46/2,F56/$F$13,F46/2)</f>
        <v>46.273478587528174</v>
      </c>
      <c r="G57" s="80"/>
      <c r="H57" s="80"/>
      <c r="J57" s="64">
        <f>D58</f>
        <v>5</v>
      </c>
      <c r="K57" s="64">
        <f>D59</f>
        <v>0</v>
      </c>
      <c r="L57" s="65"/>
      <c r="M57" s="64">
        <f>E58</f>
        <v>5</v>
      </c>
      <c r="N57" s="64">
        <f>E59</f>
        <v>0</v>
      </c>
      <c r="O57" s="66"/>
      <c r="P57" s="64">
        <f>F58</f>
        <v>10</v>
      </c>
      <c r="Q57" s="64">
        <f>F59</f>
        <v>0</v>
      </c>
    </row>
    <row r="58" spans="1:23" x14ac:dyDescent="0.25">
      <c r="A58" s="152" t="s">
        <v>38</v>
      </c>
      <c r="B58" s="137" t="s">
        <v>105</v>
      </c>
      <c r="C58" s="138" t="s">
        <v>91</v>
      </c>
      <c r="D58" s="95">
        <v>5</v>
      </c>
      <c r="E58" s="96">
        <v>5</v>
      </c>
      <c r="F58" s="95">
        <v>10</v>
      </c>
      <c r="G58" s="93"/>
      <c r="H58" s="93"/>
      <c r="J58" s="34"/>
      <c r="K58" s="34"/>
      <c r="L58" s="34"/>
      <c r="M58" s="34"/>
      <c r="N58" s="34"/>
      <c r="O58" s="34"/>
      <c r="P58" s="34"/>
      <c r="Q58" s="34"/>
      <c r="R58" s="72"/>
    </row>
    <row r="59" spans="1:23" s="129" customFormat="1" x14ac:dyDescent="0.25">
      <c r="A59" s="122"/>
      <c r="B59" s="122"/>
      <c r="C59" s="123" t="s">
        <v>10</v>
      </c>
      <c r="D59" s="124">
        <f>'input-output1'!H42</f>
        <v>0</v>
      </c>
      <c r="E59" s="128">
        <f>'input-output1'!O42</f>
        <v>0</v>
      </c>
      <c r="F59" s="124">
        <f>'input-output1'!V42</f>
        <v>0</v>
      </c>
      <c r="G59" s="125">
        <f>D59+E59+F59</f>
        <v>0</v>
      </c>
      <c r="H59" s="125">
        <f>H49+G59</f>
        <v>0</v>
      </c>
      <c r="J59" s="122"/>
      <c r="K59" s="122"/>
      <c r="L59" s="122"/>
      <c r="M59" s="122"/>
      <c r="N59" s="122"/>
      <c r="O59" s="122"/>
      <c r="P59" s="122"/>
      <c r="Q59" s="122"/>
      <c r="R59" s="126"/>
      <c r="S59" s="130"/>
      <c r="T59" s="130"/>
      <c r="U59" s="130"/>
      <c r="V59" s="130"/>
      <c r="W59" s="130"/>
    </row>
    <row r="60" spans="1:23" ht="13.8" thickBot="1" x14ac:dyDescent="0.3">
      <c r="C60" s="76" t="s">
        <v>49</v>
      </c>
      <c r="D60" s="78">
        <f>1+$D$16-D56</f>
        <v>41.090909090909093</v>
      </c>
      <c r="E60" s="46">
        <f>1+$E$16-E56</f>
        <v>32.628099173553721</v>
      </c>
      <c r="F60" s="90">
        <f>1+$F$16-F56</f>
        <v>38.099173553719005</v>
      </c>
      <c r="G60" s="80"/>
      <c r="H60" s="80"/>
    </row>
    <row r="61" spans="1:23" x14ac:dyDescent="0.25">
      <c r="C61" s="81" t="s">
        <v>50</v>
      </c>
      <c r="D61" s="83">
        <f>IF(D59=0,D60,(D60+D60+D59-1)/2)</f>
        <v>41.090909090909093</v>
      </c>
      <c r="E61" s="94">
        <f>IF(E59=0,E60,(E60+E60+E59-1)/2)</f>
        <v>32.628099173553721</v>
      </c>
      <c r="F61" s="83">
        <f>IF(F59=0,F60,(F60+F60+F59-1)/2)</f>
        <v>38.099173553719005</v>
      </c>
      <c r="G61" s="80"/>
      <c r="H61" s="80"/>
      <c r="J61" s="188">
        <f>D56</f>
        <v>3.9090909090909101</v>
      </c>
      <c r="K61" s="189"/>
      <c r="L61" s="85"/>
      <c r="M61" s="188">
        <f>E56</f>
        <v>34.371900826446279</v>
      </c>
      <c r="N61" s="189"/>
      <c r="O61" s="85"/>
      <c r="P61" s="188">
        <f>F56</f>
        <v>50.900826446280995</v>
      </c>
      <c r="Q61" s="189"/>
      <c r="R61" s="75"/>
    </row>
    <row r="62" spans="1:23" x14ac:dyDescent="0.25">
      <c r="C62" s="76" t="s">
        <v>97</v>
      </c>
      <c r="D62" s="78">
        <f>D59*D61</f>
        <v>0</v>
      </c>
      <c r="E62" s="46">
        <f>E59*E61</f>
        <v>0</v>
      </c>
      <c r="F62" s="78">
        <f>F59*F61</f>
        <v>0</v>
      </c>
      <c r="G62" s="80"/>
      <c r="H62" s="80"/>
      <c r="J62" s="190"/>
      <c r="K62" s="191"/>
      <c r="L62" s="63">
        <f>D57</f>
        <v>16</v>
      </c>
      <c r="M62" s="190"/>
      <c r="N62" s="191"/>
      <c r="O62" s="63">
        <f>E57</f>
        <v>31.247182569496616</v>
      </c>
      <c r="P62" s="190"/>
      <c r="Q62" s="191"/>
      <c r="R62" s="63">
        <f>F57</f>
        <v>46.273478587528174</v>
      </c>
    </row>
    <row r="63" spans="1:23" ht="13.8" thickBot="1" x14ac:dyDescent="0.3">
      <c r="C63" s="76" t="s">
        <v>98</v>
      </c>
      <c r="D63" s="78">
        <f>D59*$A$13</f>
        <v>0</v>
      </c>
      <c r="E63" s="46">
        <f>E59*$A$13</f>
        <v>0</v>
      </c>
      <c r="F63" s="78">
        <f>F59*$A$13</f>
        <v>0</v>
      </c>
      <c r="G63" s="80"/>
      <c r="H63" s="80"/>
      <c r="J63" s="192"/>
      <c r="K63" s="193"/>
      <c r="L63" s="65"/>
      <c r="M63" s="192"/>
      <c r="N63" s="193"/>
      <c r="O63" s="65"/>
      <c r="P63" s="192"/>
      <c r="Q63" s="193"/>
      <c r="R63" s="75"/>
    </row>
    <row r="64" spans="1:23" x14ac:dyDescent="0.25">
      <c r="C64" s="87" t="s">
        <v>11</v>
      </c>
      <c r="D64" s="88">
        <f>D63-D62</f>
        <v>0</v>
      </c>
      <c r="E64" s="88">
        <f>E63-E62</f>
        <v>0</v>
      </c>
      <c r="F64" s="88">
        <f>F63-F62</f>
        <v>0</v>
      </c>
      <c r="G64" s="74">
        <f>D64+E64+F64</f>
        <v>0</v>
      </c>
      <c r="H64" s="74">
        <f>H54+G64</f>
        <v>0</v>
      </c>
    </row>
    <row r="66" spans="1:23" x14ac:dyDescent="0.25">
      <c r="A66" t="s">
        <v>92</v>
      </c>
      <c r="C66" s="52" t="s">
        <v>93</v>
      </c>
      <c r="D66" s="90">
        <f>D56-D57+D58-D59</f>
        <v>-7.0909090909090899</v>
      </c>
      <c r="E66" s="91">
        <f>E56-E57+E58-E59+D57</f>
        <v>24.124718256949663</v>
      </c>
      <c r="F66" s="90">
        <f>F56-F57+F58-F59+E57</f>
        <v>45.874530428249436</v>
      </c>
      <c r="G66" s="92"/>
      <c r="H66" s="92"/>
    </row>
    <row r="67" spans="1:23" x14ac:dyDescent="0.25">
      <c r="A67" s="57">
        <f>A57+1</f>
        <v>6</v>
      </c>
      <c r="B67" s="154" t="s">
        <v>111</v>
      </c>
      <c r="C67" s="58" t="s">
        <v>94</v>
      </c>
      <c r="D67" s="59">
        <f>IF(D66/$D$13&gt;=D56/2,D66/$D$13,D56/2)</f>
        <v>1.954545454545455</v>
      </c>
      <c r="E67" s="59">
        <f>IF(E66/$E$13&gt;=E56/2,E66/$E$13,E56/2)</f>
        <v>21.931562051772421</v>
      </c>
      <c r="F67" s="59">
        <f>IF(F66/$F$13&gt;=F56/2,F66/$F$13,F56/2)</f>
        <v>41.704118571135851</v>
      </c>
      <c r="G67" s="80"/>
      <c r="H67" s="80"/>
      <c r="J67" s="64">
        <f>D68</f>
        <v>80</v>
      </c>
      <c r="K67" s="64">
        <f>D69</f>
        <v>0</v>
      </c>
      <c r="L67" s="65"/>
      <c r="M67" s="64">
        <f>E68</f>
        <v>40</v>
      </c>
      <c r="N67" s="64">
        <f>E69</f>
        <v>0</v>
      </c>
      <c r="O67" s="66"/>
      <c r="P67" s="64">
        <f>F68</f>
        <v>40</v>
      </c>
      <c r="Q67" s="64">
        <f>F69</f>
        <v>0</v>
      </c>
    </row>
    <row r="68" spans="1:23" x14ac:dyDescent="0.25">
      <c r="A68" s="152" t="s">
        <v>38</v>
      </c>
      <c r="B68" s="137" t="s">
        <v>104</v>
      </c>
      <c r="C68" s="153" t="s">
        <v>91</v>
      </c>
      <c r="D68" s="95">
        <v>80</v>
      </c>
      <c r="E68" s="96">
        <v>40</v>
      </c>
      <c r="F68" s="95">
        <v>40</v>
      </c>
      <c r="G68" s="93"/>
      <c r="H68" s="93"/>
      <c r="J68" s="34"/>
      <c r="K68" s="34"/>
      <c r="L68" s="34"/>
      <c r="M68" s="34"/>
      <c r="N68" s="34"/>
      <c r="O68" s="34"/>
      <c r="P68" s="34"/>
      <c r="Q68" s="34"/>
      <c r="R68" s="72"/>
    </row>
    <row r="69" spans="1:23" s="129" customFormat="1" x14ac:dyDescent="0.25">
      <c r="A69" s="122"/>
      <c r="B69" s="122"/>
      <c r="C69" s="123" t="s">
        <v>10</v>
      </c>
      <c r="D69" s="124">
        <f>'input-output1'!H49</f>
        <v>0</v>
      </c>
      <c r="E69" s="128">
        <f>'input-output1'!O49</f>
        <v>0</v>
      </c>
      <c r="F69" s="124">
        <f>'input-output1'!V49</f>
        <v>0</v>
      </c>
      <c r="G69" s="125">
        <f>D69+E69+F69</f>
        <v>0</v>
      </c>
      <c r="H69" s="125">
        <f>H59+G69</f>
        <v>0</v>
      </c>
      <c r="J69" s="122"/>
      <c r="K69" s="122"/>
      <c r="L69" s="122"/>
      <c r="M69" s="122"/>
      <c r="N69" s="122"/>
      <c r="O69" s="122"/>
      <c r="P69" s="122"/>
      <c r="Q69" s="122"/>
      <c r="R69" s="126"/>
      <c r="S69" s="130"/>
      <c r="T69" s="130"/>
      <c r="U69" s="130"/>
      <c r="V69" s="130"/>
      <c r="W69" s="130"/>
    </row>
    <row r="70" spans="1:23" ht="13.8" thickBot="1" x14ac:dyDescent="0.3">
      <c r="C70" s="76" t="s">
        <v>49</v>
      </c>
      <c r="D70" s="78">
        <f>1+$D$16-D66</f>
        <v>52.090909090909093</v>
      </c>
      <c r="E70" s="46">
        <f>1+$E$16-E66</f>
        <v>42.875281743050337</v>
      </c>
      <c r="F70" s="90">
        <f>1+$F$16-F66</f>
        <v>43.125469571750564</v>
      </c>
      <c r="G70" s="80"/>
      <c r="H70" s="80"/>
    </row>
    <row r="71" spans="1:23" x14ac:dyDescent="0.25">
      <c r="C71" s="81" t="s">
        <v>50</v>
      </c>
      <c r="D71" s="83">
        <f>IF(D69=0,D70,(D70+D70+D69-1)/2)</f>
        <v>52.090909090909093</v>
      </c>
      <c r="E71" s="94">
        <f>IF(E69=0,E70,(E70+E70+E69-1)/2)</f>
        <v>42.875281743050337</v>
      </c>
      <c r="F71" s="83">
        <f>IF(F69=0,F70,(F70+F70+F69-1)/2)</f>
        <v>43.125469571750564</v>
      </c>
      <c r="G71" s="80"/>
      <c r="H71" s="80"/>
      <c r="J71" s="188">
        <f>D66</f>
        <v>-7.0909090909090899</v>
      </c>
      <c r="K71" s="189"/>
      <c r="L71" s="85"/>
      <c r="M71" s="188">
        <f>E66</f>
        <v>24.124718256949663</v>
      </c>
      <c r="N71" s="189"/>
      <c r="O71" s="85"/>
      <c r="P71" s="188">
        <f>F66</f>
        <v>45.874530428249436</v>
      </c>
      <c r="Q71" s="189"/>
      <c r="R71" s="75"/>
    </row>
    <row r="72" spans="1:23" x14ac:dyDescent="0.25">
      <c r="C72" s="76" t="s">
        <v>97</v>
      </c>
      <c r="D72" s="78">
        <f>D69*D71</f>
        <v>0</v>
      </c>
      <c r="E72" s="46">
        <f>E69*E71</f>
        <v>0</v>
      </c>
      <c r="F72" s="78">
        <f>F69*F71</f>
        <v>0</v>
      </c>
      <c r="G72" s="80"/>
      <c r="H72" s="80"/>
      <c r="J72" s="190"/>
      <c r="K72" s="191"/>
      <c r="L72" s="63">
        <f>D67</f>
        <v>1.954545454545455</v>
      </c>
      <c r="M72" s="190"/>
      <c r="N72" s="191"/>
      <c r="O72" s="63">
        <f>E67</f>
        <v>21.931562051772421</v>
      </c>
      <c r="P72" s="190"/>
      <c r="Q72" s="191"/>
      <c r="R72" s="63">
        <f>F67</f>
        <v>41.704118571135851</v>
      </c>
    </row>
    <row r="73" spans="1:23" ht="13.8" thickBot="1" x14ac:dyDescent="0.3">
      <c r="C73" s="76" t="s">
        <v>98</v>
      </c>
      <c r="D73" s="78">
        <f>D69*$A$13</f>
        <v>0</v>
      </c>
      <c r="E73" s="46">
        <f>E69*$A$13</f>
        <v>0</v>
      </c>
      <c r="F73" s="78">
        <f>F69*$A$13</f>
        <v>0</v>
      </c>
      <c r="G73" s="80"/>
      <c r="H73" s="80"/>
      <c r="J73" s="192"/>
      <c r="K73" s="193"/>
      <c r="L73" s="65"/>
      <c r="M73" s="192"/>
      <c r="N73" s="193"/>
      <c r="O73" s="65"/>
      <c r="P73" s="192"/>
      <c r="Q73" s="193"/>
      <c r="R73" s="75"/>
    </row>
    <row r="74" spans="1:23" x14ac:dyDescent="0.25">
      <c r="C74" s="87" t="s">
        <v>11</v>
      </c>
      <c r="D74" s="88">
        <f>D73-D72</f>
        <v>0</v>
      </c>
      <c r="E74" s="88">
        <f>E73-E72</f>
        <v>0</v>
      </c>
      <c r="F74" s="88">
        <f>F73-F72</f>
        <v>0</v>
      </c>
      <c r="G74" s="74">
        <f>D74+E74+F74</f>
        <v>0</v>
      </c>
      <c r="H74" s="74">
        <f>H64+G74</f>
        <v>0</v>
      </c>
    </row>
    <row r="76" spans="1:23" x14ac:dyDescent="0.25">
      <c r="A76" t="s">
        <v>92</v>
      </c>
      <c r="C76" s="52" t="s">
        <v>93</v>
      </c>
      <c r="D76" s="90">
        <f>D66-D67+D68-D69</f>
        <v>70.954545454545453</v>
      </c>
      <c r="E76" s="91">
        <f>E66-E67+E68-E69+D67</f>
        <v>44.147701659722699</v>
      </c>
      <c r="F76" s="90">
        <f>F66-F67+F68-F69+E67</f>
        <v>66.101973908886009</v>
      </c>
      <c r="G76" s="92"/>
      <c r="H76" s="92"/>
    </row>
    <row r="77" spans="1:23" x14ac:dyDescent="0.25">
      <c r="A77" s="57">
        <f>A67+1</f>
        <v>7</v>
      </c>
      <c r="B77" s="154" t="s">
        <v>112</v>
      </c>
      <c r="C77" s="58" t="s">
        <v>94</v>
      </c>
      <c r="D77" s="59">
        <f>IF(D76/$D$13&gt;=D66/2,D76/$D$13,D66/2)</f>
        <v>64.504132231404952</v>
      </c>
      <c r="E77" s="59">
        <f>IF(E76/$E$13&gt;=E66/2,E76/$E$13,E66/2)</f>
        <v>40.134274236111544</v>
      </c>
      <c r="F77" s="59">
        <f>IF(F76/$F$13&gt;=F66/2,F76/$F$13,F66/2)</f>
        <v>60.092703553532729</v>
      </c>
      <c r="G77" s="80"/>
      <c r="H77" s="80"/>
      <c r="J77" s="63">
        <f>D78</f>
        <v>40</v>
      </c>
      <c r="K77" s="64">
        <f>D79</f>
        <v>0</v>
      </c>
      <c r="L77" s="65"/>
      <c r="M77" s="63">
        <f>E78</f>
        <v>20</v>
      </c>
      <c r="N77" s="64">
        <f>E79</f>
        <v>0</v>
      </c>
      <c r="O77" s="66"/>
      <c r="P77" s="63">
        <f>F78</f>
        <v>20</v>
      </c>
      <c r="Q77" s="64">
        <f>F79</f>
        <v>0</v>
      </c>
    </row>
    <row r="78" spans="1:23" x14ac:dyDescent="0.25">
      <c r="A78" s="152" t="s">
        <v>38</v>
      </c>
      <c r="B78" s="34"/>
      <c r="C78" s="68" t="s">
        <v>91</v>
      </c>
      <c r="D78" s="69">
        <f>$D$14</f>
        <v>40</v>
      </c>
      <c r="E78" s="50">
        <f>$E$14</f>
        <v>20</v>
      </c>
      <c r="F78" s="69">
        <f>$F$14</f>
        <v>20</v>
      </c>
      <c r="G78" s="93"/>
      <c r="H78" s="93"/>
      <c r="J78" s="34"/>
      <c r="K78" s="34"/>
      <c r="L78" s="34"/>
      <c r="M78" s="34"/>
      <c r="N78" s="34"/>
      <c r="O78" s="34"/>
      <c r="P78" s="34"/>
      <c r="Q78" s="34"/>
      <c r="R78" s="72"/>
    </row>
    <row r="79" spans="1:23" s="129" customFormat="1" x14ac:dyDescent="0.25">
      <c r="A79" s="122"/>
      <c r="B79" s="122"/>
      <c r="C79" s="123" t="s">
        <v>10</v>
      </c>
      <c r="D79" s="124">
        <f>'input-output1'!H56</f>
        <v>0</v>
      </c>
      <c r="E79" s="128">
        <f>'input-output1'!O56</f>
        <v>0</v>
      </c>
      <c r="F79" s="124">
        <f>'input-output1'!V56</f>
        <v>0</v>
      </c>
      <c r="G79" s="125">
        <f>D79+E79+F79</f>
        <v>0</v>
      </c>
      <c r="H79" s="125">
        <f>H69+G79</f>
        <v>0</v>
      </c>
      <c r="J79" s="122"/>
      <c r="K79" s="122"/>
      <c r="L79" s="122"/>
      <c r="M79" s="122"/>
      <c r="N79" s="122"/>
      <c r="O79" s="122"/>
      <c r="P79" s="122"/>
      <c r="Q79" s="122"/>
      <c r="R79" s="126"/>
      <c r="S79" s="130"/>
      <c r="T79" s="130"/>
      <c r="U79" s="130"/>
      <c r="V79" s="130"/>
      <c r="W79" s="130"/>
    </row>
    <row r="80" spans="1:23" ht="13.8" thickBot="1" x14ac:dyDescent="0.3">
      <c r="B80" s="162" t="s">
        <v>125</v>
      </c>
      <c r="C80" s="76" t="s">
        <v>49</v>
      </c>
      <c r="D80" s="78">
        <f>ABS(1+$D$16-D76)</f>
        <v>25.954545454545453</v>
      </c>
      <c r="E80" s="46">
        <f>1+$E$16-E76</f>
        <v>22.852298340277301</v>
      </c>
      <c r="F80" s="90">
        <f>1+$F$16-F76</f>
        <v>22.898026091113991</v>
      </c>
      <c r="G80" s="80"/>
      <c r="H80" s="80"/>
    </row>
    <row r="81" spans="1:23" x14ac:dyDescent="0.25">
      <c r="C81" s="81" t="s">
        <v>50</v>
      </c>
      <c r="D81" s="83">
        <f>IF(D79=0,D80,(D80+D80+D79-1)/2)</f>
        <v>25.954545454545453</v>
      </c>
      <c r="E81" s="94">
        <f>IF(E79=0,E80,(E80+E80+E79-1)/2)</f>
        <v>22.852298340277301</v>
      </c>
      <c r="F81" s="83">
        <f>IF(F79=0,F80,(F80+F80+F79-1)/2)</f>
        <v>22.898026091113991</v>
      </c>
      <c r="G81" s="80"/>
      <c r="H81" s="80"/>
      <c r="J81" s="188">
        <f>D76</f>
        <v>70.954545454545453</v>
      </c>
      <c r="K81" s="189"/>
      <c r="L81" s="85"/>
      <c r="M81" s="188">
        <f>E76</f>
        <v>44.147701659722699</v>
      </c>
      <c r="N81" s="189"/>
      <c r="O81" s="85"/>
      <c r="P81" s="188">
        <f>F76</f>
        <v>66.101973908886009</v>
      </c>
      <c r="Q81" s="189"/>
      <c r="R81" s="75"/>
    </row>
    <row r="82" spans="1:23" x14ac:dyDescent="0.25">
      <c r="C82" s="76" t="s">
        <v>97</v>
      </c>
      <c r="D82" s="78">
        <f>D79*D81</f>
        <v>0</v>
      </c>
      <c r="E82" s="46">
        <f>E79*E81</f>
        <v>0</v>
      </c>
      <c r="F82" s="78">
        <f>F79*F81</f>
        <v>0</v>
      </c>
      <c r="G82" s="80"/>
      <c r="H82" s="80"/>
      <c r="J82" s="190"/>
      <c r="K82" s="191"/>
      <c r="L82" s="63">
        <f>D77</f>
        <v>64.504132231404952</v>
      </c>
      <c r="M82" s="190"/>
      <c r="N82" s="191"/>
      <c r="O82" s="63">
        <f>E77</f>
        <v>40.134274236111544</v>
      </c>
      <c r="P82" s="190"/>
      <c r="Q82" s="191"/>
      <c r="R82" s="63">
        <f>F77</f>
        <v>60.092703553532729</v>
      </c>
    </row>
    <row r="83" spans="1:23" ht="13.8" thickBot="1" x14ac:dyDescent="0.3">
      <c r="C83" s="76" t="s">
        <v>98</v>
      </c>
      <c r="D83" s="78">
        <f>D79*$A$13</f>
        <v>0</v>
      </c>
      <c r="E83" s="46">
        <f>E79*$A$13</f>
        <v>0</v>
      </c>
      <c r="F83" s="78">
        <f>F79*$A$13</f>
        <v>0</v>
      </c>
      <c r="G83" s="80"/>
      <c r="H83" s="80"/>
      <c r="J83" s="192"/>
      <c r="K83" s="193"/>
      <c r="L83" s="65"/>
      <c r="M83" s="192"/>
      <c r="N83" s="193"/>
      <c r="O83" s="65"/>
      <c r="P83" s="192"/>
      <c r="Q83" s="193"/>
      <c r="R83" s="75"/>
    </row>
    <row r="84" spans="1:23" x14ac:dyDescent="0.25">
      <c r="C84" s="87" t="s">
        <v>11</v>
      </c>
      <c r="D84" s="88">
        <f>D83-D82</f>
        <v>0</v>
      </c>
      <c r="E84" s="88">
        <f>E83-E82</f>
        <v>0</v>
      </c>
      <c r="F84" s="88">
        <f>F83-F82</f>
        <v>0</v>
      </c>
      <c r="G84" s="74">
        <f>D84+E84+F84</f>
        <v>0</v>
      </c>
      <c r="H84" s="74">
        <f>H74+G84</f>
        <v>0</v>
      </c>
    </row>
    <row r="86" spans="1:23" x14ac:dyDescent="0.25">
      <c r="A86" t="s">
        <v>92</v>
      </c>
      <c r="C86" s="52" t="s">
        <v>93</v>
      </c>
      <c r="D86" s="90">
        <f>D76-D77+D78-D79</f>
        <v>46.450413223140501</v>
      </c>
      <c r="E86" s="91">
        <f>E76-E77+E78-E79+D77</f>
        <v>88.5175596550161</v>
      </c>
      <c r="F86" s="90">
        <f>F76-F77+F78-F79+E77</f>
        <v>66.143544591464831</v>
      </c>
      <c r="G86" s="92"/>
      <c r="H86" s="92"/>
    </row>
    <row r="87" spans="1:23" x14ac:dyDescent="0.25">
      <c r="A87" s="57">
        <f>A77+1</f>
        <v>8</v>
      </c>
      <c r="B87" s="154" t="s">
        <v>113</v>
      </c>
      <c r="C87" s="58" t="s">
        <v>94</v>
      </c>
      <c r="D87" s="59">
        <f>IF(D86/$D$13&gt;=D76/2,D86/$D$13,D76/2)</f>
        <v>42.227648384673181</v>
      </c>
      <c r="E87" s="59">
        <f>IF(E86/$E$13&gt;=E76/2,E86/$E$13,E76/2)</f>
        <v>80.470508777287364</v>
      </c>
      <c r="F87" s="59">
        <f>IF(F86/$F$13&gt;=F76/2,F86/$F$13,F76/2)</f>
        <v>60.130495083149839</v>
      </c>
      <c r="G87" s="80"/>
      <c r="H87" s="80"/>
      <c r="J87" s="63">
        <f>D88</f>
        <v>40</v>
      </c>
      <c r="K87" s="64">
        <f>D89</f>
        <v>0</v>
      </c>
      <c r="L87" s="65"/>
      <c r="M87" s="63">
        <f>E88</f>
        <v>20</v>
      </c>
      <c r="N87" s="64">
        <f>E89</f>
        <v>0</v>
      </c>
      <c r="O87" s="66"/>
      <c r="P87" s="63">
        <f>F88</f>
        <v>20</v>
      </c>
      <c r="Q87" s="64">
        <f>F89</f>
        <v>0</v>
      </c>
    </row>
    <row r="88" spans="1:23" x14ac:dyDescent="0.25">
      <c r="A88" s="152" t="s">
        <v>38</v>
      </c>
      <c r="B88" s="34"/>
      <c r="C88" s="68" t="s">
        <v>91</v>
      </c>
      <c r="D88" s="69">
        <f>$D$14</f>
        <v>40</v>
      </c>
      <c r="E88" s="50">
        <f>$E$14</f>
        <v>20</v>
      </c>
      <c r="F88" s="69">
        <f>$F$14</f>
        <v>20</v>
      </c>
      <c r="G88" s="93"/>
      <c r="H88" s="93"/>
      <c r="J88" s="34"/>
      <c r="K88" s="34"/>
      <c r="L88" s="34"/>
      <c r="M88" s="34"/>
      <c r="N88" s="34"/>
      <c r="O88" s="34"/>
      <c r="P88" s="34"/>
      <c r="Q88" s="34"/>
      <c r="R88" s="72"/>
    </row>
    <row r="89" spans="1:23" s="129" customFormat="1" x14ac:dyDescent="0.25">
      <c r="A89" s="122"/>
      <c r="B89" s="122"/>
      <c r="C89" s="123" t="s">
        <v>10</v>
      </c>
      <c r="D89" s="124">
        <f>'input-output1'!H63</f>
        <v>0</v>
      </c>
      <c r="E89" s="128">
        <f>'input-output1'!O63</f>
        <v>0</v>
      </c>
      <c r="F89" s="124">
        <f>'input-output1'!V63</f>
        <v>0</v>
      </c>
      <c r="G89" s="125">
        <f>D89+E89+F89</f>
        <v>0</v>
      </c>
      <c r="H89" s="125">
        <f>H79+G89</f>
        <v>0</v>
      </c>
      <c r="J89" s="122"/>
      <c r="K89" s="122"/>
      <c r="L89" s="122"/>
      <c r="M89" s="122"/>
      <c r="N89" s="122"/>
      <c r="O89" s="122"/>
      <c r="P89" s="122"/>
      <c r="Q89" s="122"/>
      <c r="R89" s="126"/>
      <c r="S89" s="130"/>
      <c r="T89" s="130"/>
      <c r="U89" s="130"/>
      <c r="V89" s="130"/>
      <c r="W89" s="130"/>
    </row>
    <row r="90" spans="1:23" ht="13.8" thickBot="1" x14ac:dyDescent="0.3">
      <c r="C90" s="76" t="s">
        <v>49</v>
      </c>
      <c r="D90" s="78">
        <f>ABS(1+$D$16-D86)</f>
        <v>1.4504132231405009</v>
      </c>
      <c r="E90" s="46">
        <f>ABS(1+$E$16-E86)</f>
        <v>21.5175596550161</v>
      </c>
      <c r="F90" s="90">
        <f>1+$F$16-F86</f>
        <v>22.856455408535169</v>
      </c>
      <c r="G90" s="80"/>
      <c r="H90" s="80"/>
    </row>
    <row r="91" spans="1:23" x14ac:dyDescent="0.25">
      <c r="C91" s="81" t="s">
        <v>50</v>
      </c>
      <c r="D91" s="83">
        <f>IF(D89=0,D90,(D90+D90+D89-1)/2)</f>
        <v>1.4504132231405009</v>
      </c>
      <c r="E91" s="94">
        <f>IF(E89=0,E90,(E90+E90+E89-1)/2)</f>
        <v>21.5175596550161</v>
      </c>
      <c r="F91" s="83">
        <f>IF(F89=0,F90,(F90+F90+F89-1)/2)</f>
        <v>22.856455408535169</v>
      </c>
      <c r="G91" s="80"/>
      <c r="H91" s="80"/>
      <c r="J91" s="188">
        <f>D86</f>
        <v>46.450413223140501</v>
      </c>
      <c r="K91" s="189"/>
      <c r="L91" s="85"/>
      <c r="M91" s="188">
        <f>E86</f>
        <v>88.5175596550161</v>
      </c>
      <c r="N91" s="189"/>
      <c r="O91" s="85"/>
      <c r="P91" s="188">
        <f>F86</f>
        <v>66.143544591464831</v>
      </c>
      <c r="Q91" s="189"/>
      <c r="R91" s="75"/>
    </row>
    <row r="92" spans="1:23" x14ac:dyDescent="0.25">
      <c r="C92" s="76" t="s">
        <v>97</v>
      </c>
      <c r="D92" s="78">
        <f>D89*D91</f>
        <v>0</v>
      </c>
      <c r="E92" s="46">
        <f>E89*E91</f>
        <v>0</v>
      </c>
      <c r="F92" s="78">
        <f>F89*F91</f>
        <v>0</v>
      </c>
      <c r="G92" s="80"/>
      <c r="H92" s="80"/>
      <c r="J92" s="190"/>
      <c r="K92" s="191"/>
      <c r="L92" s="63">
        <f>D87</f>
        <v>42.227648384673181</v>
      </c>
      <c r="M92" s="190"/>
      <c r="N92" s="191"/>
      <c r="O92" s="63">
        <f>E87</f>
        <v>80.470508777287364</v>
      </c>
      <c r="P92" s="190"/>
      <c r="Q92" s="191"/>
      <c r="R92" s="63">
        <f>F87</f>
        <v>60.130495083149839</v>
      </c>
    </row>
    <row r="93" spans="1:23" ht="13.8" thickBot="1" x14ac:dyDescent="0.3">
      <c r="C93" s="76" t="s">
        <v>98</v>
      </c>
      <c r="D93" s="78">
        <f>D89*$A$13</f>
        <v>0</v>
      </c>
      <c r="E93" s="46">
        <f>E89*$A$13</f>
        <v>0</v>
      </c>
      <c r="F93" s="78">
        <f>F89*$A$13</f>
        <v>0</v>
      </c>
      <c r="G93" s="80"/>
      <c r="H93" s="80"/>
      <c r="J93" s="192"/>
      <c r="K93" s="193"/>
      <c r="L93" s="65"/>
      <c r="M93" s="192"/>
      <c r="N93" s="193"/>
      <c r="O93" s="65"/>
      <c r="P93" s="192"/>
      <c r="Q93" s="193"/>
      <c r="R93" s="75"/>
    </row>
    <row r="94" spans="1:23" x14ac:dyDescent="0.25">
      <c r="C94" s="87" t="s">
        <v>11</v>
      </c>
      <c r="D94" s="88">
        <f>D93-D92</f>
        <v>0</v>
      </c>
      <c r="E94" s="88">
        <f>E93-E92</f>
        <v>0</v>
      </c>
      <c r="F94" s="88">
        <f>F93-F92</f>
        <v>0</v>
      </c>
      <c r="G94" s="74">
        <f>D94+E94+F94</f>
        <v>0</v>
      </c>
      <c r="H94" s="74">
        <f>H84+G94</f>
        <v>0</v>
      </c>
    </row>
    <row r="95" spans="1:23" x14ac:dyDescent="0.25">
      <c r="C95" s="51"/>
      <c r="E95" s="46"/>
      <c r="F95" s="46"/>
      <c r="G95" s="97"/>
      <c r="H95" s="97"/>
    </row>
    <row r="96" spans="1:23" x14ac:dyDescent="0.25">
      <c r="A96" t="s">
        <v>92</v>
      </c>
      <c r="C96" s="52" t="s">
        <v>93</v>
      </c>
      <c r="D96" s="90">
        <f>D86-D87+D88-D89</f>
        <v>44.22276483846732</v>
      </c>
      <c r="E96" s="91">
        <f>E86-E87+E88-E89+D87</f>
        <v>70.274699262401924</v>
      </c>
      <c r="F96" s="90">
        <f>F86-F87+F88-F89+E87</f>
        <v>106.48355828560236</v>
      </c>
      <c r="G96" s="92"/>
      <c r="H96" s="92"/>
    </row>
    <row r="97" spans="1:23" x14ac:dyDescent="0.25">
      <c r="A97" s="57">
        <f>A87+1</f>
        <v>9</v>
      </c>
      <c r="B97" s="154" t="s">
        <v>114</v>
      </c>
      <c r="C97" s="58" t="s">
        <v>94</v>
      </c>
      <c r="D97" s="59">
        <f>IF(D96/$D$13&gt;=D86/2,D96/$D$13,D86/2)</f>
        <v>40.202513489515745</v>
      </c>
      <c r="E97" s="59">
        <f>IF(E96/$D$13&gt;=E86/2,E96/$D$13,E86/2)</f>
        <v>63.886090238547197</v>
      </c>
      <c r="F97" s="59">
        <f>IF(F96/$D$13&gt;=F86/2,F96/$D$13,F86/2)</f>
        <v>96.803234805093041</v>
      </c>
      <c r="G97" s="80"/>
      <c r="H97" s="80"/>
      <c r="J97" s="63">
        <f>D98</f>
        <v>40</v>
      </c>
      <c r="K97" s="64">
        <f>D99</f>
        <v>0</v>
      </c>
      <c r="L97" s="65"/>
      <c r="M97" s="63">
        <f>E98</f>
        <v>20</v>
      </c>
      <c r="N97" s="64">
        <f>E99</f>
        <v>0</v>
      </c>
      <c r="O97" s="66"/>
      <c r="P97" s="63">
        <f>F98</f>
        <v>20</v>
      </c>
      <c r="Q97" s="64">
        <f>F99</f>
        <v>0</v>
      </c>
    </row>
    <row r="98" spans="1:23" x14ac:dyDescent="0.25">
      <c r="A98" s="152" t="s">
        <v>38</v>
      </c>
      <c r="B98" s="34"/>
      <c r="C98" s="68" t="s">
        <v>91</v>
      </c>
      <c r="D98" s="69">
        <f>$D$14</f>
        <v>40</v>
      </c>
      <c r="E98" s="50">
        <f>$E$14</f>
        <v>20</v>
      </c>
      <c r="F98" s="69">
        <f>$F$14</f>
        <v>20</v>
      </c>
      <c r="G98" s="93"/>
      <c r="H98" s="93"/>
      <c r="J98" s="34"/>
      <c r="K98" s="34"/>
      <c r="L98" s="34"/>
      <c r="M98" s="34"/>
      <c r="N98" s="34"/>
      <c r="O98" s="34"/>
      <c r="P98" s="34"/>
      <c r="Q98" s="34"/>
      <c r="R98" s="72"/>
    </row>
    <row r="99" spans="1:23" s="129" customFormat="1" x14ac:dyDescent="0.25">
      <c r="A99" s="122"/>
      <c r="B99" s="122"/>
      <c r="C99" s="123" t="s">
        <v>10</v>
      </c>
      <c r="D99" s="124">
        <f>'input-output1'!H73</f>
        <v>0</v>
      </c>
      <c r="E99" s="128">
        <f>'input-output1'!O73</f>
        <v>0</v>
      </c>
      <c r="F99" s="124">
        <f>'input-output1'!V73</f>
        <v>0</v>
      </c>
      <c r="G99" s="125">
        <f>D99+E99+F99</f>
        <v>0</v>
      </c>
      <c r="H99" s="125">
        <f>H89+G99</f>
        <v>0</v>
      </c>
      <c r="J99" s="122"/>
      <c r="K99" s="122"/>
      <c r="L99" s="122"/>
      <c r="M99" s="122"/>
      <c r="N99" s="122"/>
      <c r="O99" s="122"/>
      <c r="P99" s="122"/>
      <c r="Q99" s="122"/>
      <c r="R99" s="126"/>
      <c r="S99" s="130"/>
      <c r="T99" s="130"/>
      <c r="U99" s="130"/>
      <c r="V99" s="130"/>
      <c r="W99" s="130"/>
    </row>
    <row r="100" spans="1:23" ht="13.8" thickBot="1" x14ac:dyDescent="0.3">
      <c r="C100" s="76" t="s">
        <v>49</v>
      </c>
      <c r="D100" s="78">
        <f>1+$D$16-D96</f>
        <v>0.7772351615326798</v>
      </c>
      <c r="E100" s="46">
        <f>1+$E$16-E96</f>
        <v>-3.2746992624019242</v>
      </c>
      <c r="F100" s="90">
        <f>1+$F$16-F96</f>
        <v>-17.483558285602356</v>
      </c>
      <c r="G100" s="80"/>
      <c r="H100" s="80"/>
    </row>
    <row r="101" spans="1:23" x14ac:dyDescent="0.25">
      <c r="C101" s="81" t="s">
        <v>50</v>
      </c>
      <c r="D101" s="83">
        <f>IF(D99=0,D100,(D100+D100+D99-1)/2)</f>
        <v>0.7772351615326798</v>
      </c>
      <c r="E101" s="94">
        <f>IF(E99=0,E100,(E100+E100+E99-1)/2)</f>
        <v>-3.2746992624019242</v>
      </c>
      <c r="F101" s="83">
        <f>IF(F99=0,F100,(F100+F100+F99-1)/2)</f>
        <v>-17.483558285602356</v>
      </c>
      <c r="G101" s="80"/>
      <c r="H101" s="80"/>
      <c r="J101" s="188">
        <f>D96</f>
        <v>44.22276483846732</v>
      </c>
      <c r="K101" s="189"/>
      <c r="L101" s="85"/>
      <c r="M101" s="188">
        <f>E96</f>
        <v>70.274699262401924</v>
      </c>
      <c r="N101" s="189"/>
      <c r="O101" s="85"/>
      <c r="P101" s="188">
        <f>F96</f>
        <v>106.48355828560236</v>
      </c>
      <c r="Q101" s="189"/>
      <c r="R101" s="75"/>
    </row>
    <row r="102" spans="1:23" x14ac:dyDescent="0.25">
      <c r="C102" s="76" t="s">
        <v>97</v>
      </c>
      <c r="D102" s="78">
        <f>D99*D101</f>
        <v>0</v>
      </c>
      <c r="E102" s="46">
        <f>E99*E101</f>
        <v>0</v>
      </c>
      <c r="F102" s="78">
        <f>F99*F101</f>
        <v>0</v>
      </c>
      <c r="G102" s="80"/>
      <c r="H102" s="80"/>
      <c r="J102" s="190"/>
      <c r="K102" s="191"/>
      <c r="L102" s="63">
        <f>D97</f>
        <v>40.202513489515745</v>
      </c>
      <c r="M102" s="190"/>
      <c r="N102" s="191"/>
      <c r="O102" s="63">
        <f>E97</f>
        <v>63.886090238547197</v>
      </c>
      <c r="P102" s="190"/>
      <c r="Q102" s="191"/>
      <c r="R102" s="63">
        <f>F97</f>
        <v>96.803234805093041</v>
      </c>
    </row>
    <row r="103" spans="1:23" ht="13.8" thickBot="1" x14ac:dyDescent="0.3">
      <c r="C103" s="76" t="s">
        <v>98</v>
      </c>
      <c r="D103" s="78">
        <f>D99*$A$13</f>
        <v>0</v>
      </c>
      <c r="E103" s="46">
        <f>E99*$A$13</f>
        <v>0</v>
      </c>
      <c r="F103" s="78">
        <f>F99*$A$13</f>
        <v>0</v>
      </c>
      <c r="G103" s="80"/>
      <c r="H103" s="80"/>
      <c r="J103" s="192"/>
      <c r="K103" s="193"/>
      <c r="L103" s="65"/>
      <c r="M103" s="192"/>
      <c r="N103" s="193"/>
      <c r="O103" s="65"/>
      <c r="P103" s="192"/>
      <c r="Q103" s="193"/>
      <c r="R103" s="75"/>
    </row>
    <row r="104" spans="1:23" x14ac:dyDescent="0.25">
      <c r="C104" s="87" t="s">
        <v>11</v>
      </c>
      <c r="D104" s="88">
        <f>D103-D102</f>
        <v>0</v>
      </c>
      <c r="E104" s="88">
        <f>E103-E102</f>
        <v>0</v>
      </c>
      <c r="F104" s="88">
        <f>F103-F102</f>
        <v>0</v>
      </c>
      <c r="G104" s="74">
        <f>D104+E104+F104</f>
        <v>0</v>
      </c>
      <c r="H104" s="74">
        <f>H94+G104</f>
        <v>0</v>
      </c>
    </row>
    <row r="105" spans="1:23" x14ac:dyDescent="0.25">
      <c r="C105" s="51"/>
      <c r="E105" s="46"/>
      <c r="F105" s="46"/>
    </row>
    <row r="106" spans="1:23" x14ac:dyDescent="0.25">
      <c r="A106" t="s">
        <v>87</v>
      </c>
      <c r="C106" s="155" t="s">
        <v>99</v>
      </c>
      <c r="D106" s="97">
        <f>D24+D34+D44+D54+D64+D74+D84+D94</f>
        <v>0</v>
      </c>
      <c r="E106" s="97">
        <f>E24+E34+E44+E54+E64+E74+E84+E94</f>
        <v>0</v>
      </c>
      <c r="F106" s="97">
        <f>F24+F34+F44+F54+F64+F74+F84+F94</f>
        <v>0</v>
      </c>
      <c r="G106" s="159">
        <f>D106+E106+F106</f>
        <v>0</v>
      </c>
      <c r="H106" s="160"/>
    </row>
    <row r="107" spans="1:23" x14ac:dyDescent="0.25">
      <c r="A107" t="s">
        <v>100</v>
      </c>
      <c r="C107" s="155" t="s">
        <v>101</v>
      </c>
      <c r="D107" s="97">
        <f>D106/8</f>
        <v>0</v>
      </c>
      <c r="E107" s="97">
        <f>E106/8</f>
        <v>0</v>
      </c>
      <c r="F107" s="97">
        <f>F106/8</f>
        <v>0</v>
      </c>
      <c r="G107" s="159">
        <f>D107+E107+F107</f>
        <v>0</v>
      </c>
      <c r="H107" s="160"/>
    </row>
    <row r="108" spans="1:23" x14ac:dyDescent="0.25">
      <c r="C108" s="155" t="s">
        <v>115</v>
      </c>
      <c r="D108" s="46">
        <f>AVERAGE(D$86,D$96,D$76,D$66,D$56,D$46,D$36,D$16,D$26)</f>
        <v>32.493989481592784</v>
      </c>
      <c r="E108" s="46">
        <f>AVERAGE(E$86,E$96,E$76,E$66,E$56,E$46,E$36,E$16,E$26)</f>
        <v>55.169720972382862</v>
      </c>
      <c r="F108" s="46">
        <f>AVERAGE(F$86,F$96,F$76,F$66,F$56,F$46,F$36,F$16,F$26)</f>
        <v>74.167159295609281</v>
      </c>
      <c r="G108" s="159">
        <f>D108+E108+F108</f>
        <v>161.83086974958493</v>
      </c>
      <c r="H108" s="48"/>
    </row>
    <row r="109" spans="1:23" x14ac:dyDescent="0.25">
      <c r="C109" s="155" t="s">
        <v>116</v>
      </c>
      <c r="D109" s="46">
        <f>STDEV(D$86,D$96,D$76,D$66,D$56,D$46,D$36,D$16,D$26)</f>
        <v>24.501706957940598</v>
      </c>
      <c r="E109" s="46">
        <f>STDEV(E$86,E$96,E$76,E$66,E$56,E$46,E$36,E$16,E$26)</f>
        <v>19.870240286699929</v>
      </c>
      <c r="F109" s="46">
        <f>STDEV(F$86,F$96,F$76,F$66,F$56,F$46,F$36,F$16,F$26)</f>
        <v>19.129972046639548</v>
      </c>
      <c r="H109" s="48"/>
    </row>
    <row r="110" spans="1:23" x14ac:dyDescent="0.25">
      <c r="C110" s="155" t="s">
        <v>117</v>
      </c>
      <c r="D110" s="46">
        <f>-(D16-D96)</f>
        <v>0.2227648384673202</v>
      </c>
      <c r="E110" s="46">
        <f>-(E16-E96)</f>
        <v>4.2746992624019242</v>
      </c>
      <c r="F110" s="46">
        <f>-(F16-F96)</f>
        <v>18.483558285602356</v>
      </c>
      <c r="G110" s="47">
        <f>SUM(D110:F110)</f>
        <v>22.981022386471601</v>
      </c>
      <c r="I110" s="5" t="s">
        <v>124</v>
      </c>
    </row>
    <row r="111" spans="1:23" x14ac:dyDescent="0.25">
      <c r="C111" s="155" t="s">
        <v>118</v>
      </c>
      <c r="D111" s="46">
        <f>D16-MIN(D16,D26,D36,D46,D56,D66,D76,D86,D96)</f>
        <v>51.090909090909093</v>
      </c>
      <c r="E111" s="46">
        <f>E16-MIN(E16,E26,E36,E46,E56,E66,E76,E86,E96)</f>
        <v>41.875281743050337</v>
      </c>
      <c r="F111" s="46">
        <f>F16-MIN(F16,F26,F36,F46,F56,F66,F76,F86,F96)</f>
        <v>42.125469571750564</v>
      </c>
      <c r="G111" s="161">
        <f>AVERAGE(D111:F111)</f>
        <v>45.030553468569998</v>
      </c>
      <c r="H111" s="48"/>
    </row>
    <row r="112" spans="1:23" x14ac:dyDescent="0.25">
      <c r="C112" s="155" t="s">
        <v>119</v>
      </c>
      <c r="D112" s="156">
        <f>D107/D108</f>
        <v>0</v>
      </c>
      <c r="E112" s="156">
        <f>E107/E108</f>
        <v>0</v>
      </c>
      <c r="F112" s="156">
        <f>F107/F108</f>
        <v>0</v>
      </c>
      <c r="G112" s="161">
        <f>AVERAGE(D112:F112)</f>
        <v>0</v>
      </c>
      <c r="H112" t="s">
        <v>120</v>
      </c>
    </row>
    <row r="113" spans="3:8" x14ac:dyDescent="0.25">
      <c r="C113" s="157" t="s">
        <v>121</v>
      </c>
      <c r="D113" s="46" t="e">
        <f>D106/$G$106</f>
        <v>#DIV/0!</v>
      </c>
      <c r="E113" s="46" t="e">
        <f>E106/$G$106</f>
        <v>#DIV/0!</v>
      </c>
      <c r="F113" s="46" t="e">
        <f>F106/$G$106</f>
        <v>#DIV/0!</v>
      </c>
      <c r="H113" s="48"/>
    </row>
    <row r="114" spans="3:8" x14ac:dyDescent="0.25">
      <c r="C114" s="157" t="s">
        <v>122</v>
      </c>
      <c r="D114" s="158">
        <f>D110/$G$110</f>
        <v>9.6934259373271728E-3</v>
      </c>
      <c r="E114" s="158">
        <f t="shared" ref="E114" si="0">E110/$G$110</f>
        <v>0.18600996903072256</v>
      </c>
      <c r="F114" s="158">
        <f>F110/$G$110</f>
        <v>0.80429660503195022</v>
      </c>
      <c r="H114" s="48"/>
    </row>
    <row r="115" spans="3:8" x14ac:dyDescent="0.25">
      <c r="C115" s="157" t="s">
        <v>123</v>
      </c>
      <c r="D115" s="46">
        <f>(1-D114)*D106</f>
        <v>0</v>
      </c>
      <c r="E115" s="46">
        <f>(1-E114)*E106</f>
        <v>0</v>
      </c>
      <c r="F115" s="46">
        <f>(1-F114)*F106</f>
        <v>0</v>
      </c>
      <c r="G115" s="161">
        <f>SUM(D115:F115)</f>
        <v>0</v>
      </c>
      <c r="H115" s="48"/>
    </row>
    <row r="116" spans="3:8" x14ac:dyDescent="0.25">
      <c r="E116" s="46"/>
      <c r="F116" s="46"/>
    </row>
    <row r="117" spans="3:8" x14ac:dyDescent="0.25">
      <c r="C117" s="34"/>
      <c r="D117" s="97"/>
      <c r="E117" s="34"/>
      <c r="F117" s="34"/>
    </row>
  </sheetData>
  <mergeCells count="27">
    <mergeCell ref="J101:K103"/>
    <mergeCell ref="M101:N103"/>
    <mergeCell ref="P101:Q103"/>
    <mergeCell ref="J81:K83"/>
    <mergeCell ref="M81:N83"/>
    <mergeCell ref="P81:Q83"/>
    <mergeCell ref="J91:K93"/>
    <mergeCell ref="M91:N93"/>
    <mergeCell ref="P91:Q93"/>
    <mergeCell ref="J61:K63"/>
    <mergeCell ref="M61:N63"/>
    <mergeCell ref="P61:Q63"/>
    <mergeCell ref="J71:K73"/>
    <mergeCell ref="M71:N73"/>
    <mergeCell ref="P71:Q73"/>
    <mergeCell ref="J41:K43"/>
    <mergeCell ref="M41:N43"/>
    <mergeCell ref="P41:Q43"/>
    <mergeCell ref="J51:K53"/>
    <mergeCell ref="M51:N53"/>
    <mergeCell ref="P51:Q53"/>
    <mergeCell ref="J21:K23"/>
    <mergeCell ref="M21:N23"/>
    <mergeCell ref="P21:Q23"/>
    <mergeCell ref="J31:K33"/>
    <mergeCell ref="M31:N33"/>
    <mergeCell ref="P31:Q33"/>
  </mergeCells>
  <hyperlinks>
    <hyperlink ref="A3" r:id="rId1" display="mailto:a.y.hoekstra@utwente.nl" xr:uid="{00000000-0004-0000-0300-000000000000}"/>
  </hyperlinks>
  <pageMargins left="0.75" right="0.75" top="1" bottom="1" header="0.5" footer="0.5"/>
  <pageSetup paperSize="9" orientation="portrait" horizontalDpi="4294967293" r:id="rId2"/>
  <headerFooter alignWithMargins="0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5"/>
  <sheetViews>
    <sheetView view="pageLayout" zoomScaleNormal="85" workbookViewId="0">
      <selection activeCell="J3" sqref="J3:K6"/>
    </sheetView>
  </sheetViews>
  <sheetFormatPr defaultColWidth="9.109375" defaultRowHeight="15" x14ac:dyDescent="0.25"/>
  <cols>
    <col min="1" max="1" width="4.5546875" style="104" bestFit="1" customWidth="1"/>
    <col min="2" max="2" width="29.88671875" style="105" bestFit="1" customWidth="1"/>
    <col min="3" max="3" width="3.6640625" style="105" customWidth="1"/>
    <col min="4" max="5" width="9.6640625" style="105" customWidth="1"/>
    <col min="6" max="6" width="9.109375" style="105"/>
    <col min="7" max="8" width="9.6640625" style="105" customWidth="1"/>
    <col min="9" max="9" width="9.109375" style="105"/>
    <col min="10" max="11" width="9.6640625" style="105" customWidth="1"/>
    <col min="12" max="12" width="9.109375" style="105"/>
    <col min="13" max="13" width="4.6640625" style="105" customWidth="1"/>
    <col min="14" max="16384" width="9.109375" style="105"/>
  </cols>
  <sheetData>
    <row r="1" spans="1:13" s="102" customFormat="1" ht="16.2" thickBot="1" x14ac:dyDescent="0.3">
      <c r="A1" s="101"/>
      <c r="D1" s="171" t="s">
        <v>60</v>
      </c>
      <c r="E1" s="171"/>
      <c r="G1" s="171" t="s">
        <v>61</v>
      </c>
      <c r="H1" s="171"/>
      <c r="J1" s="171" t="s">
        <v>62</v>
      </c>
      <c r="K1" s="171"/>
    </row>
    <row r="2" spans="1:13" s="102" customFormat="1" ht="15.6" x14ac:dyDescent="0.25">
      <c r="A2" s="101"/>
      <c r="D2" s="103"/>
      <c r="E2" s="103"/>
      <c r="G2" s="103"/>
      <c r="H2" s="103"/>
      <c r="J2" s="103"/>
      <c r="K2" s="103"/>
    </row>
    <row r="3" spans="1:13" s="102" customFormat="1" ht="15.6" x14ac:dyDescent="0.25">
      <c r="A3" s="172"/>
      <c r="B3" s="173" t="s">
        <v>63</v>
      </c>
      <c r="C3" s="103"/>
      <c r="D3" s="174"/>
      <c r="E3" s="174"/>
      <c r="G3" s="174"/>
      <c r="H3" s="174"/>
      <c r="J3" s="174"/>
      <c r="K3" s="174"/>
    </row>
    <row r="4" spans="1:13" s="102" customFormat="1" ht="15.6" x14ac:dyDescent="0.25">
      <c r="A4" s="172"/>
      <c r="B4" s="173"/>
      <c r="C4" s="103"/>
      <c r="D4" s="174"/>
      <c r="E4" s="174"/>
      <c r="G4" s="174"/>
      <c r="H4" s="174"/>
      <c r="J4" s="174"/>
      <c r="K4" s="174"/>
    </row>
    <row r="5" spans="1:13" s="102" customFormat="1" ht="15.6" x14ac:dyDescent="0.25">
      <c r="A5" s="172"/>
      <c r="B5" s="173"/>
      <c r="C5" s="103"/>
      <c r="D5" s="174"/>
      <c r="E5" s="174"/>
      <c r="G5" s="174"/>
      <c r="H5" s="174"/>
      <c r="J5" s="174"/>
      <c r="K5" s="174"/>
    </row>
    <row r="6" spans="1:13" s="102" customFormat="1" ht="15.6" x14ac:dyDescent="0.25">
      <c r="A6" s="172"/>
      <c r="B6" s="173"/>
      <c r="C6" s="103"/>
      <c r="D6" s="174"/>
      <c r="E6" s="174"/>
      <c r="G6" s="174"/>
      <c r="H6" s="174"/>
      <c r="J6" s="174"/>
      <c r="K6" s="174"/>
    </row>
    <row r="7" spans="1:13" s="102" customFormat="1" ht="15.6" x14ac:dyDescent="0.25">
      <c r="A7" s="172"/>
      <c r="B7" s="173"/>
      <c r="C7" s="103"/>
      <c r="D7" s="174"/>
      <c r="E7" s="174"/>
      <c r="G7" s="174"/>
      <c r="H7" s="174"/>
      <c r="J7" s="174"/>
      <c r="K7" s="174"/>
    </row>
    <row r="8" spans="1:13" s="102" customFormat="1" ht="15.6" x14ac:dyDescent="0.25">
      <c r="A8" s="172"/>
      <c r="B8" s="173"/>
      <c r="C8" s="103"/>
      <c r="D8" s="174"/>
      <c r="E8" s="174"/>
      <c r="G8" s="174"/>
      <c r="H8" s="174"/>
      <c r="J8" s="174"/>
      <c r="K8" s="174"/>
    </row>
    <row r="9" spans="1:13" ht="12" customHeight="1" thickBot="1" x14ac:dyDescent="0.3">
      <c r="B9" s="102" t="s">
        <v>64</v>
      </c>
      <c r="D9" s="102"/>
      <c r="E9" s="143">
        <v>50</v>
      </c>
    </row>
    <row r="10" spans="1:13" ht="12" customHeight="1" thickBot="1" x14ac:dyDescent="0.3">
      <c r="A10" s="175" t="s">
        <v>65</v>
      </c>
      <c r="B10" s="106"/>
      <c r="C10" s="106"/>
      <c r="D10" s="106"/>
      <c r="E10" s="106"/>
      <c r="F10" s="106"/>
      <c r="G10" s="106"/>
      <c r="H10" s="106"/>
      <c r="I10" s="106"/>
      <c r="J10" s="106"/>
      <c r="K10" s="106"/>
      <c r="L10" s="106"/>
      <c r="M10" s="107"/>
    </row>
    <row r="11" spans="1:13" ht="39.9" customHeight="1" thickBot="1" x14ac:dyDescent="0.3">
      <c r="A11" s="176"/>
      <c r="B11" s="103" t="s">
        <v>66</v>
      </c>
      <c r="C11" s="103"/>
      <c r="D11" s="178">
        <v>1</v>
      </c>
      <c r="E11" s="179"/>
      <c r="G11" s="178">
        <v>1</v>
      </c>
      <c r="H11" s="179"/>
      <c r="J11" s="178">
        <v>1</v>
      </c>
      <c r="K11" s="179"/>
      <c r="M11" s="108"/>
    </row>
    <row r="12" spans="1:13" ht="12" customHeight="1" x14ac:dyDescent="0.25">
      <c r="A12" s="176"/>
      <c r="M12" s="108"/>
    </row>
    <row r="13" spans="1:13" s="109" customFormat="1" ht="30" customHeight="1" x14ac:dyDescent="0.25">
      <c r="A13" s="176"/>
      <c r="D13" s="110">
        <f>'the model1'!D18</f>
        <v>40</v>
      </c>
      <c r="E13" s="111"/>
      <c r="F13" s="112"/>
      <c r="G13" s="110">
        <f>'the model1'!E18</f>
        <v>20</v>
      </c>
      <c r="H13" s="111"/>
      <c r="I13" s="113"/>
      <c r="J13" s="110">
        <f>'the model1'!F18</f>
        <v>20</v>
      </c>
      <c r="K13" s="111"/>
      <c r="M13" s="114"/>
    </row>
    <row r="14" spans="1:13" x14ac:dyDescent="0.25">
      <c r="A14" s="176"/>
      <c r="D14" s="115"/>
      <c r="E14" s="115"/>
      <c r="F14" s="115"/>
      <c r="G14" s="115"/>
      <c r="H14" s="115"/>
      <c r="I14" s="115"/>
      <c r="J14" s="115"/>
      <c r="K14" s="115"/>
      <c r="L14" s="115"/>
      <c r="M14" s="108"/>
    </row>
    <row r="15" spans="1:13" x14ac:dyDescent="0.25">
      <c r="A15" s="176"/>
      <c r="D15" s="115"/>
      <c r="E15" s="115"/>
      <c r="F15" s="115"/>
      <c r="G15" s="115"/>
      <c r="H15" s="115"/>
      <c r="I15" s="115"/>
      <c r="J15" s="115"/>
      <c r="K15" s="115"/>
      <c r="L15" s="115"/>
      <c r="M15" s="108"/>
    </row>
    <row r="16" spans="1:13" ht="15.6" thickBot="1" x14ac:dyDescent="0.3">
      <c r="A16" s="176"/>
      <c r="D16" s="116"/>
      <c r="E16" s="116"/>
      <c r="F16" s="116"/>
      <c r="G16" s="116"/>
      <c r="M16" s="108"/>
    </row>
    <row r="17" spans="1:13" ht="15.6" x14ac:dyDescent="0.25">
      <c r="A17" s="176"/>
      <c r="B17" s="103" t="s">
        <v>67</v>
      </c>
      <c r="C17" s="103"/>
      <c r="D17" s="180">
        <f>'the model1'!D16</f>
        <v>44</v>
      </c>
      <c r="E17" s="181"/>
      <c r="F17" s="113"/>
      <c r="G17" s="180">
        <f>'the model1'!E16</f>
        <v>66</v>
      </c>
      <c r="H17" s="181"/>
      <c r="I17" s="113"/>
      <c r="J17" s="180">
        <f>'the model1'!F16</f>
        <v>88</v>
      </c>
      <c r="K17" s="181"/>
      <c r="L17" s="116"/>
      <c r="M17" s="108"/>
    </row>
    <row r="18" spans="1:13" ht="30" customHeight="1" x14ac:dyDescent="0.25">
      <c r="A18" s="176"/>
      <c r="D18" s="182"/>
      <c r="E18" s="183"/>
      <c r="F18" s="110">
        <f>'the model1'!D17</f>
        <v>40</v>
      </c>
      <c r="G18" s="182"/>
      <c r="H18" s="183"/>
      <c r="I18" s="110">
        <f>'the model1'!E17</f>
        <v>59.999999999999993</v>
      </c>
      <c r="J18" s="182"/>
      <c r="K18" s="183"/>
      <c r="L18" s="110">
        <f>'the model1'!F17</f>
        <v>80</v>
      </c>
      <c r="M18" s="108"/>
    </row>
    <row r="19" spans="1:13" ht="15.6" customHeight="1" thickBot="1" x14ac:dyDescent="0.3">
      <c r="A19" s="176"/>
      <c r="D19" s="184"/>
      <c r="E19" s="185"/>
      <c r="F19" s="112"/>
      <c r="G19" s="184"/>
      <c r="H19" s="185"/>
      <c r="I19" s="112"/>
      <c r="J19" s="184"/>
      <c r="K19" s="185"/>
      <c r="L19" s="116"/>
      <c r="M19" s="108"/>
    </row>
    <row r="20" spans="1:13" ht="16.2" thickBot="1" x14ac:dyDescent="0.3">
      <c r="A20" s="177"/>
      <c r="B20" s="117"/>
      <c r="C20" s="117"/>
      <c r="D20" s="118"/>
      <c r="E20" s="118"/>
      <c r="F20" s="119"/>
      <c r="G20" s="118"/>
      <c r="H20" s="118"/>
      <c r="I20" s="119"/>
      <c r="J20" s="118"/>
      <c r="K20" s="118"/>
      <c r="L20" s="120"/>
      <c r="M20" s="121"/>
    </row>
    <row r="21" spans="1:13" ht="15.75" customHeight="1" thickBot="1" x14ac:dyDescent="0.3">
      <c r="A21" s="175" t="s">
        <v>68</v>
      </c>
      <c r="B21" s="106"/>
      <c r="C21" s="106"/>
      <c r="D21" s="106"/>
      <c r="E21" s="106"/>
      <c r="F21" s="106"/>
      <c r="G21" s="106"/>
      <c r="H21" s="106"/>
      <c r="I21" s="106"/>
      <c r="J21" s="106"/>
      <c r="K21" s="106"/>
      <c r="L21" s="106"/>
      <c r="M21" s="107"/>
    </row>
    <row r="22" spans="1:13" ht="39.9" customHeight="1" thickBot="1" x14ac:dyDescent="0.3">
      <c r="A22" s="176"/>
      <c r="B22" s="103" t="s">
        <v>66</v>
      </c>
      <c r="C22" s="103"/>
      <c r="D22" s="178"/>
      <c r="E22" s="179"/>
      <c r="G22" s="178"/>
      <c r="H22" s="179"/>
      <c r="J22" s="178"/>
      <c r="K22" s="179"/>
      <c r="M22" s="108"/>
    </row>
    <row r="23" spans="1:13" x14ac:dyDescent="0.25">
      <c r="A23" s="176"/>
      <c r="M23" s="108"/>
    </row>
    <row r="24" spans="1:13" ht="30" customHeight="1" x14ac:dyDescent="0.25">
      <c r="A24" s="176"/>
      <c r="B24" s="109"/>
      <c r="C24" s="109"/>
      <c r="D24" s="110"/>
      <c r="E24" s="111"/>
      <c r="F24" s="112"/>
      <c r="G24" s="110"/>
      <c r="H24" s="111"/>
      <c r="I24" s="113"/>
      <c r="J24" s="110"/>
      <c r="K24" s="111"/>
      <c r="L24" s="109"/>
      <c r="M24" s="114"/>
    </row>
    <row r="25" spans="1:13" x14ac:dyDescent="0.25">
      <c r="A25" s="176"/>
      <c r="D25" s="115"/>
      <c r="E25" s="115"/>
      <c r="F25" s="115"/>
      <c r="G25" s="115"/>
      <c r="H25" s="115"/>
      <c r="I25" s="115"/>
      <c r="J25" s="115"/>
      <c r="K25" s="115"/>
      <c r="L25" s="115"/>
      <c r="M25" s="108"/>
    </row>
    <row r="26" spans="1:13" x14ac:dyDescent="0.25">
      <c r="A26" s="176"/>
      <c r="D26" s="115"/>
      <c r="E26" s="115"/>
      <c r="F26" s="115"/>
      <c r="G26" s="115"/>
      <c r="H26" s="115"/>
      <c r="I26" s="115"/>
      <c r="J26" s="115"/>
      <c r="K26" s="115"/>
      <c r="L26" s="115"/>
      <c r="M26" s="108"/>
    </row>
    <row r="27" spans="1:13" ht="15.6" thickBot="1" x14ac:dyDescent="0.3">
      <c r="A27" s="176"/>
      <c r="D27" s="116"/>
      <c r="E27" s="116"/>
      <c r="F27" s="116"/>
      <c r="G27" s="116"/>
      <c r="M27" s="108"/>
    </row>
    <row r="28" spans="1:13" ht="15.6" x14ac:dyDescent="0.25">
      <c r="A28" s="176"/>
      <c r="B28" s="103" t="s">
        <v>67</v>
      </c>
      <c r="C28" s="103"/>
      <c r="D28" s="180"/>
      <c r="E28" s="181"/>
      <c r="F28" s="113"/>
      <c r="G28" s="180"/>
      <c r="H28" s="181"/>
      <c r="I28" s="113"/>
      <c r="J28" s="180"/>
      <c r="K28" s="181"/>
      <c r="L28" s="116"/>
      <c r="M28" s="108"/>
    </row>
    <row r="29" spans="1:13" ht="30" customHeight="1" x14ac:dyDescent="0.25">
      <c r="A29" s="176"/>
      <c r="D29" s="182"/>
      <c r="E29" s="183"/>
      <c r="F29" s="110"/>
      <c r="G29" s="182"/>
      <c r="H29" s="183"/>
      <c r="I29" s="110"/>
      <c r="J29" s="182"/>
      <c r="K29" s="183"/>
      <c r="L29" s="110"/>
      <c r="M29" s="108"/>
    </row>
    <row r="30" spans="1:13" ht="15.6" thickBot="1" x14ac:dyDescent="0.3">
      <c r="A30" s="176"/>
      <c r="D30" s="184"/>
      <c r="E30" s="185"/>
      <c r="F30" s="112"/>
      <c r="G30" s="184"/>
      <c r="H30" s="185"/>
      <c r="I30" s="112"/>
      <c r="J30" s="184"/>
      <c r="K30" s="185"/>
      <c r="L30" s="116"/>
      <c r="M30" s="108"/>
    </row>
    <row r="31" spans="1:13" ht="16.2" thickBot="1" x14ac:dyDescent="0.3">
      <c r="A31" s="177"/>
      <c r="B31" s="117"/>
      <c r="C31" s="117"/>
      <c r="D31" s="118"/>
      <c r="E31" s="118"/>
      <c r="F31" s="119"/>
      <c r="G31" s="118"/>
      <c r="H31" s="118"/>
      <c r="I31" s="119"/>
      <c r="J31" s="118"/>
      <c r="K31" s="118"/>
      <c r="L31" s="120"/>
      <c r="M31" s="121"/>
    </row>
    <row r="32" spans="1:13" ht="15.75" customHeight="1" thickBot="1" x14ac:dyDescent="0.3">
      <c r="A32" s="175" t="s">
        <v>69</v>
      </c>
      <c r="B32" s="106"/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7"/>
    </row>
    <row r="33" spans="1:13" ht="39.9" customHeight="1" thickBot="1" x14ac:dyDescent="0.3">
      <c r="A33" s="176"/>
      <c r="B33" s="103" t="s">
        <v>66</v>
      </c>
      <c r="C33" s="103"/>
      <c r="D33" s="178"/>
      <c r="E33" s="179"/>
      <c r="G33" s="178"/>
      <c r="H33" s="179"/>
      <c r="J33" s="178"/>
      <c r="K33" s="179"/>
      <c r="M33" s="108"/>
    </row>
    <row r="34" spans="1:13" x14ac:dyDescent="0.25">
      <c r="A34" s="176"/>
      <c r="M34" s="108"/>
    </row>
    <row r="35" spans="1:13" ht="30" customHeight="1" x14ac:dyDescent="0.25">
      <c r="A35" s="176"/>
      <c r="B35" s="109"/>
      <c r="C35" s="109"/>
      <c r="D35" s="110"/>
      <c r="E35" s="111"/>
      <c r="F35" s="112"/>
      <c r="G35" s="110"/>
      <c r="H35" s="111"/>
      <c r="I35" s="113"/>
      <c r="J35" s="110"/>
      <c r="K35" s="111"/>
      <c r="L35" s="109"/>
      <c r="M35" s="114"/>
    </row>
    <row r="36" spans="1:13" x14ac:dyDescent="0.25">
      <c r="A36" s="176"/>
      <c r="D36" s="115"/>
      <c r="E36" s="115"/>
      <c r="F36" s="115"/>
      <c r="G36" s="115"/>
      <c r="H36" s="115"/>
      <c r="I36" s="115"/>
      <c r="J36" s="115"/>
      <c r="K36" s="115"/>
      <c r="L36" s="115"/>
      <c r="M36" s="108"/>
    </row>
    <row r="37" spans="1:13" x14ac:dyDescent="0.25">
      <c r="A37" s="176"/>
      <c r="D37" s="115"/>
      <c r="E37" s="115"/>
      <c r="F37" s="115"/>
      <c r="G37" s="115"/>
      <c r="H37" s="115"/>
      <c r="I37" s="115"/>
      <c r="J37" s="115"/>
      <c r="K37" s="115"/>
      <c r="L37" s="115"/>
      <c r="M37" s="108"/>
    </row>
    <row r="38" spans="1:13" ht="15.6" thickBot="1" x14ac:dyDescent="0.3">
      <c r="A38" s="176"/>
      <c r="D38" s="116"/>
      <c r="E38" s="116"/>
      <c r="F38" s="116"/>
      <c r="G38" s="116"/>
      <c r="M38" s="108"/>
    </row>
    <row r="39" spans="1:13" ht="15.6" x14ac:dyDescent="0.25">
      <c r="A39" s="176"/>
      <c r="B39" s="103" t="s">
        <v>67</v>
      </c>
      <c r="D39" s="180"/>
      <c r="E39" s="181"/>
      <c r="F39" s="113"/>
      <c r="G39" s="180"/>
      <c r="H39" s="181"/>
      <c r="I39" s="113"/>
      <c r="J39" s="180"/>
      <c r="K39" s="181"/>
      <c r="L39" s="116"/>
      <c r="M39" s="108"/>
    </row>
    <row r="40" spans="1:13" ht="30" customHeight="1" x14ac:dyDescent="0.25">
      <c r="A40" s="176"/>
      <c r="D40" s="182"/>
      <c r="E40" s="183"/>
      <c r="F40" s="110"/>
      <c r="G40" s="182"/>
      <c r="H40" s="183"/>
      <c r="I40" s="110"/>
      <c r="J40" s="182"/>
      <c r="K40" s="183"/>
      <c r="L40" s="110"/>
      <c r="M40" s="108"/>
    </row>
    <row r="41" spans="1:13" ht="15.6" thickBot="1" x14ac:dyDescent="0.3">
      <c r="A41" s="176"/>
      <c r="D41" s="184"/>
      <c r="E41" s="185"/>
      <c r="F41" s="112"/>
      <c r="G41" s="184"/>
      <c r="H41" s="185"/>
      <c r="I41" s="112"/>
      <c r="J41" s="184"/>
      <c r="K41" s="185"/>
      <c r="L41" s="116"/>
      <c r="M41" s="108"/>
    </row>
    <row r="42" spans="1:13" ht="16.2" thickBot="1" x14ac:dyDescent="0.3">
      <c r="A42" s="177"/>
      <c r="B42" s="117"/>
      <c r="C42" s="117"/>
      <c r="D42" s="118"/>
      <c r="E42" s="118"/>
      <c r="F42" s="119"/>
      <c r="G42" s="118"/>
      <c r="H42" s="118"/>
      <c r="I42" s="119"/>
      <c r="J42" s="118"/>
      <c r="K42" s="118"/>
      <c r="L42" s="120"/>
      <c r="M42" s="121"/>
    </row>
    <row r="43" spans="1:13" ht="15.75" customHeight="1" thickBot="1" x14ac:dyDescent="0.3">
      <c r="A43" s="175" t="s">
        <v>70</v>
      </c>
      <c r="B43" s="106"/>
      <c r="C43" s="106"/>
      <c r="D43" s="106"/>
      <c r="E43" s="106"/>
      <c r="F43" s="106"/>
      <c r="G43" s="106"/>
      <c r="H43" s="106"/>
      <c r="I43" s="106"/>
      <c r="J43" s="106"/>
      <c r="K43" s="106"/>
      <c r="L43" s="106"/>
      <c r="M43" s="107"/>
    </row>
    <row r="44" spans="1:13" ht="39.9" customHeight="1" thickBot="1" x14ac:dyDescent="0.3">
      <c r="A44" s="176"/>
      <c r="B44" s="103" t="s">
        <v>66</v>
      </c>
      <c r="C44" s="103"/>
      <c r="D44" s="178"/>
      <c r="E44" s="179"/>
      <c r="G44" s="178"/>
      <c r="H44" s="179"/>
      <c r="J44" s="178"/>
      <c r="K44" s="179"/>
      <c r="M44" s="108"/>
    </row>
    <row r="45" spans="1:13" x14ac:dyDescent="0.25">
      <c r="A45" s="176"/>
      <c r="M45" s="108"/>
    </row>
    <row r="46" spans="1:13" ht="30" customHeight="1" x14ac:dyDescent="0.25">
      <c r="A46" s="176"/>
      <c r="B46" s="109"/>
      <c r="C46" s="109"/>
      <c r="D46" s="110"/>
      <c r="E46" s="111"/>
      <c r="F46" s="112"/>
      <c r="G46" s="110"/>
      <c r="H46" s="111"/>
      <c r="I46" s="113"/>
      <c r="J46" s="110"/>
      <c r="K46" s="111"/>
      <c r="L46" s="109"/>
      <c r="M46" s="114"/>
    </row>
    <row r="47" spans="1:13" x14ac:dyDescent="0.25">
      <c r="A47" s="176"/>
      <c r="D47" s="115"/>
      <c r="E47" s="115"/>
      <c r="F47" s="115"/>
      <c r="G47" s="115"/>
      <c r="H47" s="115"/>
      <c r="I47" s="115"/>
      <c r="J47" s="115"/>
      <c r="K47" s="115"/>
      <c r="L47" s="115"/>
      <c r="M47" s="108"/>
    </row>
    <row r="48" spans="1:13" x14ac:dyDescent="0.25">
      <c r="A48" s="176"/>
      <c r="D48" s="115"/>
      <c r="E48" s="115"/>
      <c r="F48" s="115"/>
      <c r="G48" s="115"/>
      <c r="H48" s="115"/>
      <c r="I48" s="115"/>
      <c r="J48" s="115"/>
      <c r="K48" s="115"/>
      <c r="L48" s="115"/>
      <c r="M48" s="108"/>
    </row>
    <row r="49" spans="1:13" ht="15.6" thickBot="1" x14ac:dyDescent="0.3">
      <c r="A49" s="176"/>
      <c r="D49" s="116"/>
      <c r="E49" s="116"/>
      <c r="F49" s="116"/>
      <c r="G49" s="116"/>
      <c r="M49" s="108"/>
    </row>
    <row r="50" spans="1:13" ht="15.6" x14ac:dyDescent="0.25">
      <c r="A50" s="176"/>
      <c r="B50" s="103" t="s">
        <v>67</v>
      </c>
      <c r="D50" s="180"/>
      <c r="E50" s="181"/>
      <c r="F50" s="113"/>
      <c r="G50" s="180"/>
      <c r="H50" s="181"/>
      <c r="I50" s="113"/>
      <c r="J50" s="180"/>
      <c r="K50" s="181"/>
      <c r="L50" s="116"/>
      <c r="M50" s="108"/>
    </row>
    <row r="51" spans="1:13" ht="30" customHeight="1" x14ac:dyDescent="0.25">
      <c r="A51" s="176"/>
      <c r="D51" s="182"/>
      <c r="E51" s="183"/>
      <c r="F51" s="110"/>
      <c r="G51" s="182"/>
      <c r="H51" s="183"/>
      <c r="I51" s="110"/>
      <c r="J51" s="182"/>
      <c r="K51" s="183"/>
      <c r="L51" s="110"/>
      <c r="M51" s="108"/>
    </row>
    <row r="52" spans="1:13" ht="15.6" thickBot="1" x14ac:dyDescent="0.3">
      <c r="A52" s="176"/>
      <c r="D52" s="184"/>
      <c r="E52" s="185"/>
      <c r="F52" s="112"/>
      <c r="G52" s="184"/>
      <c r="H52" s="185"/>
      <c r="I52" s="112"/>
      <c r="J52" s="184"/>
      <c r="K52" s="185"/>
      <c r="L52" s="116"/>
      <c r="M52" s="108"/>
    </row>
    <row r="53" spans="1:13" ht="16.2" thickBot="1" x14ac:dyDescent="0.3">
      <c r="A53" s="177"/>
      <c r="B53" s="117"/>
      <c r="C53" s="117"/>
      <c r="D53" s="118"/>
      <c r="E53" s="118"/>
      <c r="F53" s="119"/>
      <c r="G53" s="118"/>
      <c r="H53" s="118"/>
      <c r="I53" s="119"/>
      <c r="J53" s="118"/>
      <c r="K53" s="118"/>
      <c r="L53" s="120"/>
      <c r="M53" s="121"/>
    </row>
    <row r="54" spans="1:13" ht="15.75" customHeight="1" thickBot="1" x14ac:dyDescent="0.3">
      <c r="A54" s="175" t="s">
        <v>71</v>
      </c>
      <c r="B54" s="106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7"/>
    </row>
    <row r="55" spans="1:13" ht="39.9" customHeight="1" thickBot="1" x14ac:dyDescent="0.3">
      <c r="A55" s="176"/>
      <c r="B55" s="103" t="s">
        <v>66</v>
      </c>
      <c r="C55" s="103"/>
      <c r="D55" s="178"/>
      <c r="E55" s="179"/>
      <c r="G55" s="178"/>
      <c r="H55" s="179"/>
      <c r="J55" s="178"/>
      <c r="K55" s="179"/>
      <c r="M55" s="108"/>
    </row>
    <row r="56" spans="1:13" x14ac:dyDescent="0.25">
      <c r="A56" s="176"/>
      <c r="M56" s="108"/>
    </row>
    <row r="57" spans="1:13" ht="30" customHeight="1" x14ac:dyDescent="0.25">
      <c r="A57" s="176"/>
      <c r="B57" s="109"/>
      <c r="C57" s="109"/>
      <c r="D57" s="110"/>
      <c r="E57" s="111"/>
      <c r="F57" s="112"/>
      <c r="G57" s="110"/>
      <c r="H57" s="111"/>
      <c r="I57" s="113"/>
      <c r="J57" s="110"/>
      <c r="K57" s="111"/>
      <c r="L57" s="109"/>
      <c r="M57" s="114"/>
    </row>
    <row r="58" spans="1:13" x14ac:dyDescent="0.25">
      <c r="A58" s="176"/>
      <c r="D58" s="115"/>
      <c r="E58" s="115"/>
      <c r="F58" s="115"/>
      <c r="G58" s="115"/>
      <c r="H58" s="115"/>
      <c r="I58" s="115"/>
      <c r="J58" s="115"/>
      <c r="K58" s="115"/>
      <c r="L58" s="115"/>
      <c r="M58" s="108"/>
    </row>
    <row r="59" spans="1:13" x14ac:dyDescent="0.25">
      <c r="A59" s="176"/>
      <c r="D59" s="115"/>
      <c r="E59" s="115"/>
      <c r="F59" s="115"/>
      <c r="G59" s="115"/>
      <c r="H59" s="115"/>
      <c r="I59" s="115"/>
      <c r="J59" s="115"/>
      <c r="K59" s="115"/>
      <c r="L59" s="115"/>
      <c r="M59" s="108"/>
    </row>
    <row r="60" spans="1:13" ht="15.6" thickBot="1" x14ac:dyDescent="0.3">
      <c r="A60" s="176"/>
      <c r="D60" s="116"/>
      <c r="E60" s="116"/>
      <c r="F60" s="116"/>
      <c r="G60" s="116"/>
      <c r="M60" s="108"/>
    </row>
    <row r="61" spans="1:13" ht="15.6" x14ac:dyDescent="0.25">
      <c r="A61" s="176"/>
      <c r="B61" s="103" t="s">
        <v>67</v>
      </c>
      <c r="D61" s="180"/>
      <c r="E61" s="181"/>
      <c r="F61" s="113"/>
      <c r="G61" s="180"/>
      <c r="H61" s="181"/>
      <c r="I61" s="113"/>
      <c r="J61" s="180"/>
      <c r="K61" s="181"/>
      <c r="L61" s="116"/>
      <c r="M61" s="108"/>
    </row>
    <row r="62" spans="1:13" ht="30" customHeight="1" x14ac:dyDescent="0.25">
      <c r="A62" s="176"/>
      <c r="D62" s="182"/>
      <c r="E62" s="183"/>
      <c r="F62" s="110"/>
      <c r="G62" s="182"/>
      <c r="H62" s="183"/>
      <c r="I62" s="110"/>
      <c r="J62" s="182"/>
      <c r="K62" s="183"/>
      <c r="L62" s="110"/>
      <c r="M62" s="108"/>
    </row>
    <row r="63" spans="1:13" ht="15.6" thickBot="1" x14ac:dyDescent="0.3">
      <c r="A63" s="176"/>
      <c r="D63" s="184"/>
      <c r="E63" s="185"/>
      <c r="F63" s="112"/>
      <c r="G63" s="184"/>
      <c r="H63" s="185"/>
      <c r="I63" s="112"/>
      <c r="J63" s="184"/>
      <c r="K63" s="185"/>
      <c r="L63" s="116"/>
      <c r="M63" s="108"/>
    </row>
    <row r="64" spans="1:13" ht="16.2" thickBot="1" x14ac:dyDescent="0.3">
      <c r="A64" s="177"/>
      <c r="B64" s="117"/>
      <c r="C64" s="117"/>
      <c r="D64" s="118"/>
      <c r="E64" s="118"/>
      <c r="F64" s="119"/>
      <c r="G64" s="118"/>
      <c r="H64" s="118"/>
      <c r="I64" s="119"/>
      <c r="J64" s="118"/>
      <c r="K64" s="118"/>
      <c r="L64" s="120"/>
      <c r="M64" s="121"/>
    </row>
    <row r="65" spans="1:13" ht="15.75" customHeight="1" thickBot="1" x14ac:dyDescent="0.3">
      <c r="A65" s="175" t="s">
        <v>72</v>
      </c>
      <c r="B65" s="106"/>
      <c r="C65" s="106"/>
      <c r="D65" s="106"/>
      <c r="E65" s="106"/>
      <c r="F65" s="106"/>
      <c r="G65" s="106"/>
      <c r="H65" s="106"/>
      <c r="I65" s="106"/>
      <c r="J65" s="106"/>
      <c r="K65" s="106"/>
      <c r="L65" s="106"/>
      <c r="M65" s="107"/>
    </row>
    <row r="66" spans="1:13" ht="39.9" customHeight="1" thickBot="1" x14ac:dyDescent="0.3">
      <c r="A66" s="176"/>
      <c r="B66" s="103" t="s">
        <v>66</v>
      </c>
      <c r="C66" s="103"/>
      <c r="D66" s="178"/>
      <c r="E66" s="179"/>
      <c r="G66" s="178"/>
      <c r="H66" s="179"/>
      <c r="J66" s="178"/>
      <c r="K66" s="179"/>
      <c r="M66" s="108"/>
    </row>
    <row r="67" spans="1:13" x14ac:dyDescent="0.25">
      <c r="A67" s="176"/>
      <c r="M67" s="108"/>
    </row>
    <row r="68" spans="1:13" ht="30" customHeight="1" x14ac:dyDescent="0.25">
      <c r="A68" s="176"/>
      <c r="B68" s="109"/>
      <c r="C68" s="109"/>
      <c r="D68" s="110"/>
      <c r="E68" s="111"/>
      <c r="F68" s="112"/>
      <c r="G68" s="110"/>
      <c r="H68" s="111"/>
      <c r="I68" s="113"/>
      <c r="J68" s="110"/>
      <c r="K68" s="111"/>
      <c r="L68" s="109"/>
      <c r="M68" s="114"/>
    </row>
    <row r="69" spans="1:13" x14ac:dyDescent="0.25">
      <c r="A69" s="176"/>
      <c r="D69" s="115"/>
      <c r="E69" s="115"/>
      <c r="F69" s="115"/>
      <c r="G69" s="115"/>
      <c r="H69" s="115"/>
      <c r="I69" s="115"/>
      <c r="J69" s="115"/>
      <c r="K69" s="115"/>
      <c r="L69" s="115"/>
      <c r="M69" s="108"/>
    </row>
    <row r="70" spans="1:13" x14ac:dyDescent="0.25">
      <c r="A70" s="176"/>
      <c r="D70" s="115"/>
      <c r="E70" s="115"/>
      <c r="F70" s="115"/>
      <c r="G70" s="115"/>
      <c r="H70" s="115"/>
      <c r="I70" s="115"/>
      <c r="J70" s="115"/>
      <c r="K70" s="115"/>
      <c r="L70" s="115"/>
      <c r="M70" s="108"/>
    </row>
    <row r="71" spans="1:13" ht="15.6" thickBot="1" x14ac:dyDescent="0.3">
      <c r="A71" s="176"/>
      <c r="D71" s="116"/>
      <c r="E71" s="116"/>
      <c r="F71" s="116"/>
      <c r="G71" s="116"/>
      <c r="M71" s="108"/>
    </row>
    <row r="72" spans="1:13" ht="15.6" x14ac:dyDescent="0.25">
      <c r="A72" s="176"/>
      <c r="B72" s="103" t="s">
        <v>67</v>
      </c>
      <c r="D72" s="180"/>
      <c r="E72" s="181"/>
      <c r="F72" s="113"/>
      <c r="G72" s="180"/>
      <c r="H72" s="181"/>
      <c r="I72" s="113"/>
      <c r="J72" s="180"/>
      <c r="K72" s="181"/>
      <c r="L72" s="116"/>
      <c r="M72" s="108"/>
    </row>
    <row r="73" spans="1:13" ht="30" customHeight="1" x14ac:dyDescent="0.25">
      <c r="A73" s="176"/>
      <c r="D73" s="182"/>
      <c r="E73" s="183"/>
      <c r="F73" s="110"/>
      <c r="G73" s="182"/>
      <c r="H73" s="183"/>
      <c r="I73" s="110"/>
      <c r="J73" s="182"/>
      <c r="K73" s="183"/>
      <c r="L73" s="110"/>
      <c r="M73" s="108"/>
    </row>
    <row r="74" spans="1:13" ht="15.6" thickBot="1" x14ac:dyDescent="0.3">
      <c r="A74" s="176"/>
      <c r="D74" s="184"/>
      <c r="E74" s="185"/>
      <c r="F74" s="112"/>
      <c r="G74" s="184"/>
      <c r="H74" s="185"/>
      <c r="I74" s="112"/>
      <c r="J74" s="184"/>
      <c r="K74" s="185"/>
      <c r="L74" s="116"/>
      <c r="M74" s="108"/>
    </row>
    <row r="75" spans="1:13" ht="16.2" thickBot="1" x14ac:dyDescent="0.3">
      <c r="A75" s="177"/>
      <c r="B75" s="117"/>
      <c r="C75" s="117"/>
      <c r="D75" s="118"/>
      <c r="E75" s="118"/>
      <c r="F75" s="119"/>
      <c r="G75" s="118"/>
      <c r="H75" s="118"/>
      <c r="I75" s="119"/>
      <c r="J75" s="118"/>
      <c r="K75" s="118"/>
      <c r="L75" s="120"/>
      <c r="M75" s="121"/>
    </row>
    <row r="76" spans="1:13" ht="15.75" customHeight="1" thickBot="1" x14ac:dyDescent="0.3">
      <c r="A76" s="175" t="s">
        <v>73</v>
      </c>
      <c r="B76" s="106"/>
      <c r="C76" s="106"/>
      <c r="D76" s="106"/>
      <c r="E76" s="106"/>
      <c r="F76" s="106"/>
      <c r="G76" s="106"/>
      <c r="H76" s="106"/>
      <c r="I76" s="106"/>
      <c r="J76" s="106"/>
      <c r="K76" s="106"/>
      <c r="L76" s="106"/>
      <c r="M76" s="107"/>
    </row>
    <row r="77" spans="1:13" ht="39.9" customHeight="1" thickBot="1" x14ac:dyDescent="0.3">
      <c r="A77" s="176"/>
      <c r="B77" s="103" t="s">
        <v>66</v>
      </c>
      <c r="C77" s="103"/>
      <c r="D77" s="178"/>
      <c r="E77" s="179"/>
      <c r="G77" s="178"/>
      <c r="H77" s="179"/>
      <c r="J77" s="178"/>
      <c r="K77" s="179"/>
      <c r="M77" s="108"/>
    </row>
    <row r="78" spans="1:13" x14ac:dyDescent="0.25">
      <c r="A78" s="176"/>
      <c r="M78" s="108"/>
    </row>
    <row r="79" spans="1:13" ht="30" customHeight="1" x14ac:dyDescent="0.25">
      <c r="A79" s="176"/>
      <c r="B79" s="109"/>
      <c r="C79" s="109"/>
      <c r="D79" s="110"/>
      <c r="E79" s="111"/>
      <c r="F79" s="112"/>
      <c r="G79" s="110"/>
      <c r="H79" s="111"/>
      <c r="I79" s="113"/>
      <c r="J79" s="110"/>
      <c r="K79" s="111"/>
      <c r="L79" s="109"/>
      <c r="M79" s="114"/>
    </row>
    <row r="80" spans="1:13" x14ac:dyDescent="0.25">
      <c r="A80" s="176"/>
      <c r="D80" s="115"/>
      <c r="E80" s="115"/>
      <c r="F80" s="115"/>
      <c r="G80" s="115"/>
      <c r="H80" s="115"/>
      <c r="I80" s="115"/>
      <c r="J80" s="115"/>
      <c r="K80" s="115"/>
      <c r="L80" s="115"/>
      <c r="M80" s="108"/>
    </row>
    <row r="81" spans="1:13" x14ac:dyDescent="0.25">
      <c r="A81" s="176"/>
      <c r="D81" s="115"/>
      <c r="E81" s="115"/>
      <c r="F81" s="115"/>
      <c r="G81" s="115"/>
      <c r="H81" s="115"/>
      <c r="I81" s="115"/>
      <c r="J81" s="115"/>
      <c r="K81" s="115"/>
      <c r="L81" s="115"/>
      <c r="M81" s="108"/>
    </row>
    <row r="82" spans="1:13" ht="15.6" thickBot="1" x14ac:dyDescent="0.3">
      <c r="A82" s="176"/>
      <c r="D82" s="116"/>
      <c r="E82" s="116"/>
      <c r="F82" s="116"/>
      <c r="G82" s="116"/>
      <c r="M82" s="108"/>
    </row>
    <row r="83" spans="1:13" ht="15.6" x14ac:dyDescent="0.25">
      <c r="A83" s="176"/>
      <c r="B83" s="103" t="s">
        <v>67</v>
      </c>
      <c r="D83" s="180"/>
      <c r="E83" s="181"/>
      <c r="F83" s="113"/>
      <c r="G83" s="180"/>
      <c r="H83" s="181"/>
      <c r="I83" s="113"/>
      <c r="J83" s="180"/>
      <c r="K83" s="181"/>
      <c r="L83" s="116"/>
      <c r="M83" s="108"/>
    </row>
    <row r="84" spans="1:13" ht="30" customHeight="1" x14ac:dyDescent="0.25">
      <c r="A84" s="176"/>
      <c r="D84" s="182"/>
      <c r="E84" s="183"/>
      <c r="F84" s="110"/>
      <c r="G84" s="182"/>
      <c r="H84" s="183"/>
      <c r="I84" s="110"/>
      <c r="J84" s="182"/>
      <c r="K84" s="183"/>
      <c r="L84" s="110"/>
      <c r="M84" s="108"/>
    </row>
    <row r="85" spans="1:13" ht="15.6" thickBot="1" x14ac:dyDescent="0.3">
      <c r="A85" s="176"/>
      <c r="D85" s="184"/>
      <c r="E85" s="185"/>
      <c r="F85" s="112"/>
      <c r="G85" s="184"/>
      <c r="H85" s="185"/>
      <c r="I85" s="112"/>
      <c r="J85" s="184"/>
      <c r="K85" s="185"/>
      <c r="L85" s="116"/>
      <c r="M85" s="108"/>
    </row>
    <row r="86" spans="1:13" ht="16.2" thickBot="1" x14ac:dyDescent="0.3">
      <c r="A86" s="177"/>
      <c r="B86" s="117"/>
      <c r="C86" s="117"/>
      <c r="D86" s="118"/>
      <c r="E86" s="118"/>
      <c r="F86" s="119"/>
      <c r="G86" s="118"/>
      <c r="H86" s="118"/>
      <c r="I86" s="119"/>
      <c r="J86" s="118"/>
      <c r="K86" s="118"/>
      <c r="L86" s="120"/>
      <c r="M86" s="121"/>
    </row>
    <row r="87" spans="1:13" ht="15.75" customHeight="1" thickBot="1" x14ac:dyDescent="0.3">
      <c r="A87" s="175" t="s">
        <v>74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7"/>
    </row>
    <row r="88" spans="1:13" ht="39.9" customHeight="1" thickBot="1" x14ac:dyDescent="0.3">
      <c r="A88" s="176"/>
      <c r="B88" s="103" t="s">
        <v>66</v>
      </c>
      <c r="C88" s="103"/>
      <c r="D88" s="178"/>
      <c r="E88" s="179"/>
      <c r="G88" s="178"/>
      <c r="H88" s="179"/>
      <c r="J88" s="178"/>
      <c r="K88" s="179"/>
      <c r="M88" s="108"/>
    </row>
    <row r="89" spans="1:13" x14ac:dyDescent="0.25">
      <c r="A89" s="176"/>
      <c r="M89" s="108"/>
    </row>
    <row r="90" spans="1:13" ht="30" customHeight="1" x14ac:dyDescent="0.25">
      <c r="A90" s="176"/>
      <c r="B90" s="109"/>
      <c r="C90" s="109"/>
      <c r="D90" s="110"/>
      <c r="E90" s="111"/>
      <c r="F90" s="112"/>
      <c r="G90" s="110"/>
      <c r="H90" s="111"/>
      <c r="I90" s="113"/>
      <c r="J90" s="110"/>
      <c r="K90" s="111"/>
      <c r="L90" s="109"/>
      <c r="M90" s="114"/>
    </row>
    <row r="91" spans="1:13" x14ac:dyDescent="0.25">
      <c r="A91" s="176"/>
      <c r="D91" s="115"/>
      <c r="E91" s="115"/>
      <c r="F91" s="115"/>
      <c r="G91" s="115"/>
      <c r="H91" s="115"/>
      <c r="I91" s="115"/>
      <c r="J91" s="115"/>
      <c r="K91" s="115"/>
      <c r="L91" s="115"/>
      <c r="M91" s="108"/>
    </row>
    <row r="92" spans="1:13" x14ac:dyDescent="0.25">
      <c r="A92" s="176"/>
      <c r="D92" s="115"/>
      <c r="E92" s="115"/>
      <c r="F92" s="115"/>
      <c r="G92" s="115"/>
      <c r="H92" s="115"/>
      <c r="I92" s="115"/>
      <c r="J92" s="115"/>
      <c r="K92" s="115"/>
      <c r="L92" s="115"/>
      <c r="M92" s="108"/>
    </row>
    <row r="93" spans="1:13" ht="15.6" thickBot="1" x14ac:dyDescent="0.3">
      <c r="A93" s="176"/>
      <c r="D93" s="116"/>
      <c r="E93" s="116"/>
      <c r="F93" s="116"/>
      <c r="G93" s="116"/>
      <c r="M93" s="108"/>
    </row>
    <row r="94" spans="1:13" ht="15.6" x14ac:dyDescent="0.25">
      <c r="A94" s="176"/>
      <c r="B94" s="103" t="s">
        <v>67</v>
      </c>
      <c r="D94" s="180"/>
      <c r="E94" s="181"/>
      <c r="F94" s="113"/>
      <c r="G94" s="180"/>
      <c r="H94" s="181"/>
      <c r="I94" s="113"/>
      <c r="J94" s="180"/>
      <c r="K94" s="181"/>
      <c r="L94" s="116"/>
      <c r="M94" s="108"/>
    </row>
    <row r="95" spans="1:13" ht="30" customHeight="1" x14ac:dyDescent="0.25">
      <c r="A95" s="176"/>
      <c r="D95" s="182"/>
      <c r="E95" s="183"/>
      <c r="F95" s="110"/>
      <c r="G95" s="182"/>
      <c r="H95" s="183"/>
      <c r="I95" s="110"/>
      <c r="J95" s="182"/>
      <c r="K95" s="183"/>
      <c r="L95" s="110"/>
      <c r="M95" s="108"/>
    </row>
    <row r="96" spans="1:13" ht="15.6" thickBot="1" x14ac:dyDescent="0.3">
      <c r="A96" s="176"/>
      <c r="D96" s="184"/>
      <c r="E96" s="185"/>
      <c r="F96" s="112"/>
      <c r="G96" s="184"/>
      <c r="H96" s="185"/>
      <c r="I96" s="112"/>
      <c r="J96" s="184"/>
      <c r="K96" s="185"/>
      <c r="L96" s="116"/>
      <c r="M96" s="108"/>
    </row>
    <row r="97" spans="1:13" ht="16.2" thickBot="1" x14ac:dyDescent="0.3">
      <c r="A97" s="177"/>
      <c r="B97" s="117"/>
      <c r="C97" s="117"/>
      <c r="D97" s="118"/>
      <c r="E97" s="118"/>
      <c r="F97" s="119"/>
      <c r="G97" s="118"/>
      <c r="H97" s="118"/>
      <c r="I97" s="119"/>
      <c r="J97" s="118"/>
      <c r="K97" s="118"/>
      <c r="L97" s="120"/>
      <c r="M97" s="121"/>
    </row>
    <row r="98" spans="1:13" ht="15.75" customHeight="1" thickBot="1" x14ac:dyDescent="0.3">
      <c r="A98" s="176" t="s">
        <v>75</v>
      </c>
      <c r="D98" s="116"/>
      <c r="E98" s="116"/>
      <c r="F98" s="116"/>
      <c r="G98" s="116"/>
      <c r="M98" s="108"/>
    </row>
    <row r="99" spans="1:13" x14ac:dyDescent="0.25">
      <c r="A99" s="176"/>
      <c r="D99" s="180"/>
      <c r="E99" s="181"/>
      <c r="F99" s="113"/>
      <c r="G99" s="180"/>
      <c r="H99" s="181"/>
      <c r="I99" s="113"/>
      <c r="J99" s="180"/>
      <c r="K99" s="181"/>
      <c r="L99" s="116"/>
      <c r="M99" s="108"/>
    </row>
    <row r="100" spans="1:13" ht="15.6" x14ac:dyDescent="0.25">
      <c r="A100" s="176"/>
      <c r="B100" s="103" t="s">
        <v>76</v>
      </c>
      <c r="C100" s="103"/>
      <c r="D100" s="182"/>
      <c r="E100" s="183"/>
      <c r="F100" s="110"/>
      <c r="G100" s="182"/>
      <c r="H100" s="183"/>
      <c r="I100" s="110"/>
      <c r="J100" s="182"/>
      <c r="K100" s="183"/>
      <c r="L100" s="110"/>
      <c r="M100" s="108"/>
    </row>
    <row r="101" spans="1:13" ht="15.6" thickBot="1" x14ac:dyDescent="0.3">
      <c r="A101" s="176"/>
      <c r="D101" s="184"/>
      <c r="E101" s="185"/>
      <c r="F101" s="112"/>
      <c r="G101" s="184"/>
      <c r="H101" s="185"/>
      <c r="I101" s="112"/>
      <c r="J101" s="184"/>
      <c r="K101" s="185"/>
      <c r="L101" s="116"/>
      <c r="M101" s="108"/>
    </row>
    <row r="102" spans="1:13" ht="15.6" x14ac:dyDescent="0.25">
      <c r="A102" s="176"/>
      <c r="D102" s="110"/>
      <c r="E102" s="110"/>
      <c r="F102" s="112"/>
      <c r="G102" s="110"/>
      <c r="H102" s="110"/>
      <c r="I102" s="112"/>
      <c r="J102" s="110"/>
      <c r="K102" s="110"/>
      <c r="L102" s="116"/>
      <c r="M102" s="108"/>
    </row>
    <row r="103" spans="1:13" ht="15.6" x14ac:dyDescent="0.25">
      <c r="A103" s="176"/>
      <c r="B103" s="103" t="s">
        <v>67</v>
      </c>
      <c r="D103" s="110"/>
      <c r="E103" s="110"/>
      <c r="F103" s="112"/>
      <c r="G103" s="110"/>
      <c r="H103" s="110"/>
      <c r="I103" s="112"/>
      <c r="J103" s="110"/>
      <c r="K103" s="110"/>
      <c r="L103" s="116"/>
      <c r="M103" s="108"/>
    </row>
    <row r="104" spans="1:13" ht="30" customHeight="1" x14ac:dyDescent="0.25">
      <c r="A104" s="176"/>
      <c r="D104" s="110"/>
      <c r="E104" s="110"/>
      <c r="F104" s="112"/>
      <c r="G104" s="110"/>
      <c r="H104" s="110"/>
      <c r="I104" s="112"/>
      <c r="J104" s="110"/>
      <c r="K104" s="110"/>
      <c r="L104" s="116"/>
      <c r="M104" s="108"/>
    </row>
    <row r="105" spans="1:13" ht="16.2" thickBot="1" x14ac:dyDescent="0.3">
      <c r="A105" s="177"/>
      <c r="B105" s="117"/>
      <c r="C105" s="117"/>
      <c r="D105" s="118"/>
      <c r="E105" s="118"/>
      <c r="F105" s="119"/>
      <c r="G105" s="118"/>
      <c r="H105" s="118"/>
      <c r="I105" s="119"/>
      <c r="J105" s="118"/>
      <c r="K105" s="118"/>
      <c r="L105" s="120"/>
      <c r="M105" s="121"/>
    </row>
  </sheetData>
  <mergeCells count="83">
    <mergeCell ref="J4:K4"/>
    <mergeCell ref="D5:E5"/>
    <mergeCell ref="G5:H5"/>
    <mergeCell ref="J5:K5"/>
    <mergeCell ref="D6:E6"/>
    <mergeCell ref="G6:H6"/>
    <mergeCell ref="J6:K6"/>
    <mergeCell ref="A98:A105"/>
    <mergeCell ref="D99:E101"/>
    <mergeCell ref="G99:H101"/>
    <mergeCell ref="J99:K101"/>
    <mergeCell ref="A87:A97"/>
    <mergeCell ref="D88:E88"/>
    <mergeCell ref="G88:H88"/>
    <mergeCell ref="J88:K88"/>
    <mergeCell ref="D94:E96"/>
    <mergeCell ref="G94:H96"/>
    <mergeCell ref="J94:K96"/>
    <mergeCell ref="A76:A86"/>
    <mergeCell ref="D77:E77"/>
    <mergeCell ref="G77:H77"/>
    <mergeCell ref="J77:K77"/>
    <mergeCell ref="D83:E85"/>
    <mergeCell ref="G83:H85"/>
    <mergeCell ref="J83:K85"/>
    <mergeCell ref="A65:A75"/>
    <mergeCell ref="D66:E66"/>
    <mergeCell ref="G66:H66"/>
    <mergeCell ref="J66:K66"/>
    <mergeCell ref="D72:E74"/>
    <mergeCell ref="G72:H74"/>
    <mergeCell ref="J72:K74"/>
    <mergeCell ref="A54:A64"/>
    <mergeCell ref="D55:E55"/>
    <mergeCell ref="G55:H55"/>
    <mergeCell ref="J55:K55"/>
    <mergeCell ref="D61:E63"/>
    <mergeCell ref="G61:H63"/>
    <mergeCell ref="J61:K63"/>
    <mergeCell ref="A43:A53"/>
    <mergeCell ref="D44:E44"/>
    <mergeCell ref="G44:H44"/>
    <mergeCell ref="J44:K44"/>
    <mergeCell ref="D50:E52"/>
    <mergeCell ref="G50:H52"/>
    <mergeCell ref="J50:K52"/>
    <mergeCell ref="A32:A42"/>
    <mergeCell ref="D33:E33"/>
    <mergeCell ref="G33:H33"/>
    <mergeCell ref="J33:K33"/>
    <mergeCell ref="D39:E41"/>
    <mergeCell ref="G39:H41"/>
    <mergeCell ref="J39:K41"/>
    <mergeCell ref="A21:A31"/>
    <mergeCell ref="D22:E22"/>
    <mergeCell ref="G22:H22"/>
    <mergeCell ref="J22:K22"/>
    <mergeCell ref="D28:E30"/>
    <mergeCell ref="G28:H30"/>
    <mergeCell ref="J28:K30"/>
    <mergeCell ref="A10:A20"/>
    <mergeCell ref="D11:E11"/>
    <mergeCell ref="G11:H11"/>
    <mergeCell ref="J11:K11"/>
    <mergeCell ref="D17:E19"/>
    <mergeCell ref="G17:H19"/>
    <mergeCell ref="J17:K19"/>
    <mergeCell ref="D1:E1"/>
    <mergeCell ref="G1:H1"/>
    <mergeCell ref="J1:K1"/>
    <mergeCell ref="A3:A8"/>
    <mergeCell ref="B3:B8"/>
    <mergeCell ref="D3:E3"/>
    <mergeCell ref="G3:H3"/>
    <mergeCell ref="J3:K3"/>
    <mergeCell ref="D7:E7"/>
    <mergeCell ref="G7:H7"/>
    <mergeCell ref="J7:K7"/>
    <mergeCell ref="D8:E8"/>
    <mergeCell ref="G8:H8"/>
    <mergeCell ref="J8:K8"/>
    <mergeCell ref="D4:E4"/>
    <mergeCell ref="G4:H4"/>
  </mergeCells>
  <printOptions horizontalCentered="1"/>
  <pageMargins left="0.70866141732283472" right="0.70866141732283472" top="0.74803149606299213" bottom="0.74803149606299213" header="0.31496062992125984" footer="0.31496062992125984"/>
  <pageSetup scale="68" fitToHeight="2" orientation="portrait" r:id="rId1"/>
  <headerFooter>
    <oddHeader>&amp;L&amp;"Arial,Bold"&amp;12GEOG508-ENCI619.04 - River Basin Game
Feedback Sheet&amp;R&amp;"Arial,Bold"&amp;12RIVER BASIN 1</oddHead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input-output1</vt:lpstr>
      <vt:lpstr>Basin1 - OUTPUT</vt:lpstr>
      <vt:lpstr>Feedback IN Class</vt:lpstr>
      <vt:lpstr>the model1</vt:lpstr>
      <vt:lpstr>Feedback Sheet1 (handout)</vt:lpstr>
    </vt:vector>
  </TitlesOfParts>
  <Manager/>
  <Company>University of Manitoba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Greg Schellenberg</dc:creator>
  <cp:keywords/>
  <dc:description/>
  <cp:lastModifiedBy>Tricia Stadnyk</cp:lastModifiedBy>
  <cp:revision/>
  <cp:lastPrinted>2022-11-23T17:59:39Z</cp:lastPrinted>
  <dcterms:created xsi:type="dcterms:W3CDTF">2014-03-29T16:00:53Z</dcterms:created>
  <dcterms:modified xsi:type="dcterms:W3CDTF">2024-03-28T16:35:10Z</dcterms:modified>
  <cp:category/>
  <cp:contentStatus/>
</cp:coreProperties>
</file>