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960" yWindow="960" windowWidth="24640" windowHeight="14560" tabRatio="500" firstSheet="1" activeTab="7"/>
  </bookViews>
  <sheets>
    <sheet name="T4 terminators" sheetId="2" r:id="rId1"/>
    <sheet name="features" sheetId="1" r:id="rId2"/>
    <sheet name="TPcon1,TPcon2" sheetId="3" r:id="rId3"/>
    <sheet name="(old)" sheetId="4" r:id="rId4"/>
    <sheet name="TPcon2 BamHI" sheetId="5" r:id="rId5"/>
    <sheet name="TPcon3 BsmBI" sheetId="6" r:id="rId6"/>
    <sheet name="TPcon4" sheetId="7" r:id="rId7"/>
    <sheet name="analysis" sheetId="8" r:id="rId8"/>
  </sheets>
  <externalReferences>
    <externalReference r:id="rId9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4" i="8" l="1"/>
  <c r="E44" i="8"/>
  <c r="F44" i="8"/>
  <c r="D45" i="8"/>
  <c r="E45" i="8"/>
  <c r="F45" i="8"/>
  <c r="E43" i="8"/>
  <c r="F43" i="8"/>
  <c r="D43" i="8"/>
  <c r="E37" i="8"/>
  <c r="F37" i="8"/>
  <c r="E38" i="8"/>
  <c r="F38" i="8"/>
  <c r="E39" i="8"/>
  <c r="F39" i="8"/>
  <c r="D38" i="8"/>
  <c r="D39" i="8"/>
  <c r="D37" i="8"/>
  <c r="D26" i="8"/>
  <c r="D20" i="8"/>
  <c r="D33" i="8"/>
  <c r="D59" i="8"/>
  <c r="E19" i="8"/>
  <c r="E32" i="8"/>
  <c r="D61" i="8"/>
  <c r="E20" i="8"/>
  <c r="E33" i="8"/>
  <c r="D62" i="8"/>
  <c r="F19" i="8"/>
  <c r="F32" i="8"/>
  <c r="D64" i="8"/>
  <c r="F20" i="8"/>
  <c r="F33" i="8"/>
  <c r="D65" i="8"/>
  <c r="D19" i="8"/>
  <c r="D32" i="8"/>
  <c r="D58" i="8"/>
  <c r="D27" i="8"/>
  <c r="D49" i="8"/>
  <c r="E26" i="8"/>
  <c r="D51" i="8"/>
  <c r="E27" i="8"/>
  <c r="D52" i="8"/>
  <c r="F26" i="8"/>
  <c r="D54" i="8"/>
  <c r="F27" i="8"/>
  <c r="D55" i="8"/>
  <c r="D48" i="8"/>
  <c r="C48" i="8"/>
  <c r="C59" i="8"/>
  <c r="C60" i="8"/>
  <c r="C61" i="8"/>
  <c r="C62" i="8"/>
  <c r="C63" i="8"/>
  <c r="C64" i="8"/>
  <c r="C65" i="8"/>
  <c r="C66" i="8"/>
  <c r="C58" i="8"/>
  <c r="C49" i="8"/>
  <c r="C50" i="8"/>
  <c r="C51" i="8"/>
  <c r="C52" i="8"/>
  <c r="C53" i="8"/>
  <c r="C54" i="8"/>
  <c r="C55" i="8"/>
  <c r="C56" i="8"/>
  <c r="K27" i="8"/>
  <c r="J27" i="8"/>
  <c r="I27" i="8"/>
  <c r="K26" i="8"/>
  <c r="J26" i="8"/>
  <c r="I26" i="8"/>
  <c r="I33" i="8"/>
  <c r="J33" i="8"/>
  <c r="K33" i="8"/>
  <c r="J32" i="8"/>
  <c r="K32" i="8"/>
  <c r="I32" i="8"/>
  <c r="C104" i="7"/>
  <c r="S107" i="7"/>
  <c r="S108" i="7"/>
  <c r="S109" i="7"/>
  <c r="S110" i="7"/>
  <c r="S111" i="7"/>
  <c r="S106" i="7"/>
  <c r="C60" i="7"/>
  <c r="S63" i="7"/>
  <c r="S64" i="7"/>
  <c r="S65" i="7"/>
  <c r="S66" i="7"/>
  <c r="S67" i="7"/>
  <c r="S62" i="7"/>
  <c r="C71" i="7"/>
  <c r="S74" i="7"/>
  <c r="S75" i="7"/>
  <c r="S76" i="7"/>
  <c r="S77" i="7"/>
  <c r="S78" i="7"/>
  <c r="S73" i="7"/>
  <c r="C82" i="7"/>
  <c r="S85" i="7"/>
  <c r="S86" i="7"/>
  <c r="S87" i="7"/>
  <c r="S88" i="7"/>
  <c r="S89" i="7"/>
  <c r="S84" i="7"/>
  <c r="C115" i="7"/>
  <c r="S118" i="7"/>
  <c r="S119" i="7"/>
  <c r="S120" i="7"/>
  <c r="S121" i="7"/>
  <c r="S122" i="7"/>
  <c r="S117" i="7"/>
  <c r="C126" i="7"/>
  <c r="S129" i="7"/>
  <c r="S130" i="7"/>
  <c r="S131" i="7"/>
  <c r="S132" i="7"/>
  <c r="S133" i="7"/>
  <c r="S128" i="7"/>
  <c r="C137" i="7"/>
  <c r="S140" i="7"/>
  <c r="S141" i="7"/>
  <c r="S142" i="7"/>
  <c r="S143" i="7"/>
  <c r="S144" i="7"/>
  <c r="S139" i="7"/>
  <c r="R44" i="7"/>
  <c r="R45" i="7"/>
  <c r="R46" i="7"/>
  <c r="R47" i="7"/>
  <c r="R48" i="7"/>
  <c r="R52" i="7"/>
  <c r="R53" i="7"/>
  <c r="R54" i="7"/>
  <c r="R55" i="7"/>
  <c r="R56" i="7"/>
  <c r="S12" i="7"/>
  <c r="S13" i="7"/>
  <c r="S14" i="7"/>
  <c r="S15" i="7"/>
  <c r="S16" i="7"/>
  <c r="S17" i="7"/>
  <c r="S44" i="7"/>
  <c r="S45" i="7"/>
  <c r="S46" i="7"/>
  <c r="S47" i="7"/>
  <c r="S48" i="7"/>
  <c r="S52" i="7"/>
  <c r="S53" i="7"/>
  <c r="S54" i="7"/>
  <c r="S55" i="7"/>
  <c r="S56" i="7"/>
  <c r="T143" i="7"/>
  <c r="T142" i="7"/>
  <c r="T141" i="7"/>
  <c r="T140" i="7"/>
  <c r="T139" i="7"/>
  <c r="T132" i="7"/>
  <c r="T131" i="7"/>
  <c r="T130" i="7"/>
  <c r="T129" i="7"/>
  <c r="T128" i="7"/>
  <c r="T121" i="7"/>
  <c r="T120" i="7"/>
  <c r="T119" i="7"/>
  <c r="T118" i="7"/>
  <c r="T117" i="7"/>
  <c r="T110" i="7"/>
  <c r="T109" i="7"/>
  <c r="T108" i="7"/>
  <c r="T107" i="7"/>
  <c r="T106" i="7"/>
  <c r="T99" i="7"/>
  <c r="T98" i="7"/>
  <c r="T97" i="7"/>
  <c r="T96" i="7"/>
  <c r="T95" i="7"/>
  <c r="T88" i="7"/>
  <c r="T87" i="7"/>
  <c r="T86" i="7"/>
  <c r="T85" i="7"/>
  <c r="T84" i="7"/>
  <c r="T77" i="7"/>
  <c r="T76" i="7"/>
  <c r="T75" i="7"/>
  <c r="T74" i="7"/>
  <c r="T73" i="7"/>
  <c r="T63" i="7"/>
  <c r="T64" i="7"/>
  <c r="T65" i="7"/>
  <c r="T66" i="7"/>
  <c r="T62" i="7"/>
  <c r="N44" i="7"/>
  <c r="O44" i="7"/>
  <c r="P44" i="7"/>
  <c r="Q44" i="7"/>
  <c r="T44" i="7"/>
  <c r="N45" i="7"/>
  <c r="P45" i="7"/>
  <c r="Q45" i="7"/>
  <c r="T45" i="7"/>
  <c r="N46" i="7"/>
  <c r="P46" i="7"/>
  <c r="Q46" i="7"/>
  <c r="T46" i="7"/>
  <c r="N47" i="7"/>
  <c r="O47" i="7"/>
  <c r="P47" i="7"/>
  <c r="Q47" i="7"/>
  <c r="T47" i="7"/>
  <c r="N48" i="7"/>
  <c r="P48" i="7"/>
  <c r="Q48" i="7"/>
  <c r="T48" i="7"/>
  <c r="N52" i="7"/>
  <c r="O52" i="7"/>
  <c r="P52" i="7"/>
  <c r="Q52" i="7"/>
  <c r="T52" i="7"/>
  <c r="N53" i="7"/>
  <c r="P53" i="7"/>
  <c r="Q53" i="7"/>
  <c r="T53" i="7"/>
  <c r="N54" i="7"/>
  <c r="P54" i="7"/>
  <c r="Q54" i="7"/>
  <c r="T54" i="7"/>
  <c r="N55" i="7"/>
  <c r="O55" i="7"/>
  <c r="P55" i="7"/>
  <c r="Q55" i="7"/>
  <c r="T55" i="7"/>
  <c r="N56" i="7"/>
  <c r="P56" i="7"/>
  <c r="Q56" i="7"/>
  <c r="T56" i="7"/>
  <c r="M53" i="7"/>
  <c r="M55" i="7"/>
  <c r="M56" i="7"/>
  <c r="M45" i="7"/>
  <c r="M47" i="7"/>
  <c r="M48" i="7"/>
  <c r="E14" i="7"/>
  <c r="K14" i="7"/>
  <c r="M14" i="7"/>
  <c r="C14" i="7"/>
  <c r="L14" i="7"/>
  <c r="A30" i="7"/>
  <c r="E15" i="7"/>
  <c r="K15" i="7"/>
  <c r="M15" i="7"/>
  <c r="C15" i="7"/>
  <c r="L15" i="7"/>
  <c r="A31" i="7"/>
  <c r="E16" i="7"/>
  <c r="K16" i="7"/>
  <c r="M16" i="7"/>
  <c r="C16" i="7"/>
  <c r="L16" i="7"/>
  <c r="A32" i="7"/>
  <c r="E12" i="7"/>
  <c r="K12" i="7"/>
  <c r="M12" i="7"/>
  <c r="C12" i="7"/>
  <c r="L12" i="7"/>
  <c r="A28" i="7"/>
  <c r="E13" i="7"/>
  <c r="K13" i="7"/>
  <c r="M13" i="7"/>
  <c r="C13" i="7"/>
  <c r="L13" i="7"/>
  <c r="A29" i="7"/>
  <c r="E17" i="7"/>
  <c r="K17" i="7"/>
  <c r="C17" i="7"/>
  <c r="L17" i="7"/>
  <c r="M17" i="7"/>
  <c r="J13" i="7"/>
  <c r="J14" i="7"/>
  <c r="J15" i="7"/>
  <c r="J16" i="7"/>
  <c r="J17" i="7"/>
  <c r="J12" i="7"/>
  <c r="X12" i="7"/>
  <c r="I12" i="7"/>
  <c r="A20" i="7"/>
  <c r="D12" i="7"/>
  <c r="H12" i="7"/>
  <c r="Q12" i="7"/>
  <c r="F12" i="7"/>
  <c r="B12" i="7"/>
  <c r="G3" i="3"/>
  <c r="H3" i="3"/>
  <c r="J3" i="3"/>
  <c r="L3" i="3"/>
  <c r="M3" i="3"/>
  <c r="P3" i="3"/>
  <c r="W3" i="3"/>
  <c r="X3" i="3"/>
  <c r="G4" i="3"/>
  <c r="H4" i="3"/>
  <c r="J4" i="3"/>
  <c r="L4" i="3"/>
  <c r="M4" i="3"/>
  <c r="P4" i="3"/>
  <c r="W4" i="3"/>
  <c r="X4" i="3"/>
  <c r="G5" i="3"/>
  <c r="H5" i="3"/>
  <c r="J5" i="3"/>
  <c r="L5" i="3"/>
  <c r="M5" i="3"/>
  <c r="P5" i="3"/>
  <c r="W5" i="3"/>
  <c r="X5" i="3"/>
  <c r="G6" i="3"/>
  <c r="H6" i="3"/>
  <c r="J6" i="3"/>
  <c r="L6" i="3"/>
  <c r="M6" i="3"/>
  <c r="P6" i="3"/>
  <c r="W6" i="3"/>
  <c r="X6" i="3"/>
  <c r="G7" i="3"/>
  <c r="H7" i="3"/>
  <c r="J7" i="3"/>
  <c r="L7" i="3"/>
  <c r="M7" i="3"/>
  <c r="P7" i="3"/>
  <c r="W7" i="3"/>
  <c r="X7" i="3"/>
  <c r="G8" i="3"/>
  <c r="H8" i="3"/>
  <c r="J8" i="3"/>
  <c r="L8" i="3"/>
  <c r="M8" i="3"/>
  <c r="P8" i="3"/>
  <c r="W8" i="3"/>
  <c r="X8" i="3"/>
  <c r="G9" i="3"/>
  <c r="H9" i="3"/>
  <c r="J9" i="3"/>
  <c r="L9" i="3"/>
  <c r="M9" i="3"/>
  <c r="P9" i="3"/>
  <c r="W9" i="3"/>
  <c r="X9" i="3"/>
  <c r="G10" i="3"/>
  <c r="H10" i="3"/>
  <c r="J10" i="3"/>
  <c r="L10" i="3"/>
  <c r="M10" i="3"/>
  <c r="P10" i="3"/>
  <c r="W10" i="3"/>
  <c r="X10" i="3"/>
  <c r="G11" i="3"/>
  <c r="H11" i="3"/>
  <c r="J11" i="3"/>
  <c r="L11" i="3"/>
  <c r="M11" i="3"/>
  <c r="P11" i="3"/>
  <c r="W11" i="3"/>
  <c r="X11" i="3"/>
  <c r="G12" i="3"/>
  <c r="H12" i="3"/>
  <c r="J12" i="3"/>
  <c r="L12" i="3"/>
  <c r="M12" i="3"/>
  <c r="P12" i="3"/>
  <c r="W12" i="3"/>
  <c r="X12" i="3"/>
  <c r="G13" i="3"/>
  <c r="H13" i="3"/>
  <c r="J13" i="3"/>
  <c r="L13" i="3"/>
  <c r="M13" i="3"/>
  <c r="P13" i="3"/>
  <c r="W13" i="3"/>
  <c r="X13" i="3"/>
  <c r="X15" i="3"/>
  <c r="X16" i="3"/>
  <c r="X17" i="3"/>
  <c r="G19" i="3"/>
  <c r="H19" i="3"/>
  <c r="J19" i="3"/>
  <c r="L19" i="3"/>
  <c r="P19" i="3"/>
  <c r="W19" i="3"/>
  <c r="X19" i="3"/>
  <c r="G20" i="3"/>
  <c r="H20" i="3"/>
  <c r="J20" i="3"/>
  <c r="L20" i="3"/>
  <c r="P20" i="3"/>
  <c r="W20" i="3"/>
  <c r="X20" i="3"/>
  <c r="G21" i="3"/>
  <c r="H21" i="3"/>
  <c r="J21" i="3"/>
  <c r="L21" i="3"/>
  <c r="P21" i="3"/>
  <c r="W21" i="3"/>
  <c r="X21" i="3"/>
  <c r="G22" i="3"/>
  <c r="H22" i="3"/>
  <c r="J22" i="3"/>
  <c r="L22" i="3"/>
  <c r="P22" i="3"/>
  <c r="W22" i="3"/>
  <c r="X22" i="3"/>
  <c r="G23" i="3"/>
  <c r="H23" i="3"/>
  <c r="J23" i="3"/>
  <c r="L23" i="3"/>
  <c r="P23" i="3"/>
  <c r="W23" i="3"/>
  <c r="X23" i="3"/>
  <c r="G24" i="3"/>
  <c r="H24" i="3"/>
  <c r="J24" i="3"/>
  <c r="L24" i="3"/>
  <c r="P24" i="3"/>
  <c r="W24" i="3"/>
  <c r="X24" i="3"/>
  <c r="G2" i="3"/>
  <c r="H2" i="3"/>
  <c r="J2" i="3"/>
  <c r="L2" i="3"/>
  <c r="M2" i="3"/>
  <c r="P2" i="3"/>
  <c r="W2" i="3"/>
  <c r="X2" i="3"/>
  <c r="G6" i="6"/>
  <c r="H6" i="6"/>
  <c r="J6" i="6"/>
  <c r="L6" i="6"/>
  <c r="P6" i="6"/>
  <c r="Q6" i="6"/>
  <c r="R6" i="6"/>
  <c r="S6" i="6"/>
  <c r="G5" i="6"/>
  <c r="H5" i="6"/>
  <c r="J5" i="6"/>
  <c r="L5" i="6"/>
  <c r="P5" i="6"/>
  <c r="Q5" i="6"/>
  <c r="R5" i="6"/>
  <c r="S5" i="6"/>
  <c r="G4" i="6"/>
  <c r="H4" i="6"/>
  <c r="J4" i="6"/>
  <c r="L4" i="6"/>
  <c r="P4" i="6"/>
  <c r="Q4" i="6"/>
  <c r="R4" i="6"/>
  <c r="S4" i="6"/>
  <c r="G3" i="6"/>
  <c r="H3" i="6"/>
  <c r="J3" i="6"/>
  <c r="L3" i="6"/>
  <c r="P3" i="6"/>
  <c r="Q3" i="6"/>
  <c r="R3" i="6"/>
  <c r="S3" i="6"/>
  <c r="G2" i="6"/>
  <c r="H2" i="6"/>
  <c r="J2" i="6"/>
  <c r="L2" i="6"/>
  <c r="P2" i="6"/>
  <c r="Q2" i="6"/>
  <c r="R2" i="6"/>
  <c r="S2" i="6"/>
  <c r="G3" i="5"/>
  <c r="H3" i="5"/>
  <c r="J3" i="5"/>
  <c r="L3" i="5"/>
  <c r="P3" i="5"/>
  <c r="Q3" i="5"/>
  <c r="R3" i="5"/>
  <c r="S3" i="5"/>
  <c r="G4" i="5"/>
  <c r="H4" i="5"/>
  <c r="J4" i="5"/>
  <c r="L4" i="5"/>
  <c r="P4" i="5"/>
  <c r="Q4" i="5"/>
  <c r="R4" i="5"/>
  <c r="S4" i="5"/>
  <c r="G5" i="5"/>
  <c r="H5" i="5"/>
  <c r="J5" i="5"/>
  <c r="L5" i="5"/>
  <c r="P5" i="5"/>
  <c r="Q5" i="5"/>
  <c r="R5" i="5"/>
  <c r="S5" i="5"/>
  <c r="G6" i="5"/>
  <c r="H6" i="5"/>
  <c r="J6" i="5"/>
  <c r="L6" i="5"/>
  <c r="P6" i="5"/>
  <c r="Q6" i="5"/>
  <c r="R6" i="5"/>
  <c r="S6" i="5"/>
  <c r="G2" i="5"/>
  <c r="H2" i="5"/>
  <c r="J2" i="5"/>
  <c r="L2" i="5"/>
  <c r="P2" i="5"/>
  <c r="Q2" i="5"/>
  <c r="R2" i="5"/>
  <c r="S2" i="5"/>
  <c r="X14" i="7"/>
  <c r="X15" i="7"/>
  <c r="X16" i="7"/>
  <c r="X13" i="7"/>
  <c r="D14" i="7"/>
  <c r="H14" i="7"/>
  <c r="I14" i="7"/>
  <c r="D15" i="7"/>
  <c r="H15" i="7"/>
  <c r="I15" i="7"/>
  <c r="D16" i="7"/>
  <c r="H16" i="7"/>
  <c r="I16" i="7"/>
  <c r="D17" i="7"/>
  <c r="H17" i="7"/>
  <c r="I17" i="7"/>
  <c r="B14" i="7"/>
  <c r="B15" i="7"/>
  <c r="B16" i="7"/>
  <c r="B17" i="7"/>
  <c r="B13" i="7"/>
  <c r="D13" i="7"/>
  <c r="F14" i="7"/>
  <c r="F15" i="7"/>
  <c r="F16" i="7"/>
  <c r="F17" i="7"/>
  <c r="F13" i="7"/>
  <c r="A24" i="7"/>
  <c r="Q16" i="7"/>
  <c r="Q17" i="7"/>
  <c r="A23" i="7"/>
  <c r="Q15" i="7"/>
  <c r="A22" i="7"/>
  <c r="Q14" i="7"/>
  <c r="I13" i="7"/>
  <c r="A21" i="7"/>
  <c r="H13" i="7"/>
  <c r="Q13" i="7"/>
  <c r="B16" i="1"/>
  <c r="T3" i="6"/>
  <c r="U3" i="6"/>
  <c r="T4" i="6"/>
  <c r="U4" i="6"/>
  <c r="T5" i="6"/>
  <c r="U5" i="6"/>
  <c r="U2" i="6"/>
  <c r="T2" i="6"/>
  <c r="B7" i="1"/>
  <c r="B5" i="1"/>
  <c r="T5" i="5"/>
  <c r="T4" i="5"/>
  <c r="T6" i="5"/>
  <c r="T3" i="5"/>
  <c r="T2" i="5"/>
  <c r="B9" i="1"/>
  <c r="B10" i="1"/>
  <c r="B11" i="1"/>
  <c r="B12" i="1"/>
  <c r="B13" i="1"/>
  <c r="Y24" i="3"/>
  <c r="S24" i="3"/>
  <c r="T24" i="3"/>
  <c r="U24" i="3"/>
  <c r="Q24" i="3"/>
  <c r="R24" i="3"/>
  <c r="Y23" i="3"/>
  <c r="S23" i="3"/>
  <c r="T23" i="3"/>
  <c r="U23" i="3"/>
  <c r="Q23" i="3"/>
  <c r="R23" i="3"/>
  <c r="Y22" i="3"/>
  <c r="S22" i="3"/>
  <c r="T22" i="3"/>
  <c r="U22" i="3"/>
  <c r="Q22" i="3"/>
  <c r="R22" i="3"/>
  <c r="Y21" i="3"/>
  <c r="S21" i="3"/>
  <c r="T21" i="3"/>
  <c r="U21" i="3"/>
  <c r="Q21" i="3"/>
  <c r="R21" i="3"/>
  <c r="Y20" i="3"/>
  <c r="S20" i="3"/>
  <c r="T20" i="3"/>
  <c r="U20" i="3"/>
  <c r="Q20" i="3"/>
  <c r="R20" i="3"/>
  <c r="B8" i="1"/>
  <c r="Y19" i="3"/>
  <c r="S19" i="3"/>
  <c r="T19" i="3"/>
  <c r="U19" i="3"/>
  <c r="Q19" i="3"/>
  <c r="R19" i="3"/>
  <c r="H4" i="4"/>
  <c r="J4" i="4"/>
  <c r="L4" i="4"/>
  <c r="M4" i="4"/>
  <c r="S4" i="4"/>
  <c r="H5" i="4"/>
  <c r="J5" i="4"/>
  <c r="L5" i="4"/>
  <c r="M5" i="4"/>
  <c r="S5" i="4"/>
  <c r="H6" i="4"/>
  <c r="J6" i="4"/>
  <c r="L6" i="4"/>
  <c r="M6" i="4"/>
  <c r="S6" i="4"/>
  <c r="H7" i="4"/>
  <c r="J7" i="4"/>
  <c r="L7" i="4"/>
  <c r="M7" i="4"/>
  <c r="S7" i="4"/>
  <c r="H8" i="4"/>
  <c r="J8" i="4"/>
  <c r="L8" i="4"/>
  <c r="M8" i="4"/>
  <c r="S8" i="4"/>
  <c r="H9" i="4"/>
  <c r="J9" i="4"/>
  <c r="L9" i="4"/>
  <c r="M9" i="4"/>
  <c r="S9" i="4"/>
  <c r="H10" i="4"/>
  <c r="J10" i="4"/>
  <c r="L10" i="4"/>
  <c r="M10" i="4"/>
  <c r="S10" i="4"/>
  <c r="H11" i="4"/>
  <c r="J11" i="4"/>
  <c r="L11" i="4"/>
  <c r="M11" i="4"/>
  <c r="S11" i="4"/>
  <c r="H12" i="4"/>
  <c r="J12" i="4"/>
  <c r="L12" i="4"/>
  <c r="M12" i="4"/>
  <c r="S12" i="4"/>
  <c r="H13" i="4"/>
  <c r="J13" i="4"/>
  <c r="L13" i="4"/>
  <c r="M13" i="4"/>
  <c r="S13" i="4"/>
  <c r="H14" i="4"/>
  <c r="J14" i="4"/>
  <c r="L14" i="4"/>
  <c r="M14" i="4"/>
  <c r="S14" i="4"/>
  <c r="S15" i="4"/>
  <c r="H16" i="4"/>
  <c r="J16" i="4"/>
  <c r="L16" i="4"/>
  <c r="M16" i="4"/>
  <c r="S16" i="4"/>
  <c r="H17" i="4"/>
  <c r="J17" i="4"/>
  <c r="L17" i="4"/>
  <c r="M17" i="4"/>
  <c r="S17" i="4"/>
  <c r="H18" i="4"/>
  <c r="J18" i="4"/>
  <c r="L18" i="4"/>
  <c r="M18" i="4"/>
  <c r="S18" i="4"/>
  <c r="H19" i="4"/>
  <c r="J19" i="4"/>
  <c r="L19" i="4"/>
  <c r="M19" i="4"/>
  <c r="S19" i="4"/>
  <c r="H20" i="4"/>
  <c r="J20" i="4"/>
  <c r="L20" i="4"/>
  <c r="M20" i="4"/>
  <c r="S20" i="4"/>
  <c r="H21" i="4"/>
  <c r="J21" i="4"/>
  <c r="L21" i="4"/>
  <c r="M21" i="4"/>
  <c r="S21" i="4"/>
  <c r="H22" i="4"/>
  <c r="J22" i="4"/>
  <c r="L22" i="4"/>
  <c r="M22" i="4"/>
  <c r="S22" i="4"/>
  <c r="H23" i="4"/>
  <c r="J23" i="4"/>
  <c r="L23" i="4"/>
  <c r="M23" i="4"/>
  <c r="S23" i="4"/>
  <c r="H24" i="4"/>
  <c r="J24" i="4"/>
  <c r="L24" i="4"/>
  <c r="M24" i="4"/>
  <c r="S24" i="4"/>
  <c r="H25" i="4"/>
  <c r="J25" i="4"/>
  <c r="L25" i="4"/>
  <c r="M25" i="4"/>
  <c r="S25" i="4"/>
  <c r="H26" i="4"/>
  <c r="J26" i="4"/>
  <c r="L26" i="4"/>
  <c r="M26" i="4"/>
  <c r="S26" i="4"/>
  <c r="H27" i="4"/>
  <c r="J27" i="4"/>
  <c r="L27" i="4"/>
  <c r="M27" i="4"/>
  <c r="S27" i="4"/>
  <c r="S28" i="4"/>
  <c r="H29" i="4"/>
  <c r="J29" i="4"/>
  <c r="L29" i="4"/>
  <c r="M29" i="4"/>
  <c r="S29" i="4"/>
  <c r="H30" i="4"/>
  <c r="J30" i="4"/>
  <c r="L30" i="4"/>
  <c r="M30" i="4"/>
  <c r="S30" i="4"/>
  <c r="H31" i="4"/>
  <c r="J31" i="4"/>
  <c r="L31" i="4"/>
  <c r="M31" i="4"/>
  <c r="S31" i="4"/>
  <c r="H32" i="4"/>
  <c r="J32" i="4"/>
  <c r="L32" i="4"/>
  <c r="M32" i="4"/>
  <c r="S32" i="4"/>
  <c r="H33" i="4"/>
  <c r="J33" i="4"/>
  <c r="L33" i="4"/>
  <c r="M33" i="4"/>
  <c r="S33" i="4"/>
  <c r="H34" i="4"/>
  <c r="J34" i="4"/>
  <c r="L34" i="4"/>
  <c r="M34" i="4"/>
  <c r="S34" i="4"/>
  <c r="H35" i="4"/>
  <c r="J35" i="4"/>
  <c r="L35" i="4"/>
  <c r="M35" i="4"/>
  <c r="S35" i="4"/>
  <c r="H36" i="4"/>
  <c r="J36" i="4"/>
  <c r="L36" i="4"/>
  <c r="M36" i="4"/>
  <c r="S36" i="4"/>
  <c r="H37" i="4"/>
  <c r="J37" i="4"/>
  <c r="L37" i="4"/>
  <c r="M37" i="4"/>
  <c r="S37" i="4"/>
  <c r="H38" i="4"/>
  <c r="J38" i="4"/>
  <c r="L38" i="4"/>
  <c r="M38" i="4"/>
  <c r="S38" i="4"/>
  <c r="H39" i="4"/>
  <c r="J39" i="4"/>
  <c r="L39" i="4"/>
  <c r="M39" i="4"/>
  <c r="S39" i="4"/>
  <c r="H40" i="4"/>
  <c r="J40" i="4"/>
  <c r="L40" i="4"/>
  <c r="M40" i="4"/>
  <c r="S40" i="4"/>
  <c r="S41" i="4"/>
  <c r="H42" i="4"/>
  <c r="J42" i="4"/>
  <c r="L42" i="4"/>
  <c r="M42" i="4"/>
  <c r="S42" i="4"/>
  <c r="H43" i="4"/>
  <c r="J43" i="4"/>
  <c r="L43" i="4"/>
  <c r="M43" i="4"/>
  <c r="S43" i="4"/>
  <c r="H44" i="4"/>
  <c r="J44" i="4"/>
  <c r="L44" i="4"/>
  <c r="M44" i="4"/>
  <c r="S44" i="4"/>
  <c r="H45" i="4"/>
  <c r="J45" i="4"/>
  <c r="L45" i="4"/>
  <c r="M45" i="4"/>
  <c r="S45" i="4"/>
  <c r="H46" i="4"/>
  <c r="J46" i="4"/>
  <c r="L46" i="4"/>
  <c r="M46" i="4"/>
  <c r="S46" i="4"/>
  <c r="H47" i="4"/>
  <c r="J47" i="4"/>
  <c r="L47" i="4"/>
  <c r="M47" i="4"/>
  <c r="S47" i="4"/>
  <c r="H48" i="4"/>
  <c r="J48" i="4"/>
  <c r="L48" i="4"/>
  <c r="M48" i="4"/>
  <c r="S48" i="4"/>
  <c r="H49" i="4"/>
  <c r="J49" i="4"/>
  <c r="L49" i="4"/>
  <c r="M49" i="4"/>
  <c r="S49" i="4"/>
  <c r="H50" i="4"/>
  <c r="J50" i="4"/>
  <c r="L50" i="4"/>
  <c r="M50" i="4"/>
  <c r="S50" i="4"/>
  <c r="H51" i="4"/>
  <c r="J51" i="4"/>
  <c r="L51" i="4"/>
  <c r="M51" i="4"/>
  <c r="S51" i="4"/>
  <c r="H52" i="4"/>
  <c r="J52" i="4"/>
  <c r="L52" i="4"/>
  <c r="M52" i="4"/>
  <c r="S52" i="4"/>
  <c r="H53" i="4"/>
  <c r="J53" i="4"/>
  <c r="L53" i="4"/>
  <c r="M53" i="4"/>
  <c r="S53" i="4"/>
  <c r="S54" i="4"/>
  <c r="H55" i="4"/>
  <c r="J55" i="4"/>
  <c r="L55" i="4"/>
  <c r="M55" i="4"/>
  <c r="S55" i="4"/>
  <c r="H56" i="4"/>
  <c r="J56" i="4"/>
  <c r="L56" i="4"/>
  <c r="M56" i="4"/>
  <c r="S56" i="4"/>
  <c r="H57" i="4"/>
  <c r="J57" i="4"/>
  <c r="L57" i="4"/>
  <c r="M57" i="4"/>
  <c r="S57" i="4"/>
  <c r="H58" i="4"/>
  <c r="J58" i="4"/>
  <c r="L58" i="4"/>
  <c r="M58" i="4"/>
  <c r="S58" i="4"/>
  <c r="H59" i="4"/>
  <c r="J59" i="4"/>
  <c r="L59" i="4"/>
  <c r="M59" i="4"/>
  <c r="S59" i="4"/>
  <c r="H60" i="4"/>
  <c r="J60" i="4"/>
  <c r="L60" i="4"/>
  <c r="M60" i="4"/>
  <c r="S60" i="4"/>
  <c r="H61" i="4"/>
  <c r="J61" i="4"/>
  <c r="L61" i="4"/>
  <c r="M61" i="4"/>
  <c r="S61" i="4"/>
  <c r="H62" i="4"/>
  <c r="J62" i="4"/>
  <c r="L62" i="4"/>
  <c r="M62" i="4"/>
  <c r="S62" i="4"/>
  <c r="H63" i="4"/>
  <c r="J63" i="4"/>
  <c r="L63" i="4"/>
  <c r="M63" i="4"/>
  <c r="S63" i="4"/>
  <c r="H64" i="4"/>
  <c r="J64" i="4"/>
  <c r="L64" i="4"/>
  <c r="M64" i="4"/>
  <c r="S64" i="4"/>
  <c r="H65" i="4"/>
  <c r="J65" i="4"/>
  <c r="L65" i="4"/>
  <c r="M65" i="4"/>
  <c r="S65" i="4"/>
  <c r="H66" i="4"/>
  <c r="J66" i="4"/>
  <c r="L66" i="4"/>
  <c r="M66" i="4"/>
  <c r="S66" i="4"/>
  <c r="H3" i="4"/>
  <c r="J3" i="4"/>
  <c r="L3" i="4"/>
  <c r="M3" i="4"/>
  <c r="S3" i="4"/>
  <c r="G14" i="4"/>
  <c r="P14" i="4"/>
  <c r="Q14" i="4"/>
  <c r="G13" i="4"/>
  <c r="P13" i="4"/>
  <c r="Q13" i="4"/>
  <c r="G12" i="4"/>
  <c r="P12" i="4"/>
  <c r="Q12" i="4"/>
  <c r="G11" i="4"/>
  <c r="P11" i="4"/>
  <c r="Q11" i="4"/>
  <c r="G10" i="4"/>
  <c r="P10" i="4"/>
  <c r="Q10" i="4"/>
  <c r="G9" i="4"/>
  <c r="P9" i="4"/>
  <c r="Q9" i="4"/>
  <c r="G8" i="4"/>
  <c r="P8" i="4"/>
  <c r="Q8" i="4"/>
  <c r="B6" i="1"/>
  <c r="G7" i="4"/>
  <c r="P7" i="4"/>
  <c r="Q7" i="4"/>
  <c r="G6" i="4"/>
  <c r="P6" i="4"/>
  <c r="Q6" i="4"/>
  <c r="B4" i="1"/>
  <c r="G5" i="4"/>
  <c r="P5" i="4"/>
  <c r="Q5" i="4"/>
  <c r="B3" i="1"/>
  <c r="G4" i="4"/>
  <c r="P4" i="4"/>
  <c r="Q4" i="4"/>
  <c r="B2" i="1"/>
  <c r="G3" i="4"/>
  <c r="P3" i="4"/>
  <c r="Q3" i="4"/>
  <c r="G30" i="4"/>
  <c r="G31" i="4"/>
  <c r="G32" i="4"/>
  <c r="G33" i="4"/>
  <c r="G34" i="4"/>
  <c r="G35" i="4"/>
  <c r="G36" i="4"/>
  <c r="G37" i="4"/>
  <c r="G38" i="4"/>
  <c r="G39" i="4"/>
  <c r="G40" i="4"/>
  <c r="G16" i="4"/>
  <c r="G17" i="4"/>
  <c r="G18" i="4"/>
  <c r="G19" i="4"/>
  <c r="G20" i="4"/>
  <c r="G21" i="4"/>
  <c r="G22" i="4"/>
  <c r="G23" i="4"/>
  <c r="G24" i="4"/>
  <c r="G25" i="4"/>
  <c r="G26" i="4"/>
  <c r="G27" i="4"/>
  <c r="G42" i="4"/>
  <c r="G43" i="4"/>
  <c r="G44" i="4"/>
  <c r="G45" i="4"/>
  <c r="G46" i="4"/>
  <c r="G47" i="4"/>
  <c r="G48" i="4"/>
  <c r="G49" i="4"/>
  <c r="G50" i="4"/>
  <c r="G51" i="4"/>
  <c r="G52" i="4"/>
  <c r="G53" i="4"/>
  <c r="G55" i="4"/>
  <c r="G56" i="4"/>
  <c r="G57" i="4"/>
  <c r="G58" i="4"/>
  <c r="G59" i="4"/>
  <c r="G60" i="4"/>
  <c r="G61" i="4"/>
  <c r="G62" i="4"/>
  <c r="G63" i="4"/>
  <c r="G64" i="4"/>
  <c r="G65" i="4"/>
  <c r="G66" i="4"/>
  <c r="P66" i="4"/>
  <c r="Q66" i="4"/>
  <c r="P65" i="4"/>
  <c r="Q65" i="4"/>
  <c r="P64" i="4"/>
  <c r="Q64" i="4"/>
  <c r="P63" i="4"/>
  <c r="Q63" i="4"/>
  <c r="P62" i="4"/>
  <c r="Q62" i="4"/>
  <c r="P61" i="4"/>
  <c r="Q61" i="4"/>
  <c r="P60" i="4"/>
  <c r="Q60" i="4"/>
  <c r="P59" i="4"/>
  <c r="Q59" i="4"/>
  <c r="P58" i="4"/>
  <c r="Q58" i="4"/>
  <c r="P57" i="4"/>
  <c r="Q57" i="4"/>
  <c r="P56" i="4"/>
  <c r="Q56" i="4"/>
  <c r="P55" i="4"/>
  <c r="Q55" i="4"/>
  <c r="P53" i="4"/>
  <c r="Q53" i="4"/>
  <c r="P52" i="4"/>
  <c r="Q52" i="4"/>
  <c r="P51" i="4"/>
  <c r="Q51" i="4"/>
  <c r="P50" i="4"/>
  <c r="Q50" i="4"/>
  <c r="P49" i="4"/>
  <c r="Q49" i="4"/>
  <c r="P48" i="4"/>
  <c r="Q48" i="4"/>
  <c r="P47" i="4"/>
  <c r="Q47" i="4"/>
  <c r="P46" i="4"/>
  <c r="Q46" i="4"/>
  <c r="P45" i="4"/>
  <c r="Q45" i="4"/>
  <c r="P44" i="4"/>
  <c r="Q44" i="4"/>
  <c r="P43" i="4"/>
  <c r="Q43" i="4"/>
  <c r="P42" i="4"/>
  <c r="Q42" i="4"/>
  <c r="P27" i="4"/>
  <c r="Q27" i="4"/>
  <c r="P26" i="4"/>
  <c r="Q26" i="4"/>
  <c r="P25" i="4"/>
  <c r="Q25" i="4"/>
  <c r="P24" i="4"/>
  <c r="Q24" i="4"/>
  <c r="P23" i="4"/>
  <c r="Q23" i="4"/>
  <c r="P22" i="4"/>
  <c r="Q22" i="4"/>
  <c r="P21" i="4"/>
  <c r="Q21" i="4"/>
  <c r="P20" i="4"/>
  <c r="Q20" i="4"/>
  <c r="P19" i="4"/>
  <c r="Q19" i="4"/>
  <c r="P18" i="4"/>
  <c r="Q18" i="4"/>
  <c r="P17" i="4"/>
  <c r="Q17" i="4"/>
  <c r="P16" i="4"/>
  <c r="Q16" i="4"/>
  <c r="P30" i="4"/>
  <c r="Q30" i="4"/>
  <c r="P31" i="4"/>
  <c r="Q31" i="4"/>
  <c r="P32" i="4"/>
  <c r="Q32" i="4"/>
  <c r="P33" i="4"/>
  <c r="Q33" i="4"/>
  <c r="P34" i="4"/>
  <c r="Q34" i="4"/>
  <c r="P35" i="4"/>
  <c r="Q35" i="4"/>
  <c r="P36" i="4"/>
  <c r="Q36" i="4"/>
  <c r="P37" i="4"/>
  <c r="Q37" i="4"/>
  <c r="P38" i="4"/>
  <c r="Q38" i="4"/>
  <c r="P39" i="4"/>
  <c r="Q39" i="4"/>
  <c r="P40" i="4"/>
  <c r="Q40" i="4"/>
  <c r="G29" i="4"/>
  <c r="P29" i="4"/>
  <c r="Q29" i="4"/>
  <c r="Y17" i="3"/>
  <c r="Y13" i="3"/>
  <c r="Y15" i="3"/>
  <c r="Y16" i="3"/>
  <c r="Y3" i="3"/>
  <c r="Y4" i="3"/>
  <c r="Y5" i="3"/>
  <c r="Y6" i="3"/>
  <c r="Y7" i="3"/>
  <c r="Y8" i="3"/>
  <c r="Y9" i="3"/>
  <c r="Y10" i="3"/>
  <c r="Y11" i="3"/>
  <c r="Y12" i="3"/>
  <c r="Y2" i="3"/>
  <c r="Q3" i="3"/>
  <c r="Q4" i="3"/>
  <c r="Q5" i="3"/>
  <c r="Q6" i="3"/>
  <c r="Q7" i="3"/>
  <c r="Q8" i="3"/>
  <c r="Q9" i="3"/>
  <c r="Q10" i="3"/>
  <c r="Q11" i="3"/>
  <c r="Q12" i="3"/>
  <c r="Q13" i="3"/>
  <c r="Q2" i="3"/>
  <c r="B14" i="1"/>
  <c r="B15" i="1"/>
  <c r="S3" i="3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2" i="3"/>
  <c r="T2" i="3"/>
  <c r="U3" i="3"/>
  <c r="U4" i="3"/>
  <c r="U5" i="3"/>
  <c r="U6" i="3"/>
  <c r="U7" i="3"/>
  <c r="U8" i="3"/>
  <c r="U9" i="3"/>
  <c r="U10" i="3"/>
  <c r="U11" i="3"/>
  <c r="U12" i="3"/>
  <c r="U13" i="3"/>
  <c r="U2" i="3"/>
  <c r="R3" i="3"/>
  <c r="R4" i="3"/>
  <c r="R5" i="3"/>
  <c r="R6" i="3"/>
  <c r="R7" i="3"/>
  <c r="R8" i="3"/>
  <c r="R9" i="3"/>
  <c r="R10" i="3"/>
  <c r="R11" i="3"/>
  <c r="R12" i="3"/>
  <c r="R13" i="3"/>
  <c r="R2" i="3"/>
  <c r="F8" i="2"/>
  <c r="F11" i="2"/>
  <c r="F5" i="2"/>
  <c r="F14" i="2"/>
  <c r="F15" i="2"/>
  <c r="F9" i="2"/>
  <c r="F6" i="2"/>
  <c r="F7" i="2"/>
  <c r="F17" i="2"/>
  <c r="F13" i="2"/>
  <c r="F19" i="2"/>
  <c r="F22" i="2"/>
  <c r="F2" i="2"/>
  <c r="F20" i="2"/>
  <c r="F3" i="2"/>
  <c r="F10" i="2"/>
  <c r="F18" i="2"/>
  <c r="F23" i="2"/>
  <c r="F12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4" i="2"/>
</calcChain>
</file>

<file path=xl/sharedStrings.xml><?xml version="1.0" encoding="utf-8"?>
<sst xmlns="http://schemas.openxmlformats.org/spreadsheetml/2006/main" count="3441" uniqueCount="714">
  <si>
    <t>terminator</t>
  </si>
  <si>
    <t>T4</t>
  </si>
  <si>
    <t>promoter</t>
  </si>
  <si>
    <t>TP1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</si>
  <si>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</si>
  <si>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</si>
  <si>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</si>
  <si>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</si>
  <si>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</si>
  <si>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</si>
  <si>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</si>
  <si>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</si>
  <si>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</si>
  <si>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TP11</t>
  </si>
  <si>
    <t>TP12</t>
  </si>
  <si>
    <t>A</t>
  </si>
  <si>
    <t>B</t>
  </si>
  <si>
    <t>C</t>
  </si>
  <si>
    <t>bin</t>
  </si>
  <si>
    <t>Rnamotif</t>
  </si>
  <si>
    <t>-</t>
  </si>
  <si>
    <r>
      <t>TTTAAATAAAA</t>
    </r>
    <r>
      <rPr>
        <sz val="10"/>
        <color rgb="FF0000FF"/>
        <rFont val="Courier New"/>
      </rPr>
      <t>GGCC</t>
    </r>
    <r>
      <rPr>
        <sz val="10"/>
        <color rgb="FFFF0000"/>
        <rFont val="Courier New"/>
      </rPr>
      <t>TTCG</t>
    </r>
    <r>
      <rPr>
        <sz val="10"/>
        <color rgb="FF0000FF"/>
        <rFont val="Courier New"/>
      </rPr>
      <t>GGCC</t>
    </r>
    <r>
      <rPr>
        <sz val="10"/>
        <color rgb="FF000000"/>
        <rFont val="Courier New"/>
      </rPr>
      <t>TTTAGCTTTATG</t>
    </r>
  </si>
  <si>
    <t>+</t>
  </si>
  <si>
    <r>
      <t>ATAAAGCTAAA</t>
    </r>
    <r>
      <rPr>
        <sz val="10"/>
        <color rgb="FF0000FF"/>
        <rFont val="Courier New"/>
      </rPr>
      <t>GGCC</t>
    </r>
    <r>
      <rPr>
        <sz val="10"/>
        <color rgb="FFFF0000"/>
        <rFont val="Courier New"/>
      </rPr>
      <t>CGAA</t>
    </r>
    <r>
      <rPr>
        <sz val="10"/>
        <color rgb="FF0000FF"/>
        <rFont val="Courier New"/>
      </rPr>
      <t>GGCC</t>
    </r>
    <r>
      <rPr>
        <sz val="10"/>
        <color rgb="FF000000"/>
        <rFont val="Courier New"/>
      </rPr>
      <t>TTTTATTTAAAA</t>
    </r>
  </si>
  <si>
    <r>
      <t>CGTATTCGACA</t>
    </r>
    <r>
      <rPr>
        <sz val="10"/>
        <color rgb="FF0000FF"/>
        <rFont val="Courier New"/>
      </rPr>
      <t>TTGTCTGA</t>
    </r>
    <r>
      <rPr>
        <sz val="10"/>
        <color rgb="FFFF0000"/>
        <rFont val="Courier New"/>
      </rPr>
      <t>AAATCAATT</t>
    </r>
    <r>
      <rPr>
        <sz val="10"/>
        <color rgb="FF0000FF"/>
        <rFont val="Courier New"/>
      </rPr>
      <t>TCAGATGG</t>
    </r>
    <r>
      <rPr>
        <sz val="10"/>
        <color rgb="FF000000"/>
        <rFont val="Courier New"/>
      </rPr>
      <t>TTTTTTCATTTG</t>
    </r>
  </si>
  <si>
    <t>Both</t>
  </si>
  <si>
    <r>
      <t>CTAATGGACCG</t>
    </r>
    <r>
      <rPr>
        <sz val="10"/>
        <color rgb="FF0000FF"/>
        <rFont val="Courier New"/>
      </rPr>
      <t>TCAGGAA</t>
    </r>
    <r>
      <rPr>
        <sz val="10"/>
        <color rgb="FFFF0000"/>
        <rFont val="Courier New"/>
      </rPr>
      <t>TTTTATT</t>
    </r>
    <r>
      <rPr>
        <sz val="10"/>
        <color rgb="FF0000FF"/>
        <rFont val="Courier New"/>
      </rPr>
      <t>TTCCTGG</t>
    </r>
    <r>
      <rPr>
        <sz val="10"/>
        <color rgb="FF000000"/>
        <rFont val="Courier New"/>
      </rPr>
      <t>aTATATTTCTCAT</t>
    </r>
  </si>
  <si>
    <r>
      <t>TAATAACTCAA</t>
    </r>
    <r>
      <rPr>
        <sz val="10"/>
        <color rgb="FF0000FF"/>
        <rFont val="Courier New"/>
      </rPr>
      <t>GGACTCCT</t>
    </r>
    <r>
      <rPr>
        <sz val="10"/>
        <color rgb="FFFF0000"/>
        <rFont val="Courier New"/>
      </rPr>
      <t>TC</t>
    </r>
    <r>
      <rPr>
        <sz val="10"/>
        <color rgb="FF0000FF"/>
        <rFont val="Courier New"/>
      </rPr>
      <t>GGGAGTCC</t>
    </r>
    <r>
      <rPr>
        <sz val="10"/>
        <color rgb="FF000000"/>
        <rFont val="Courier New"/>
      </rPr>
      <t>tTTTTTCATTTAAA</t>
    </r>
  </si>
  <si>
    <r>
      <t>AAATGAAAAAA</t>
    </r>
    <r>
      <rPr>
        <sz val="10"/>
        <color rgb="FF0000FF"/>
        <rFont val="Courier New"/>
      </rPr>
      <t>GGACTCCC</t>
    </r>
    <r>
      <rPr>
        <sz val="10"/>
        <color rgb="FFFF0000"/>
        <rFont val="Courier New"/>
      </rPr>
      <t>GA</t>
    </r>
    <r>
      <rPr>
        <sz val="10"/>
        <color rgb="FF0000FF"/>
        <rFont val="Courier New"/>
      </rPr>
      <t>AGGAGTCC</t>
    </r>
    <r>
      <rPr>
        <sz val="10"/>
        <color rgb="FF000000"/>
        <rFont val="Courier New"/>
      </rPr>
      <t>TTGAGTTATTAAC</t>
    </r>
  </si>
  <si>
    <r>
      <t>GTAAAAGTTAG</t>
    </r>
    <r>
      <rPr>
        <sz val="10"/>
        <color rgb="FF0000FF"/>
        <rFont val="Courier New"/>
      </rPr>
      <t>GACGCC</t>
    </r>
    <r>
      <rPr>
        <sz val="10"/>
        <color rgb="FFFF0000"/>
        <rFont val="Courier New"/>
      </rPr>
      <t>GAAA</t>
    </r>
    <r>
      <rPr>
        <sz val="10"/>
        <color rgb="FF0000FF"/>
        <rFont val="Courier New"/>
      </rPr>
      <t>GGCGTC</t>
    </r>
    <r>
      <rPr>
        <sz val="10"/>
        <color rgb="FF000000"/>
        <rFont val="Courier New"/>
      </rPr>
      <t>TTTTGGTACGCT</t>
    </r>
  </si>
  <si>
    <t>Erpin</t>
  </si>
  <si>
    <r>
      <t>ATGAAAAAGAT</t>
    </r>
    <r>
      <rPr>
        <sz val="10"/>
        <color rgb="FF0000FF"/>
        <rFont val="Courier New"/>
      </rPr>
      <t>CCGCTGCA</t>
    </r>
    <r>
      <rPr>
        <sz val="10"/>
        <color rgb="FFFF0000"/>
        <rFont val="Courier New"/>
      </rPr>
      <t>AGTTATGCTTGATA</t>
    </r>
    <r>
      <rPr>
        <sz val="10"/>
        <color rgb="FF0000FF"/>
        <rFont val="Courier New"/>
      </rPr>
      <t>TGCAGCGG</t>
    </r>
    <r>
      <rPr>
        <sz val="10"/>
        <color rgb="FF000000"/>
        <rFont val="Courier New"/>
      </rPr>
      <t>TTTTTACAGATTC</t>
    </r>
  </si>
  <si>
    <r>
      <t>ATCTGTAAAAA</t>
    </r>
    <r>
      <rPr>
        <sz val="10"/>
        <color rgb="FF0000FF"/>
        <rFont val="Courier New"/>
      </rPr>
      <t>CCGCTGCA</t>
    </r>
    <r>
      <rPr>
        <sz val="10"/>
        <color rgb="FFFF0000"/>
        <rFont val="Courier New"/>
      </rPr>
      <t>TATCAAGCATAACT</t>
    </r>
    <r>
      <rPr>
        <sz val="10"/>
        <color rgb="FF0000FF"/>
        <rFont val="Courier New"/>
      </rPr>
      <t>TGCAGCGG</t>
    </r>
    <r>
      <rPr>
        <sz val="10"/>
        <color rgb="FF000000"/>
        <rFont val="Courier New"/>
      </rPr>
      <t>aTCTTTTTCATCAC</t>
    </r>
  </si>
  <si>
    <r>
      <t>ATTACCTTTTA</t>
    </r>
    <r>
      <rPr>
        <sz val="10"/>
        <color rgb="FF0000FF"/>
        <rFont val="Courier New"/>
      </rPr>
      <t>TGGCATT</t>
    </r>
    <r>
      <rPr>
        <sz val="10"/>
        <color rgb="FFFF0000"/>
        <rFont val="Courier New"/>
      </rPr>
      <t>AACA</t>
    </r>
    <r>
      <rPr>
        <sz val="10"/>
        <color rgb="FF0000FF"/>
        <rFont val="Courier New"/>
      </rPr>
      <t>AGTGCCA</t>
    </r>
    <r>
      <rPr>
        <sz val="10"/>
        <color rgb="FF000000"/>
        <rFont val="Courier New"/>
      </rPr>
      <t>TTAATTTTTGTA</t>
    </r>
  </si>
  <si>
    <r>
      <t>GTCATCTTACA</t>
    </r>
    <r>
      <rPr>
        <sz val="10"/>
        <color rgb="FF0000FF"/>
        <rFont val="Courier New"/>
      </rPr>
      <t>TGCGTCA</t>
    </r>
    <r>
      <rPr>
        <sz val="10"/>
        <color rgb="FFFF0000"/>
        <rFont val="Courier New"/>
      </rPr>
      <t>ATATCC</t>
    </r>
    <r>
      <rPr>
        <sz val="10"/>
        <color rgb="FF0000FF"/>
        <rFont val="Courier New"/>
      </rPr>
      <t>TGATGCA</t>
    </r>
    <r>
      <rPr>
        <sz val="10"/>
        <color rgb="FF000000"/>
        <rFont val="Courier New"/>
      </rPr>
      <t>gTATGTTTGTTTT</t>
    </r>
  </si>
  <si>
    <r>
      <t>TGGATTATTAA</t>
    </r>
    <r>
      <rPr>
        <sz val="10"/>
        <color rgb="FF0000FF"/>
        <rFont val="Courier New"/>
      </rPr>
      <t>GCAAAGC</t>
    </r>
    <r>
      <rPr>
        <sz val="10"/>
        <color rgb="FFFF0000"/>
        <rFont val="Courier New"/>
      </rPr>
      <t>TTCTTTTC</t>
    </r>
    <r>
      <rPr>
        <sz val="10"/>
        <color rgb="FF0000FF"/>
        <rFont val="Courier New"/>
      </rPr>
      <t>GTTTTGC</t>
    </r>
    <r>
      <rPr>
        <sz val="10"/>
        <color rgb="FF000000"/>
        <rFont val="Courier New"/>
      </rPr>
      <t>TTTAGTTTCTTC</t>
    </r>
  </si>
  <si>
    <r>
      <t>GAATAAATCTA</t>
    </r>
    <r>
      <rPr>
        <sz val="10"/>
        <color rgb="FF0000FF"/>
        <rFont val="Courier New"/>
      </rPr>
      <t>GGACC</t>
    </r>
    <r>
      <rPr>
        <sz val="10"/>
        <color rgb="FFFF0000"/>
        <rFont val="Courier New"/>
      </rPr>
      <t>TCCA</t>
    </r>
    <r>
      <rPr>
        <sz val="10"/>
        <color rgb="FF0000FF"/>
        <rFont val="Courier New"/>
      </rPr>
      <t>GGTCC</t>
    </r>
    <r>
      <rPr>
        <sz val="10"/>
        <color rgb="FF000000"/>
        <rFont val="Courier New"/>
      </rPr>
      <t>cTTTTTCATACAA</t>
    </r>
  </si>
  <si>
    <r>
      <t>AATCAGCAGCG</t>
    </r>
    <r>
      <rPr>
        <sz val="10"/>
        <color rgb="FF0000FF"/>
        <rFont val="Courier New"/>
      </rPr>
      <t>GATTGGAC</t>
    </r>
    <r>
      <rPr>
        <sz val="10"/>
        <color rgb="FFFF0000"/>
        <rFont val="Courier New"/>
      </rPr>
      <t>AGCT</t>
    </r>
    <r>
      <rPr>
        <sz val="10"/>
        <color rgb="FF0000FF"/>
        <rFont val="Courier New"/>
      </rPr>
      <t>GTCCAATC</t>
    </r>
    <r>
      <rPr>
        <sz val="10"/>
        <color rgb="FF000000"/>
        <rFont val="Courier New"/>
      </rPr>
      <t>TTTTGAATACCA</t>
    </r>
  </si>
  <si>
    <r>
      <t>TATCTACTGCT</t>
    </r>
    <r>
      <rPr>
        <sz val="10"/>
        <color rgb="FF0000FF"/>
        <rFont val="Courier New"/>
      </rPr>
      <t>GCGATC</t>
    </r>
    <r>
      <rPr>
        <sz val="10"/>
        <color rgb="FFFF0000"/>
        <rFont val="Courier New"/>
      </rPr>
      <t>AGA</t>
    </r>
    <r>
      <rPr>
        <sz val="10"/>
        <color rgb="FF0000FF"/>
        <rFont val="Courier New"/>
      </rPr>
      <t>GATTGC</t>
    </r>
    <r>
      <rPr>
        <sz val="10"/>
        <color rgb="FF000000"/>
        <rFont val="Courier New"/>
      </rPr>
      <t>TTTTTATTGCGA</t>
    </r>
  </si>
  <si>
    <r>
      <t>CCGTATAAAGC</t>
    </r>
    <r>
      <rPr>
        <sz val="10"/>
        <color rgb="FF0000FF"/>
        <rFont val="Courier New"/>
      </rPr>
      <t>TAAAGGGC</t>
    </r>
    <r>
      <rPr>
        <sz val="10"/>
        <color rgb="FFFF0000"/>
        <rFont val="Courier New"/>
      </rPr>
      <t>CGAA</t>
    </r>
    <r>
      <rPr>
        <sz val="10"/>
        <color rgb="FF0000FF"/>
        <rFont val="Courier New"/>
      </rPr>
      <t>GCCCTTTA</t>
    </r>
    <r>
      <rPr>
        <sz val="10"/>
        <color rgb="FF000000"/>
        <rFont val="Courier New"/>
      </rPr>
      <t>TTTTGTAATAAT</t>
    </r>
  </si>
  <si>
    <r>
      <t>TACAAAATAAA</t>
    </r>
    <r>
      <rPr>
        <sz val="10"/>
        <color rgb="FF0000FF"/>
        <rFont val="Courier New"/>
      </rPr>
      <t>GGGC</t>
    </r>
    <r>
      <rPr>
        <sz val="10"/>
        <color rgb="FFFF0000"/>
        <rFont val="Courier New"/>
      </rPr>
      <t>TTCG</t>
    </r>
    <r>
      <rPr>
        <sz val="10"/>
        <color rgb="FF0000FF"/>
        <rFont val="Courier New"/>
      </rPr>
      <t>GCCC</t>
    </r>
    <r>
      <rPr>
        <sz val="10"/>
        <color rgb="FF000000"/>
        <rFont val="Courier New"/>
      </rPr>
      <t>TTTAGCTTTATA</t>
    </r>
  </si>
  <si>
    <r>
      <t>ACAATCTAGGA</t>
    </r>
    <r>
      <rPr>
        <sz val="10"/>
        <color rgb="FF0000FF"/>
        <rFont val="Courier New"/>
      </rPr>
      <t>TTTGTGCC</t>
    </r>
    <r>
      <rPr>
        <sz val="10"/>
        <color rgb="FFFF0000"/>
        <rFont val="Courier New"/>
      </rPr>
      <t>GGTTGATTC</t>
    </r>
    <r>
      <rPr>
        <sz val="10"/>
        <color rgb="FF0000FF"/>
        <rFont val="Courier New"/>
      </rPr>
      <t>GGCGCGAG</t>
    </r>
    <r>
      <rPr>
        <sz val="10"/>
        <color rgb="FF000000"/>
        <rFont val="Courier New"/>
      </rPr>
      <t>aTTCATTTTATCA</t>
    </r>
  </si>
  <si>
    <r>
      <t>TATTATGTGGA</t>
    </r>
    <r>
      <rPr>
        <sz val="10"/>
        <color rgb="FF0000FF"/>
        <rFont val="Courier New"/>
      </rPr>
      <t>TAGGAGC</t>
    </r>
    <r>
      <rPr>
        <sz val="10"/>
        <color rgb="FFFF0000"/>
        <rFont val="Courier New"/>
      </rPr>
      <t>TTCG</t>
    </r>
    <r>
      <rPr>
        <sz val="10"/>
        <color rgb="FF0000FF"/>
        <rFont val="Courier New"/>
      </rPr>
      <t>GCTCCTA</t>
    </r>
    <r>
      <rPr>
        <sz val="10"/>
        <color rgb="FF000000"/>
        <rFont val="Courier New"/>
      </rPr>
      <t>TATTGCTTTATA</t>
    </r>
  </si>
  <si>
    <r>
      <t>CTGATCATTCT</t>
    </r>
    <r>
      <rPr>
        <sz val="10"/>
        <color rgb="FF0000FF"/>
        <rFont val="Courier New"/>
      </rPr>
      <t>GTTTCATC</t>
    </r>
    <r>
      <rPr>
        <sz val="10"/>
        <color rgb="FFFF0000"/>
        <rFont val="Courier New"/>
      </rPr>
      <t>GTTT</t>
    </r>
    <r>
      <rPr>
        <sz val="10"/>
        <color rgb="FF0000FF"/>
        <rFont val="Courier New"/>
      </rPr>
      <t>GATGAAGC</t>
    </r>
    <r>
      <rPr>
        <sz val="10"/>
        <color rgb="FF000000"/>
        <rFont val="Courier New"/>
      </rPr>
      <t>TCTTTTTCCCAT</t>
    </r>
  </si>
  <si>
    <r>
      <t>AGATTAAGACG</t>
    </r>
    <r>
      <rPr>
        <sz val="10"/>
        <color rgb="FF0000FF"/>
        <rFont val="Courier New"/>
      </rPr>
      <t>GGCCC</t>
    </r>
    <r>
      <rPr>
        <sz val="10"/>
        <color rgb="FFFF0000"/>
        <rFont val="Courier New"/>
      </rPr>
      <t>TCT</t>
    </r>
    <r>
      <rPr>
        <sz val="10"/>
        <color rgb="FF0000FF"/>
        <rFont val="Courier New"/>
      </rPr>
      <t>GGGCC</t>
    </r>
    <r>
      <rPr>
        <sz val="10"/>
        <color rgb="FF000000"/>
        <rFont val="Courier New"/>
      </rPr>
      <t>TTTCTTTCTCAC</t>
    </r>
  </si>
  <si>
    <r>
      <t>AAACTTCTAAA</t>
    </r>
    <r>
      <rPr>
        <sz val="10"/>
        <color rgb="FF0000FF"/>
        <rFont val="Courier New"/>
      </rPr>
      <t>GGAGC</t>
    </r>
    <r>
      <rPr>
        <sz val="10"/>
        <color rgb="FFFF0000"/>
        <rFont val="Courier New"/>
      </rPr>
      <t>TCAAT</t>
    </r>
    <r>
      <rPr>
        <sz val="10"/>
        <color rgb="FF0000FF"/>
        <rFont val="Courier New"/>
      </rPr>
      <t>GCTCC</t>
    </r>
    <r>
      <rPr>
        <sz val="10"/>
        <color rgb="FF000000"/>
        <rFont val="Courier New"/>
      </rPr>
      <t>TTTTACTTTCTA</t>
    </r>
  </si>
  <si>
    <r>
      <t>AATAATAAATA</t>
    </r>
    <r>
      <rPr>
        <sz val="10"/>
        <color rgb="FF0000FF"/>
        <rFont val="Courier New"/>
      </rPr>
      <t>CCCTTATC</t>
    </r>
    <r>
      <rPr>
        <sz val="10"/>
        <color rgb="FFFF0000"/>
        <rFont val="Courier New"/>
      </rPr>
      <t>TATTTAA</t>
    </r>
    <r>
      <rPr>
        <sz val="10"/>
        <color rgb="FF0000FF"/>
        <rFont val="Courier New"/>
      </rPr>
      <t>GGTAAGGG</t>
    </r>
    <r>
      <rPr>
        <sz val="10"/>
        <color rgb="FF000000"/>
        <rFont val="Courier New"/>
      </rPr>
      <t>TTTATTATGTTAT</t>
    </r>
  </si>
  <si>
    <r>
      <t>TAACATAATAA</t>
    </r>
    <r>
      <rPr>
        <sz val="10"/>
        <color rgb="FF0000FF"/>
        <rFont val="Courier New"/>
      </rPr>
      <t>ACCCTTAC</t>
    </r>
    <r>
      <rPr>
        <sz val="10"/>
        <color rgb="FFFF0000"/>
        <rFont val="Courier New"/>
      </rPr>
      <t>CTTAAATAG</t>
    </r>
    <r>
      <rPr>
        <sz val="10"/>
        <color rgb="FF0000FF"/>
        <rFont val="Courier New"/>
      </rPr>
      <t>ATAAGGGT</t>
    </r>
    <r>
      <rPr>
        <sz val="10"/>
        <color rgb="FF000000"/>
        <rFont val="Courier New"/>
      </rPr>
      <t>aTTTATTATTTTCA</t>
    </r>
  </si>
  <si>
    <r>
      <t>AACGGGCCAAA</t>
    </r>
    <r>
      <rPr>
        <sz val="10"/>
        <color rgb="FF0000FF"/>
        <rFont val="Courier New"/>
      </rPr>
      <t>GTCTTG</t>
    </r>
    <r>
      <rPr>
        <sz val="10"/>
        <color rgb="FFFF0000"/>
        <rFont val="Courier New"/>
      </rPr>
      <t>ATTACGA</t>
    </r>
    <r>
      <rPr>
        <sz val="10"/>
        <color rgb="FF0000FF"/>
        <rFont val="Courier New"/>
      </rPr>
      <t>CGAGAC</t>
    </r>
    <r>
      <rPr>
        <sz val="10"/>
        <color rgb="FF000000"/>
        <rFont val="Courier New"/>
      </rPr>
      <t>TTTTAAACAAGT</t>
    </r>
  </si>
  <si>
    <r>
      <t>GACCTTTATGG</t>
    </r>
    <r>
      <rPr>
        <sz val="10"/>
        <color rgb="FF0000FF"/>
        <rFont val="Courier New"/>
      </rPr>
      <t>TCGGC</t>
    </r>
    <r>
      <rPr>
        <sz val="10"/>
        <color rgb="FFFF0000"/>
        <rFont val="Courier New"/>
      </rPr>
      <t>TAAT</t>
    </r>
    <r>
      <rPr>
        <sz val="10"/>
        <color rgb="FF0000FF"/>
        <rFont val="Courier New"/>
      </rPr>
      <t>GCCGA</t>
    </r>
    <r>
      <rPr>
        <sz val="10"/>
        <color rgb="FF000000"/>
        <rFont val="Courier New"/>
      </rPr>
      <t>aaTTATCATTTGAC</t>
    </r>
  </si>
  <si>
    <r>
      <t>TATAAATGATA</t>
    </r>
    <r>
      <rPr>
        <sz val="10"/>
        <color rgb="FF0000FF"/>
        <rFont val="Courier New"/>
      </rPr>
      <t>GGGAGCCT</t>
    </r>
    <r>
      <rPr>
        <sz val="10"/>
        <color rgb="FFFF0000"/>
        <rFont val="Courier New"/>
      </rPr>
      <t>TC</t>
    </r>
    <r>
      <rPr>
        <sz val="10"/>
        <color rgb="FF0000FF"/>
        <rFont val="Courier New"/>
      </rPr>
      <t>GGGCTCCC</t>
    </r>
    <r>
      <rPr>
        <sz val="10"/>
        <color rgb="FF000000"/>
        <rFont val="Courier New"/>
      </rPr>
      <t>TTTTTTATTTCAA</t>
    </r>
  </si>
  <si>
    <r>
      <t>TGAAATAAAAA</t>
    </r>
    <r>
      <rPr>
        <sz val="10"/>
        <color rgb="FF0000FF"/>
        <rFont val="Courier New"/>
      </rPr>
      <t>AGGGAGCC</t>
    </r>
    <r>
      <rPr>
        <sz val="10"/>
        <color rgb="FFFF0000"/>
        <rFont val="Courier New"/>
      </rPr>
      <t>CGAA</t>
    </r>
    <r>
      <rPr>
        <sz val="10"/>
        <color rgb="FF0000FF"/>
        <rFont val="Courier New"/>
      </rPr>
      <t>GGCTCCCT</t>
    </r>
    <r>
      <rPr>
        <sz val="10"/>
        <color rgb="FF000000"/>
        <rFont val="Courier New"/>
      </rPr>
      <t>aTCATTTATAATAA</t>
    </r>
  </si>
  <si>
    <r>
      <t>CGAATAACATT</t>
    </r>
    <r>
      <rPr>
        <sz val="10"/>
        <color rgb="FF0000FF"/>
        <rFont val="Courier New"/>
      </rPr>
      <t>AGTCTCCT</t>
    </r>
    <r>
      <rPr>
        <sz val="10"/>
        <color rgb="FFFF0000"/>
        <rFont val="Courier New"/>
      </rPr>
      <t>TC</t>
    </r>
    <r>
      <rPr>
        <sz val="10"/>
        <color rgb="FF0000FF"/>
        <rFont val="Courier New"/>
      </rPr>
      <t>GGGAGACT</t>
    </r>
    <r>
      <rPr>
        <sz val="10"/>
        <color rgb="FF000000"/>
        <rFont val="Courier New"/>
      </rPr>
      <t>tTTTTTCATTTTAC</t>
    </r>
  </si>
  <si>
    <r>
      <t>AAATGCTGTTA</t>
    </r>
    <r>
      <rPr>
        <sz val="10"/>
        <color rgb="FF0000FF"/>
        <rFont val="Courier New"/>
      </rPr>
      <t>GATTGGTC</t>
    </r>
    <r>
      <rPr>
        <sz val="10"/>
        <color rgb="FFFF0000"/>
        <rFont val="Courier New"/>
      </rPr>
      <t>TAGTATGC</t>
    </r>
    <r>
      <rPr>
        <sz val="10"/>
        <color rgb="FF0000FF"/>
        <rFont val="Courier New"/>
      </rPr>
      <t>GATCAATC</t>
    </r>
    <r>
      <rPr>
        <sz val="10"/>
        <color rgb="FF000000"/>
        <rFont val="Courier New"/>
      </rPr>
      <t>aTTTTAATTGTGT</t>
    </r>
  </si>
  <si>
    <r>
      <t>AAATATATCAA</t>
    </r>
    <r>
      <rPr>
        <sz val="10"/>
        <color rgb="FF0000FF"/>
        <rFont val="Courier New"/>
      </rPr>
      <t>GGGCGATA</t>
    </r>
    <r>
      <rPr>
        <sz val="10"/>
        <color rgb="FFFF0000"/>
        <rFont val="Courier New"/>
      </rPr>
      <t>T</t>
    </r>
    <r>
      <rPr>
        <sz val="10"/>
        <color rgb="FF0000FF"/>
        <rFont val="Courier New"/>
      </rPr>
      <t>TGTCGCCC</t>
    </r>
    <r>
      <rPr>
        <sz val="10"/>
        <color rgb="FF000000"/>
        <rFont val="Courier New"/>
      </rPr>
      <t>TTTTCGCTGAAGG</t>
    </r>
  </si>
  <si>
    <r>
      <t>ATATGACCTAA</t>
    </r>
    <r>
      <rPr>
        <sz val="10"/>
        <color rgb="FF0000FF"/>
        <rFont val="Courier New"/>
      </rPr>
      <t>TCCGC</t>
    </r>
    <r>
      <rPr>
        <sz val="10"/>
        <color rgb="FFFF0000"/>
        <rFont val="Courier New"/>
      </rPr>
      <t>TCTT</t>
    </r>
    <r>
      <rPr>
        <sz val="10"/>
        <color rgb="FF0000FF"/>
        <rFont val="Courier New"/>
      </rPr>
      <t>GTGGA</t>
    </r>
    <r>
      <rPr>
        <sz val="10"/>
        <color rgb="FF000000"/>
        <rFont val="Courier New"/>
      </rPr>
      <t>TATTTTTGTGTG</t>
    </r>
  </si>
  <si>
    <r>
      <t>GCTAAGTTAAC</t>
    </r>
    <r>
      <rPr>
        <sz val="10"/>
        <color rgb="FF0000FF"/>
        <rFont val="Courier New"/>
      </rPr>
      <t>TGCTG</t>
    </r>
    <r>
      <rPr>
        <sz val="10"/>
        <color rgb="FFFF0000"/>
        <rFont val="Courier New"/>
      </rPr>
      <t>CTTCATCC</t>
    </r>
    <r>
      <rPr>
        <sz val="10"/>
        <color rgb="FF0000FF"/>
        <rFont val="Courier New"/>
      </rPr>
      <t>CAGCG</t>
    </r>
    <r>
      <rPr>
        <sz val="10"/>
        <color rgb="FF000000"/>
        <rFont val="Courier New"/>
      </rPr>
      <t>TTTTTGTTGAAG</t>
    </r>
  </si>
  <si>
    <r>
      <t>AATAATGATAA</t>
    </r>
    <r>
      <rPr>
        <sz val="10"/>
        <color rgb="FF0000FF"/>
        <rFont val="Courier New"/>
      </rPr>
      <t>GGGGC</t>
    </r>
    <r>
      <rPr>
        <sz val="10"/>
        <color rgb="FFFF0000"/>
        <rFont val="Courier New"/>
      </rPr>
      <t>TTCG</t>
    </r>
    <r>
      <rPr>
        <sz val="10"/>
        <color rgb="FF0000FF"/>
        <rFont val="Courier New"/>
      </rPr>
      <t>GCCCC</t>
    </r>
    <r>
      <rPr>
        <sz val="10"/>
        <color rgb="FF000000"/>
        <rFont val="Courier New"/>
      </rPr>
      <t>TATTACTTGGAG</t>
    </r>
  </si>
  <si>
    <r>
      <t>TCCAAGTAATA</t>
    </r>
    <r>
      <rPr>
        <sz val="10"/>
        <color rgb="FF0000FF"/>
        <rFont val="Courier New"/>
      </rPr>
      <t>GGGGC</t>
    </r>
    <r>
      <rPr>
        <sz val="10"/>
        <color rgb="FFFF0000"/>
        <rFont val="Courier New"/>
      </rPr>
      <t>CGAA</t>
    </r>
    <r>
      <rPr>
        <sz val="10"/>
        <color rgb="FF0000FF"/>
        <rFont val="Courier New"/>
      </rPr>
      <t>GCCCC</t>
    </r>
    <r>
      <rPr>
        <sz val="10"/>
        <color rgb="FF000000"/>
        <rFont val="Courier New"/>
      </rPr>
      <t>TTATCATTATTT</t>
    </r>
  </si>
  <si>
    <r>
      <t>CGCAACGGTTA</t>
    </r>
    <r>
      <rPr>
        <sz val="10"/>
        <color rgb="FF0000FF"/>
        <rFont val="Courier New"/>
      </rPr>
      <t>GCCCCGAC</t>
    </r>
    <r>
      <rPr>
        <sz val="10"/>
        <color rgb="FFFF0000"/>
        <rFont val="Courier New"/>
      </rPr>
      <t>CGAAAG</t>
    </r>
    <r>
      <rPr>
        <sz val="10"/>
        <color rgb="FF0000FF"/>
        <rFont val="Courier New"/>
      </rPr>
      <t>GTTGGGGC</t>
    </r>
    <r>
      <rPr>
        <sz val="10"/>
        <color rgb="FF000000"/>
        <rFont val="Courier New"/>
      </rPr>
      <t>TTTTTGGTATCTA</t>
    </r>
  </si>
  <si>
    <r>
      <t>GATATTGATTA</t>
    </r>
    <r>
      <rPr>
        <sz val="10"/>
        <color rgb="FF0000FF"/>
        <rFont val="Courier New"/>
      </rPr>
      <t>CTCGGG</t>
    </r>
    <r>
      <rPr>
        <sz val="10"/>
        <color rgb="FFFF0000"/>
        <rFont val="Courier New"/>
      </rPr>
      <t>AGATTTTCC</t>
    </r>
    <r>
      <rPr>
        <sz val="10"/>
        <color rgb="FF0000FF"/>
        <rFont val="Courier New"/>
      </rPr>
      <t>CCCGAG</t>
    </r>
    <r>
      <rPr>
        <sz val="10"/>
        <color rgb="FF000000"/>
        <rFont val="Courier New"/>
      </rPr>
      <t>TTTGTTTTTGTC</t>
    </r>
  </si>
  <si>
    <r>
      <t>ATAAAGAAAAA</t>
    </r>
    <r>
      <rPr>
        <sz val="10"/>
        <color rgb="FF0000FF"/>
        <rFont val="Courier New"/>
      </rPr>
      <t>GGGAGCCC</t>
    </r>
    <r>
      <rPr>
        <sz val="10"/>
        <color rgb="FFFF0000"/>
        <rFont val="Courier New"/>
      </rPr>
      <t>AT</t>
    </r>
    <r>
      <rPr>
        <sz val="10"/>
        <color rgb="FF0000FF"/>
        <rFont val="Courier New"/>
      </rPr>
      <t>GGGCTCCC</t>
    </r>
    <r>
      <rPr>
        <sz val="10"/>
        <color rgb="FF000000"/>
        <rFont val="Courier New"/>
      </rPr>
      <t>TTAATTTAAAATG</t>
    </r>
  </si>
  <si>
    <r>
      <t>TTTTAAATTAA</t>
    </r>
    <r>
      <rPr>
        <sz val="10"/>
        <color rgb="FF0000FF"/>
        <rFont val="Courier New"/>
      </rPr>
      <t>GGGAGCC</t>
    </r>
    <r>
      <rPr>
        <sz val="10"/>
        <color rgb="FFFF0000"/>
        <rFont val="Courier New"/>
      </rPr>
      <t>CATG</t>
    </r>
    <r>
      <rPr>
        <sz val="10"/>
        <color rgb="FF0000FF"/>
        <rFont val="Courier New"/>
      </rPr>
      <t>GGCTCCC</t>
    </r>
    <r>
      <rPr>
        <sz val="10"/>
        <color rgb="FF000000"/>
        <rFont val="Courier New"/>
      </rPr>
      <t>TTTTTCTTTATA</t>
    </r>
  </si>
  <si>
    <r>
      <t>CTGGAGTTGCG</t>
    </r>
    <r>
      <rPr>
        <sz val="10"/>
        <color rgb="FF0000FF"/>
        <rFont val="Courier New"/>
      </rPr>
      <t>TACTCTG</t>
    </r>
    <r>
      <rPr>
        <sz val="10"/>
        <color rgb="FFFF0000"/>
        <rFont val="Courier New"/>
      </rPr>
      <t>TAA</t>
    </r>
    <r>
      <rPr>
        <sz val="10"/>
        <color rgb="FF0000FF"/>
        <rFont val="Courier New"/>
      </rPr>
      <t>TAGAGTG</t>
    </r>
    <r>
      <rPr>
        <sz val="10"/>
        <color rgb="FF000000"/>
        <rFont val="Courier New"/>
      </rPr>
      <t>TTTTTGATAATA</t>
    </r>
  </si>
  <si>
    <r>
      <t>ACATACCGCAG</t>
    </r>
    <r>
      <rPr>
        <sz val="10"/>
        <color rgb="FF0000FF"/>
        <rFont val="Courier New"/>
      </rPr>
      <t>GTGGAAC</t>
    </r>
    <r>
      <rPr>
        <sz val="10"/>
        <color rgb="FFFF0000"/>
        <rFont val="Courier New"/>
      </rPr>
      <t>AGGTG</t>
    </r>
    <r>
      <rPr>
        <sz val="10"/>
        <color rgb="FF0000FF"/>
        <rFont val="Courier New"/>
      </rPr>
      <t>GTTCTAC</t>
    </r>
    <r>
      <rPr>
        <sz val="10"/>
        <color rgb="FF000000"/>
        <rFont val="Courier New"/>
      </rPr>
      <t>TTCTGTTACATT</t>
    </r>
  </si>
  <si>
    <r>
      <t>AAATCGGCTAA</t>
    </r>
    <r>
      <rPr>
        <sz val="10"/>
        <color rgb="FF0000FF"/>
        <rFont val="Courier New"/>
      </rPr>
      <t>GCGGGA</t>
    </r>
    <r>
      <rPr>
        <sz val="10"/>
        <color rgb="FFFF0000"/>
        <rFont val="Courier New"/>
      </rPr>
      <t>AATAAC</t>
    </r>
    <r>
      <rPr>
        <sz val="10"/>
        <color rgb="FF0000FF"/>
        <rFont val="Courier New"/>
      </rPr>
      <t>TCCCGC</t>
    </r>
    <r>
      <rPr>
        <sz val="10"/>
        <color rgb="FF000000"/>
        <rFont val="Courier New"/>
      </rPr>
      <t>TTTATTATTAAG</t>
    </r>
  </si>
  <si>
    <r>
      <t>TATTACGGGTA</t>
    </r>
    <r>
      <rPr>
        <sz val="10"/>
        <color rgb="FF0000FF"/>
        <rFont val="Courier New"/>
      </rPr>
      <t>CCGTCAG</t>
    </r>
    <r>
      <rPr>
        <sz val="10"/>
        <color rgb="FFFF0000"/>
        <rFont val="Courier New"/>
      </rPr>
      <t>AATGA</t>
    </r>
    <r>
      <rPr>
        <sz val="10"/>
        <color rgb="FF0000FF"/>
        <rFont val="Courier New"/>
      </rPr>
      <t>CTGGCGG</t>
    </r>
    <r>
      <rPr>
        <sz val="10"/>
        <color rgb="FF000000"/>
        <rFont val="Courier New"/>
      </rPr>
      <t>TTATATTCAAGG</t>
    </r>
  </si>
  <si>
    <r>
      <t>TACTAATACAT</t>
    </r>
    <r>
      <rPr>
        <sz val="10"/>
        <color rgb="FF0000FF"/>
        <rFont val="Courier New"/>
      </rPr>
      <t>CAGCTAA</t>
    </r>
    <r>
      <rPr>
        <sz val="10"/>
        <color rgb="FFFF0000"/>
        <rFont val="Courier New"/>
      </rPr>
      <t>TAT</t>
    </r>
    <r>
      <rPr>
        <sz val="10"/>
        <color rgb="FF0000FF"/>
        <rFont val="Courier New"/>
      </rPr>
      <t>TTGGCTG</t>
    </r>
    <r>
      <rPr>
        <sz val="10"/>
        <color rgb="FF000000"/>
        <rFont val="Courier New"/>
      </rPr>
      <t>TTTTTATAATGA</t>
    </r>
  </si>
  <si>
    <r>
      <t>AGAGTTATTAA</t>
    </r>
    <r>
      <rPr>
        <sz val="10"/>
        <color rgb="FF0000FF"/>
        <rFont val="Courier New"/>
      </rPr>
      <t>CTACGGT</t>
    </r>
    <r>
      <rPr>
        <sz val="10"/>
        <color rgb="FFFF0000"/>
        <rFont val="Courier New"/>
      </rPr>
      <t>GCTTTGA</t>
    </r>
    <r>
      <rPr>
        <sz val="10"/>
        <color rgb="FF0000FF"/>
        <rFont val="Courier New"/>
      </rPr>
      <t>ACCGTAG</t>
    </r>
    <r>
      <rPr>
        <sz val="10"/>
        <color rgb="FF000000"/>
        <rFont val="Courier New"/>
      </rPr>
      <t>TTTCTTTGAGCT</t>
    </r>
  </si>
  <si>
    <r>
      <t>TGGATAAATTG</t>
    </r>
    <r>
      <rPr>
        <sz val="10"/>
        <color rgb="FF0000FF"/>
        <rFont val="Courier New"/>
      </rPr>
      <t>GGAGT</t>
    </r>
    <r>
      <rPr>
        <sz val="10"/>
        <color rgb="FFFF0000"/>
        <rFont val="Courier New"/>
      </rPr>
      <t>AATGCAGAA</t>
    </r>
    <r>
      <rPr>
        <sz val="10"/>
        <color rgb="FF0000FF"/>
        <rFont val="Courier New"/>
      </rPr>
      <t>GCTCC</t>
    </r>
    <r>
      <rPr>
        <sz val="10"/>
        <color rgb="FF000000"/>
        <rFont val="Courier New"/>
      </rPr>
      <t>TTTTGCATAGTC</t>
    </r>
  </si>
  <si>
    <r>
      <t>TGCTTTAAGCA</t>
    </r>
    <r>
      <rPr>
        <sz val="10"/>
        <color rgb="FF0000FF"/>
        <rFont val="Courier New"/>
      </rPr>
      <t>GGATGGGG</t>
    </r>
    <r>
      <rPr>
        <sz val="10"/>
        <color rgb="FFFF0000"/>
        <rFont val="Courier New"/>
      </rPr>
      <t>ATTTCT</t>
    </r>
    <r>
      <rPr>
        <sz val="10"/>
        <color rgb="FF0000FF"/>
        <rFont val="Courier New"/>
      </rPr>
      <t>CCCCATTC</t>
    </r>
    <r>
      <rPr>
        <sz val="10"/>
        <color rgb="FF000000"/>
        <rFont val="Courier New"/>
      </rPr>
      <t>aTTTTATTCCCAA</t>
    </r>
  </si>
  <si>
    <r>
      <t>TACAATATCTT</t>
    </r>
    <r>
      <rPr>
        <sz val="10"/>
        <color rgb="FF0000FF"/>
        <rFont val="Courier New"/>
      </rPr>
      <t>CTGCAC</t>
    </r>
    <r>
      <rPr>
        <sz val="10"/>
        <color rgb="FFFF0000"/>
        <rFont val="Courier New"/>
      </rPr>
      <t>CCT</t>
    </r>
    <r>
      <rPr>
        <sz val="10"/>
        <color rgb="FF0000FF"/>
        <rFont val="Courier New"/>
      </rPr>
      <t>GTGCAG</t>
    </r>
    <r>
      <rPr>
        <sz val="10"/>
        <color rgb="FF000000"/>
        <rFont val="Courier New"/>
      </rPr>
      <t>cTTTATCTTCTAC</t>
    </r>
  </si>
  <si>
    <r>
      <t>TCGTCTTTATA</t>
    </r>
    <r>
      <rPr>
        <sz val="10"/>
        <color rgb="FF0000FF"/>
        <rFont val="Courier New"/>
      </rPr>
      <t>TTCCGGA</t>
    </r>
    <r>
      <rPr>
        <sz val="10"/>
        <color rgb="FFFF0000"/>
        <rFont val="Courier New"/>
      </rPr>
      <t>GCTG</t>
    </r>
    <r>
      <rPr>
        <sz val="10"/>
        <color rgb="FF0000FF"/>
        <rFont val="Courier New"/>
      </rPr>
      <t>TCTGGAA</t>
    </r>
    <r>
      <rPr>
        <sz val="10"/>
        <color rgb="FF000000"/>
        <rFont val="Courier New"/>
      </rPr>
      <t>aTCTTTTTCCTGG</t>
    </r>
  </si>
  <si>
    <r>
      <t>AACACAATTTT</t>
    </r>
    <r>
      <rPr>
        <sz val="10"/>
        <color rgb="FF0000FF"/>
        <rFont val="Courier New"/>
      </rPr>
      <t>AGGGAACC</t>
    </r>
    <r>
      <rPr>
        <sz val="10"/>
        <color rgb="FFFF0000"/>
        <rFont val="Courier New"/>
      </rPr>
      <t>TTCG</t>
    </r>
    <r>
      <rPr>
        <sz val="10"/>
        <color rgb="FF0000FF"/>
        <rFont val="Courier New"/>
      </rPr>
      <t>GGTTCCCT</t>
    </r>
    <r>
      <rPr>
        <sz val="10"/>
        <color rgb="FF000000"/>
        <rFont val="Courier New"/>
      </rPr>
      <t>tTTTTCTATTTTAT</t>
    </r>
  </si>
  <si>
    <r>
      <t>ATGGATAAAAT</t>
    </r>
    <r>
      <rPr>
        <sz val="10"/>
        <color rgb="FF0000FF"/>
        <rFont val="Courier New"/>
      </rPr>
      <t>GGCAGGTC</t>
    </r>
    <r>
      <rPr>
        <sz val="10"/>
        <color rgb="FFFF0000"/>
        <rFont val="Courier New"/>
      </rPr>
      <t>GTTCA</t>
    </r>
    <r>
      <rPr>
        <sz val="10"/>
        <color rgb="FF0000FF"/>
        <rFont val="Courier New"/>
      </rPr>
      <t>GATTTGTC</t>
    </r>
    <r>
      <rPr>
        <sz val="10"/>
        <color rgb="FF000000"/>
        <rFont val="Courier New"/>
      </rPr>
      <t>TGTTTTATTAGG</t>
    </r>
  </si>
  <si>
    <r>
      <t>GTTAAATAAAA</t>
    </r>
    <r>
      <rPr>
        <sz val="10"/>
        <color rgb="FF0000FF"/>
        <rFont val="Courier New"/>
      </rPr>
      <t>AGGGACCG</t>
    </r>
    <r>
      <rPr>
        <sz val="10"/>
        <color rgb="FFFF0000"/>
        <rFont val="Courier New"/>
      </rPr>
      <t>AA</t>
    </r>
    <r>
      <rPr>
        <sz val="10"/>
        <color rgb="FF0000FF"/>
        <rFont val="Courier New"/>
      </rPr>
      <t>AGGTCCCT</t>
    </r>
    <r>
      <rPr>
        <sz val="10"/>
        <color rgb="FF000000"/>
        <rFont val="Courier New"/>
      </rPr>
      <t>TTGTTTTATTCAT</t>
    </r>
  </si>
  <si>
    <r>
      <t>GAATAAAACAA</t>
    </r>
    <r>
      <rPr>
        <sz val="10"/>
        <color rgb="FF0000FF"/>
        <rFont val="Courier New"/>
      </rPr>
      <t>AGGGACCT</t>
    </r>
    <r>
      <rPr>
        <sz val="10"/>
        <color rgb="FFFF0000"/>
        <rFont val="Courier New"/>
      </rPr>
      <t>TT</t>
    </r>
    <r>
      <rPr>
        <sz val="10"/>
        <color rgb="FF0000FF"/>
        <rFont val="Courier New"/>
      </rPr>
      <t>CGGTCCCT</t>
    </r>
    <r>
      <rPr>
        <sz val="10"/>
        <color rgb="FF000000"/>
        <rFont val="Courier New"/>
      </rPr>
      <t>TTTTATTTAACTT</t>
    </r>
  </si>
  <si>
    <r>
      <t>CCATAATCATA</t>
    </r>
    <r>
      <rPr>
        <sz val="10"/>
        <color rgb="FF0000FF"/>
        <rFont val="Courier New"/>
      </rPr>
      <t>AGGGGCTTCGGCCCCT</t>
    </r>
    <r>
      <rPr>
        <sz val="10"/>
        <color rgb="FF000000"/>
        <rFont val="Courier New"/>
      </rPr>
      <t>TTCTTCATTTTGA</t>
    </r>
  </si>
  <si>
    <r>
      <t>AAATGAAGAAA</t>
    </r>
    <r>
      <rPr>
        <sz val="10"/>
        <color rgb="FF0000FF"/>
        <rFont val="Courier New"/>
      </rPr>
      <t>GGGGC</t>
    </r>
    <r>
      <rPr>
        <sz val="10"/>
        <color rgb="FFFF0000"/>
        <rFont val="Courier New"/>
      </rPr>
      <t>CGAA</t>
    </r>
    <r>
      <rPr>
        <sz val="10"/>
        <color rgb="FF0000FF"/>
        <rFont val="Courier New"/>
      </rPr>
      <t>GCCCC</t>
    </r>
    <r>
      <rPr>
        <sz val="10"/>
        <color rgb="FF000000"/>
        <rFont val="Courier New"/>
      </rPr>
      <t>TTATGATTATGG</t>
    </r>
  </si>
  <si>
    <r>
      <t>ATGGCAACTGG</t>
    </r>
    <r>
      <rPr>
        <sz val="10"/>
        <color rgb="FF0000FF"/>
        <rFont val="Courier New"/>
      </rPr>
      <t>GATGGA</t>
    </r>
    <r>
      <rPr>
        <sz val="10"/>
        <color rgb="FFFF0000"/>
        <rFont val="Courier New"/>
      </rPr>
      <t>CGAA</t>
    </r>
    <r>
      <rPr>
        <sz val="10"/>
        <color rgb="FF0000FF"/>
        <rFont val="Courier New"/>
      </rPr>
      <t>TCCGTC</t>
    </r>
    <r>
      <rPr>
        <sz val="10"/>
        <color rgb="FF000000"/>
        <rFont val="Courier New"/>
      </rPr>
      <t>TTTTAGATTATA</t>
    </r>
  </si>
  <si>
    <r>
      <t>TTTAACCTTAA</t>
    </r>
    <r>
      <rPr>
        <sz val="10"/>
        <color rgb="FF0000FF"/>
        <rFont val="Courier New"/>
      </rPr>
      <t>CTGGG</t>
    </r>
    <r>
      <rPr>
        <sz val="10"/>
        <color rgb="FFFF0000"/>
        <rFont val="Courier New"/>
      </rPr>
      <t>TCTATTGTT</t>
    </r>
    <r>
      <rPr>
        <sz val="10"/>
        <color rgb="FF0000FF"/>
        <rFont val="Courier New"/>
      </rPr>
      <t>TCCAG</t>
    </r>
    <r>
      <rPr>
        <sz val="10"/>
        <color rgb="FF000000"/>
        <rFont val="Courier New"/>
      </rPr>
      <t>TTTCGTTGCATT</t>
    </r>
  </si>
  <si>
    <r>
      <t>CTATTGTTGAA</t>
    </r>
    <r>
      <rPr>
        <sz val="10"/>
        <color rgb="FF0000FF"/>
        <rFont val="Courier New"/>
      </rPr>
      <t>GGGCTT</t>
    </r>
    <r>
      <rPr>
        <sz val="10"/>
        <color rgb="FFFF0000"/>
        <rFont val="Courier New"/>
      </rPr>
      <t>GGAA</t>
    </r>
    <r>
      <rPr>
        <sz val="10"/>
        <color rgb="FF0000FF"/>
        <rFont val="Courier New"/>
      </rPr>
      <t>AGGTTC</t>
    </r>
    <r>
      <rPr>
        <sz val="10"/>
        <color rgb="FF000000"/>
        <rFont val="Courier New"/>
      </rPr>
      <t>TTTTTAATTTAG</t>
    </r>
  </si>
  <si>
    <r>
      <t>TTATTTAAATC</t>
    </r>
    <r>
      <rPr>
        <sz val="10"/>
        <color rgb="FF0000FF"/>
        <rFont val="Courier New"/>
      </rPr>
      <t>CGGGT</t>
    </r>
    <r>
      <rPr>
        <sz val="10"/>
        <color rgb="FFFF0000"/>
        <rFont val="Courier New"/>
      </rPr>
      <t>CATCC</t>
    </r>
    <r>
      <rPr>
        <sz val="10"/>
        <color rgb="FF0000FF"/>
        <rFont val="Courier New"/>
      </rPr>
      <t>ATCCG</t>
    </r>
    <r>
      <rPr>
        <sz val="10"/>
        <color rgb="FF000000"/>
        <rFont val="Courier New"/>
      </rPr>
      <t>TTTTTTAAGGTC</t>
    </r>
  </si>
  <si>
    <r>
      <t>TATAACAATGG</t>
    </r>
    <r>
      <rPr>
        <sz val="10"/>
        <color rgb="FF0000FF"/>
        <rFont val="Courier New"/>
      </rPr>
      <t>GGACC</t>
    </r>
    <r>
      <rPr>
        <sz val="10"/>
        <color rgb="FFFF0000"/>
        <rFont val="Courier New"/>
      </rPr>
      <t>GAAA</t>
    </r>
    <r>
      <rPr>
        <sz val="10"/>
        <color rgb="FF0000FF"/>
        <rFont val="Courier New"/>
      </rPr>
      <t>GGTCC</t>
    </r>
    <r>
      <rPr>
        <sz val="10"/>
        <color rgb="FF000000"/>
        <rFont val="Courier New"/>
      </rPr>
      <t>aTATTTTTATTTA</t>
    </r>
  </si>
  <si>
    <r>
      <t>TGTAGTTGAAG</t>
    </r>
    <r>
      <rPr>
        <sz val="10"/>
        <color rgb="FF0000FF"/>
        <rFont val="Courier New"/>
      </rPr>
      <t>GCGTTATT</t>
    </r>
    <r>
      <rPr>
        <sz val="10"/>
        <color rgb="FFFF0000"/>
        <rFont val="Courier New"/>
      </rPr>
      <t>CCTGCT</t>
    </r>
    <r>
      <rPr>
        <sz val="10"/>
        <color rgb="FF0000FF"/>
        <rFont val="Courier New"/>
      </rPr>
      <t>GATAATGC</t>
    </r>
    <r>
      <rPr>
        <sz val="10"/>
        <color rgb="FF000000"/>
        <rFont val="Courier New"/>
      </rPr>
      <t>TTTTAACGAAGC</t>
    </r>
  </si>
  <si>
    <r>
      <t>CAATAGATTAT</t>
    </r>
    <r>
      <rPr>
        <sz val="10"/>
        <color rgb="FF0000FF"/>
        <rFont val="Courier New"/>
      </rPr>
      <t>TAAAGGCC</t>
    </r>
    <r>
      <rPr>
        <sz val="10"/>
        <color rgb="FFFF0000"/>
        <rFont val="Courier New"/>
      </rPr>
      <t>TTCG</t>
    </r>
    <r>
      <rPr>
        <sz val="10"/>
        <color rgb="FF0000FF"/>
        <rFont val="Courier New"/>
      </rPr>
      <t>GGCCTTTA</t>
    </r>
    <r>
      <rPr>
        <sz val="10"/>
        <color rgb="FF000000"/>
        <rFont val="Courier New"/>
      </rPr>
      <t>aTTTTATAAATAG</t>
    </r>
  </si>
  <si>
    <r>
      <t>CTTAGCTTCAT</t>
    </r>
    <r>
      <rPr>
        <sz val="10"/>
        <color rgb="FF0000FF"/>
        <rFont val="Courier New"/>
      </rPr>
      <t>CTAGGT</t>
    </r>
    <r>
      <rPr>
        <sz val="10"/>
        <color rgb="FFFF0000"/>
        <rFont val="Courier New"/>
      </rPr>
      <t>TATTTACT</t>
    </r>
    <r>
      <rPr>
        <sz val="10"/>
        <color rgb="FF0000FF"/>
        <rFont val="Courier New"/>
      </rPr>
      <t>ACCTGG</t>
    </r>
    <r>
      <rPr>
        <sz val="10"/>
        <color rgb="FF000000"/>
        <rFont val="Courier New"/>
      </rPr>
      <t>TTTTCAATTAAA</t>
    </r>
  </si>
  <si>
    <r>
      <t>AAGTTAGAGGT</t>
    </r>
    <r>
      <rPr>
        <sz val="10"/>
        <color rgb="FF0000FF"/>
        <rFont val="Courier New"/>
      </rPr>
      <t>GATGAAT</t>
    </r>
    <r>
      <rPr>
        <sz val="10"/>
        <color rgb="FFFF0000"/>
        <rFont val="Courier New"/>
      </rPr>
      <t>TAGATGAT</t>
    </r>
    <r>
      <rPr>
        <sz val="10"/>
        <color rgb="FF0000FF"/>
        <rFont val="Courier New"/>
      </rPr>
      <t>GTTCGTC</t>
    </r>
    <r>
      <rPr>
        <sz val="10"/>
        <color rgb="FF000000"/>
        <rFont val="Courier New"/>
      </rPr>
      <t>TTTTATCACGAG</t>
    </r>
  </si>
  <si>
    <r>
      <t>ACTTGTGGTTC</t>
    </r>
    <r>
      <rPr>
        <sz val="10"/>
        <color rgb="FF0000FF"/>
        <rFont val="Courier New"/>
      </rPr>
      <t>TTCGTGT</t>
    </r>
    <r>
      <rPr>
        <sz val="10"/>
        <color rgb="FFFF0000"/>
        <rFont val="Courier New"/>
      </rPr>
      <t>TCATCAGT</t>
    </r>
    <r>
      <rPr>
        <sz val="10"/>
        <color rgb="FF0000FF"/>
        <rFont val="Courier New"/>
      </rPr>
      <t>ATACGGA</t>
    </r>
    <r>
      <rPr>
        <sz val="10"/>
        <color rgb="FF000000"/>
        <rFont val="Courier New"/>
      </rPr>
      <t>TTTTTATCTGTT</t>
    </r>
  </si>
  <si>
    <r>
      <t>GCATAAGTTGA</t>
    </r>
    <r>
      <rPr>
        <sz val="10"/>
        <color rgb="FF0000FF"/>
        <rFont val="Courier New"/>
      </rPr>
      <t>GGACTCCT</t>
    </r>
    <r>
      <rPr>
        <sz val="10"/>
        <color rgb="FFFF0000"/>
        <rFont val="Courier New"/>
      </rPr>
      <t>TC</t>
    </r>
    <r>
      <rPr>
        <sz val="10"/>
        <color rgb="FF0000FF"/>
        <rFont val="Courier New"/>
      </rPr>
      <t>GGGAGTCC</t>
    </r>
    <r>
      <rPr>
        <sz val="10"/>
        <color rgb="FF000000"/>
        <rFont val="Courier New"/>
      </rPr>
      <t>TTTTTTATTTTCC</t>
    </r>
  </si>
  <si>
    <r>
      <t>CTTTTAAGGAG</t>
    </r>
    <r>
      <rPr>
        <sz val="10"/>
        <color rgb="FF0000FF"/>
        <rFont val="Courier New"/>
      </rPr>
      <t>TGGGCC</t>
    </r>
    <r>
      <rPr>
        <sz val="10"/>
        <color rgb="FFFF0000"/>
        <rFont val="Courier New"/>
      </rPr>
      <t>GCAA</t>
    </r>
    <r>
      <rPr>
        <sz val="10"/>
        <color rgb="FF0000FF"/>
        <rFont val="Courier New"/>
      </rPr>
      <t>GGCCCA</t>
    </r>
    <r>
      <rPr>
        <sz val="10"/>
        <color rgb="FF000000"/>
        <rFont val="Courier New"/>
      </rPr>
      <t>TTTTATTATGAA</t>
    </r>
  </si>
  <si>
    <r>
      <t>AAACCTTGTCT</t>
    </r>
    <r>
      <rPr>
        <sz val="10"/>
        <color rgb="FF0000FF"/>
        <rFont val="Courier New"/>
      </rPr>
      <t>TTGACTTC</t>
    </r>
    <r>
      <rPr>
        <sz val="10"/>
        <color rgb="FFFF0000"/>
        <rFont val="Courier New"/>
      </rPr>
      <t>ATCTTCTTCA</t>
    </r>
    <r>
      <rPr>
        <sz val="10"/>
        <color rgb="FF0000FF"/>
        <rFont val="Courier New"/>
      </rPr>
      <t>GAAGTCGG</t>
    </r>
    <r>
      <rPr>
        <sz val="10"/>
        <color rgb="FF000000"/>
        <rFont val="Courier New"/>
      </rPr>
      <t>TTCTTTATATTC</t>
    </r>
  </si>
  <si>
    <r>
      <t>ACTAATTAATT</t>
    </r>
    <r>
      <rPr>
        <sz val="10"/>
        <color rgb="FF0000FF"/>
        <rFont val="Courier New"/>
      </rPr>
      <t>GGGGACCC</t>
    </r>
    <r>
      <rPr>
        <sz val="10"/>
        <color rgb="FFFF0000"/>
        <rFont val="Courier New"/>
      </rPr>
      <t>TAG</t>
    </r>
    <r>
      <rPr>
        <sz val="10"/>
        <color rgb="FF0000FF"/>
        <rFont val="Courier New"/>
      </rPr>
      <t>AGGTCCCC</t>
    </r>
    <r>
      <rPr>
        <sz val="10"/>
        <color rgb="FF000000"/>
        <rFont val="Courier New"/>
      </rPr>
      <t>TTTTTTATTTTAA</t>
    </r>
  </si>
  <si>
    <r>
      <t>ACCAGCATATA</t>
    </r>
    <r>
      <rPr>
        <sz val="10"/>
        <color rgb="FF0000FF"/>
        <rFont val="Courier New"/>
      </rPr>
      <t>CCAGATTA</t>
    </r>
    <r>
      <rPr>
        <sz val="10"/>
        <color rgb="FFFF0000"/>
        <rFont val="Courier New"/>
      </rPr>
      <t>AAA</t>
    </r>
    <r>
      <rPr>
        <sz val="10"/>
        <color rgb="FF0000FF"/>
        <rFont val="Courier New"/>
      </rPr>
      <t>TAGTCTGG</t>
    </r>
    <r>
      <rPr>
        <sz val="10"/>
        <color rgb="FF000000"/>
        <rFont val="Courier New"/>
      </rPr>
      <t>aTTATCTCTGGCA</t>
    </r>
  </si>
  <si>
    <r>
      <t>GTAGATTCTTC</t>
    </r>
    <r>
      <rPr>
        <sz val="10"/>
        <color rgb="FF0000FF"/>
        <rFont val="Courier New"/>
      </rPr>
      <t>TCGTG</t>
    </r>
    <r>
      <rPr>
        <sz val="10"/>
        <color rgb="FFFF0000"/>
        <rFont val="Courier New"/>
      </rPr>
      <t>CTTTTC</t>
    </r>
    <r>
      <rPr>
        <sz val="10"/>
        <color rgb="FF0000FF"/>
        <rFont val="Courier New"/>
      </rPr>
      <t>CACGG</t>
    </r>
    <r>
      <rPr>
        <sz val="10"/>
        <color rgb="FF000000"/>
        <rFont val="Courier New"/>
      </rPr>
      <t>TTTTTCTTATAA</t>
    </r>
  </si>
  <si>
    <r>
      <t>GTTTAAATTGA</t>
    </r>
    <r>
      <rPr>
        <sz val="10"/>
        <color rgb="FF0000FF"/>
        <rFont val="Courier New"/>
      </rPr>
      <t>GGGACCC</t>
    </r>
    <r>
      <rPr>
        <sz val="10"/>
        <color rgb="FFFF0000"/>
        <rFont val="Courier New"/>
      </rPr>
      <t>TTC</t>
    </r>
    <r>
      <rPr>
        <sz val="10"/>
        <color rgb="FF0000FF"/>
        <rFont val="Courier New"/>
      </rPr>
      <t>GGGTTCC</t>
    </r>
    <r>
      <rPr>
        <sz val="10"/>
        <color rgb="FF000000"/>
        <rFont val="Courier New"/>
      </rPr>
      <t>cTTTTTCTTTATA</t>
    </r>
  </si>
  <si>
    <r>
      <t>ATACTGAAGCA</t>
    </r>
    <r>
      <rPr>
        <sz val="10"/>
        <color rgb="FF0000FF"/>
        <rFont val="Courier New"/>
      </rPr>
      <t>GCAGGA</t>
    </r>
    <r>
      <rPr>
        <sz val="10"/>
        <color rgb="FFFF0000"/>
        <rFont val="Courier New"/>
      </rPr>
      <t>CGTGT</t>
    </r>
    <r>
      <rPr>
        <sz val="10"/>
        <color rgb="FF0000FF"/>
        <rFont val="Courier New"/>
      </rPr>
      <t>TCCTGC</t>
    </r>
    <r>
      <rPr>
        <sz val="10"/>
        <color rgb="FF000000"/>
        <rFont val="Courier New"/>
      </rPr>
      <t>gaTTTTGCTTCTTT</t>
    </r>
  </si>
  <si>
    <r>
      <t>CACCCTCAAAA</t>
    </r>
    <r>
      <rPr>
        <sz val="10"/>
        <color rgb="FF0000FF"/>
        <rFont val="Courier New"/>
      </rPr>
      <t>CCCTCGTT</t>
    </r>
    <r>
      <rPr>
        <sz val="10"/>
        <color rgb="FFFF0000"/>
        <rFont val="Courier New"/>
      </rPr>
      <t>GAATTCGTC</t>
    </r>
    <r>
      <rPr>
        <sz val="10"/>
        <color rgb="FF0000FF"/>
        <rFont val="Courier New"/>
      </rPr>
      <t>GATGAGGG</t>
    </r>
    <r>
      <rPr>
        <sz val="10"/>
        <color rgb="FF000000"/>
        <rFont val="Courier New"/>
      </rPr>
      <t>TTTTCTTATCTT</t>
    </r>
  </si>
  <si>
    <r>
      <t>TATCTTCTTCT</t>
    </r>
    <r>
      <rPr>
        <sz val="10"/>
        <color rgb="FF0000FF"/>
        <rFont val="Courier New"/>
      </rPr>
      <t>GTGCAT</t>
    </r>
    <r>
      <rPr>
        <sz val="10"/>
        <color rgb="FFFF0000"/>
        <rFont val="Courier New"/>
      </rPr>
      <t>TTATAACC</t>
    </r>
    <r>
      <rPr>
        <sz val="10"/>
        <color rgb="FF0000FF"/>
        <rFont val="Courier New"/>
      </rPr>
      <t>ATGCGC</t>
    </r>
    <r>
      <rPr>
        <sz val="10"/>
        <color rgb="FF000000"/>
        <rFont val="Courier New"/>
      </rPr>
      <t>TTTAAATTTTTC</t>
    </r>
  </si>
  <si>
    <r>
      <t>AAGTAATCTCG</t>
    </r>
    <r>
      <rPr>
        <sz val="10"/>
        <color rgb="FF0000FF"/>
        <rFont val="Courier New"/>
      </rPr>
      <t>CGAGC</t>
    </r>
    <r>
      <rPr>
        <sz val="10"/>
        <color rgb="FFFF0000"/>
        <rFont val="Courier New"/>
      </rPr>
      <t>TTTACGAGTT</t>
    </r>
    <r>
      <rPr>
        <sz val="10"/>
        <color rgb="FF0000FF"/>
        <rFont val="Courier New"/>
      </rPr>
      <t>GCTCG</t>
    </r>
    <r>
      <rPr>
        <sz val="10"/>
        <color rgb="FF000000"/>
        <rFont val="Courier New"/>
      </rPr>
      <t>TTTTTTCAGCAG</t>
    </r>
  </si>
  <si>
    <r>
      <t>CAGTAATTTTA</t>
    </r>
    <r>
      <rPr>
        <sz val="10"/>
        <color rgb="FF0000FF"/>
        <rFont val="Courier New"/>
      </rPr>
      <t>GGGAGAGC</t>
    </r>
    <r>
      <rPr>
        <sz val="10"/>
        <color rgb="FFFF0000"/>
        <rFont val="Courier New"/>
      </rPr>
      <t>CGAG</t>
    </r>
    <r>
      <rPr>
        <sz val="10"/>
        <color rgb="FF0000FF"/>
        <rFont val="Courier New"/>
      </rPr>
      <t>GCTCTCCC</t>
    </r>
    <r>
      <rPr>
        <sz val="10"/>
        <color rgb="FF000000"/>
        <rFont val="Courier New"/>
      </rPr>
      <t>TTTTTTATTTTA</t>
    </r>
  </si>
  <si>
    <r>
      <t>TTTTCCTCACT</t>
    </r>
    <r>
      <rPr>
        <sz val="10"/>
        <color rgb="FF0000FF"/>
        <rFont val="Courier New"/>
      </rPr>
      <t>GGCGTC</t>
    </r>
    <r>
      <rPr>
        <sz val="10"/>
        <color rgb="FFFF0000"/>
        <rFont val="Courier New"/>
      </rPr>
      <t>CGAA</t>
    </r>
    <r>
      <rPr>
        <sz val="10"/>
        <color rgb="FF0000FF"/>
        <rFont val="Courier New"/>
      </rPr>
      <t>GACGCC</t>
    </r>
    <r>
      <rPr>
        <sz val="10"/>
        <color rgb="FF000000"/>
        <rFont val="Courier New"/>
      </rPr>
      <t>TTTAGTTTTAAG</t>
    </r>
  </si>
  <si>
    <r>
      <t>TTCAAGTAAAA</t>
    </r>
    <r>
      <rPr>
        <sz val="10"/>
        <color rgb="FF0000FF"/>
        <rFont val="Courier New"/>
      </rPr>
      <t>TAAAGGGC</t>
    </r>
    <r>
      <rPr>
        <sz val="10"/>
        <color rgb="FFFF0000"/>
        <rFont val="Courier New"/>
      </rPr>
      <t>TTCG</t>
    </r>
    <r>
      <rPr>
        <sz val="10"/>
        <color rgb="FF0000FF"/>
        <rFont val="Courier New"/>
      </rPr>
      <t>GCCTTTTG</t>
    </r>
    <r>
      <rPr>
        <sz val="10"/>
        <color rgb="FF000000"/>
        <rFont val="Courier New"/>
      </rPr>
      <t>TTTTAAGAGAAA</t>
    </r>
  </si>
  <si>
    <t>T1</t>
  </si>
  <si>
    <t>T2</t>
  </si>
  <si>
    <t>T3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</si>
  <si>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</si>
  <si>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</si>
  <si>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</si>
  <si>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</si>
  <si>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</si>
  <si>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</si>
  <si>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</si>
  <si>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</si>
  <si>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</si>
  <si>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</si>
  <si>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aaaattggtatatatga</t>
  </si>
  <si>
    <t>ataatc</t>
  </si>
  <si>
    <t>acataaaaactttgtgt</t>
  </si>
  <si>
    <t>ctcaat</t>
  </si>
  <si>
    <t>tttttgcttccgtgtgg</t>
  </si>
  <si>
    <t>gggagc</t>
  </si>
  <si>
    <t>tcttcagtattatgtgg</t>
  </si>
  <si>
    <t>cgagtc</t>
  </si>
  <si>
    <t>tgatagaagcactctac</t>
  </si>
  <si>
    <t>taatgacattattttag</t>
  </si>
  <si>
    <t>taggac</t>
  </si>
  <si>
    <t>tttcgttttgattcagt</t>
  </si>
  <si>
    <t>attagt</t>
  </si>
  <si>
    <t>ttaactttaatttgtgt</t>
  </si>
  <si>
    <t>tagcat</t>
  </si>
  <si>
    <t>aatcctaaaatgtttgt</t>
  </si>
  <si>
    <t>attata</t>
  </si>
  <si>
    <t>tttaatgataatgtatt</t>
  </si>
  <si>
    <t>aacaga</t>
  </si>
  <si>
    <t>aaataaaaccatgatat</t>
  </si>
  <si>
    <t>cgattt</t>
  </si>
  <si>
    <t>Terminators</t>
  </si>
  <si>
    <t>Data from http://rna.igmors.u-psud.fr/toolbox/arnold/index.php</t>
  </si>
  <si>
    <t>applied to the T4 genome</t>
  </si>
  <si>
    <t>middle</t>
  </si>
  <si>
    <t>post</t>
  </si>
  <si>
    <t>initiation</t>
  </si>
  <si>
    <t>G</t>
  </si>
  <si>
    <t>gctagc</t>
  </si>
  <si>
    <t>gctagctcagtcctagg</t>
  </si>
  <si>
    <t>GATGGCTGTGCTTGGAGCTA</t>
  </si>
  <si>
    <t>GCGAATAATACCTCAGAGCG</t>
  </si>
  <si>
    <t>CTAGATGCAGTGCTTGCTCT</t>
  </si>
  <si>
    <t>GTTGTCTTAAGAACGACTTC</t>
  </si>
  <si>
    <t>CAGGTGGTATGGAAGCTATC</t>
  </si>
  <si>
    <t>GATTCTATAAGATTGCACTA</t>
  </si>
  <si>
    <t>anneal</t>
  </si>
  <si>
    <t>CAACTTGTGAAGTGCCTAAC</t>
  </si>
  <si>
    <t>GTCTTGTGCTCACGGAACTG</t>
  </si>
  <si>
    <t>Promoters</t>
  </si>
  <si>
    <t>GTTCCTCACACTACGTCATG</t>
  </si>
  <si>
    <t>CTCACTACTATCAGTACTAC</t>
  </si>
  <si>
    <t>CAGCCACGTATCGCCAGATG</t>
  </si>
  <si>
    <t>CATCCTACCTGAGGTCTGTG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</si>
  <si>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</si>
  <si>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</si>
  <si>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</si>
  <si>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</si>
  <si>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</si>
  <si>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</si>
  <si>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</si>
  <si>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</si>
  <si>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</si>
  <si>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</si>
  <si>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</si>
  <si>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</si>
  <si>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name</t>
  </si>
  <si>
    <t>preamble</t>
  </si>
  <si>
    <t>Bins</t>
  </si>
  <si>
    <t>gttc</t>
  </si>
  <si>
    <t>ccct</t>
  </si>
  <si>
    <t>agca</t>
  </si>
  <si>
    <t>5prime</t>
  </si>
  <si>
    <t>3prime</t>
  </si>
  <si>
    <t>term</t>
  </si>
  <si>
    <t>spacer</t>
  </si>
  <si>
    <t>init</t>
  </si>
  <si>
    <t>suffix</t>
  </si>
  <si>
    <t>full</t>
  </si>
  <si>
    <t>ccag</t>
  </si>
  <si>
    <t>5'oligo</t>
  </si>
  <si>
    <t>3'oligo(rc)</t>
  </si>
  <si>
    <t>5'len</t>
  </si>
  <si>
    <t>3'len</t>
  </si>
  <si>
    <t>3'oligo</t>
  </si>
  <si>
    <t>V_CA</t>
  </si>
  <si>
    <t>ORFs</t>
  </si>
  <si>
    <t>mRFP1</t>
  </si>
  <si>
    <t>aaccaatataccaaataaagagttgaggacgtcaaggATGGCTTCCTCCGAAGACGTTATCAAAGAGTTCATGCGTTTCAAAGTTCGTATGGAAGGTTCCGTTAACGGTCACGAGTTCGAAATCGAAGGTGAAGGTGAAGGTCGTCCGTACGAAGGTACCCAGACCGCTAAACTGAAAGTTACCAAAGGTGGTCCGCTGCCGTTCGCTTGGGACATCCTGTCCCCGCAGTTCCAGTACGGTTCCAAGGCTTACGTTAAACACCCGGCTGACATCCCGGACTACCTGAAACTGTCCTTCCCGGAAGGTTTCAAATGGGAACGTGTTATGAACTTCGAAGACGGTGGTGTTGTTACCGTTACCCAGGATTCCTCCCTGCAAGACGGTGAGTTCATCTACAAAGTTAAACTGCGTGGTACCAACTTCCCGTCCGACGGTCCGGTTATGCAGAAAAAAACCATGGGTTGGGAGGCTTCCACCGAACGTATGTACCCGGAAGACGGTGCTCTGAAAGGTGAAATCAAAATGCGTCTGAAACTGAAAGACGGTGGTCACTACGACGCTGAAGTTAAAACCACCTACATGGCTAAAAAACCGGTTCAGCTGCCGGGTGCTTACAAAACCGACATCAAACTGGACATCACCTCCCACAACGAAGACTACACCATCGTTGAACAGTACGAACGTGCTGAAGGTCGTCACTCCACCGGTGCTTAA</t>
  </si>
  <si>
    <t>ccataTCTAGA</t>
  </si>
  <si>
    <t>GGATCCactag</t>
  </si>
  <si>
    <t>tttaca</t>
  </si>
  <si>
    <t>tattat</t>
  </si>
  <si>
    <t>plasmid</t>
  </si>
  <si>
    <t>part</t>
  </si>
  <si>
    <t>plasmid 3'</t>
  </si>
  <si>
    <t>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ccct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t>
  </si>
  <si>
    <t>p20N30</t>
  </si>
  <si>
    <t>p20N31</t>
  </si>
  <si>
    <t>p20N32</t>
  </si>
  <si>
    <t>p20N33</t>
  </si>
  <si>
    <t>p20N34</t>
  </si>
  <si>
    <t>p20N35</t>
  </si>
  <si>
    <t>p20N36</t>
  </si>
  <si>
    <t>p20N37</t>
  </si>
  <si>
    <t>p20N38</t>
  </si>
  <si>
    <t>p20N39</t>
  </si>
  <si>
    <t>p20N40</t>
  </si>
  <si>
    <t>p20N41</t>
  </si>
  <si>
    <t>p20N42</t>
  </si>
  <si>
    <t>TPlpp</t>
  </si>
  <si>
    <t>p20N43</t>
  </si>
  <si>
    <t>context 5'</t>
  </si>
  <si>
    <t>context 3'</t>
  </si>
  <si>
    <t>clone A</t>
  </si>
  <si>
    <t xml:space="preserve"> </t>
  </si>
  <si>
    <t>20N16</t>
  </si>
  <si>
    <t>20N17</t>
  </si>
  <si>
    <t>20N18</t>
  </si>
  <si>
    <t>CTCGAGtGAGGAGGTCTCAccagA</t>
  </si>
  <si>
    <t>analysis</t>
  </si>
  <si>
    <t>CTCGAGtGAGGAGGTCTCAccctA</t>
  </si>
  <si>
    <t>CTCGAGtGAGGAGGTCTCAagcaA</t>
  </si>
  <si>
    <t>CTAGAtattgcttttgtgaattaatttgtatatcgaagcgccctgatgggcgctttttttatttaatcgataaccagaagcaataaaaaatcaaatcggatttcactatataatctcactttatctaagatgaatccgatggaagcatcctgttttctctcaatttttttatctaaaacccagcgttcgatgcttctttgagcgaacgatcaaaaataagtgccttcccatcaaaaaaatattctcaacataaaaaactttgtgtaatacttgtaacgctacatggagattaactcaatctaG</t>
  </si>
  <si>
    <t>p20N44</t>
  </si>
  <si>
    <t>J23101</t>
  </si>
  <si>
    <t>J23100</t>
  </si>
  <si>
    <t>MED</t>
  </si>
  <si>
    <t>HIGH</t>
  </si>
  <si>
    <t>ttgacg</t>
  </si>
  <si>
    <t>tacagt</t>
  </si>
  <si>
    <t>J23119</t>
  </si>
  <si>
    <t>J23105</t>
  </si>
  <si>
    <t>ttgaca</t>
  </si>
  <si>
    <t>tataat</t>
  </si>
  <si>
    <t>UBER</t>
  </si>
  <si>
    <t>LOW</t>
  </si>
  <si>
    <t>J23112</t>
  </si>
  <si>
    <t>OFF</t>
  </si>
  <si>
    <t>tttacg</t>
  </si>
  <si>
    <t>tactat</t>
  </si>
  <si>
    <t>ctgata</t>
  </si>
  <si>
    <t>gattat</t>
  </si>
  <si>
    <t>TP1_UBER</t>
  </si>
  <si>
    <t>TP2_UBER</t>
  </si>
  <si>
    <t>TP3_UBER</t>
  </si>
  <si>
    <t>TP4_UBER</t>
  </si>
  <si>
    <t>TP5_UBER</t>
  </si>
  <si>
    <t>TP6_UBER</t>
  </si>
  <si>
    <t>TP7_UBER</t>
  </si>
  <si>
    <t>TP8_UBER</t>
  </si>
  <si>
    <t>TP9_UBER</t>
  </si>
  <si>
    <t>TP10_UBER</t>
  </si>
  <si>
    <t>TP11_UBER</t>
  </si>
  <si>
    <t>TP12_UBER</t>
  </si>
  <si>
    <t>TP1_MED</t>
  </si>
  <si>
    <t>TP2_MED</t>
  </si>
  <si>
    <t>TP3_MED</t>
  </si>
  <si>
    <t>TP4_MED</t>
  </si>
  <si>
    <t>TP5_MED</t>
  </si>
  <si>
    <t>TP6_MED</t>
  </si>
  <si>
    <t>TP7_MED</t>
  </si>
  <si>
    <t>TP8_MED</t>
  </si>
  <si>
    <t>TP9_MED</t>
  </si>
  <si>
    <t>TP10_MED</t>
  </si>
  <si>
    <t>TP11_MED</t>
  </si>
  <si>
    <t>TP12_MED</t>
  </si>
  <si>
    <t>TP1_HIGH</t>
  </si>
  <si>
    <t>TP2_HIGH</t>
  </si>
  <si>
    <t>TP3_HIGH</t>
  </si>
  <si>
    <t>TP4_HIGH</t>
  </si>
  <si>
    <t>TP5_HIGH</t>
  </si>
  <si>
    <t>TP6_HIGH</t>
  </si>
  <si>
    <t>TP7_HIGH</t>
  </si>
  <si>
    <t>TP8_HIGH</t>
  </si>
  <si>
    <t>TP9_HIGH</t>
  </si>
  <si>
    <t>TP10_HIGH</t>
  </si>
  <si>
    <t>TP11_HIGH</t>
  </si>
  <si>
    <t>TP12_HIGH</t>
  </si>
  <si>
    <t>TP1_LOW</t>
  </si>
  <si>
    <t>TP2_LOW</t>
  </si>
  <si>
    <t>TP3_LOW</t>
  </si>
  <si>
    <t>TP4_LOW</t>
  </si>
  <si>
    <t>TP5_LOW</t>
  </si>
  <si>
    <t>TP6_LOW</t>
  </si>
  <si>
    <t>TP7_LOW</t>
  </si>
  <si>
    <t>TP8_LOW</t>
  </si>
  <si>
    <t>TP9_LOW</t>
  </si>
  <si>
    <t>TP10_LOW</t>
  </si>
  <si>
    <t>TP11_LOW</t>
  </si>
  <si>
    <t>TP12_LOW</t>
  </si>
  <si>
    <t>TP1_OFF</t>
  </si>
  <si>
    <t>TP2_OFF</t>
  </si>
  <si>
    <t>TP3_OFF</t>
  </si>
  <si>
    <t>TP4_OFF</t>
  </si>
  <si>
    <t>TP5_OFF</t>
  </si>
  <si>
    <t>TP6_OFF</t>
  </si>
  <si>
    <t>TP7_OFF</t>
  </si>
  <si>
    <t>TP8_OFF</t>
  </si>
  <si>
    <t>TP9_OFF</t>
  </si>
  <si>
    <t>TP10_OFF</t>
  </si>
  <si>
    <t>TP11_OFF</t>
  </si>
  <si>
    <t>TP12_OFF</t>
  </si>
  <si>
    <t>3' oligo</t>
  </si>
  <si>
    <t>ca4039</t>
  </si>
  <si>
    <t>do with ca4039, 3500 bp pcr, BamHI closure</t>
  </si>
  <si>
    <t>GGATCCacttg</t>
  </si>
  <si>
    <t>???</t>
  </si>
  <si>
    <t>Try this as:</t>
  </si>
  <si>
    <t>25 uL EIPCR</t>
  </si>
  <si>
    <t>Proteinase K digest</t>
  </si>
  <si>
    <t>Heat kill 95 10 min</t>
  </si>
  <si>
    <t>DpnI/BamHI dig</t>
  </si>
  <si>
    <t>Heat kill again</t>
  </si>
  <si>
    <t>Transfer into ligase reaction</t>
  </si>
  <si>
    <t>transform</t>
  </si>
  <si>
    <t>used for Tpcon</t>
  </si>
  <si>
    <t>TP13</t>
  </si>
  <si>
    <t>TP14</t>
  </si>
  <si>
    <t>TP15</t>
  </si>
  <si>
    <t>TP16</t>
  </si>
  <si>
    <t>TP17</t>
  </si>
  <si>
    <t>TP18</t>
  </si>
  <si>
    <t>p20N65</t>
  </si>
  <si>
    <t>p20N66</t>
  </si>
  <si>
    <t>p20N67</t>
  </si>
  <si>
    <t>p20N68</t>
  </si>
  <si>
    <t>p20N69</t>
  </si>
  <si>
    <t>p20N70</t>
  </si>
  <si>
    <t>ca4040</t>
  </si>
  <si>
    <t>ca4041</t>
  </si>
  <si>
    <t>ca4042</t>
  </si>
  <si>
    <t>ca4043</t>
  </si>
  <si>
    <t>ca4044</t>
  </si>
  <si>
    <t>ca4045</t>
  </si>
  <si>
    <t>ca4046</t>
  </si>
  <si>
    <t>ca4047</t>
  </si>
  <si>
    <t>ca4048</t>
  </si>
  <si>
    <t>ca4049</t>
  </si>
  <si>
    <t>ca4050</t>
  </si>
  <si>
    <t>ca4051</t>
  </si>
  <si>
    <t>ca4052</t>
  </si>
  <si>
    <t>ca4053</t>
  </si>
  <si>
    <t>ca4054</t>
  </si>
  <si>
    <t>ca4055</t>
  </si>
  <si>
    <t>ca4056</t>
  </si>
  <si>
    <t>ca4057</t>
  </si>
  <si>
    <t>ca4058</t>
  </si>
  <si>
    <t>ca4059</t>
  </si>
  <si>
    <t>ca4060</t>
  </si>
  <si>
    <t>ca4061</t>
  </si>
  <si>
    <t>ca4062</t>
  </si>
  <si>
    <t>ca4063</t>
  </si>
  <si>
    <t>ca4088</t>
  </si>
  <si>
    <t>ca4089</t>
  </si>
  <si>
    <t>ca4090</t>
  </si>
  <si>
    <t>ca4091</t>
  </si>
  <si>
    <t>ca4092</t>
  </si>
  <si>
    <t>ca4093</t>
  </si>
  <si>
    <t>level</t>
  </si>
  <si>
    <t>clone</t>
  </si>
  <si>
    <t>status</t>
  </si>
  <si>
    <t>oligo1</t>
  </si>
  <si>
    <t>sub</t>
  </si>
  <si>
    <t>DpnI,BamHI</t>
  </si>
  <si>
    <t>ca4094</t>
  </si>
  <si>
    <t>ca4095</t>
  </si>
  <si>
    <t>ca4096</t>
  </si>
  <si>
    <t>ca4097</t>
  </si>
  <si>
    <t>template</t>
  </si>
  <si>
    <t>size</t>
  </si>
  <si>
    <t>5' oligo</t>
  </si>
  <si>
    <t>DpnI,BsmBI</t>
  </si>
  <si>
    <t>ca4098</t>
  </si>
  <si>
    <t>ca4099</t>
  </si>
  <si>
    <t>ca4100</t>
  </si>
  <si>
    <t>ca4101</t>
  </si>
  <si>
    <t>ca4102</t>
  </si>
  <si>
    <t>ca4103</t>
  </si>
  <si>
    <t>ca4104</t>
  </si>
  <si>
    <t>ca4105</t>
  </si>
  <si>
    <t>used for dest vector</t>
  </si>
  <si>
    <t>p20N71</t>
  </si>
  <si>
    <t>p20N72</t>
  </si>
  <si>
    <t>p20N73</t>
  </si>
  <si>
    <t>p20N74</t>
  </si>
  <si>
    <t>p20N75</t>
  </si>
  <si>
    <t>p20N76</t>
  </si>
  <si>
    <t>p20N77</t>
  </si>
  <si>
    <t>p20N78</t>
  </si>
  <si>
    <t>T15</t>
  </si>
  <si>
    <t>BBa_J23100</t>
  </si>
  <si>
    <t>ttgacggctagctcagtcctaggtacagtgctagc</t>
  </si>
  <si>
    <t>BBa_J23101</t>
  </si>
  <si>
    <t>tttacagctagctcagtcctaggtattatgctagc</t>
  </si>
  <si>
    <t>BBa_J23105</t>
  </si>
  <si>
    <t>tttacggctagctcagtcctaggtactatgctagc</t>
  </si>
  <si>
    <t>BBa_J23109</t>
  </si>
  <si>
    <t>tttacagctagctcagtcctagggactgtgctagc</t>
  </si>
  <si>
    <t>gactgt</t>
  </si>
  <si>
    <t>SLOW</t>
  </si>
  <si>
    <t>ctgatagctagctcagtcctagggattatgctagc</t>
  </si>
  <si>
    <t>BBa_J23112</t>
  </si>
  <si>
    <t>strength</t>
  </si>
  <si>
    <t>TPcon</t>
  </si>
  <si>
    <t xml:space="preserve"> \</t>
  </si>
  <si>
    <t>For Todo</t>
  </si>
  <si>
    <t>antibiotic</t>
  </si>
  <si>
    <t>kan</t>
  </si>
  <si>
    <t>sequence</t>
  </si>
  <si>
    <t>p20N16</t>
  </si>
  <si>
    <t>p20N17</t>
  </si>
  <si>
    <t>p20N18</t>
  </si>
  <si>
    <t>5'</t>
  </si>
  <si>
    <t>3'</t>
  </si>
  <si>
    <t>attaccgcctttgagtgagctgataccgctcgccgcagccgaacgaccgagcgcagcgagtcagtgagcgaggaagcctgcaaCTCGAGtGAGGAGGTCTCAccagA</t>
  </si>
  <si>
    <t>attaccgcctttgagtgagctgataccgctcgccgcagccgaacgaccgagcgcagcgagtcagtgagcgaggaagcctgcaaCTCGAGtGAGGAGGTCTCAccctA</t>
  </si>
  <si>
    <t>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t>
  </si>
  <si>
    <t>attaccgcctttgagtgagctgataccgctcgccgcagccgaacgaccgagcgcagcgagtcagtgagcgaggaagcctgcaaCTCGAGtGAGGAGGTCTCAagcaA</t>
  </si>
  <si>
    <t>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gttc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t>
  </si>
  <si>
    <t>sequenced</t>
  </si>
  <si>
    <t>abort</t>
  </si>
  <si>
    <t>note</t>
  </si>
  <si>
    <t>no likely colonies</t>
  </si>
  <si>
    <t>no Pcon present, but close</t>
  </si>
  <si>
    <t>no colonies</t>
  </si>
  <si>
    <t>phenotype</t>
  </si>
  <si>
    <t>strong yellow</t>
  </si>
  <si>
    <t>med yellow</t>
  </si>
  <si>
    <t>uncolored</t>
  </si>
  <si>
    <t>oligo2</t>
  </si>
  <si>
    <t>had a base call error in biobrick scar, but looks correct</t>
  </si>
  <si>
    <t>weird</t>
  </si>
  <si>
    <t>light yellow</t>
  </si>
  <si>
    <t>CCATAATCATAAGGGGCTTCGGCCCCTTTCTTCATTTTGA</t>
  </si>
  <si>
    <t>CTAGACCATAATCATAAGGGGCTTCGGCCCCTTTCTTCATTTTGAGCGAATAATACCTCAGAGCGtttacagctagctcagtcctaggtattatgctagcAG</t>
  </si>
  <si>
    <t>TATAAATGATAGGGAGCCTTCGGGCTCCCTTTTTTATTTCAA</t>
  </si>
  <si>
    <t>CTAGATATAAATGATAGGGAGCCTTCGGGCTCCCTTTTTTATTTCAACTAGATGCAGTGCTTGCTCTtttacaacataaaaactttgtgttattatctcaatAG</t>
  </si>
  <si>
    <t>ATAAAGAAAAAGGGAGCCCATGGGCTCCCTTAATTTAAAATG</t>
  </si>
  <si>
    <t>CTAGAATAAAGAAAAAGGGAGCCCATGGGCTCCCTTAATTTAAAATGGTTGTCTTAAGAACGACTTCtttacatttttgcttccgtgtggtattatgggagcAG</t>
  </si>
  <si>
    <t>GCATAAGTTGAGGACTCCTTCGGGAGTCCTTTTTTATTTTCC</t>
  </si>
  <si>
    <t>CTAGAGCATAAGTTGAGGACTCCTTCGGGAGTCCTTTTTTATTTTCCCAGGTGGTATGGAAGCTATCtttacatcttcagtattatgtggtattatcgagtcAG</t>
  </si>
  <si>
    <t>GTTAAATAAAAAGGGACCGAAAGGTCCCTTTGTTTTATTCAT</t>
  </si>
  <si>
    <t>CTAGAGTTAAATAAAAAGGGACCGAAAGGTCCCTTTGTTTTATTCATGATTCTATAAGATTGCACTAtttacatgatagaagcactctactattatctcaatAG</t>
  </si>
  <si>
    <t>TAATAACTCAAGGACTCCTTCGGGAGTCCtTTTTTCATTTAAA</t>
  </si>
  <si>
    <t>ACTAATTAATTGGGGACCCTAGAGGTCCCCTTTTTTATTTTAA</t>
  </si>
  <si>
    <t>CGAATAACATTAGTCTCCTTCGGGAGACTtTTTTTCATTTTAC</t>
  </si>
  <si>
    <t>CTAGATAATAACTCAAGGACTCCTTCGGGAGTCCtTTTTTCATTTAAAGTCTTGTGCTCACGGAACTGtttacatttcgttttgattcagttattatattagtAG</t>
  </si>
  <si>
    <t>CTAGAACTAATTAATTGGGGACCCTAGAGGTCCCCTTTTTTATTTTAAGTTCCTCACACTACGTCATGtttacattaactttaatttgtgttattattagcatAG</t>
  </si>
  <si>
    <t>CTAGACGAATAACATTAGTCTCCTTCGGGAGACTtTTTTTCATTTTACCAGCCACGTATCGCCAGATGtttacatttaatgataatgtatttattataacagaAG</t>
  </si>
  <si>
    <t>p20N64</t>
  </si>
  <si>
    <t>done with BsmBI</t>
  </si>
  <si>
    <t>done with BamHI, partially</t>
  </si>
  <si>
    <t>BBa_J23119</t>
  </si>
  <si>
    <t>ccataTCTAGAATAAAGAAAAAGGGAGCCCATGGGCTCCCTTAATTTAAAATGGTTGTCTTAAGAACGACTTCttgacatttttgcttccgtgtggtataatgggagcAGGATCCacttg</t>
  </si>
  <si>
    <t>CTAGAATAAAGAAAAAGGGAGCCCATGGGCTCCCTTAATTTAAAATGGTTGTCTTAAGAACGACTTCttgacatttttgcttccgtgtggtataatgggagcAG</t>
  </si>
  <si>
    <t>ccataTCTAGAATAAAGAAAAAGGGAGCCCATGGGCTCCCTTAATTTAAAATGGTTGTCTTAAGAACGACTTCttgacgtttttgcttccgtgtggtacagtgggagcAGGATCCacttg</t>
  </si>
  <si>
    <t>CTAGAATAAAGAAAAAGGGAGCCCATGGGCTCCCTTAATTTAAAATGGTTGTCTTAAGAACGACTTCttgacgtttttgcttccgtgtggtacagtgggagcAG</t>
  </si>
  <si>
    <t>ccataTCTAGAATAAAGAAAAAGGGAGCCCATGGGCTCCCTTAATTTAAAATGGTTGTCTTAAGAACGACTTCtttacgtttttgcttccgtgtggtactatgggagcAGGATCCacttg</t>
  </si>
  <si>
    <t>CTAGAATAAAGAAAAAGGGAGCCCATGGGCTCCCTTAATTTAAAATGGTTGTCTTAAGAACGACTTCtttacgtttttgcttccgtgtggtactatgggagcAG</t>
  </si>
  <si>
    <t>TP4_SLOW</t>
  </si>
  <si>
    <t>ccataTCTAGAATAAAGAAAAAGGGAGCCCATGGGCTCCCTTAATTTAAAATGGTTGTCTTAAGAACGACTTCtttacatttttgcttccgtgtgggactgtgggagcAGGATCCacttg</t>
  </si>
  <si>
    <t>CTAGAATAAAGAAAAAGGGAGCCCATGGGCTCCCTTAATTTAAAATGGTTGTCTTAAGAACGACTTCtttacatttttgcttccgtgtgggactgtgggagcAG</t>
  </si>
  <si>
    <t>ccataTCTAGAATAAAGAAAAAGGGAGCCCATGGGCTCCCTTAATTTAAAATGGTTGTCTTAAGAACGACTTCctgatatttttgcttccgtgtgggattatgggagcAGGATCCacttg</t>
  </si>
  <si>
    <t>CTAGAATAAAGAAAAAGGGAGCCCATGGGCTCCCTTAATTTAAAATGGTTGTCTTAAGAACGACTTCctgatatttttgcttccgtgtgggattatgggagcAG</t>
  </si>
  <si>
    <t>ccataTCTAGAATAAAGAAAAAGGGAGCCCATGGGCTCCCTTAATTTAAAATGGTTGTCTTAAGAACGACTTCtttacatttttgcttccgtgtggtattatgggagcAGGATCCacttg</t>
  </si>
  <si>
    <t>ccatacgtctcAgaagcaaaaatgtcaaGAAGTCGTTCTTAAGACAAC</t>
  </si>
  <si>
    <t>ccatacgtctcAgaagcaaaaacgtcaaGAAGTCGTTCTTAAGACAAC</t>
  </si>
  <si>
    <t>ccatacgtctcAgaagcaaaaacgtaaaGAAGTCGTTCTTAAGACAAC</t>
  </si>
  <si>
    <t>ccatacgtctcAgaagcaaaaatgtaaaGAAGTCGTTCTTAAGACAAC</t>
  </si>
  <si>
    <t>ccatacgtctcAgaagcaaaaatatcagGAAGTCGTTCTTAAGACAAC</t>
  </si>
  <si>
    <t>gactccgtctcTcttccgtgtggtacagtgggagcAGGATCCaaataggag</t>
  </si>
  <si>
    <t>gactccgtctcTcttccgtgtggtactatgggagcAGGATCCaaataggag</t>
  </si>
  <si>
    <t>gactccgtctcTcttccgtgtgggactgtgggagcAGGATCCaaataggag</t>
  </si>
  <si>
    <t>gactccgtctcTcttccgtgtgggattatgggagcAGGATCCaaataggag</t>
  </si>
  <si>
    <t>ccatacgtctcActgagctagctgtcaaCGCTCTGAGGTATTATTCGC</t>
  </si>
  <si>
    <t>ccatacgtctcActgagctagccgtcaaCGCTCTGAGGTATTATTCGC</t>
  </si>
  <si>
    <t>ccatacgtctcActgagctagccgtaaaCGCTCTGAGGTATTATTCGC</t>
  </si>
  <si>
    <t>ccatacgtctcActgagctagctgtaaaCGCTCTGAGGTATTATTCGC</t>
  </si>
  <si>
    <t>ccatacgtctcActgagctagctatcagCGCTCTGAGGTATTATTCGC</t>
  </si>
  <si>
    <t>gactccgtctcTtcagtcctaggtacagtgctagcAGGATCCaaataggag</t>
  </si>
  <si>
    <t>gactccgtctcTtcagtcctaggtactatgctagcAGGATCCaaataggag</t>
  </si>
  <si>
    <t>gactccgtctcTtcagtcctagggactgtgctagcAGGATCCaaataggag</t>
  </si>
  <si>
    <t>gactccgtctcTtcagtcctagggattatgctagcAGGATCCaaataggag</t>
  </si>
  <si>
    <t>ccataTCTAGACCATAATCATAAGGGGCTTCGGCCCCTTTCTTCATTTTGAGCGAATAATACCTCAGAGCGttgacagctagctcagtcctaggtataatgctagcAGGATCCacttg</t>
  </si>
  <si>
    <t>CTAGACCATAATCATAAGGGGCTTCGGCCCCTTTCTTCATTTTGAGCGAATAATACCTCAGAGCGttgacagctagctcagtcctaggtataatgctagcAG</t>
  </si>
  <si>
    <t>ccataTCTAGACCATAATCATAAGGGGCTTCGGCCCCTTTCTTCATTTTGAGCGAATAATACCTCAGAGCGttgacggctagctcagtcctaggtacagtgctagcAGGATCCacttg</t>
  </si>
  <si>
    <t>CTAGACCATAATCATAAGGGGCTTCGGCCCCTTTCTTCATTTTGAGCGAATAATACCTCAGAGCGttgacggctagctcagtcctaggtacagtgctagcAG</t>
  </si>
  <si>
    <t>ccataTCTAGACCATAATCATAAGGGGCTTCGGCCCCTTTCTTCATTTTGAGCGAATAATACCTCAGAGCGtttacggctagctcagtcctaggtactatgctagcAGGATCCacttg</t>
  </si>
  <si>
    <t>CTAGACCATAATCATAAGGGGCTTCGGCCCCTTTCTTCATTTTGAGCGAATAATACCTCAGAGCGtttacggctagctcagtcctaggtactatgctagcAG</t>
  </si>
  <si>
    <t>TP2_SLOW</t>
  </si>
  <si>
    <t>ccataTCTAGACCATAATCATAAGGGGCTTCGGCCCCTTTCTTCATTTTGAGCGAATAATACCTCAGAGCGtttacagctagctcagtcctagggactgtgctagcAGGATCCacttg</t>
  </si>
  <si>
    <t>CTAGACCATAATCATAAGGGGCTTCGGCCCCTTTCTTCATTTTGAGCGAATAATACCTCAGAGCGtttacagctagctcagtcctagggactgtgctagcAG</t>
  </si>
  <si>
    <t>ccataTCTAGACCATAATCATAAGGGGCTTCGGCCCCTTTCTTCATTTTGAGCGAATAATACCTCAGAGCGctgatagctagctcagtcctagggattatgctagcAGGATCCacttg</t>
  </si>
  <si>
    <t>CTAGACCATAATCATAAGGGGCTTCGGCCCCTTTCTTCATTTTGAGCGAATAATACCTCAGAGCGctgatagctagctcagtcctagggattatgctagcAG</t>
  </si>
  <si>
    <t>ccataTCTAGACCATAATCATAAGGGGCTTCGGCCCCTTTCTTCATTTTGAGCGAATAATACCTCAGAGCGtttacagctagctcagtcctaggtattatgctagcAGGATCCacttg</t>
  </si>
  <si>
    <t>ccatacgtctcAgcttctatcatgtcaaTAGTGCAATCTTATAGAATC</t>
  </si>
  <si>
    <t>ccatacgtctcAgcttctatcacgtcaaTAGTGCAATCTTATAGAATC</t>
  </si>
  <si>
    <t>ccatacgtctcAgcttctatcacgtaaaTAGTGCAATCTTATAGAATC</t>
  </si>
  <si>
    <t>ccatacgtctcAgcttctatcatgtaaaTAGTGCAATCTTATAGAATC</t>
  </si>
  <si>
    <t>ccatacgtctcAgcttctatcatatcagTAGTGCAATCTTATAGAATC</t>
  </si>
  <si>
    <t>gactccgtctcTaagcactctactacagtctcaatAGGATCCaaataggag</t>
  </si>
  <si>
    <t>gactccgtctcTaagcactctactactatctcaatAGGATCCaaataggag</t>
  </si>
  <si>
    <t>gactccgtctcTaagcactctacgactgtctcaatAGGATCCaaataggag</t>
  </si>
  <si>
    <t>gactccgtctcTaagcactctacgattatctcaatAGGATCCaaataggag</t>
  </si>
  <si>
    <t>ccataTCTAGAGTTAAATAAAAAGGGACCGAAAGGTCCCTTTGTTTTATTCATGATTCTATAAGATTGCACTAttgacatgatagaagcactctactataatctcaatAGGATCCacttg</t>
  </si>
  <si>
    <t>CTAGAGTTAAATAAAAAGGGACCGAAAGGTCCCTTTGTTTTATTCATGATTCTATAAGATTGCACTAttgacatgatagaagcactctactataatctcaatAG</t>
  </si>
  <si>
    <t>ccataTCTAGAGTTAAATAAAAAGGGACCGAAAGGTCCCTTTGTTTTATTCATGATTCTATAAGATTGCACTAttgacgtgatagaagcactctactacagtctcaatAGGATCCacttg</t>
  </si>
  <si>
    <t>CTAGAGTTAAATAAAAAGGGACCGAAAGGTCCCTTTGTTTTATTCATGATTCTATAAGATTGCACTAttgacgtgatagaagcactctactacagtctcaatAG</t>
  </si>
  <si>
    <t>ccataTCTAGAGTTAAATAAAAAGGGACCGAAAGGTCCCTTTGTTTTATTCATGATTCTATAAGATTGCACTAtttacgtgatagaagcactctactactatctcaatAGGATCCacttg</t>
  </si>
  <si>
    <t>CTAGAGTTAAATAAAAAGGGACCGAAAGGTCCCTTTGTTTTATTCATGATTCTATAAGATTGCACTAtttacgtgatagaagcactctactactatctcaatAG</t>
  </si>
  <si>
    <t>TP6_SLOW</t>
  </si>
  <si>
    <t>ccataTCTAGAGTTAAATAAAAAGGGACCGAAAGGTCCCTTTGTTTTATTCATGATTCTATAAGATTGCACTAtttacatgatagaagcactctacgactgtctcaatAGGATCCacttg</t>
  </si>
  <si>
    <t>CTAGAGTTAAATAAAAAGGGACCGAAAGGTCCCTTTGTTTTATTCATGATTCTATAAGATTGCACTAtttacatgatagaagcactctacgactgtctcaatAG</t>
  </si>
  <si>
    <t>ccataTCTAGAGTTAAATAAAAAGGGACCGAAAGGTCCCTTTGTTTTATTCATGATTCTATAAGATTGCACTActgatatgatagaagcactctacgattatctcaatAGGATCCacttg</t>
  </si>
  <si>
    <t>CTAGAGTTAAATAAAAAGGGACCGAAAGGTCCCTTTGTTTTATTCATGATTCTATAAGATTGCACTActgatatgatagaagcactctacgattatctcaatAG</t>
  </si>
  <si>
    <t>ccataTCTAGAGTTAAATAAAAAGGGACCGAAAGGTCCCTTTGTTTTATTCATGATTCTATAAGATTGCACTAtttacatgatagaagcactctactattatctcaatAGGATCCacttg</t>
  </si>
  <si>
    <t>ccatacgtctcAgtttttatgttgtcaaAGAGCAAGCACTGCATCTAG</t>
  </si>
  <si>
    <t>ccatacgtctcAgtttttatgtcgtcaaAGAGCAAGCACTGCATCTAG</t>
  </si>
  <si>
    <t>ccatacgtctcAgtttttatgtcgtaaaAGAGCAAGCACTGCATCTAG</t>
  </si>
  <si>
    <t>ccatacgtctcAgtttttatgttgtaaaAGAGCAAGCACTGCATCTAG</t>
  </si>
  <si>
    <t>ccatacgtctcAgtttttatgttatcagAGAGCAAGCACTGCATCTAG</t>
  </si>
  <si>
    <t>gactccgtctcTaaactttgtgttacagtctcaatAGGATCCaaataggag</t>
  </si>
  <si>
    <t>gactccgtctcTaaactttgtgttactatctcaatAGGATCCaaataggag</t>
  </si>
  <si>
    <t>gactccgtctcTaaactttgtgtgactgtctcaatAGGATCCaaataggag</t>
  </si>
  <si>
    <t>gactccgtctcTaaactttgtgtgattatctcaatAGGATCCaaataggag</t>
  </si>
  <si>
    <t>ccataTCTAGATATAAATGATAGGGAGCCTTCGGGCTCCCTTTTTTATTTCAACTAGATGCAGTGCTTGCTCTttgacaacataaaaactttgtgttataatctcaatAGGATCCacttg</t>
  </si>
  <si>
    <t>CTAGATATAAATGATAGGGAGCCTTCGGGCTCCCTTTTTTATTTCAACTAGATGCAGTGCTTGCTCTttgacaacataaaaactttgtgttataatctcaatAG</t>
  </si>
  <si>
    <t>ccataTCTAGATATAAATGATAGGGAGCCTTCGGGCTCCCTTTTTTATTTCAACTAGATGCAGTGCTTGCTCTttgacgacataaaaactttgtgttacagtctcaatAGGATCCacttg</t>
  </si>
  <si>
    <t>CTAGATATAAATGATAGGGAGCCTTCGGGCTCCCTTTTTTATTTCAACTAGATGCAGTGCTTGCTCTttgacgacataaaaactttgtgttacagtctcaatAG</t>
  </si>
  <si>
    <t>ccataTCTAGATATAAATGATAGGGAGCCTTCGGGCTCCCTTTTTTATTTCAACTAGATGCAGTGCTTGCTCTtttacgacataaaaactttgtgttactatctcaatAGGATCCacttg</t>
  </si>
  <si>
    <t>CTAGATATAAATGATAGGGAGCCTTCGGGCTCCCTTTTTTATTTCAACTAGATGCAGTGCTTGCTCTtttacgacataaaaactttgtgttactatctcaatAG</t>
  </si>
  <si>
    <t>TP3_SLOW</t>
  </si>
  <si>
    <t>ccataTCTAGATATAAATGATAGGGAGCCTTCGGGCTCCCTTTTTTATTTCAACTAGATGCAGTGCTTGCTCTtttacaacataaaaactttgtgtgactgtctcaatAGGATCCacttg</t>
  </si>
  <si>
    <t>CTAGATATAAATGATAGGGAGCCTTCGGGCTCCCTTTTTTATTTCAACTAGATGCAGTGCTTGCTCTtttacaacataaaaactttgtgtgactgtctcaatAG</t>
  </si>
  <si>
    <t>ccataTCTAGATATAAATGATAGGGAGCCTTCGGGCTCCCTTTTTTATTTCAACTAGATGCAGTGCTTGCTCTctgataacataaaaactttgtgtgattatctcaatAGGATCCacttg</t>
  </si>
  <si>
    <t>CTAGATATAAATGATAGGGAGCCTTCGGGCTCCCTTTTTTATTTCAACTAGATGCAGTGCTTGCTCTctgataacataaaaactttgtgtgattatctcaatAG</t>
  </si>
  <si>
    <t>ccataTCTAGATATAAATGATAGGGAGCCTTCGGGCTCCCTTTTTTATTTCAACTAGATGCAGTGCTTGCTCTtttacaacataaaaactttgtgttattatctcaatAGGATCCacttg</t>
  </si>
  <si>
    <t>ccatacgtctcAatactgaagatgtcaaGATAGCTTCCATACCACCTG</t>
  </si>
  <si>
    <t>ccatacgtctcAatactgaagacgtcaaGATAGCTTCCATACCACCTG</t>
  </si>
  <si>
    <t>ccatacgtctcAatactgaagacgtaaaGATAGCTTCCATACCACCTG</t>
  </si>
  <si>
    <t>ccatacgtctcAatactgaagatgtaaaGATAGCTTCCATACCACCTG</t>
  </si>
  <si>
    <t>ccatacgtctcAatactgaagatatcagGATAGCTTCCATACCACCTG</t>
  </si>
  <si>
    <t>gactccgtctcTgtattatgtggtacagtcgagtcAGGATCCaaataggag</t>
  </si>
  <si>
    <t>gactccgtctcTgtattatgtggtactatcgagtcAGGATCCaaataggag</t>
  </si>
  <si>
    <t>gactccgtctcTgtattatgtgggactgtcgagtcAGGATCCaaataggag</t>
  </si>
  <si>
    <t>gactccgtctcTgtattatgtgggattatcgagtcAGGATCCaaataggag</t>
  </si>
  <si>
    <t>ccataTCTAGAGCATAAGTTGAGGACTCCTTCGGGAGTCCTTTTTTATTTTCCCAGGTGGTATGGAAGCTATCttgacatcttcagtattatgtggtataatcgagtcAGGATCCacttg</t>
  </si>
  <si>
    <t>CTAGAGCATAAGTTGAGGACTCCTTCGGGAGTCCTTTTTTATTTTCCCAGGTGGTATGGAAGCTATCttgacatcttcagtattatgtggtataatcgagtcAG</t>
  </si>
  <si>
    <t>ccataTCTAGAGCATAAGTTGAGGACTCCTTCGGGAGTCCTTTTTTATTTTCCCAGGTGGTATGGAAGCTATCttgacgtcttcagtattatgtggtacagtcgagtcAGGATCCacttg</t>
  </si>
  <si>
    <t>CTAGAGCATAAGTTGAGGACTCCTTCGGGAGTCCTTTTTTATTTTCCCAGGTGGTATGGAAGCTATCttgacgtcttcagtattatgtggtacagtcgagtcAG</t>
  </si>
  <si>
    <t>ccataTCTAGAGCATAAGTTGAGGACTCCTTCGGGAGTCCTTTTTTATTTTCCCAGGTGGTATGGAAGCTATCtttacgtcttcagtattatgtggtactatcgagtcAGGATCCacttg</t>
  </si>
  <si>
    <t>CTAGAGCATAAGTTGAGGACTCCTTCGGGAGTCCTTTTTTATTTTCCCAGGTGGTATGGAAGCTATCtttacgtcttcagtattatgtggtactatcgagtcAG</t>
  </si>
  <si>
    <t>TP5_SLOW</t>
  </si>
  <si>
    <t>ccataTCTAGAGCATAAGTTGAGGACTCCTTCGGGAGTCCTTTTTTATTTTCCCAGGTGGTATGGAAGCTATCtttacatcttcagtattatgtgggactgtcgagtcAGGATCCacttg</t>
  </si>
  <si>
    <t>CTAGAGCATAAGTTGAGGACTCCTTCGGGAGTCCTTTTTTATTTTCCCAGGTGGTATGGAAGCTATCtttacatcttcagtattatgtgggactgtcgagtcAG</t>
  </si>
  <si>
    <t>ccataTCTAGAGCATAAGTTGAGGACTCCTTCGGGAGTCCTTTTTTATTTTCCCAGGTGGTATGGAAGCTATCctgatatcttcagtattatgtgggattatcgagtcAGGATCCacttg</t>
  </si>
  <si>
    <t>CTAGAGCATAAGTTGAGGACTCCTTCGGGAGTCCTTTTTTATTTTCCCAGGTGGTATGGAAGCTATCctgatatcttcagtattatgtgggattatcgagtcAG</t>
  </si>
  <si>
    <t>ccataTCTAGAGCATAAGTTGAGGACTCCTTCGGGAGTCCTTTTTTATTTTCCCAGGTGGTATGGAAGCTATCtttacatcttcagtattatgtggtattatcgagtcAGGATCCacttg</t>
  </si>
  <si>
    <t>ccatacgtctcAcaaaacgaaatgtcaaCAGTTCCGTGAGCACAAGAC</t>
  </si>
  <si>
    <t>ccatacgtctcAcaaaacgaaacgtcaaCAGTTCCGTGAGCACAAGAC</t>
  </si>
  <si>
    <t>ccatacgtctcAcaaaacgaaacgtaaaCAGTTCCGTGAGCACAAGAC</t>
  </si>
  <si>
    <t>ccatacgtctcAcaaaacgaaatgtaaaCAGTTCCGTGAGCACAAGAC</t>
  </si>
  <si>
    <t>ccatacgtctcAcaaaacgaaatatcagCAGTTCCGTGAGCACAAGAC</t>
  </si>
  <si>
    <t>gactccgtctcTtttgattcagttacagtattagtAGGATCCaaataggag</t>
  </si>
  <si>
    <t>gactccgtctcTtttgattcagttactatattagtAGGATCCaaataggag</t>
  </si>
  <si>
    <t>gactccgtctcTtttgattcagtgactgtattagtAGGATCCaaataggag</t>
  </si>
  <si>
    <t>gactccgtctcTtttgattcagtgattatattagtAGGATCCaaataggag</t>
  </si>
  <si>
    <t>TP14_UBER</t>
  </si>
  <si>
    <t>ccataTCTAGATAATAACTCAAGGACTCCTTCGGGAGTCCtTTTTTCATTTAAAGTCTTGTGCTCACGGAACTGttgacatttcgttttgattcagttataatattagtAGGATCCacttg</t>
  </si>
  <si>
    <t>CTAGATAATAACTCAAGGACTCCTTCGGGAGTCCtTTTTTCATTTAAAGTCTTGTGCTCACGGAACTGttgacatttcgttttgattcagttataatattagtAG</t>
  </si>
  <si>
    <t>TP14_HIGH</t>
  </si>
  <si>
    <t>ccataTCTAGATAATAACTCAAGGACTCCTTCGGGAGTCCtTTTTTCATTTAAAGTCTTGTGCTCACGGAACTGttgacgtttcgttttgattcagttacagtattagtAGGATCCacttg</t>
  </si>
  <si>
    <t>CTAGATAATAACTCAAGGACTCCTTCGGGAGTCCtTTTTTCATTTAAAGTCTTGTGCTCACGGAACTGttgacgtttcgttttgattcagttacagtattagtAG</t>
  </si>
  <si>
    <t>TP14_LOW</t>
  </si>
  <si>
    <t>ccataTCTAGATAATAACTCAAGGACTCCTTCGGGAGTCCtTTTTTCATTTAAAGTCTTGTGCTCACGGAACTGtttacgtttcgttttgattcagttactatattagtAGGATCCacttg</t>
  </si>
  <si>
    <t>CTAGATAATAACTCAAGGACTCCTTCGGGAGTCCtTTTTTCATTTAAAGTCTTGTGCTCACGGAACTGtttacgtttcgttttgattcagttactatattagtAG</t>
  </si>
  <si>
    <t>TP14_SLOW</t>
  </si>
  <si>
    <t>ccataTCTAGATAATAACTCAAGGACTCCTTCGGGAGTCCtTTTTTCATTTAAAGTCTTGTGCTCACGGAACTGtttacatttcgttttgattcagtgactgtattagtAGGATCCacttg</t>
  </si>
  <si>
    <t>CTAGATAATAACTCAAGGACTCCTTCGGGAGTCCtTTTTTCATTTAAAGTCTTGTGCTCACGGAACTGtttacatttcgttttgattcagtgactgtattagtAG</t>
  </si>
  <si>
    <t>TP14_OFF</t>
  </si>
  <si>
    <t>ccataTCTAGATAATAACTCAAGGACTCCTTCGGGAGTCCtTTTTTCATTTAAAGTCTTGTGCTCACGGAACTGctgatatttcgttttgattcagtgattatattagtAGGATCCacttg</t>
  </si>
  <si>
    <t>CTAGATAATAACTCAAGGACTCCTTCGGGAGTCCtTTTTTCATTTAAAGTCTTGTGCTCACGGAACTGctgatatttcgttttgattcagtgattatattagtAG</t>
  </si>
  <si>
    <t>TP14_MED</t>
  </si>
  <si>
    <t>ccataTCTAGATAATAACTCAAGGACTCCTTCGGGAGTCCtTTTTTCATTTAAAGTCTTGTGCTCACGGAACTGtttacatttcgttttgattcagttattatattagtAGGATCCacttg</t>
  </si>
  <si>
    <t>ccatacgtctcAttaaagttaatgtcaaCATGACGTAGTGTGAGGAAC</t>
  </si>
  <si>
    <t>ccatacgtctcAttaaagttaacgtcaaCATGACGTAGTGTGAGGAAC</t>
  </si>
  <si>
    <t>ccatacgtctcAttaaagttaacgtaaaCATGACGTAGTGTGAGGAAC</t>
  </si>
  <si>
    <t>ccatacgtctcAttaaagttaatgtaaaCATGACGTAGTGTGAGGAAC</t>
  </si>
  <si>
    <t>ccatacgtctcAttaaagttaatatcagCATGACGTAGTGTGAGGAAC</t>
  </si>
  <si>
    <t>gactccgtctcTttaatttgtgttacagttagcatAGGATCCaaataggag</t>
  </si>
  <si>
    <t>gactccgtctcTttaatttgtgttactattagcatAGGATCCaaataggag</t>
  </si>
  <si>
    <t>gactccgtctcTttaatttgtgtgactgttagcatAGGATCCaaataggag</t>
  </si>
  <si>
    <t>gactccgtctcTttaatttgtgtgattattagcatAGGATCCaaataggag</t>
  </si>
  <si>
    <t>TP15_UBER</t>
  </si>
  <si>
    <t>ccataTCTAGAACTAATTAATTGGGGACCCTAGAGGTCCCCTTTTTTATTTTAAGTTCCTCACACTACGTCATGttgacattaactttaatttgtgttataattagcatAGGATCCacttg</t>
  </si>
  <si>
    <t>CTAGAACTAATTAATTGGGGACCCTAGAGGTCCCCTTTTTTATTTTAAGTTCCTCACACTACGTCATGttgacattaactttaatttgtgttataattagcatAG</t>
  </si>
  <si>
    <t>TP15_HIGH</t>
  </si>
  <si>
    <t>ccataTCTAGAACTAATTAATTGGGGACCCTAGAGGTCCCCTTTTTTATTTTAAGTTCCTCACACTACGTCATGttgacgttaactttaatttgtgttacagttagcatAGGATCCacttg</t>
  </si>
  <si>
    <t>CTAGAACTAATTAATTGGGGACCCTAGAGGTCCCCTTTTTTATTTTAAGTTCCTCACACTACGTCATGttgacgttaactttaatttgtgttacagttagcatAG</t>
  </si>
  <si>
    <t>TP15_LOW</t>
  </si>
  <si>
    <t>ccataTCTAGAACTAATTAATTGGGGACCCTAGAGGTCCCCTTTTTTATTTTAAGTTCCTCACACTACGTCATGtttacgttaactttaatttgtgttactattagcatAGGATCCacttg</t>
  </si>
  <si>
    <t>CTAGAACTAATTAATTGGGGACCCTAGAGGTCCCCTTTTTTATTTTAAGTTCCTCACACTACGTCATGtttacgttaactttaatttgtgttactattagcatAG</t>
  </si>
  <si>
    <t>TP15_SLOW</t>
  </si>
  <si>
    <t>ccataTCTAGAACTAATTAATTGGGGACCCTAGAGGTCCCCTTTTTTATTTTAAGTTCCTCACACTACGTCATGtttacattaactttaatttgtgtgactgttagcatAGGATCCacttg</t>
  </si>
  <si>
    <t>CTAGAACTAATTAATTGGGGACCCTAGAGGTCCCCTTTTTTATTTTAAGTTCCTCACACTACGTCATGtttacattaactttaatttgtgtgactgttagcatAG</t>
  </si>
  <si>
    <t>TP15_OFF</t>
  </si>
  <si>
    <t>ccataTCTAGAACTAATTAATTGGGGACCCTAGAGGTCCCCTTTTTTATTTTAAGTTCCTCACACTACGTCATGctgatattaactttaatttgtgtgattattagcatAGGATCCacttg</t>
  </si>
  <si>
    <t>CTAGAACTAATTAATTGGGGACCCTAGAGGTCCCCTTTTTTATTTTAAGTTCCTCACACTACGTCATGctgatattaactttaatttgtgtgattattagcatAG</t>
  </si>
  <si>
    <t>TP15_MED</t>
  </si>
  <si>
    <t>ccataTCTAGAACTAATTAATTGGGGACCCTAGAGGTCCCCTTTTTTATTTTAAGTTCCTCACACTACGTCATGtttacattaactttaatttgtgttattattagcatAGGATCCacttg</t>
  </si>
  <si>
    <t>ccatacgtctcAtatcattaaatgtcaaCATCTGGCGATACGTGGCTG</t>
  </si>
  <si>
    <t>ccatacgtctcAtatcattaaacgtcaaCATCTGGCGATACGTGGCTG</t>
  </si>
  <si>
    <t>ccatacgtctcAtatcattaaacgtaaaCATCTGGCGATACGTGGCTG</t>
  </si>
  <si>
    <t>ccatacgtctcAtatcattaaatgtaaaCATCTGGCGATACGTGGCTG</t>
  </si>
  <si>
    <t>ccatacgtctcAtatcattaaatatcagCATCTGGCGATACGTGGCTG</t>
  </si>
  <si>
    <t>gactccgtctcTgataatgtatttacagtaacagaAGGATCCaaataggag</t>
  </si>
  <si>
    <t>gactccgtctcTgataatgtatttactataacagaAGGATCCaaataggag</t>
  </si>
  <si>
    <t>gactccgtctcTgataatgtattgactgtaacagaAGGATCCaaataggag</t>
  </si>
  <si>
    <t>gactccgtctcTgataatgtattgattataacagaAGGATCCaaataggag</t>
  </si>
  <si>
    <t>TP17_UBER</t>
  </si>
  <si>
    <t>ccataTCTAGACGAATAACATTAGTCTCCTTCGGGAGACTtTTTTTCATTTTACCAGCCACGTATCGCCAGATGttgacatttaatgataatgtatttataataacagaAGGATCCacttg</t>
  </si>
  <si>
    <t>CTAGACGAATAACATTAGTCTCCTTCGGGAGACTtTTTTTCATTTTACCAGCCACGTATCGCCAGATGttgacatttaatgataatgtatttataataacagaAG</t>
  </si>
  <si>
    <t>TP17_HIGH</t>
  </si>
  <si>
    <t>ccataTCTAGACGAATAACATTAGTCTCCTTCGGGAGACTtTTTTTCATTTTACCAGCCACGTATCGCCAGATGttgacgtttaatgataatgtatttacagtaacagaAGGATCCacttg</t>
  </si>
  <si>
    <t>CTAGACGAATAACATTAGTCTCCTTCGGGAGACTtTTTTTCATTTTACCAGCCACGTATCGCCAGATGttgacgtttaatgataatgtatttacagtaacagaAG</t>
  </si>
  <si>
    <t>TP17_LOW</t>
  </si>
  <si>
    <t>ccataTCTAGACGAATAACATTAGTCTCCTTCGGGAGACTtTTTTTCATTTTACCAGCCACGTATCGCCAGATGtttacgtttaatgataatgtatttactataacagaAGGATCCacttg</t>
  </si>
  <si>
    <t>CTAGACGAATAACATTAGTCTCCTTCGGGAGACTtTTTTTCATTTTACCAGCCACGTATCGCCAGATGtttacgtttaatgataatgtatttactataacagaAG</t>
  </si>
  <si>
    <t>TP17_SLOW</t>
  </si>
  <si>
    <t>ccataTCTAGACGAATAACATTAGTCTCCTTCGGGAGACTtTTTTTCATTTTACCAGCCACGTATCGCCAGATGtttacatttaatgataatgtattgactgtaacagaAGGATCCacttg</t>
  </si>
  <si>
    <t>CTAGACGAATAACATTAGTCTCCTTCGGGAGACTtTTTTTCATTTTACCAGCCACGTATCGCCAGATGtttacatttaatgataatgtattgactgtaacagaAG</t>
  </si>
  <si>
    <t>TP17_OFF</t>
  </si>
  <si>
    <t>ccataTCTAGACGAATAACATTAGTCTCCTTCGGGAGACTtTTTTTCATTTTACCAGCCACGTATCGCCAGATGctgatatttaatgataatgtattgattataacagaAGGATCCacttg</t>
  </si>
  <si>
    <t>CTAGACGAATAACATTAGTCTCCTTCGGGAGACTtTTTTTCATTTTACCAGCCACGTATCGCCAGATGctgatatttaatgataatgtattgattataacagaAG</t>
  </si>
  <si>
    <t>TP17_MED</t>
  </si>
  <si>
    <t>ccataTCTAGACGAATAACATTAGTCTCCTTCGGGAGACTtTTTTTCATTTTACCAGCCACGTATCGCCAGATGtttacatttaatgataatgtatttattataacagaAGGATCCacttg</t>
  </si>
  <si>
    <t>D</t>
  </si>
  <si>
    <t>E</t>
  </si>
  <si>
    <t>TPcon4-For</t>
  </si>
  <si>
    <t>TPcon4-Rev</t>
  </si>
  <si>
    <t>xxx</t>
  </si>
  <si>
    <t>gactccgtctcTcttccgtgtggtataatgggagcAGGATCCaaataggag</t>
  </si>
  <si>
    <t>gactccgtctcTtcagtcctaggtataatgctagcAGGATCCaaataggag</t>
  </si>
  <si>
    <t>gactccgtctcTaagcactctactataatctcaatAGGATCCaaataggag</t>
  </si>
  <si>
    <t>gactccgtctcTaaactttgtgttataatctcaatAGGATCCaaataggag</t>
  </si>
  <si>
    <t>gactccgtctcTgtattatgtggtataatcgagtcAGGATCCaaataggag</t>
  </si>
  <si>
    <t>gactccgtctcTtttgattcagttataatattagtAGGATCCaaataggag</t>
  </si>
  <si>
    <t>gactccgtctcTttaatttgtgttataattagcatAGGATCCaaataggag</t>
  </si>
  <si>
    <t>gactccgtctcTgataatgtatttataataacagaAGGATCCaaataggag</t>
  </si>
  <si>
    <t>p20N87</t>
  </si>
  <si>
    <t>p20N92</t>
  </si>
  <si>
    <t>p20N94</t>
  </si>
  <si>
    <t>p20N99</t>
  </si>
  <si>
    <t>p20N104</t>
  </si>
  <si>
    <t>p20N109</t>
  </si>
  <si>
    <t>p20N114</t>
  </si>
  <si>
    <t>p20N84</t>
  </si>
  <si>
    <t>p20N88</t>
  </si>
  <si>
    <t>p20N95</t>
  </si>
  <si>
    <t>p20N100</t>
  </si>
  <si>
    <t>p20N105</t>
  </si>
  <si>
    <t>p20N110</t>
  </si>
  <si>
    <t>p20N115</t>
  </si>
  <si>
    <t>p20N89</t>
  </si>
  <si>
    <t>p20N96</t>
  </si>
  <si>
    <t>p20N101</t>
  </si>
  <si>
    <t>p20N106</t>
  </si>
  <si>
    <t>p20N111</t>
  </si>
  <si>
    <t>p20N116</t>
  </si>
  <si>
    <t>p20N85</t>
  </si>
  <si>
    <t>p20N90</t>
  </si>
  <si>
    <t>p20N93</t>
  </si>
  <si>
    <t>p20N97</t>
  </si>
  <si>
    <t>p20N102</t>
  </si>
  <si>
    <t>p20N107</t>
  </si>
  <si>
    <t>p20N112</t>
  </si>
  <si>
    <t>p20N117</t>
  </si>
  <si>
    <t>p20N86</t>
  </si>
  <si>
    <t>p20N91</t>
  </si>
  <si>
    <t>p20N98</t>
  </si>
  <si>
    <t>p20N103</t>
  </si>
  <si>
    <t>p20N108</t>
  </si>
  <si>
    <t>p20N113</t>
  </si>
  <si>
    <t>p20N118</t>
  </si>
  <si>
    <t>preexistiing</t>
  </si>
  <si>
    <t>no colonies on first try</t>
  </si>
  <si>
    <t>notes</t>
  </si>
  <si>
    <t>This tab is for designing the oligos that are used to PCR-up bins and apply adapters for M13 sequencing primers</t>
  </si>
  <si>
    <t>operon bin</t>
  </si>
  <si>
    <t>cassette bin</t>
  </si>
  <si>
    <t>unasigned</t>
  </si>
  <si>
    <t>20 bp const</t>
  </si>
  <si>
    <t>revcomp</t>
  </si>
  <si>
    <t>M13 (-21) Forward</t>
  </si>
  <si>
    <t>TGTAAAACGACGGCCAGT</t>
  </si>
  <si>
    <t>M13 Reverse</t>
  </si>
  <si>
    <t>CAGGAAACAGCTATGAC</t>
  </si>
  <si>
    <t>From Quintara</t>
  </si>
  <si>
    <t>ATACGTAACAGTGCATAGACT</t>
  </si>
  <si>
    <t>M13 for primer</t>
  </si>
  <si>
    <t>M13 rev primer</t>
  </si>
  <si>
    <t>ATACGTAACAGTGCATAGACTG</t>
  </si>
  <si>
    <t>length</t>
  </si>
  <si>
    <t>Forward spacer (arbitrary)</t>
  </si>
  <si>
    <t>Reverse spacer (arbitrary)</t>
  </si>
  <si>
    <t>For oligo name</t>
  </si>
  <si>
    <t>Rev oligo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</si>
</sst>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2"/>
      <color theme="1"/>
      <name val="Calibri"/>
      <family val="2"/>
      <scheme val="minor"/>
    </font>
    <font>
      <sz val="12"/>
      <color theme="1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ourier New"/>
    </font>
    <font>
      <sz val="10"/>
      <color rgb="FF0000FF"/>
      <name val="Courier New"/>
    </font>
    <font>
      <sz val="10"/>
      <color rgb="FFFF0000"/>
      <name val="Courier New"/>
    </font>
    <font>
      <sz val="10"/>
      <color theme="1"/>
      <name val="Courier New"/>
    </font>
    <font>
      <sz val="16"/>
      <color theme="1"/>
      <name val="Calibri"/>
      <scheme val="minor"/>
    </font>
    <font>
      <sz val="9"/>
      <color theme="1"/>
      <name val="Courier New"/>
    </font>
    <font>
      <sz val="9"/>
      <color theme="1"/>
      <name val="Calibri"/>
      <family val="2"/>
      <scheme val="minor"/>
    </font>
    <font>
      <sz val="10"/>
      <color rgb="FF333333"/>
      <name val="Courier New"/>
    </font>
    <font>
      <sz val="12"/>
      <color theme="5"/>
      <name val="Calibri"/>
      <family val="2"/>
      <scheme val="minor"/>
    </font>
    <font>
      <sz val="9"/>
      <color theme="5"/>
      <name val="Courier New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6"/>
      <name val="Calibri"/>
      <family val="2"/>
      <scheme val="minor"/>
    </font>
    <font>
      <sz val="10"/>
      <color theme="6"/>
      <name val="Courier New"/>
    </font>
    <font>
      <sz val="10"/>
      <name val="Courier New"/>
    </font>
    <font>
      <sz val="12"/>
      <name val="Calibri"/>
      <scheme val="minor"/>
    </font>
    <font>
      <sz val="12"/>
      <color theme="0" tint="-0.249977111117893"/>
      <name val="Calibri"/>
      <family val="2"/>
      <scheme val="minor"/>
    </font>
    <font>
      <sz val="9"/>
      <color theme="0" tint="-0.249977111117893"/>
      <name val="Courier New"/>
    </font>
    <font>
      <sz val="10"/>
      <color theme="0" tint="-0.249977111117893"/>
      <name val="Courier New"/>
    </font>
    <font>
      <sz val="12"/>
      <color rgb="FF008000"/>
      <name val="Calibri"/>
      <family val="2"/>
      <scheme val="minor"/>
    </font>
    <font>
      <sz val="10"/>
      <color rgb="FF008000"/>
      <name val="Courier New"/>
    </font>
    <font>
      <sz val="12"/>
      <color theme="0" tint="-0.34998626667073579"/>
      <name val="Calibri"/>
      <family val="2"/>
      <scheme val="minor"/>
    </font>
    <font>
      <sz val="9"/>
      <color theme="0" tint="-0.34998626667073579"/>
      <name val="Courier New"/>
    </font>
    <font>
      <sz val="10"/>
      <color theme="0" tint="-0.34998626667073579"/>
      <name val="Courier New"/>
    </font>
    <font>
      <sz val="12"/>
      <color theme="4"/>
      <name val="Calibri"/>
      <family val="2"/>
      <scheme val="minor"/>
    </font>
    <font>
      <sz val="10"/>
      <color theme="4"/>
      <name val="Courier New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8"/>
      <name val="Calibri"/>
      <scheme val="minor"/>
    </font>
    <font>
      <sz val="10"/>
      <color theme="8"/>
      <name val="Courier New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</fills>
  <borders count="1">
    <border>
      <left/>
      <right/>
      <top/>
      <bottom/>
      <diagonal/>
    </border>
  </borders>
  <cellStyleXfs count="17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12" fillId="0" borderId="0" xfId="0" applyFont="1"/>
    <xf numFmtId="0" fontId="14" fillId="0" borderId="0" xfId="0" applyFont="1"/>
    <xf numFmtId="0" fontId="0" fillId="2" borderId="0" xfId="0" applyFill="1"/>
    <xf numFmtId="0" fontId="16" fillId="0" borderId="0" xfId="0" applyFont="1" applyAlignment="1">
      <alignment horizontal="left"/>
    </xf>
    <xf numFmtId="0" fontId="17" fillId="0" borderId="0" xfId="0" applyFont="1"/>
    <xf numFmtId="0" fontId="16" fillId="0" borderId="0" xfId="0" applyFont="1"/>
    <xf numFmtId="0" fontId="18" fillId="0" borderId="0" xfId="0" applyFont="1"/>
    <xf numFmtId="0" fontId="19" fillId="0" borderId="0" xfId="0" applyFont="1" applyAlignment="1">
      <alignment horizontal="left"/>
    </xf>
    <xf numFmtId="0" fontId="20" fillId="2" borderId="0" xfId="0" applyFont="1" applyFill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/>
    </xf>
    <xf numFmtId="0" fontId="24" fillId="0" borderId="0" xfId="0" applyFon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9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7" fillId="4" borderId="0" xfId="0" applyFont="1" applyFill="1"/>
    <xf numFmtId="0" fontId="18" fillId="4" borderId="0" xfId="0" applyFont="1" applyFill="1"/>
    <xf numFmtId="0" fontId="19" fillId="0" borderId="0" xfId="0" applyFont="1"/>
    <xf numFmtId="0" fontId="25" fillId="2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left"/>
    </xf>
    <xf numFmtId="0" fontId="29" fillId="0" borderId="0" xfId="0" applyFont="1"/>
    <xf numFmtId="0" fontId="28" fillId="0" borderId="0" xfId="0" applyFont="1" applyFill="1"/>
    <xf numFmtId="0" fontId="28" fillId="0" borderId="0" xfId="0" applyFont="1"/>
    <xf numFmtId="0" fontId="19" fillId="0" borderId="0" xfId="0" applyFont="1" applyFill="1"/>
    <xf numFmtId="0" fontId="30" fillId="0" borderId="0" xfId="0" applyFont="1"/>
    <xf numFmtId="0" fontId="30" fillId="0" borderId="0" xfId="0" applyFont="1" applyFill="1"/>
    <xf numFmtId="0" fontId="23" fillId="0" borderId="0" xfId="0" applyFont="1"/>
    <xf numFmtId="0" fontId="19" fillId="2" borderId="0" xfId="0" applyFont="1" applyFill="1"/>
    <xf numFmtId="0" fontId="31" fillId="5" borderId="0" xfId="0" applyFont="1" applyFill="1" applyAlignment="1">
      <alignment horizontal="left"/>
    </xf>
    <xf numFmtId="0" fontId="32" fillId="0" borderId="0" xfId="0" applyFont="1"/>
    <xf numFmtId="0" fontId="32" fillId="0" borderId="0" xfId="0" applyFont="1" applyAlignment="1">
      <alignment horizontal="left"/>
    </xf>
    <xf numFmtId="0" fontId="33" fillId="0" borderId="0" xfId="0" applyFont="1"/>
  </cellXfs>
  <cellStyles count="17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a20n/Excel-Reverse-Complement/revcom.xla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revco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7"/>
  <sheetViews>
    <sheetView workbookViewId="0">
      <selection activeCell="D15" sqref="D15"/>
    </sheetView>
  </sheetViews>
  <sheetFormatPr baseColWidth="10" defaultRowHeight="15" x14ac:dyDescent="0"/>
  <cols>
    <col min="4" max="4" width="69.33203125" customWidth="1"/>
  </cols>
  <sheetData>
    <row r="2" spans="1:7">
      <c r="A2" s="2">
        <v>16206</v>
      </c>
      <c r="B2" s="2" t="s">
        <v>25</v>
      </c>
      <c r="C2" s="2" t="s">
        <v>20</v>
      </c>
      <c r="D2" s="2" t="s">
        <v>29</v>
      </c>
      <c r="E2" s="2">
        <v>-14.5</v>
      </c>
      <c r="F2">
        <f t="shared" ref="F2:F15" si="0">LEN(D2)</f>
        <v>39</v>
      </c>
      <c r="G2" t="s">
        <v>322</v>
      </c>
    </row>
    <row r="3" spans="1:7">
      <c r="A3" s="2">
        <v>110151</v>
      </c>
      <c r="B3" s="2" t="s">
        <v>25</v>
      </c>
      <c r="C3" s="2" t="s">
        <v>20</v>
      </c>
      <c r="D3" s="2" t="s">
        <v>77</v>
      </c>
      <c r="E3" s="2">
        <v>-14.5</v>
      </c>
      <c r="F3">
        <f t="shared" si="0"/>
        <v>40</v>
      </c>
      <c r="G3" t="s">
        <v>322</v>
      </c>
    </row>
    <row r="4" spans="1:7">
      <c r="A4" s="2">
        <v>55402</v>
      </c>
      <c r="B4" s="2" t="s">
        <v>25</v>
      </c>
      <c r="C4" s="2" t="s">
        <v>20</v>
      </c>
      <c r="D4" s="2" t="s">
        <v>50</v>
      </c>
      <c r="E4" s="2">
        <v>-18.399999999999999</v>
      </c>
      <c r="F4">
        <f t="shared" si="0"/>
        <v>42</v>
      </c>
      <c r="G4" t="s">
        <v>322</v>
      </c>
    </row>
    <row r="5" spans="1:7">
      <c r="A5" s="2">
        <v>87146</v>
      </c>
      <c r="B5" s="2" t="s">
        <v>25</v>
      </c>
      <c r="C5" s="2" t="s">
        <v>20</v>
      </c>
      <c r="D5" s="2" t="s">
        <v>61</v>
      </c>
      <c r="E5" s="2">
        <v>-16.5</v>
      </c>
      <c r="F5">
        <f t="shared" si="0"/>
        <v>42</v>
      </c>
      <c r="G5" t="s">
        <v>322</v>
      </c>
    </row>
    <row r="6" spans="1:7">
      <c r="A6" s="2">
        <v>130326</v>
      </c>
      <c r="B6" s="2" t="s">
        <v>25</v>
      </c>
      <c r="C6" s="2" t="s">
        <v>20</v>
      </c>
      <c r="D6" s="2" t="s">
        <v>89</v>
      </c>
      <c r="E6" s="2">
        <v>-16.3</v>
      </c>
      <c r="F6">
        <f t="shared" si="0"/>
        <v>42</v>
      </c>
      <c r="G6" t="s">
        <v>322</v>
      </c>
    </row>
    <row r="7" spans="1:7">
      <c r="A7" s="2">
        <v>108597</v>
      </c>
      <c r="B7" s="2" t="s">
        <v>25</v>
      </c>
      <c r="C7" s="2" t="s">
        <v>20</v>
      </c>
      <c r="D7" s="2" t="s">
        <v>75</v>
      </c>
      <c r="E7" s="2">
        <v>-16.100000000000001</v>
      </c>
      <c r="F7">
        <f t="shared" si="0"/>
        <v>42</v>
      </c>
      <c r="G7" t="s">
        <v>322</v>
      </c>
    </row>
    <row r="8" spans="1:7">
      <c r="A8" s="2">
        <v>163690</v>
      </c>
      <c r="B8" s="2" t="s">
        <v>25</v>
      </c>
      <c r="C8" s="2" t="s">
        <v>20</v>
      </c>
      <c r="D8" s="2" t="s">
        <v>100</v>
      </c>
      <c r="E8" s="2">
        <v>-17.7</v>
      </c>
      <c r="F8">
        <f t="shared" si="0"/>
        <v>43</v>
      </c>
      <c r="G8" t="s">
        <v>322</v>
      </c>
    </row>
    <row r="9" spans="1:7">
      <c r="A9" s="2">
        <v>15291</v>
      </c>
      <c r="B9" s="2" t="s">
        <v>25</v>
      </c>
      <c r="C9" s="2" t="s">
        <v>20</v>
      </c>
      <c r="D9" s="2" t="s">
        <v>27</v>
      </c>
      <c r="E9" s="2">
        <v>-16.3</v>
      </c>
      <c r="F9">
        <f t="shared" si="0"/>
        <v>43</v>
      </c>
      <c r="G9" t="s">
        <v>322</v>
      </c>
    </row>
    <row r="10" spans="1:7">
      <c r="A10" s="2">
        <v>146891</v>
      </c>
      <c r="B10" s="2" t="s">
        <v>25</v>
      </c>
      <c r="C10" s="2" t="s">
        <v>20</v>
      </c>
      <c r="D10" s="2" t="s">
        <v>92</v>
      </c>
      <c r="E10" s="2">
        <v>-14.4</v>
      </c>
      <c r="F10">
        <f t="shared" si="0"/>
        <v>43</v>
      </c>
      <c r="G10" t="s">
        <v>322</v>
      </c>
    </row>
    <row r="11" spans="1:7">
      <c r="A11" s="2">
        <v>70820</v>
      </c>
      <c r="B11" s="2" t="s">
        <v>25</v>
      </c>
      <c r="C11" s="2" t="s">
        <v>20</v>
      </c>
      <c r="D11" s="2" t="s">
        <v>59</v>
      </c>
      <c r="E11" s="2">
        <v>-17.100000000000001</v>
      </c>
      <c r="F11">
        <f t="shared" si="0"/>
        <v>46</v>
      </c>
      <c r="G11" t="s">
        <v>322</v>
      </c>
    </row>
    <row r="12" spans="1:7">
      <c r="A12" s="2">
        <v>58782</v>
      </c>
      <c r="B12" s="2" t="s">
        <v>25</v>
      </c>
      <c r="C12" s="2" t="s">
        <v>20</v>
      </c>
      <c r="D12" s="2" t="s">
        <v>52</v>
      </c>
      <c r="E12" s="2">
        <v>-13.5</v>
      </c>
      <c r="F12">
        <f t="shared" si="0"/>
        <v>43</v>
      </c>
      <c r="G12" t="s">
        <v>322</v>
      </c>
    </row>
    <row r="13" spans="1:7">
      <c r="A13" s="2">
        <v>137920</v>
      </c>
      <c r="B13" s="2" t="s">
        <v>19</v>
      </c>
      <c r="C13" s="2" t="s">
        <v>20</v>
      </c>
      <c r="D13" s="2" t="s">
        <v>90</v>
      </c>
      <c r="E13" s="2">
        <v>-15.3</v>
      </c>
      <c r="F13">
        <f t="shared" si="0"/>
        <v>39</v>
      </c>
      <c r="G13" t="s">
        <v>322</v>
      </c>
    </row>
    <row r="14" spans="1:7">
      <c r="A14" s="2">
        <v>87148</v>
      </c>
      <c r="B14" s="2" t="s">
        <v>25</v>
      </c>
      <c r="C14" s="2" t="s">
        <v>22</v>
      </c>
      <c r="D14" s="2" t="s">
        <v>62</v>
      </c>
      <c r="E14" s="2">
        <v>-16.5</v>
      </c>
      <c r="F14">
        <f t="shared" si="0"/>
        <v>41</v>
      </c>
      <c r="G14" t="s">
        <v>322</v>
      </c>
    </row>
    <row r="15" spans="1:7">
      <c r="A15" s="2">
        <v>106523</v>
      </c>
      <c r="B15" s="2" t="s">
        <v>25</v>
      </c>
      <c r="C15" s="2" t="s">
        <v>22</v>
      </c>
      <c r="D15" s="2" t="s">
        <v>73</v>
      </c>
      <c r="E15" s="2">
        <v>-16.5</v>
      </c>
      <c r="F15">
        <f t="shared" si="0"/>
        <v>45</v>
      </c>
      <c r="G15" t="s">
        <v>322</v>
      </c>
    </row>
    <row r="16" spans="1:7">
      <c r="A16" s="2"/>
      <c r="B16" s="2"/>
      <c r="C16" s="2"/>
      <c r="D16" s="2"/>
      <c r="E16" s="2"/>
    </row>
    <row r="17" spans="1:7">
      <c r="A17" s="2">
        <v>55403</v>
      </c>
      <c r="B17" s="2" t="s">
        <v>30</v>
      </c>
      <c r="C17" s="2" t="s">
        <v>22</v>
      </c>
      <c r="D17" s="2" t="s">
        <v>51</v>
      </c>
      <c r="E17" s="2">
        <v>-15.8</v>
      </c>
      <c r="F17">
        <f>LEN(D17)</f>
        <v>45</v>
      </c>
      <c r="G17" t="s">
        <v>387</v>
      </c>
    </row>
    <row r="18" spans="1:7">
      <c r="A18" s="2">
        <v>38704</v>
      </c>
      <c r="B18" s="2" t="s">
        <v>19</v>
      </c>
      <c r="C18" s="2" t="s">
        <v>20</v>
      </c>
      <c r="D18" s="2" t="s">
        <v>42</v>
      </c>
      <c r="E18" s="2">
        <v>-14.2</v>
      </c>
      <c r="F18">
        <f>LEN(D18)</f>
        <v>41</v>
      </c>
    </row>
    <row r="19" spans="1:7">
      <c r="A19" s="2">
        <v>125528</v>
      </c>
      <c r="B19" s="2" t="s">
        <v>19</v>
      </c>
      <c r="C19" s="2" t="s">
        <v>20</v>
      </c>
      <c r="D19" s="2" t="s">
        <v>85</v>
      </c>
      <c r="E19" s="2">
        <v>-14.9</v>
      </c>
      <c r="F19">
        <f>LEN(D19)</f>
        <v>44</v>
      </c>
    </row>
    <row r="20" spans="1:7">
      <c r="A20" s="2">
        <v>101112</v>
      </c>
      <c r="B20" s="2" t="s">
        <v>19</v>
      </c>
      <c r="C20" s="2" t="s">
        <v>20</v>
      </c>
      <c r="D20" s="2" t="s">
        <v>70</v>
      </c>
      <c r="E20" s="2">
        <v>-14.5</v>
      </c>
      <c r="F20">
        <f>LEN(D20)</f>
        <v>46</v>
      </c>
    </row>
    <row r="21" spans="1:7">
      <c r="A21" s="2"/>
      <c r="B21" s="2"/>
      <c r="C21" s="2"/>
      <c r="D21" s="2"/>
      <c r="E21" s="2"/>
    </row>
    <row r="22" spans="1:7">
      <c r="A22" s="2">
        <v>16655</v>
      </c>
      <c r="B22" s="2" t="s">
        <v>25</v>
      </c>
      <c r="C22" s="2" t="s">
        <v>22</v>
      </c>
      <c r="D22" s="2" t="s">
        <v>32</v>
      </c>
      <c r="E22" s="2">
        <v>-14.64</v>
      </c>
      <c r="F22">
        <f t="shared" ref="F22:F29" si="1">LEN(D22)</f>
        <v>55</v>
      </c>
    </row>
    <row r="23" spans="1:7">
      <c r="A23" s="2">
        <v>69279</v>
      </c>
      <c r="B23" s="2" t="s">
        <v>19</v>
      </c>
      <c r="C23" s="2" t="s">
        <v>20</v>
      </c>
      <c r="D23" s="2" t="s">
        <v>57</v>
      </c>
      <c r="E23" s="2">
        <v>-13.9</v>
      </c>
      <c r="F23">
        <f t="shared" si="1"/>
        <v>37</v>
      </c>
    </row>
    <row r="24" spans="1:7">
      <c r="A24" s="2">
        <v>16653</v>
      </c>
      <c r="B24" s="2" t="s">
        <v>30</v>
      </c>
      <c r="C24" s="2" t="s">
        <v>20</v>
      </c>
      <c r="D24" s="2" t="s">
        <v>31</v>
      </c>
      <c r="E24" s="2">
        <v>-12.94</v>
      </c>
      <c r="F24">
        <f t="shared" si="1"/>
        <v>54</v>
      </c>
    </row>
    <row r="25" spans="1:7">
      <c r="A25" s="2">
        <v>15294</v>
      </c>
      <c r="B25" s="2" t="s">
        <v>25</v>
      </c>
      <c r="C25" s="2" t="s">
        <v>22</v>
      </c>
      <c r="D25" s="2" t="s">
        <v>28</v>
      </c>
      <c r="E25" s="2">
        <v>-12.5</v>
      </c>
      <c r="F25">
        <f t="shared" si="1"/>
        <v>42</v>
      </c>
    </row>
    <row r="26" spans="1:7">
      <c r="A26" s="2">
        <v>122709</v>
      </c>
      <c r="B26" s="2" t="s">
        <v>19</v>
      </c>
      <c r="C26" s="2" t="s">
        <v>22</v>
      </c>
      <c r="D26" s="2" t="s">
        <v>83</v>
      </c>
      <c r="E26" s="2">
        <v>-12.5</v>
      </c>
      <c r="F26">
        <f t="shared" si="1"/>
        <v>38</v>
      </c>
    </row>
    <row r="27" spans="1:7">
      <c r="A27" s="2">
        <v>108599</v>
      </c>
      <c r="B27" s="2" t="s">
        <v>25</v>
      </c>
      <c r="C27" s="2" t="s">
        <v>22</v>
      </c>
      <c r="D27" s="2" t="s">
        <v>76</v>
      </c>
      <c r="E27" s="2">
        <v>-12.3</v>
      </c>
      <c r="F27">
        <f t="shared" si="1"/>
        <v>42</v>
      </c>
    </row>
    <row r="28" spans="1:7">
      <c r="A28" s="2">
        <v>30815</v>
      </c>
      <c r="B28" s="2" t="s">
        <v>19</v>
      </c>
      <c r="C28" s="2" t="s">
        <v>22</v>
      </c>
      <c r="D28" s="2" t="s">
        <v>37</v>
      </c>
      <c r="E28" s="2">
        <v>-11.8</v>
      </c>
      <c r="F28">
        <f t="shared" si="1"/>
        <v>43</v>
      </c>
    </row>
    <row r="29" spans="1:7">
      <c r="A29" s="2">
        <v>167706</v>
      </c>
      <c r="B29" s="2" t="s">
        <v>19</v>
      </c>
      <c r="C29" s="2" t="s">
        <v>20</v>
      </c>
      <c r="D29" s="2" t="s">
        <v>102</v>
      </c>
      <c r="E29" s="2">
        <v>-11.8</v>
      </c>
      <c r="F29">
        <f t="shared" si="1"/>
        <v>43</v>
      </c>
    </row>
    <row r="30" spans="1:7">
      <c r="A30" s="2">
        <v>61339</v>
      </c>
      <c r="B30" s="2" t="s">
        <v>25</v>
      </c>
      <c r="C30" s="2" t="s">
        <v>20</v>
      </c>
      <c r="D30" s="2" t="s">
        <v>54</v>
      </c>
      <c r="E30" s="2">
        <v>-11.4</v>
      </c>
      <c r="F30">
        <f t="shared" ref="F30:F68" si="2">LEN(D30)</f>
        <v>41</v>
      </c>
    </row>
    <row r="31" spans="1:7">
      <c r="A31" s="2">
        <v>89900</v>
      </c>
      <c r="B31" s="2" t="s">
        <v>19</v>
      </c>
      <c r="C31" s="2" t="s">
        <v>20</v>
      </c>
      <c r="D31" s="2" t="s">
        <v>65</v>
      </c>
      <c r="E31" s="2">
        <v>-11.3</v>
      </c>
      <c r="F31">
        <f t="shared" si="2"/>
        <v>41</v>
      </c>
    </row>
    <row r="32" spans="1:7">
      <c r="A32" s="2">
        <v>160910</v>
      </c>
      <c r="B32" s="2" t="s">
        <v>25</v>
      </c>
      <c r="C32" s="2" t="s">
        <v>22</v>
      </c>
      <c r="D32" s="2" t="s">
        <v>97</v>
      </c>
      <c r="E32" s="2">
        <v>-11.1</v>
      </c>
      <c r="F32">
        <f t="shared" si="2"/>
        <v>48</v>
      </c>
    </row>
    <row r="33" spans="1:6">
      <c r="A33" s="2">
        <v>36596</v>
      </c>
      <c r="B33" s="2" t="s">
        <v>19</v>
      </c>
      <c r="C33" s="2" t="s">
        <v>22</v>
      </c>
      <c r="D33" s="2" t="s">
        <v>39</v>
      </c>
      <c r="E33" s="2">
        <v>-10.8</v>
      </c>
      <c r="F33">
        <f t="shared" si="2"/>
        <v>43</v>
      </c>
    </row>
    <row r="34" spans="1:6">
      <c r="A34" s="2">
        <v>46849</v>
      </c>
      <c r="B34" s="2" t="s">
        <v>25</v>
      </c>
      <c r="C34" s="2" t="s">
        <v>20</v>
      </c>
      <c r="D34" s="2" t="s">
        <v>46</v>
      </c>
      <c r="E34" s="2">
        <v>-10.7</v>
      </c>
      <c r="F34">
        <f t="shared" si="2"/>
        <v>47</v>
      </c>
    </row>
    <row r="35" spans="1:6">
      <c r="A35" s="2">
        <v>5372</v>
      </c>
      <c r="B35" s="2" t="s">
        <v>19</v>
      </c>
      <c r="C35" s="2" t="s">
        <v>20</v>
      </c>
      <c r="D35" s="2" t="s">
        <v>21</v>
      </c>
      <c r="E35" s="2">
        <v>-10.6</v>
      </c>
      <c r="F35">
        <f t="shared" si="2"/>
        <v>35</v>
      </c>
    </row>
    <row r="36" spans="1:6">
      <c r="A36" s="2">
        <v>36599</v>
      </c>
      <c r="B36" s="2" t="s">
        <v>19</v>
      </c>
      <c r="C36" s="2" t="s">
        <v>20</v>
      </c>
      <c r="D36" s="2" t="s">
        <v>40</v>
      </c>
      <c r="E36" s="2">
        <v>-10.6</v>
      </c>
      <c r="F36">
        <f t="shared" si="2"/>
        <v>35</v>
      </c>
    </row>
    <row r="37" spans="1:6">
      <c r="A37" s="2">
        <v>91488</v>
      </c>
      <c r="B37" s="2" t="s">
        <v>19</v>
      </c>
      <c r="C37" s="2" t="s">
        <v>22</v>
      </c>
      <c r="D37" s="2" t="s">
        <v>66</v>
      </c>
      <c r="E37" s="2">
        <v>-10.5</v>
      </c>
      <c r="F37">
        <f t="shared" si="2"/>
        <v>42</v>
      </c>
    </row>
    <row r="38" spans="1:6">
      <c r="A38" s="2">
        <v>165496</v>
      </c>
      <c r="B38" s="2" t="s">
        <v>19</v>
      </c>
      <c r="C38" s="2" t="s">
        <v>22</v>
      </c>
      <c r="D38" s="2" t="s">
        <v>101</v>
      </c>
      <c r="E38" s="2">
        <v>-10.3</v>
      </c>
      <c r="F38">
        <f t="shared" si="2"/>
        <v>39</v>
      </c>
    </row>
    <row r="39" spans="1:6">
      <c r="A39" s="2">
        <v>155797</v>
      </c>
      <c r="B39" s="2" t="s">
        <v>25</v>
      </c>
      <c r="C39" s="2" t="s">
        <v>22</v>
      </c>
      <c r="D39" s="2" t="s">
        <v>95</v>
      </c>
      <c r="E39" s="2">
        <v>-10.199999999999999</v>
      </c>
      <c r="F39">
        <f t="shared" si="2"/>
        <v>41</v>
      </c>
    </row>
    <row r="40" spans="1:6">
      <c r="A40" s="2">
        <v>37005</v>
      </c>
      <c r="B40" s="2" t="s">
        <v>19</v>
      </c>
      <c r="C40" s="2" t="s">
        <v>22</v>
      </c>
      <c r="D40" s="2" t="s">
        <v>41</v>
      </c>
      <c r="E40" s="2">
        <v>-10.1</v>
      </c>
      <c r="F40">
        <f t="shared" si="2"/>
        <v>49</v>
      </c>
    </row>
    <row r="41" spans="1:6">
      <c r="A41" s="2">
        <v>69280</v>
      </c>
      <c r="B41" s="2" t="s">
        <v>25</v>
      </c>
      <c r="C41" s="2" t="s">
        <v>22</v>
      </c>
      <c r="D41" s="2" t="s">
        <v>58</v>
      </c>
      <c r="E41" s="2">
        <v>-10.1</v>
      </c>
      <c r="F41">
        <f t="shared" si="2"/>
        <v>37</v>
      </c>
    </row>
    <row r="42" spans="1:6">
      <c r="A42" s="2">
        <v>98559</v>
      </c>
      <c r="B42" s="2" t="s">
        <v>19</v>
      </c>
      <c r="C42" s="2" t="s">
        <v>20</v>
      </c>
      <c r="D42" s="2" t="s">
        <v>68</v>
      </c>
      <c r="E42" s="2">
        <v>-10.1</v>
      </c>
      <c r="F42">
        <f t="shared" si="2"/>
        <v>44</v>
      </c>
    </row>
    <row r="43" spans="1:6">
      <c r="A43" s="2">
        <v>110154</v>
      </c>
      <c r="B43" s="2" t="s">
        <v>19</v>
      </c>
      <c r="C43" s="2" t="s">
        <v>22</v>
      </c>
      <c r="D43" s="2" t="s">
        <v>78</v>
      </c>
      <c r="E43" s="2">
        <v>-10.1</v>
      </c>
      <c r="F43">
        <f t="shared" si="2"/>
        <v>37</v>
      </c>
    </row>
    <row r="44" spans="1:6">
      <c r="A44" s="2">
        <v>156567</v>
      </c>
      <c r="B44" s="2" t="s">
        <v>25</v>
      </c>
      <c r="C44" s="2" t="s">
        <v>20</v>
      </c>
      <c r="D44" s="2" t="s">
        <v>96</v>
      </c>
      <c r="E44" s="2">
        <v>-9.8000000000000007</v>
      </c>
      <c r="F44">
        <f t="shared" si="2"/>
        <v>42</v>
      </c>
    </row>
    <row r="45" spans="1:6">
      <c r="A45" s="2">
        <v>83177</v>
      </c>
      <c r="B45" s="2" t="s">
        <v>25</v>
      </c>
      <c r="C45" s="2" t="s">
        <v>20</v>
      </c>
      <c r="D45" s="2" t="s">
        <v>60</v>
      </c>
      <c r="E45" s="2">
        <v>-9.6999999999999993</v>
      </c>
      <c r="F45">
        <f t="shared" si="2"/>
        <v>44</v>
      </c>
    </row>
    <row r="46" spans="1:6">
      <c r="A46" s="2">
        <v>58907</v>
      </c>
      <c r="B46" s="2" t="s">
        <v>25</v>
      </c>
      <c r="C46" s="2" t="s">
        <v>22</v>
      </c>
      <c r="D46" s="2" t="s">
        <v>53</v>
      </c>
      <c r="E46" s="2">
        <v>-9.5</v>
      </c>
      <c r="F46">
        <f t="shared" si="2"/>
        <v>48</v>
      </c>
    </row>
    <row r="47" spans="1:6">
      <c r="A47" s="2">
        <v>42001</v>
      </c>
      <c r="B47" s="2" t="s">
        <v>25</v>
      </c>
      <c r="C47" s="2" t="s">
        <v>20</v>
      </c>
      <c r="D47" s="2" t="s">
        <v>45</v>
      </c>
      <c r="E47" s="2">
        <v>-9</v>
      </c>
      <c r="F47">
        <f t="shared" si="2"/>
        <v>38</v>
      </c>
    </row>
    <row r="48" spans="1:6">
      <c r="A48" s="2">
        <v>41776</v>
      </c>
      <c r="B48" s="2" t="s">
        <v>19</v>
      </c>
      <c r="C48" s="2" t="s">
        <v>20</v>
      </c>
      <c r="D48" s="2" t="s">
        <v>44</v>
      </c>
      <c r="E48" s="2">
        <v>-8.8000000000000007</v>
      </c>
      <c r="F48">
        <f t="shared" si="2"/>
        <v>36</v>
      </c>
    </row>
    <row r="49" spans="1:6">
      <c r="A49" s="2">
        <v>108527</v>
      </c>
      <c r="B49" s="2" t="s">
        <v>25</v>
      </c>
      <c r="C49" s="2" t="s">
        <v>22</v>
      </c>
      <c r="D49" s="2" t="s">
        <v>74</v>
      </c>
      <c r="E49" s="2">
        <v>-8.8000000000000007</v>
      </c>
      <c r="F49">
        <f t="shared" si="2"/>
        <v>44</v>
      </c>
    </row>
    <row r="50" spans="1:6">
      <c r="A50" s="2">
        <v>40642</v>
      </c>
      <c r="B50" s="2" t="s">
        <v>19</v>
      </c>
      <c r="C50" s="2" t="s">
        <v>22</v>
      </c>
      <c r="D50" s="2" t="s">
        <v>43</v>
      </c>
      <c r="E50" s="2">
        <v>-8.6999999999999993</v>
      </c>
      <c r="F50">
        <f t="shared" si="2"/>
        <v>43</v>
      </c>
    </row>
    <row r="51" spans="1:6">
      <c r="A51" s="2">
        <v>148236</v>
      </c>
      <c r="B51" s="2" t="s">
        <v>19</v>
      </c>
      <c r="C51" s="2" t="s">
        <v>22</v>
      </c>
      <c r="D51" s="2" t="s">
        <v>93</v>
      </c>
      <c r="E51" s="2">
        <v>-8.6</v>
      </c>
      <c r="F51">
        <f t="shared" si="2"/>
        <v>43</v>
      </c>
    </row>
    <row r="52" spans="1:6">
      <c r="A52" s="2">
        <v>23297</v>
      </c>
      <c r="B52" s="2" t="s">
        <v>19</v>
      </c>
      <c r="C52" s="2" t="s">
        <v>20</v>
      </c>
      <c r="D52" s="2" t="s">
        <v>34</v>
      </c>
      <c r="E52" s="2">
        <v>-8.5</v>
      </c>
      <c r="F52">
        <f t="shared" si="2"/>
        <v>44</v>
      </c>
    </row>
    <row r="53" spans="1:6">
      <c r="A53" s="2">
        <v>52519</v>
      </c>
      <c r="B53" s="2" t="s">
        <v>25</v>
      </c>
      <c r="C53" s="2" t="s">
        <v>20</v>
      </c>
      <c r="D53" s="2" t="s">
        <v>49</v>
      </c>
      <c r="E53" s="2">
        <v>-8.4</v>
      </c>
      <c r="F53">
        <f t="shared" si="2"/>
        <v>39</v>
      </c>
    </row>
    <row r="54" spans="1:6">
      <c r="A54" s="2">
        <v>27157</v>
      </c>
      <c r="B54" s="2" t="s">
        <v>19</v>
      </c>
      <c r="C54" s="2" t="s">
        <v>20</v>
      </c>
      <c r="D54" s="2" t="s">
        <v>36</v>
      </c>
      <c r="E54" s="2">
        <v>-8.3000000000000007</v>
      </c>
      <c r="F54">
        <f t="shared" si="2"/>
        <v>38</v>
      </c>
    </row>
    <row r="55" spans="1:6">
      <c r="A55" s="2">
        <v>17742</v>
      </c>
      <c r="B55" s="2" t="s">
        <v>19</v>
      </c>
      <c r="C55" s="2" t="s">
        <v>20</v>
      </c>
      <c r="D55" s="2" t="s">
        <v>33</v>
      </c>
      <c r="E55" s="2">
        <v>-8.1999999999999993</v>
      </c>
      <c r="F55">
        <f t="shared" si="2"/>
        <v>41</v>
      </c>
    </row>
    <row r="56" spans="1:6">
      <c r="A56" s="2">
        <v>13878</v>
      </c>
      <c r="B56" s="2" t="s">
        <v>25</v>
      </c>
      <c r="C56" s="2" t="s">
        <v>22</v>
      </c>
      <c r="D56" s="2" t="s">
        <v>26</v>
      </c>
      <c r="E56" s="2">
        <v>-8</v>
      </c>
      <c r="F56">
        <f t="shared" si="2"/>
        <v>45</v>
      </c>
    </row>
    <row r="57" spans="1:6">
      <c r="A57" s="2">
        <v>89621</v>
      </c>
      <c r="B57" s="2" t="s">
        <v>19</v>
      </c>
      <c r="C57" s="2" t="s">
        <v>22</v>
      </c>
      <c r="D57" s="2" t="s">
        <v>64</v>
      </c>
      <c r="E57" s="2">
        <v>-7.8</v>
      </c>
      <c r="F57">
        <f t="shared" si="2"/>
        <v>42</v>
      </c>
    </row>
    <row r="58" spans="1:6">
      <c r="A58" s="2">
        <v>105059</v>
      </c>
      <c r="B58" s="2" t="s">
        <v>25</v>
      </c>
      <c r="C58" s="2" t="s">
        <v>20</v>
      </c>
      <c r="D58" s="2" t="s">
        <v>72</v>
      </c>
      <c r="E58" s="2">
        <v>-7.7</v>
      </c>
      <c r="F58">
        <f t="shared" si="2"/>
        <v>42</v>
      </c>
    </row>
    <row r="59" spans="1:6">
      <c r="A59" s="2">
        <v>23771</v>
      </c>
      <c r="B59" s="2" t="s">
        <v>19</v>
      </c>
      <c r="C59" s="2" t="s">
        <v>22</v>
      </c>
      <c r="D59" s="2" t="s">
        <v>35</v>
      </c>
      <c r="E59" s="2">
        <v>-7.6</v>
      </c>
      <c r="F59">
        <f t="shared" si="2"/>
        <v>45</v>
      </c>
    </row>
    <row r="60" spans="1:6">
      <c r="A60" s="2">
        <v>146226</v>
      </c>
      <c r="B60" s="2" t="s">
        <v>25</v>
      </c>
      <c r="C60" s="2" t="s">
        <v>22</v>
      </c>
      <c r="D60" s="2" t="s">
        <v>91</v>
      </c>
      <c r="E60" s="2">
        <v>-7.2</v>
      </c>
      <c r="F60">
        <f t="shared" si="2"/>
        <v>49</v>
      </c>
    </row>
    <row r="61" spans="1:6">
      <c r="A61" s="2">
        <v>46850</v>
      </c>
      <c r="B61" s="2" t="s">
        <v>25</v>
      </c>
      <c r="C61" s="2" t="s">
        <v>22</v>
      </c>
      <c r="D61" s="2" t="s">
        <v>47</v>
      </c>
      <c r="E61" s="2">
        <v>-7.1</v>
      </c>
      <c r="F61">
        <f t="shared" si="2"/>
        <v>50</v>
      </c>
    </row>
    <row r="62" spans="1:6">
      <c r="A62" s="2">
        <v>5373</v>
      </c>
      <c r="B62" s="2" t="s">
        <v>19</v>
      </c>
      <c r="C62" s="2" t="s">
        <v>22</v>
      </c>
      <c r="D62" s="2" t="s">
        <v>23</v>
      </c>
      <c r="E62" s="2">
        <v>-6.8</v>
      </c>
      <c r="F62">
        <f t="shared" si="2"/>
        <v>35</v>
      </c>
    </row>
    <row r="63" spans="1:6">
      <c r="A63" s="2">
        <v>104853</v>
      </c>
      <c r="B63" s="2" t="s">
        <v>19</v>
      </c>
      <c r="C63" s="2" t="s">
        <v>20</v>
      </c>
      <c r="D63" s="2" t="s">
        <v>71</v>
      </c>
      <c r="E63" s="2">
        <v>-6.7</v>
      </c>
      <c r="F63">
        <f t="shared" si="2"/>
        <v>39</v>
      </c>
    </row>
    <row r="64" spans="1:6">
      <c r="A64" s="2">
        <v>112805</v>
      </c>
      <c r="B64" s="2" t="s">
        <v>19</v>
      </c>
      <c r="C64" s="2" t="s">
        <v>22</v>
      </c>
      <c r="D64" s="2" t="s">
        <v>79</v>
      </c>
      <c r="E64" s="2">
        <v>-6.6</v>
      </c>
      <c r="F64">
        <f t="shared" si="2"/>
        <v>39</v>
      </c>
    </row>
    <row r="65" spans="1:6">
      <c r="A65" s="2">
        <v>122951</v>
      </c>
      <c r="B65" s="2" t="s">
        <v>19</v>
      </c>
      <c r="C65" s="2" t="s">
        <v>20</v>
      </c>
      <c r="D65" s="2" t="s">
        <v>84</v>
      </c>
      <c r="E65" s="2">
        <v>-6.6</v>
      </c>
      <c r="F65">
        <f t="shared" si="2"/>
        <v>45</v>
      </c>
    </row>
    <row r="66" spans="1:6">
      <c r="A66" s="2">
        <v>126211</v>
      </c>
      <c r="B66" s="2" t="s">
        <v>19</v>
      </c>
      <c r="C66" s="2" t="s">
        <v>22</v>
      </c>
      <c r="D66" s="2" t="s">
        <v>86</v>
      </c>
      <c r="E66" s="2">
        <v>-6.6</v>
      </c>
      <c r="F66">
        <f t="shared" si="2"/>
        <v>43</v>
      </c>
    </row>
    <row r="67" spans="1:6">
      <c r="A67" s="2">
        <v>163278</v>
      </c>
      <c r="B67" s="2" t="s">
        <v>25</v>
      </c>
      <c r="C67" s="2" t="s">
        <v>22</v>
      </c>
      <c r="D67" s="2" t="s">
        <v>99</v>
      </c>
      <c r="E67" s="2">
        <v>-6.6</v>
      </c>
      <c r="F67">
        <f t="shared" si="2"/>
        <v>43</v>
      </c>
    </row>
    <row r="68" spans="1:6">
      <c r="A68" s="2">
        <v>62089</v>
      </c>
      <c r="B68" s="2" t="s">
        <v>19</v>
      </c>
      <c r="C68" s="2" t="s">
        <v>22</v>
      </c>
      <c r="D68" s="2" t="s">
        <v>55</v>
      </c>
      <c r="E68" s="2">
        <v>-6.4</v>
      </c>
      <c r="F68">
        <f t="shared" si="2"/>
        <v>37</v>
      </c>
    </row>
    <row r="69" spans="1:6">
      <c r="A69" s="2">
        <v>126660</v>
      </c>
      <c r="B69" s="2" t="s">
        <v>19</v>
      </c>
      <c r="C69" s="2" t="s">
        <v>20</v>
      </c>
      <c r="D69" s="2" t="s">
        <v>87</v>
      </c>
      <c r="E69" s="2">
        <v>-6.3</v>
      </c>
      <c r="F69">
        <f t="shared" ref="F69:F82" si="3">LEN(D69)</f>
        <v>45</v>
      </c>
    </row>
    <row r="70" spans="1:6">
      <c r="A70" s="2">
        <v>162513</v>
      </c>
      <c r="B70" s="2" t="s">
        <v>19</v>
      </c>
      <c r="C70" s="2" t="s">
        <v>22</v>
      </c>
      <c r="D70" s="2" t="s">
        <v>98</v>
      </c>
      <c r="E70" s="2">
        <v>-6.2</v>
      </c>
      <c r="F70">
        <f t="shared" si="3"/>
        <v>43</v>
      </c>
    </row>
    <row r="71" spans="1:6">
      <c r="A71" s="2">
        <v>94654</v>
      </c>
      <c r="B71" s="2" t="s">
        <v>19</v>
      </c>
      <c r="C71" s="2" t="s">
        <v>20</v>
      </c>
      <c r="D71" s="2" t="s">
        <v>67</v>
      </c>
      <c r="E71" s="2">
        <v>-6.1</v>
      </c>
      <c r="F71">
        <f t="shared" si="3"/>
        <v>40</v>
      </c>
    </row>
    <row r="72" spans="1:6">
      <c r="A72" s="2">
        <v>48412</v>
      </c>
      <c r="B72" s="2" t="s">
        <v>19</v>
      </c>
      <c r="C72" s="2" t="s">
        <v>20</v>
      </c>
      <c r="D72" s="2" t="s">
        <v>48</v>
      </c>
      <c r="E72" s="2">
        <v>-6</v>
      </c>
      <c r="F72">
        <f t="shared" si="3"/>
        <v>42</v>
      </c>
    </row>
    <row r="73" spans="1:6">
      <c r="A73" s="2">
        <v>119810</v>
      </c>
      <c r="B73" s="2" t="s">
        <v>19</v>
      </c>
      <c r="C73" s="2" t="s">
        <v>22</v>
      </c>
      <c r="D73" s="2" t="s">
        <v>81</v>
      </c>
      <c r="E73" s="2">
        <v>-5.9</v>
      </c>
      <c r="F73">
        <f t="shared" si="3"/>
        <v>39</v>
      </c>
    </row>
    <row r="74" spans="1:6">
      <c r="A74" s="2">
        <v>99260</v>
      </c>
      <c r="B74" s="2" t="s">
        <v>19</v>
      </c>
      <c r="C74" s="2" t="s">
        <v>20</v>
      </c>
      <c r="D74" s="2" t="s">
        <v>69</v>
      </c>
      <c r="E74" s="2">
        <v>-5.6</v>
      </c>
      <c r="F74">
        <f t="shared" si="3"/>
        <v>42</v>
      </c>
    </row>
    <row r="75" spans="1:6">
      <c r="A75" s="2">
        <v>128862</v>
      </c>
      <c r="B75" s="2" t="s">
        <v>25</v>
      </c>
      <c r="C75" s="2" t="s">
        <v>22</v>
      </c>
      <c r="D75" s="2" t="s">
        <v>88</v>
      </c>
      <c r="E75" s="2">
        <v>-5.2</v>
      </c>
      <c r="F75">
        <f t="shared" si="3"/>
        <v>45</v>
      </c>
    </row>
    <row r="76" spans="1:6">
      <c r="A76" s="2">
        <v>33907</v>
      </c>
      <c r="B76" s="2" t="s">
        <v>19</v>
      </c>
      <c r="C76" s="2" t="s">
        <v>22</v>
      </c>
      <c r="D76" s="2" t="s">
        <v>38</v>
      </c>
      <c r="E76" s="2">
        <v>-5.0999999999999996</v>
      </c>
      <c r="F76">
        <f t="shared" si="3"/>
        <v>38</v>
      </c>
    </row>
    <row r="77" spans="1:6">
      <c r="A77" s="2">
        <v>7579</v>
      </c>
      <c r="B77" s="2" t="s">
        <v>19</v>
      </c>
      <c r="C77" s="2" t="s">
        <v>22</v>
      </c>
      <c r="D77" s="2" t="s">
        <v>24</v>
      </c>
      <c r="E77" s="2">
        <v>-4.9000000000000004</v>
      </c>
      <c r="F77">
        <f t="shared" si="3"/>
        <v>48</v>
      </c>
    </row>
    <row r="78" spans="1:6">
      <c r="A78" s="2">
        <v>87412</v>
      </c>
      <c r="B78" s="2" t="s">
        <v>19</v>
      </c>
      <c r="C78" s="2" t="s">
        <v>20</v>
      </c>
      <c r="D78" s="2" t="s">
        <v>63</v>
      </c>
      <c r="E78" s="2">
        <v>-4.9000000000000004</v>
      </c>
      <c r="F78">
        <f t="shared" si="3"/>
        <v>40</v>
      </c>
    </row>
    <row r="79" spans="1:6">
      <c r="A79" s="2">
        <v>118303</v>
      </c>
      <c r="B79" s="2" t="s">
        <v>19</v>
      </c>
      <c r="C79" s="2" t="s">
        <v>20</v>
      </c>
      <c r="D79" s="2" t="s">
        <v>80</v>
      </c>
      <c r="E79" s="2">
        <v>-4.8</v>
      </c>
      <c r="F79">
        <f t="shared" si="3"/>
        <v>42</v>
      </c>
    </row>
    <row r="80" spans="1:6">
      <c r="A80" s="2">
        <v>66596</v>
      </c>
      <c r="B80" s="2" t="s">
        <v>19</v>
      </c>
      <c r="C80" s="2" t="s">
        <v>22</v>
      </c>
      <c r="D80" s="2" t="s">
        <v>56</v>
      </c>
      <c r="E80" s="2">
        <v>-4.3</v>
      </c>
      <c r="F80">
        <f t="shared" si="3"/>
        <v>41</v>
      </c>
    </row>
    <row r="81" spans="1:6">
      <c r="A81" s="2">
        <v>120316</v>
      </c>
      <c r="B81" s="2" t="s">
        <v>19</v>
      </c>
      <c r="C81" s="2" t="s">
        <v>20</v>
      </c>
      <c r="D81" s="2" t="s">
        <v>82</v>
      </c>
      <c r="E81" s="2">
        <v>-4</v>
      </c>
      <c r="F81">
        <f t="shared" si="3"/>
        <v>38</v>
      </c>
    </row>
    <row r="82" spans="1:6">
      <c r="A82" s="2">
        <v>150409</v>
      </c>
      <c r="B82" s="2" t="s">
        <v>19</v>
      </c>
      <c r="C82" s="2" t="s">
        <v>22</v>
      </c>
      <c r="D82" s="2" t="s">
        <v>94</v>
      </c>
      <c r="E82" s="2">
        <v>-3.7</v>
      </c>
      <c r="F82">
        <f t="shared" si="3"/>
        <v>39</v>
      </c>
    </row>
    <row r="86" spans="1:6">
      <c r="A86" t="s">
        <v>138</v>
      </c>
    </row>
    <row r="87" spans="1:6">
      <c r="A87" t="s">
        <v>139</v>
      </c>
    </row>
  </sheetData>
  <sortState ref="A1:G15">
    <sortCondition ref="C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14" workbookViewId="0">
      <selection activeCell="G20" sqref="G20"/>
    </sheetView>
  </sheetViews>
  <sheetFormatPr baseColWidth="10" defaultRowHeight="15" x14ac:dyDescent="0"/>
  <cols>
    <col min="2" max="2" width="22.6640625" customWidth="1"/>
    <col min="3" max="3" width="18.33203125" bestFit="1" customWidth="1"/>
    <col min="5" max="5" width="30.33203125" customWidth="1"/>
  </cols>
  <sheetData>
    <row r="1" spans="1:2" ht="20">
      <c r="A1" s="4" t="s">
        <v>137</v>
      </c>
    </row>
    <row r="2" spans="1:2">
      <c r="A2" t="s">
        <v>103</v>
      </c>
      <c r="B2" s="2" t="str">
        <f>'T4 terminators'!D2</f>
        <v>GTAAAAGTTAGGACGCCGAAAGGCGTCTTTTGGTACGCT</v>
      </c>
    </row>
    <row r="3" spans="1:2">
      <c r="A3" t="s">
        <v>104</v>
      </c>
      <c r="B3" s="2" t="str">
        <f>'T4 terminators'!D3</f>
        <v>CCATAATCATAAGGGGCTTCGGCCCCTTTCTTCATTTTGA</v>
      </c>
    </row>
    <row r="4" spans="1:2">
      <c r="A4" t="s">
        <v>105</v>
      </c>
      <c r="B4" s="2" t="str">
        <f>'T4 terminators'!D4</f>
        <v>TATAAATGATAGGGAGCCTTCGGGCTCCCTTTTTTATTTCAA</v>
      </c>
    </row>
    <row r="5" spans="1:2">
      <c r="A5" t="s">
        <v>1</v>
      </c>
      <c r="B5" s="2" t="str">
        <f>'T4 terminators'!D5</f>
        <v>ATAAAGAAAAAGGGAGCCCATGGGCTCCCTTAATTTAAAATG</v>
      </c>
    </row>
    <row r="6" spans="1:2">
      <c r="A6" t="s">
        <v>106</v>
      </c>
      <c r="B6" s="2" t="str">
        <f>'T4 terminators'!D6</f>
        <v>GCATAAGTTGAGGACTCCTTCGGGAGTCCTTTTTTATTTTCC</v>
      </c>
    </row>
    <row r="7" spans="1:2">
      <c r="A7" t="s">
        <v>107</v>
      </c>
      <c r="B7" s="2" t="str">
        <f>'T4 terminators'!D7</f>
        <v>GTTAAATAAAAAGGGACCGAAAGGTCCCTTTGTTTTATTCAT</v>
      </c>
    </row>
    <row r="8" spans="1:2">
      <c r="A8" t="s">
        <v>108</v>
      </c>
      <c r="B8" s="2" t="str">
        <f>'T4 terminators'!D8</f>
        <v>CAGTAATTTTAGGGAGAGCCGAGGCTCTCCCTTTTTTATTTTA</v>
      </c>
    </row>
    <row r="9" spans="1:2">
      <c r="A9" t="s">
        <v>109</v>
      </c>
      <c r="B9" s="2" t="str">
        <f>'T4 terminators'!D9</f>
        <v>TAATAACTCAAGGACTCCTTCGGGAGTCCtTTTTTCATTTAAA</v>
      </c>
    </row>
    <row r="10" spans="1:2">
      <c r="A10" t="s">
        <v>110</v>
      </c>
      <c r="B10" s="2" t="str">
        <f>'T4 terminators'!D10</f>
        <v>ACTAATTAATTGGGGACCCTAGAGGTCCCCTTTTTTATTTTAA</v>
      </c>
    </row>
    <row r="11" spans="1:2">
      <c r="A11" t="s">
        <v>111</v>
      </c>
      <c r="B11" s="2" t="str">
        <f>'T4 terminators'!D11</f>
        <v>CGCAACGGTTAGCCCCGACCGAAAGGTTGGGGCTTTTTGGTATCTA</v>
      </c>
    </row>
    <row r="12" spans="1:2">
      <c r="A12" t="s">
        <v>112</v>
      </c>
      <c r="B12" s="2" t="str">
        <f>'T4 terminators'!D12</f>
        <v>CGAATAACATTAGTCTCCTTCGGGAGACTtTTTTTCATTTTAC</v>
      </c>
    </row>
    <row r="13" spans="1:2">
      <c r="A13" t="s">
        <v>113</v>
      </c>
      <c r="B13" s="2" t="str">
        <f>'T4 terminators'!D13</f>
        <v>CTTTTAAGGAGTGGGCCGCAAGGCCCATTTTATTATGAA</v>
      </c>
    </row>
    <row r="14" spans="1:2">
      <c r="A14" t="s">
        <v>114</v>
      </c>
      <c r="B14" s="2" t="str">
        <f>'T4 terminators'!D14</f>
        <v>TTTTAAATTAAGGGAGCCCATGGGCTCCCTTTTTCTTTATA</v>
      </c>
    </row>
    <row r="15" spans="1:2">
      <c r="A15" t="s">
        <v>115</v>
      </c>
      <c r="B15" s="2" t="str">
        <f>'T4 terminators'!D15</f>
        <v>AACACAATTTTAGGGAACCTTCGGGTTCCCTtTTTTCTATTTTAT</v>
      </c>
    </row>
    <row r="16" spans="1:2">
      <c r="A16" t="s">
        <v>396</v>
      </c>
      <c r="B16" s="2" t="str">
        <f>'T4 terminators'!D17</f>
        <v>TGAAATAAAAAAGGGAGCCCGAAGGCTCCCTaTCATTTATAATAA</v>
      </c>
    </row>
    <row r="18" spans="1:5" ht="20">
      <c r="A18" s="4" t="s">
        <v>155</v>
      </c>
    </row>
    <row r="19" spans="1:5">
      <c r="B19" t="s">
        <v>152</v>
      </c>
      <c r="C19" t="s">
        <v>140</v>
      </c>
      <c r="D19" t="s">
        <v>141</v>
      </c>
      <c r="E19" t="s">
        <v>142</v>
      </c>
    </row>
    <row r="20" spans="1:5">
      <c r="A20" t="s">
        <v>160</v>
      </c>
      <c r="B20" s="3" t="s">
        <v>146</v>
      </c>
      <c r="C20" s="2" t="s">
        <v>116</v>
      </c>
      <c r="D20" s="2" t="s">
        <v>117</v>
      </c>
      <c r="E20" s="2" t="s">
        <v>15</v>
      </c>
    </row>
    <row r="21" spans="1:5">
      <c r="A21" t="s">
        <v>161</v>
      </c>
      <c r="B21" s="2" t="s">
        <v>147</v>
      </c>
      <c r="C21" s="2" t="s">
        <v>145</v>
      </c>
      <c r="D21" s="2" t="s">
        <v>144</v>
      </c>
      <c r="E21" s="2" t="s">
        <v>15</v>
      </c>
    </row>
    <row r="22" spans="1:5">
      <c r="A22" t="s">
        <v>162</v>
      </c>
      <c r="B22" s="2" t="s">
        <v>148</v>
      </c>
      <c r="C22" s="2" t="s">
        <v>118</v>
      </c>
      <c r="D22" s="2" t="s">
        <v>119</v>
      </c>
      <c r="E22" s="2" t="s">
        <v>15</v>
      </c>
    </row>
    <row r="23" spans="1:5">
      <c r="A23" t="s">
        <v>163</v>
      </c>
      <c r="B23" s="2" t="s">
        <v>149</v>
      </c>
      <c r="C23" s="2" t="s">
        <v>120</v>
      </c>
      <c r="D23" s="2" t="s">
        <v>121</v>
      </c>
      <c r="E23" s="2" t="s">
        <v>15</v>
      </c>
    </row>
    <row r="24" spans="1:5">
      <c r="A24" t="s">
        <v>164</v>
      </c>
      <c r="B24" s="2" t="s">
        <v>150</v>
      </c>
      <c r="C24" s="2" t="s">
        <v>122</v>
      </c>
      <c r="D24" s="2" t="s">
        <v>123</v>
      </c>
      <c r="E24" s="2" t="s">
        <v>15</v>
      </c>
    </row>
    <row r="25" spans="1:5">
      <c r="A25" t="s">
        <v>165</v>
      </c>
      <c r="B25" s="2" t="s">
        <v>151</v>
      </c>
      <c r="C25" s="2" t="s">
        <v>124</v>
      </c>
      <c r="D25" s="2" t="s">
        <v>119</v>
      </c>
      <c r="E25" s="2" t="s">
        <v>15</v>
      </c>
    </row>
    <row r="26" spans="1:5">
      <c r="A26" t="s">
        <v>166</v>
      </c>
      <c r="B26" s="2" t="s">
        <v>153</v>
      </c>
      <c r="C26" s="2" t="s">
        <v>125</v>
      </c>
      <c r="D26" s="2" t="s">
        <v>126</v>
      </c>
      <c r="E26" s="2" t="s">
        <v>143</v>
      </c>
    </row>
    <row r="27" spans="1:5">
      <c r="A27" t="s">
        <v>167</v>
      </c>
      <c r="B27" s="2" t="s">
        <v>154</v>
      </c>
      <c r="C27" s="2" t="s">
        <v>127</v>
      </c>
      <c r="D27" s="2" t="s">
        <v>128</v>
      </c>
      <c r="E27" s="2" t="s">
        <v>143</v>
      </c>
    </row>
    <row r="28" spans="1:5">
      <c r="A28" t="s">
        <v>168</v>
      </c>
      <c r="B28" s="2" t="s">
        <v>156</v>
      </c>
      <c r="C28" s="2" t="s">
        <v>129</v>
      </c>
      <c r="D28" s="2" t="s">
        <v>130</v>
      </c>
      <c r="E28" s="2" t="s">
        <v>143</v>
      </c>
    </row>
    <row r="29" spans="1:5">
      <c r="A29" t="s">
        <v>169</v>
      </c>
      <c r="B29" s="2" t="s">
        <v>157</v>
      </c>
      <c r="C29" s="2" t="s">
        <v>131</v>
      </c>
      <c r="D29" s="2" t="s">
        <v>132</v>
      </c>
      <c r="E29" s="2" t="s">
        <v>143</v>
      </c>
    </row>
    <row r="30" spans="1:5">
      <c r="A30" t="s">
        <v>170</v>
      </c>
      <c r="B30" s="2" t="s">
        <v>158</v>
      </c>
      <c r="C30" s="2" t="s">
        <v>133</v>
      </c>
      <c r="D30" s="2" t="s">
        <v>134</v>
      </c>
      <c r="E30" s="2" t="s">
        <v>143</v>
      </c>
    </row>
    <row r="31" spans="1:5">
      <c r="A31" t="s">
        <v>171</v>
      </c>
      <c r="B31" s="2" t="s">
        <v>159</v>
      </c>
      <c r="C31" s="2" t="s">
        <v>135</v>
      </c>
      <c r="D31" s="2" t="s">
        <v>136</v>
      </c>
      <c r="E31" s="2" t="s">
        <v>143</v>
      </c>
    </row>
    <row r="33" spans="1:3" ht="20">
      <c r="A33" s="4" t="s">
        <v>174</v>
      </c>
    </row>
    <row r="34" spans="1:3">
      <c r="B34" t="s">
        <v>178</v>
      </c>
      <c r="C34" t="s">
        <v>179</v>
      </c>
    </row>
    <row r="35" spans="1:3" ht="16">
      <c r="A35" t="s">
        <v>15</v>
      </c>
      <c r="B35" s="1" t="s">
        <v>185</v>
      </c>
      <c r="C35" s="1" t="s">
        <v>176</v>
      </c>
    </row>
    <row r="36" spans="1:3" ht="16">
      <c r="A36" t="s">
        <v>16</v>
      </c>
      <c r="B36" s="1" t="s">
        <v>176</v>
      </c>
      <c r="C36" s="1" t="s">
        <v>177</v>
      </c>
    </row>
    <row r="37" spans="1:3" ht="16">
      <c r="A37" t="s">
        <v>17</v>
      </c>
      <c r="B37" s="1" t="s">
        <v>177</v>
      </c>
      <c r="C37" s="1" t="s">
        <v>175</v>
      </c>
    </row>
    <row r="38" spans="1:3" ht="16">
      <c r="A38" t="s">
        <v>191</v>
      </c>
      <c r="B38" s="1" t="s">
        <v>175</v>
      </c>
      <c r="C38" s="1" t="s">
        <v>185</v>
      </c>
    </row>
    <row r="40" spans="1:3" ht="20">
      <c r="A40" s="4" t="s">
        <v>192</v>
      </c>
    </row>
    <row r="42" spans="1:3">
      <c r="A42" t="s">
        <v>193</v>
      </c>
      <c r="B42" s="2" t="s">
        <v>194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workbookViewId="0">
      <selection activeCell="E24" sqref="E24"/>
    </sheetView>
  </sheetViews>
  <sheetFormatPr baseColWidth="10" defaultRowHeight="15" x14ac:dyDescent="0"/>
  <cols>
    <col min="6" max="6" width="22.1640625" bestFit="1" customWidth="1"/>
    <col min="7" max="7" width="43.1640625" bestFit="1" customWidth="1"/>
    <col min="8" max="8" width="19.5" bestFit="1" customWidth="1"/>
    <col min="9" max="9" width="6.6640625" bestFit="1" customWidth="1"/>
    <col min="10" max="10" width="16.83203125" bestFit="1" customWidth="1"/>
    <col min="12" max="12" width="6.6640625" bestFit="1" customWidth="1"/>
    <col min="13" max="13" width="3.83203125" bestFit="1" customWidth="1"/>
    <col min="14" max="14" width="16.83203125" bestFit="1" customWidth="1"/>
    <col min="15" max="15" width="2.83203125" customWidth="1"/>
    <col min="16" max="16" width="10.83203125" style="11"/>
    <col min="18" max="18" width="5.1640625" bestFit="1" customWidth="1"/>
    <col min="19" max="20" width="12.6640625" customWidth="1"/>
    <col min="21" max="21" width="5.1640625" bestFit="1" customWidth="1"/>
    <col min="22" max="22" width="5.1640625" customWidth="1"/>
    <col min="25" max="25" width="17.1640625" customWidth="1"/>
  </cols>
  <sheetData>
    <row r="1" spans="1:32">
      <c r="A1" t="s">
        <v>172</v>
      </c>
      <c r="B1" t="s">
        <v>199</v>
      </c>
      <c r="C1" t="s">
        <v>0</v>
      </c>
      <c r="D1" t="s">
        <v>2</v>
      </c>
      <c r="E1" t="s">
        <v>18</v>
      </c>
      <c r="F1" t="s">
        <v>173</v>
      </c>
      <c r="G1" t="s">
        <v>180</v>
      </c>
      <c r="H1" t="s">
        <v>152</v>
      </c>
      <c r="I1" s="6">
        <v>-35</v>
      </c>
      <c r="J1" s="6" t="s">
        <v>181</v>
      </c>
      <c r="K1" s="6">
        <v>-10</v>
      </c>
      <c r="L1" s="6" t="s">
        <v>181</v>
      </c>
      <c r="M1" s="6" t="s">
        <v>182</v>
      </c>
      <c r="N1" s="6" t="s">
        <v>183</v>
      </c>
      <c r="P1" s="9" t="s">
        <v>184</v>
      </c>
      <c r="Q1" s="6" t="s">
        <v>186</v>
      </c>
      <c r="R1" s="6" t="s">
        <v>188</v>
      </c>
      <c r="S1" s="6" t="s">
        <v>187</v>
      </c>
      <c r="T1" s="6" t="s">
        <v>190</v>
      </c>
      <c r="U1" s="6" t="s">
        <v>189</v>
      </c>
      <c r="V1" s="6"/>
      <c r="W1" s="6" t="s">
        <v>200</v>
      </c>
      <c r="X1" s="37" t="s">
        <v>415</v>
      </c>
      <c r="Y1" s="6" t="s">
        <v>226</v>
      </c>
      <c r="Z1" t="s">
        <v>199</v>
      </c>
      <c r="AA1" s="6" t="s">
        <v>366</v>
      </c>
      <c r="AB1" s="6" t="s">
        <v>367</v>
      </c>
      <c r="AC1" s="6" t="s">
        <v>432</v>
      </c>
      <c r="AD1" s="18" t="s">
        <v>428</v>
      </c>
      <c r="AE1" t="s">
        <v>368</v>
      </c>
      <c r="AF1" t="s">
        <v>436</v>
      </c>
    </row>
    <row r="2" spans="1:32">
      <c r="A2" t="s">
        <v>3</v>
      </c>
      <c r="B2" t="s">
        <v>203</v>
      </c>
      <c r="C2" t="s">
        <v>103</v>
      </c>
      <c r="D2" t="s">
        <v>160</v>
      </c>
      <c r="E2" t="s">
        <v>15</v>
      </c>
      <c r="F2" s="5" t="s">
        <v>195</v>
      </c>
      <c r="G2" s="5" t="str">
        <f>VLOOKUP(C2,features!A:B,2,FALSE)</f>
        <v>GTAAAAGTTAGGACGCCGAAAGGCGTCTTTTGGTACGCT</v>
      </c>
      <c r="H2" s="5" t="str">
        <f>VLOOKUP(D2,features!A:E,2,FALSE)</f>
        <v>GATGGCTGTGCTTGGAGCTA</v>
      </c>
      <c r="I2" s="5" t="s">
        <v>197</v>
      </c>
      <c r="J2" s="5" t="str">
        <f>VLOOKUP(D2,features!A:E,3,FALSE)</f>
        <v>aaaattggtatatatga</v>
      </c>
      <c r="K2" s="5" t="s">
        <v>198</v>
      </c>
      <c r="L2" s="5" t="str">
        <f>VLOOKUP(D2,features!A:E,4,FALSE)</f>
        <v>ataatc</v>
      </c>
      <c r="M2" s="5" t="str">
        <f>VLOOKUP(D2,features!A:E,5,FALSE)</f>
        <v>A</v>
      </c>
      <c r="N2" s="5" t="s">
        <v>196</v>
      </c>
      <c r="O2" s="5"/>
      <c r="P2" s="10" t="str">
        <f t="shared" ref="P2:P13" si="0">CONCATENATE(F2,G2,H2,I2,J2,K2,L2,M2,N2)</f>
        <v>ccataTCTAGAGTAAAAGTTAGGACGCCGAAAGGCGTCTTTTGGTACGCTGATGGCTGTGCTTGGAGCTAtttacaaaaattggtatatatgatattatataatcAGGATCCactag</v>
      </c>
      <c r="Q2" s="5" t="str">
        <f t="shared" ref="Q2:Q13" si="1">CONCATENATE(F2,G2,H2)</f>
        <v>ccataTCTAGAGTAAAAGTTAGGACGCCGAAAGGCGTCTTTTGGTACGCTGATGGCTGTGCTTGGAGCTA</v>
      </c>
      <c r="R2" s="5">
        <f t="shared" ref="R2:R13" si="2">LEN(Q2)</f>
        <v>70</v>
      </c>
      <c r="S2" s="5" t="str">
        <f t="shared" ref="S2:S13" si="3">CONCATENATE(H2,I2,J2,K2,L2,M2,N2)</f>
        <v>GATGGCTGTGCTTGGAGCTAtttacaaaaattggtatatatgatattatataatcAGGATCCactag</v>
      </c>
      <c r="T2" s="8" t="str">
        <f>[1]!revcom(S2)</f>
        <v>ctagtGGATCCTgattatataatatcatatataccaatttttgtaaaTAGCTCCAAGCACAGCCATC</v>
      </c>
      <c r="U2" s="5">
        <f t="shared" ref="U2:U13" si="4">LEN(T2)</f>
        <v>67</v>
      </c>
      <c r="V2" s="5"/>
      <c r="W2" s="3" t="str">
        <f t="shared" ref="W2:W13" si="5">MID(P2,7,LEN(P2)-16)</f>
        <v>CTAGAGTAAAAGTTAGGACGCCGAAAGGCGTCTTTTGGTACGCTGATGGCTGTGCTTGGAGCTAtttacaaaaattggtatatatgatattatataatcAG</v>
      </c>
      <c r="X2" s="38" t="str">
        <f>CONCATENATE(VLOOKUP(E2,$E$26:$G$29,2,FALSE),W2,VLOOKUP(E2,$E$26:$G$29,3,FALSE))</f>
        <v>attaccgcctttgagtgagctgataccgctcgccgcagccgaacgaccgagcgcagcgagtcagtgagcgaggaagcctgcaaCTCGAGtGAGGAGGTCTCAccagACTAGAGTAAAAGTTAGGACGCCGAAAGGCGTCTTTTGGTACGCTGATGGCTGTGCTTGGAGCTAtttacaaaaattggtatatatgatattatataatc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ccct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Y2" s="3" t="str">
        <f t="shared" ref="Y2:Y13" si="6">CONCATENATE(VLOOKUP(E2,$R$30:$T$32,3,FALSE),W2)</f>
        <v>CTCGAGtGAGGAGGTCTCAccagACTAGAGTAAAAGTTAGGACGCCGAAAGGCGTCTTTTGGTACGCTGATGGCTGTGCTTGGAGCTAtttacaaaaattggtatatatgatattatataatcAG</v>
      </c>
      <c r="Z2" t="s">
        <v>203</v>
      </c>
      <c r="AA2" t="s">
        <v>15</v>
      </c>
      <c r="AB2" t="s">
        <v>426</v>
      </c>
      <c r="AE2" t="s">
        <v>335</v>
      </c>
      <c r="AF2" t="s">
        <v>347</v>
      </c>
    </row>
    <row r="3" spans="1:32">
      <c r="A3" t="s">
        <v>4</v>
      </c>
      <c r="B3" t="s">
        <v>204</v>
      </c>
      <c r="C3" t="s">
        <v>104</v>
      </c>
      <c r="D3" t="s">
        <v>161</v>
      </c>
      <c r="E3" t="s">
        <v>16</v>
      </c>
      <c r="F3" s="5" t="s">
        <v>195</v>
      </c>
      <c r="G3" s="5" t="str">
        <f>VLOOKUP(C3,features!A:B,2,FALSE)</f>
        <v>CCATAATCATAAGGGGCTTCGGCCCCTTTCTTCATTTTGA</v>
      </c>
      <c r="H3" s="5" t="str">
        <f>VLOOKUP(D3,features!A:E,2,FALSE)</f>
        <v>GCGAATAATACCTCAGAGCG</v>
      </c>
      <c r="I3" s="5" t="s">
        <v>197</v>
      </c>
      <c r="J3" s="5" t="str">
        <f>VLOOKUP(D3,features!A:E,3,FALSE)</f>
        <v>gctagctcagtcctagg</v>
      </c>
      <c r="K3" s="5" t="s">
        <v>198</v>
      </c>
      <c r="L3" s="5" t="str">
        <f>VLOOKUP(D3,features!A:E,4,FALSE)</f>
        <v>gctagc</v>
      </c>
      <c r="M3" s="5" t="str">
        <f>VLOOKUP(D3,features!A:E,5,FALSE)</f>
        <v>A</v>
      </c>
      <c r="N3" s="5" t="s">
        <v>196</v>
      </c>
      <c r="O3" s="5"/>
      <c r="P3" s="10" t="str">
        <f t="shared" si="0"/>
        <v>ccataTCTAGACCATAATCATAAGGGGCTTCGGCCCCTTTCTTCATTTTGAGCGAATAATACCTCAGAGCGtttacagctagctcagtcctaggtattatgctagcAGGATCCactag</v>
      </c>
      <c r="Q3" s="5" t="str">
        <f t="shared" si="1"/>
        <v>ccataTCTAGACCATAATCATAAGGGGCTTCGGCCCCTTTCTTCATTTTGAGCGAATAATACCTCAGAGCG</v>
      </c>
      <c r="R3" s="5">
        <f t="shared" si="2"/>
        <v>71</v>
      </c>
      <c r="S3" s="5" t="str">
        <f t="shared" si="3"/>
        <v>GCGAATAATACCTCAGAGCGtttacagctagctcagtcctaggtattatgctagcAGGATCCactag</v>
      </c>
      <c r="T3" s="8" t="str">
        <f>[1]!revcom(S3)</f>
        <v>ctagtGGATCCTgctagcataatacctaggactgagctagctgtaaaCGCTCTGAGGTATTATTCGC</v>
      </c>
      <c r="U3" s="5">
        <f t="shared" si="4"/>
        <v>67</v>
      </c>
      <c r="V3" s="5"/>
      <c r="W3" s="3" t="str">
        <f t="shared" si="5"/>
        <v>CTAGACCATAATCATAAGGGGCTTCGGCCCCTTTCTTCATTTTGAGCGAATAATACCTCAGAGCGtttacagctagctcagtcctaggtattatgctagcAG</v>
      </c>
      <c r="X3" s="38" t="str">
        <f t="shared" ref="X3:X24" si="7">CONCATENATE(VLOOKUP(E3,$E$26:$G$29,2,FALSE),W3,VLOOKUP(E3,$E$26:$G$29,3,FALSE))</f>
        <v>attaccgcctttgagtgagctgataccgctcgccgcagccgaacgaccgagcgcagcgagtcagtgagcgaggaagcctgcaaCTCGAGtGAGGAGGTCTCAccctACTAGACCATAATCATAAGGGGCTTCGGCCCCTTTCTTCATTTTGAGCGAATAATACCTCAGAGCGtttacagctagctcagtcctaggtattatgctagc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Y3" s="3" t="str">
        <f t="shared" si="6"/>
        <v>CTCGAGtGAGGAGGTCTCAccctACTAGACCATAATCATAAGGGGCTTCGGCCCCTTTCTTCATTTTGAGCGAATAATACCTCAGAGCGtttacagctagctcagtcctaggtattatgctagcAG</v>
      </c>
      <c r="Z3" t="s">
        <v>204</v>
      </c>
      <c r="AA3" t="s">
        <v>15</v>
      </c>
      <c r="AB3" t="s">
        <v>426</v>
      </c>
      <c r="AE3" t="s">
        <v>336</v>
      </c>
      <c r="AF3" t="s">
        <v>348</v>
      </c>
    </row>
    <row r="4" spans="1:32">
      <c r="A4" t="s">
        <v>5</v>
      </c>
      <c r="B4" t="s">
        <v>205</v>
      </c>
      <c r="C4" t="s">
        <v>105</v>
      </c>
      <c r="D4" t="s">
        <v>162</v>
      </c>
      <c r="E4" t="s">
        <v>17</v>
      </c>
      <c r="F4" s="5" t="s">
        <v>195</v>
      </c>
      <c r="G4" s="5" t="str">
        <f>VLOOKUP(C4,features!A:B,2,FALSE)</f>
        <v>TATAAATGATAGGGAGCCTTCGGGCTCCCTTTTTTATTTCAA</v>
      </c>
      <c r="H4" s="5" t="str">
        <f>VLOOKUP(D4,features!A:E,2,FALSE)</f>
        <v>CTAGATGCAGTGCTTGCTCT</v>
      </c>
      <c r="I4" s="5" t="s">
        <v>197</v>
      </c>
      <c r="J4" s="5" t="str">
        <f>VLOOKUP(D4,features!A:E,3,FALSE)</f>
        <v>acataaaaactttgtgt</v>
      </c>
      <c r="K4" s="5" t="s">
        <v>198</v>
      </c>
      <c r="L4" s="5" t="str">
        <f>VLOOKUP(D4,features!A:E,4,FALSE)</f>
        <v>ctcaat</v>
      </c>
      <c r="M4" s="5" t="str">
        <f>VLOOKUP(D4,features!A:E,5,FALSE)</f>
        <v>A</v>
      </c>
      <c r="N4" s="5" t="s">
        <v>196</v>
      </c>
      <c r="O4" s="5"/>
      <c r="P4" s="10" t="str">
        <f t="shared" si="0"/>
        <v>ccataTCTAGATATAAATGATAGGGAGCCTTCGGGCTCCCTTTTTTATTTCAACTAGATGCAGTGCTTGCTCTtttacaacataaaaactttgtgttattatctcaatAGGATCCactag</v>
      </c>
      <c r="Q4" s="5" t="str">
        <f t="shared" si="1"/>
        <v>ccataTCTAGATATAAATGATAGGGAGCCTTCGGGCTCCCTTTTTTATTTCAACTAGATGCAGTGCTTGCTCT</v>
      </c>
      <c r="R4" s="5">
        <f t="shared" si="2"/>
        <v>73</v>
      </c>
      <c r="S4" s="5" t="str">
        <f t="shared" si="3"/>
        <v>CTAGATGCAGTGCTTGCTCTtttacaacataaaaactttgtgttattatctcaatAGGATCCactag</v>
      </c>
      <c r="T4" s="8" t="str">
        <f>[1]!revcom(S4)</f>
        <v>ctagtGGATCCTattgagataataacacaaagtttttatgttgtaaaAGAGCAAGCACTGCATCTAG</v>
      </c>
      <c r="U4" s="5">
        <f t="shared" si="4"/>
        <v>67</v>
      </c>
      <c r="V4" s="5"/>
      <c r="W4" s="3" t="str">
        <f t="shared" si="5"/>
        <v>CTAGATATAAATGATAGGGAGCCTTCGGGCTCCCTTTTTTATTTCAACTAGATGCAGTGCTTGCTCTtttacaacataaaaactttgtgttattatctcaatAG</v>
      </c>
      <c r="X4" s="38" t="str">
        <f t="shared" si="7"/>
        <v>attaccgcctttgagtgagctgataccgctcgccgcagccgaacgaccgagcgcagcgagtcagtgagcgaggaagcctgcaaCTCGAGtGAGGAGGTCTCAagcaACTAGATATAAATGATAGGGAGCCTTCGGGCTCCCTTTTTTATTTCAACTAGATGCAGTGCTTGCTCTtttacaacataaaaactttgtgttattatctcaa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gttc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Y4" s="3" t="str">
        <f t="shared" si="6"/>
        <v>CTCGAGtGAGGAGGTCTCAagcaACTAGATATAAATGATAGGGAGCCTTCGGGCTCCCTTTTTTATTTCAACTAGATGCAGTGCTTGCTCTtttacaacataaaaactttgtgttattatctcaatAG</v>
      </c>
      <c r="Z4" t="s">
        <v>205</v>
      </c>
      <c r="AA4" t="s">
        <v>15</v>
      </c>
      <c r="AB4" t="s">
        <v>426</v>
      </c>
      <c r="AE4" t="s">
        <v>337</v>
      </c>
      <c r="AF4" t="s">
        <v>349</v>
      </c>
    </row>
    <row r="5" spans="1:32">
      <c r="A5" t="s">
        <v>6</v>
      </c>
      <c r="B5" t="s">
        <v>206</v>
      </c>
      <c r="C5" t="s">
        <v>1</v>
      </c>
      <c r="D5" t="s">
        <v>163</v>
      </c>
      <c r="E5" t="s">
        <v>15</v>
      </c>
      <c r="F5" s="5" t="s">
        <v>195</v>
      </c>
      <c r="G5" s="5" t="str">
        <f>VLOOKUP(C5,features!A:B,2,FALSE)</f>
        <v>ATAAAGAAAAAGGGAGCCCATGGGCTCCCTTAATTTAAAATG</v>
      </c>
      <c r="H5" s="5" t="str">
        <f>VLOOKUP(D5,features!A:E,2,FALSE)</f>
        <v>GTTGTCTTAAGAACGACTTC</v>
      </c>
      <c r="I5" s="5" t="s">
        <v>197</v>
      </c>
      <c r="J5" s="5" t="str">
        <f>VLOOKUP(D5,features!A:E,3,FALSE)</f>
        <v>tttttgcttccgtgtgg</v>
      </c>
      <c r="K5" s="5" t="s">
        <v>198</v>
      </c>
      <c r="L5" s="5" t="str">
        <f>VLOOKUP(D5,features!A:E,4,FALSE)</f>
        <v>gggagc</v>
      </c>
      <c r="M5" s="5" t="str">
        <f>VLOOKUP(D5,features!A:E,5,FALSE)</f>
        <v>A</v>
      </c>
      <c r="N5" s="5" t="s">
        <v>196</v>
      </c>
      <c r="O5" s="5"/>
      <c r="P5" s="10" t="str">
        <f t="shared" si="0"/>
        <v>ccataTCTAGAATAAAGAAAAAGGGAGCCCATGGGCTCCCTTAATTTAAAATGGTTGTCTTAAGAACGACTTCtttacatttttgcttccgtgtggtattatgggagcAGGATCCactag</v>
      </c>
      <c r="Q5" s="5" t="str">
        <f t="shared" si="1"/>
        <v>ccataTCTAGAATAAAGAAAAAGGGAGCCCATGGGCTCCCTTAATTTAAAATGGTTGTCTTAAGAACGACTTC</v>
      </c>
      <c r="R5" s="5">
        <f t="shared" si="2"/>
        <v>73</v>
      </c>
      <c r="S5" s="5" t="str">
        <f t="shared" si="3"/>
        <v>GTTGTCTTAAGAACGACTTCtttacatttttgcttccgtgtggtattatgggagcAGGATCCactag</v>
      </c>
      <c r="T5" s="8" t="str">
        <f>[1]!revcom(S5)</f>
        <v>ctagtGGATCCTgctcccataataccacacggaagcaaaaatgtaaaGAAGTCGTTCTTAAGACAAC</v>
      </c>
      <c r="U5" s="5">
        <f t="shared" si="4"/>
        <v>67</v>
      </c>
      <c r="V5" s="5"/>
      <c r="W5" s="3" t="str">
        <f t="shared" si="5"/>
        <v>CTAGAATAAAGAAAAAGGGAGCCCATGGGCTCCCTTAATTTAAAATGGTTGTCTTAAGAACGACTTCtttacatttttgcttccgtgtggtattatgggagcAG</v>
      </c>
      <c r="X5" s="38" t="str">
        <f t="shared" si="7"/>
        <v>attaccgcctttgagtgagctgataccgctcgccgcagccgaacgaccgagcgcagcgagtcagtgagcgaggaagcctgcaaCTCGAGtGAGGAGGTCTCAccagACTAGAATAAAGAAAAAGGGAGCCCATGGGCTCCCTTAATTTAAAATGGTTGTCTTAAGAACGACTTCtttacatttttgcttccgtgtggtattatgggagc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ccct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Y5" s="3" t="str">
        <f t="shared" si="6"/>
        <v>CTCGAGtGAGGAGGTCTCAccagACTAGAATAAAGAAAAAGGGAGCCCATGGGCTCCCTTAATTTAAAATGGTTGTCTTAAGAACGACTTCtttacatttttgcttccgtgtggtattatgggagcAG</v>
      </c>
      <c r="Z5" t="s">
        <v>206</v>
      </c>
      <c r="AA5" t="s">
        <v>15</v>
      </c>
      <c r="AB5" t="s">
        <v>426</v>
      </c>
      <c r="AE5" t="s">
        <v>338</v>
      </c>
      <c r="AF5" t="s">
        <v>350</v>
      </c>
    </row>
    <row r="6" spans="1:32">
      <c r="A6" t="s">
        <v>7</v>
      </c>
      <c r="B6" t="s">
        <v>207</v>
      </c>
      <c r="C6" t="s">
        <v>106</v>
      </c>
      <c r="D6" t="s">
        <v>164</v>
      </c>
      <c r="E6" t="s">
        <v>16</v>
      </c>
      <c r="F6" s="5" t="s">
        <v>195</v>
      </c>
      <c r="G6" s="5" t="str">
        <f>VLOOKUP(C6,features!A:B,2,FALSE)</f>
        <v>GCATAAGTTGAGGACTCCTTCGGGAGTCCTTTTTTATTTTCC</v>
      </c>
      <c r="H6" s="5" t="str">
        <f>VLOOKUP(D6,features!A:E,2,FALSE)</f>
        <v>CAGGTGGTATGGAAGCTATC</v>
      </c>
      <c r="I6" s="5" t="s">
        <v>197</v>
      </c>
      <c r="J6" s="5" t="str">
        <f>VLOOKUP(D6,features!A:E,3,FALSE)</f>
        <v>tcttcagtattatgtgg</v>
      </c>
      <c r="K6" s="5" t="s">
        <v>198</v>
      </c>
      <c r="L6" s="5" t="str">
        <f>VLOOKUP(D6,features!A:E,4,FALSE)</f>
        <v>cgagtc</v>
      </c>
      <c r="M6" s="5" t="str">
        <f>VLOOKUP(D6,features!A:E,5,FALSE)</f>
        <v>A</v>
      </c>
      <c r="N6" s="5" t="s">
        <v>196</v>
      </c>
      <c r="O6" s="5"/>
      <c r="P6" s="10" t="str">
        <f t="shared" si="0"/>
        <v>ccataTCTAGAGCATAAGTTGAGGACTCCTTCGGGAGTCCTTTTTTATTTTCCCAGGTGGTATGGAAGCTATCtttacatcttcagtattatgtggtattatcgagtcAGGATCCactag</v>
      </c>
      <c r="Q6" s="5" t="str">
        <f t="shared" si="1"/>
        <v>ccataTCTAGAGCATAAGTTGAGGACTCCTTCGGGAGTCCTTTTTTATTTTCCCAGGTGGTATGGAAGCTATC</v>
      </c>
      <c r="R6" s="5">
        <f t="shared" si="2"/>
        <v>73</v>
      </c>
      <c r="S6" s="5" t="str">
        <f t="shared" si="3"/>
        <v>CAGGTGGTATGGAAGCTATCtttacatcttcagtattatgtggtattatcgagtcAGGATCCactag</v>
      </c>
      <c r="T6" s="8" t="str">
        <f>[1]!revcom(S6)</f>
        <v>ctagtGGATCCTgactcgataataccacataatactgaagatgtaaaGATAGCTTCCATACCACCTG</v>
      </c>
      <c r="U6" s="5">
        <f t="shared" si="4"/>
        <v>67</v>
      </c>
      <c r="V6" s="5"/>
      <c r="W6" s="3" t="str">
        <f t="shared" si="5"/>
        <v>CTAGAGCATAAGTTGAGGACTCCTTCGGGAGTCCTTTTTTATTTTCCCAGGTGGTATGGAAGCTATCtttacatcttcagtattatgtggtattatcgagtcAG</v>
      </c>
      <c r="X6" s="38" t="str">
        <f t="shared" si="7"/>
        <v>attaccgcctttgagtgagctgataccgctcgccgcagccgaacgaccgagcgcagcgagtcagtgagcgaggaagcctgcaaCTCGAGtGAGGAGGTCTCAccctACTAGAGCATAAGTTGAGGACTCCTTCGGGAGTCCTTTTTTATTTTCCCAGGTGGTATGGAAGCTATCtttacatcttcagtattatgtggtattatcgagtc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Y6" s="3" t="str">
        <f t="shared" si="6"/>
        <v>CTCGAGtGAGGAGGTCTCAccctACTAGAGCATAAGTTGAGGACTCCTTCGGGAGTCCTTTTTTATTTTCCCAGGTGGTATGGAAGCTATCtttacatcttcagtattatgtggtattatcgagtcAG</v>
      </c>
      <c r="Z6" t="s">
        <v>207</v>
      </c>
      <c r="AA6" t="s">
        <v>15</v>
      </c>
      <c r="AB6" t="s">
        <v>426</v>
      </c>
      <c r="AE6" t="s">
        <v>339</v>
      </c>
      <c r="AF6" t="s">
        <v>351</v>
      </c>
    </row>
    <row r="7" spans="1:32">
      <c r="A7" t="s">
        <v>8</v>
      </c>
      <c r="B7" t="s">
        <v>208</v>
      </c>
      <c r="C7" t="s">
        <v>107</v>
      </c>
      <c r="D7" t="s">
        <v>165</v>
      </c>
      <c r="E7" t="s">
        <v>17</v>
      </c>
      <c r="F7" s="5" t="s">
        <v>195</v>
      </c>
      <c r="G7" s="5" t="str">
        <f>VLOOKUP(C7,features!A:B,2,FALSE)</f>
        <v>GTTAAATAAAAAGGGACCGAAAGGTCCCTTTGTTTTATTCAT</v>
      </c>
      <c r="H7" s="5" t="str">
        <f>VLOOKUP(D7,features!A:E,2,FALSE)</f>
        <v>GATTCTATAAGATTGCACTA</v>
      </c>
      <c r="I7" s="5" t="s">
        <v>197</v>
      </c>
      <c r="J7" s="5" t="str">
        <f>VLOOKUP(D7,features!A:E,3,FALSE)</f>
        <v>tgatagaagcactctac</v>
      </c>
      <c r="K7" s="5" t="s">
        <v>198</v>
      </c>
      <c r="L7" s="5" t="str">
        <f>VLOOKUP(D7,features!A:E,4,FALSE)</f>
        <v>ctcaat</v>
      </c>
      <c r="M7" s="5" t="str">
        <f>VLOOKUP(D7,features!A:E,5,FALSE)</f>
        <v>A</v>
      </c>
      <c r="N7" s="5" t="s">
        <v>196</v>
      </c>
      <c r="O7" s="5"/>
      <c r="P7" s="10" t="str">
        <f t="shared" si="0"/>
        <v>ccataTCTAGAGTTAAATAAAAAGGGACCGAAAGGTCCCTTTGTTTTATTCATGATTCTATAAGATTGCACTAtttacatgatagaagcactctactattatctcaatAGGATCCactag</v>
      </c>
      <c r="Q7" s="5" t="str">
        <f t="shared" si="1"/>
        <v>ccataTCTAGAGTTAAATAAAAAGGGACCGAAAGGTCCCTTTGTTTTATTCATGATTCTATAAGATTGCACTA</v>
      </c>
      <c r="R7" s="5">
        <f t="shared" si="2"/>
        <v>73</v>
      </c>
      <c r="S7" s="5" t="str">
        <f t="shared" si="3"/>
        <v>GATTCTATAAGATTGCACTAtttacatgatagaagcactctactattatctcaatAGGATCCactag</v>
      </c>
      <c r="T7" s="8" t="str">
        <f>[1]!revcom(S7)</f>
        <v>ctagtGGATCCTattgagataatagtagagtgcttctatcatgtaaaTAGTGCAATCTTATAGAATC</v>
      </c>
      <c r="U7" s="5">
        <f t="shared" si="4"/>
        <v>67</v>
      </c>
      <c r="V7" s="5"/>
      <c r="W7" s="3" t="str">
        <f t="shared" si="5"/>
        <v>CTAGAGTTAAATAAAAAGGGACCGAAAGGTCCCTTTGTTTTATTCATGATTCTATAAGATTGCACTAtttacatgatagaagcactctactattatctcaatAG</v>
      </c>
      <c r="X7" s="38" t="str">
        <f t="shared" si="7"/>
        <v>attaccgcctttgagtgagctgataccgctcgccgcagccgaacgaccgagcgcagcgagtcagtgagcgaggaagcctgcaaCTCGAGtGAGGAGGTCTCAagcaACTAGAGTTAAATAAAAAGGGACCGAAAGGTCCCTTTGTTTTATTCATGATTCTATAAGATTGCACTAtttacatgatagaagcactctactattatctcaa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gttc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Y7" s="3" t="str">
        <f t="shared" si="6"/>
        <v>CTCGAGtGAGGAGGTCTCAagcaACTAGAGTTAAATAAAAAGGGACCGAAAGGTCCCTTTGTTTTATTCATGATTCTATAAGATTGCACTAtttacatgatagaagcactctactattatctcaatAG</v>
      </c>
      <c r="Z7" t="s">
        <v>208</v>
      </c>
      <c r="AA7" t="s">
        <v>15</v>
      </c>
      <c r="AB7" t="s">
        <v>426</v>
      </c>
      <c r="AE7" t="s">
        <v>340</v>
      </c>
      <c r="AF7" t="s">
        <v>352</v>
      </c>
    </row>
    <row r="8" spans="1:32">
      <c r="A8" t="s">
        <v>9</v>
      </c>
      <c r="B8" t="s">
        <v>209</v>
      </c>
      <c r="C8" t="s">
        <v>108</v>
      </c>
      <c r="D8" t="s">
        <v>166</v>
      </c>
      <c r="E8" t="s">
        <v>15</v>
      </c>
      <c r="F8" s="5" t="s">
        <v>195</v>
      </c>
      <c r="G8" s="5" t="str">
        <f>VLOOKUP(C8,features!A:B,2,FALSE)</f>
        <v>CAGTAATTTTAGGGAGAGCCGAGGCTCTCCCTTTTTTATTTTA</v>
      </c>
      <c r="H8" s="5" t="str">
        <f>VLOOKUP(D8,features!A:E,2,FALSE)</f>
        <v>CAACTTGTGAAGTGCCTAAC</v>
      </c>
      <c r="I8" s="5" t="s">
        <v>197</v>
      </c>
      <c r="J8" s="5" t="str">
        <f>VLOOKUP(D8,features!A:E,3,FALSE)</f>
        <v>taatgacattattttag</v>
      </c>
      <c r="K8" s="5" t="s">
        <v>198</v>
      </c>
      <c r="L8" s="5" t="str">
        <f>VLOOKUP(D8,features!A:E,4,FALSE)</f>
        <v>taggac</v>
      </c>
      <c r="M8" s="5" t="str">
        <f>VLOOKUP(D8,features!A:E,5,FALSE)</f>
        <v>G</v>
      </c>
      <c r="N8" s="5" t="s">
        <v>196</v>
      </c>
      <c r="O8" s="5"/>
      <c r="P8" s="10" t="str">
        <f t="shared" si="0"/>
        <v>ccataTCTAGACAGTAATTTTAGGGAGAGCCGAGGCTCTCCCTTTTTTATTTTACAACTTGTGAAGTGCCTAACtttacataatgacattattttagtattattaggacGGGATCCactag</v>
      </c>
      <c r="Q8" s="5" t="str">
        <f t="shared" si="1"/>
        <v>ccataTCTAGACAGTAATTTTAGGGAGAGCCGAGGCTCTCCCTTTTTTATTTTACAACTTGTGAAGTGCCTAAC</v>
      </c>
      <c r="R8" s="5">
        <f t="shared" si="2"/>
        <v>74</v>
      </c>
      <c r="S8" s="5" t="str">
        <f t="shared" si="3"/>
        <v>CAACTTGTGAAGTGCCTAACtttacataatgacattattttagtattattaggacGGGATCCactag</v>
      </c>
      <c r="T8" s="8" t="str">
        <f>[1]!revcom(S8)</f>
        <v>ctagtGGATCCCgtcctaataatactaaaataatgtcattatgtaaaGTTAGGCACTTCACAAGTTG</v>
      </c>
      <c r="U8" s="5">
        <f t="shared" si="4"/>
        <v>67</v>
      </c>
      <c r="V8" s="5"/>
      <c r="W8" s="3" t="str">
        <f t="shared" si="5"/>
        <v>CTAGACAGTAATTTTAGGGAGAGCCGAGGCTCTCCCTTTTTTATTTTACAACTTGTGAAGTGCCTAACtttacataatgacattattttagtattattaggacGG</v>
      </c>
      <c r="X8" s="38" t="str">
        <f t="shared" si="7"/>
        <v>attaccgcctttgagtgagctgataccgctcgccgcagccgaacgaccgagcgcagcgagtcagtgagcgaggaagcctgcaaCTCGAGtGAGGAGGTCTCAccagACTAGACAGTAATTTTAGGGAGAGCCGAGGCTCTCCCTTTTTTATTTTACAACTTGTGAAGTGCCTAACtttacataatgacattattttagtattattaggacG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ccct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Y8" s="3" t="str">
        <f t="shared" si="6"/>
        <v>CTCGAGtGAGGAGGTCTCAccagACTAGACAGTAATTTTAGGGAGAGCCGAGGCTCTCCCTTTTTTATTTTACAACTTGTGAAGTGCCTAACtttacataatgacattattttagtattattaggacGG</v>
      </c>
      <c r="Z8" t="s">
        <v>209</v>
      </c>
      <c r="AA8" t="s">
        <v>15</v>
      </c>
      <c r="AB8" t="s">
        <v>426</v>
      </c>
      <c r="AE8" t="s">
        <v>341</v>
      </c>
      <c r="AF8" t="s">
        <v>353</v>
      </c>
    </row>
    <row r="9" spans="1:32">
      <c r="A9" t="s">
        <v>10</v>
      </c>
      <c r="B9" t="s">
        <v>210</v>
      </c>
      <c r="C9" t="s">
        <v>109</v>
      </c>
      <c r="D9" t="s">
        <v>167</v>
      </c>
      <c r="E9" t="s">
        <v>16</v>
      </c>
      <c r="F9" s="5" t="s">
        <v>195</v>
      </c>
      <c r="G9" s="5" t="str">
        <f>VLOOKUP(C9,features!A:B,2,FALSE)</f>
        <v>TAATAACTCAAGGACTCCTTCGGGAGTCCtTTTTTCATTTAAA</v>
      </c>
      <c r="H9" s="5" t="str">
        <f>VLOOKUP(D9,features!A:E,2,FALSE)</f>
        <v>GTCTTGTGCTCACGGAACTG</v>
      </c>
      <c r="I9" s="5" t="s">
        <v>197</v>
      </c>
      <c r="J9" s="5" t="str">
        <f>VLOOKUP(D9,features!A:E,3,FALSE)</f>
        <v>tttcgttttgattcagt</v>
      </c>
      <c r="K9" s="5" t="s">
        <v>198</v>
      </c>
      <c r="L9" s="5" t="str">
        <f>VLOOKUP(D9,features!A:E,4,FALSE)</f>
        <v>attagt</v>
      </c>
      <c r="M9" s="5" t="str">
        <f>VLOOKUP(D9,features!A:E,5,FALSE)</f>
        <v>G</v>
      </c>
      <c r="N9" s="5" t="s">
        <v>196</v>
      </c>
      <c r="O9" s="5"/>
      <c r="P9" s="10" t="str">
        <f t="shared" si="0"/>
        <v>ccataTCTAGATAATAACTCAAGGACTCCTTCGGGAGTCCtTTTTTCATTTAAAGTCTTGTGCTCACGGAACTGtttacatttcgttttgattcagttattatattagtGGGATCCactag</v>
      </c>
      <c r="Q9" s="5" t="str">
        <f t="shared" si="1"/>
        <v>ccataTCTAGATAATAACTCAAGGACTCCTTCGGGAGTCCtTTTTTCATTTAAAGTCTTGTGCTCACGGAACTG</v>
      </c>
      <c r="R9" s="5">
        <f t="shared" si="2"/>
        <v>74</v>
      </c>
      <c r="S9" s="5" t="str">
        <f t="shared" si="3"/>
        <v>GTCTTGTGCTCACGGAACTGtttacatttcgttttgattcagttattatattagtGGGATCCactag</v>
      </c>
      <c r="T9" s="8" t="str">
        <f>[1]!revcom(S9)</f>
        <v>ctagtGGATCCCactaatataataactgaatcaaaacgaaatgtaaaCAGTTCCGTGAGCACAAGAC</v>
      </c>
      <c r="U9" s="5">
        <f t="shared" si="4"/>
        <v>67</v>
      </c>
      <c r="V9" s="5"/>
      <c r="W9" s="3" t="str">
        <f t="shared" si="5"/>
        <v>CTAGATAATAACTCAAGGACTCCTTCGGGAGTCCtTTTTTCATTTAAAGTCTTGTGCTCACGGAACTGtttacatttcgttttgattcagttattatattagtGG</v>
      </c>
      <c r="X9" s="38" t="str">
        <f t="shared" si="7"/>
        <v>attaccgcctttgagtgagctgataccgctcgccgcagccgaacgaccgagcgcagcgagtcagtgagcgaggaagcctgcaaCTCGAGtGAGGAGGTCTCAccctACTAGATAATAACTCAAGGACTCCTTCGGGAGTCCtTTTTTCATTTAAAGTCTTGTGCTCACGGAACTGtttacatttcgttttgattcagttattatattagtG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Y9" s="3" t="str">
        <f t="shared" si="6"/>
        <v>CTCGAGtGAGGAGGTCTCAccctACTAGATAATAACTCAAGGACTCCTTCGGGAGTCCtTTTTTCATTTAAAGTCTTGTGCTCACGGAACTGtttacatttcgttttgattcagttattatattagtGG</v>
      </c>
      <c r="Z9" t="s">
        <v>210</v>
      </c>
      <c r="AA9" t="s">
        <v>15</v>
      </c>
      <c r="AB9" t="s">
        <v>426</v>
      </c>
      <c r="AE9" t="s">
        <v>342</v>
      </c>
      <c r="AF9" t="s">
        <v>354</v>
      </c>
    </row>
    <row r="10" spans="1:32">
      <c r="A10" t="s">
        <v>11</v>
      </c>
      <c r="B10" t="s">
        <v>211</v>
      </c>
      <c r="C10" t="s">
        <v>110</v>
      </c>
      <c r="D10" t="s">
        <v>168</v>
      </c>
      <c r="E10" t="s">
        <v>17</v>
      </c>
      <c r="F10" s="5" t="s">
        <v>195</v>
      </c>
      <c r="G10" s="5" t="str">
        <f>VLOOKUP(C10,features!A:B,2,FALSE)</f>
        <v>ACTAATTAATTGGGGACCCTAGAGGTCCCCTTTTTTATTTTAA</v>
      </c>
      <c r="H10" s="5" t="str">
        <f>VLOOKUP(D10,features!A:E,2,FALSE)</f>
        <v>GTTCCTCACACTACGTCATG</v>
      </c>
      <c r="I10" s="5" t="s">
        <v>197</v>
      </c>
      <c r="J10" s="5" t="str">
        <f>VLOOKUP(D10,features!A:E,3,FALSE)</f>
        <v>ttaactttaatttgtgt</v>
      </c>
      <c r="K10" s="5" t="s">
        <v>198</v>
      </c>
      <c r="L10" s="5" t="str">
        <f>VLOOKUP(D10,features!A:E,4,FALSE)</f>
        <v>tagcat</v>
      </c>
      <c r="M10" s="5" t="str">
        <f>VLOOKUP(D10,features!A:E,5,FALSE)</f>
        <v>G</v>
      </c>
      <c r="N10" s="5" t="s">
        <v>196</v>
      </c>
      <c r="O10" s="5"/>
      <c r="P10" s="10" t="str">
        <f t="shared" si="0"/>
        <v>ccataTCTAGAACTAATTAATTGGGGACCCTAGAGGTCCCCTTTTTTATTTTAAGTTCCTCACACTACGTCATGtttacattaactttaatttgtgttattattagcatGGGATCCactag</v>
      </c>
      <c r="Q10" s="5" t="str">
        <f t="shared" si="1"/>
        <v>ccataTCTAGAACTAATTAATTGGGGACCCTAGAGGTCCCCTTTTTTATTTTAAGTTCCTCACACTACGTCATG</v>
      </c>
      <c r="R10" s="5">
        <f t="shared" si="2"/>
        <v>74</v>
      </c>
      <c r="S10" s="5" t="str">
        <f t="shared" si="3"/>
        <v>GTTCCTCACACTACGTCATGtttacattaactttaatttgtgttattattagcatGGGATCCactag</v>
      </c>
      <c r="T10" s="8" t="str">
        <f>[1]!revcom(S10)</f>
        <v>ctagtGGATCCCatgctaataataacacaaattaaagttaatgtaaaCATGACGTAGTGTGAGGAAC</v>
      </c>
      <c r="U10" s="5">
        <f t="shared" si="4"/>
        <v>67</v>
      </c>
      <c r="V10" s="5"/>
      <c r="W10" s="3" t="str">
        <f t="shared" si="5"/>
        <v>CTAGAACTAATTAATTGGGGACCCTAGAGGTCCCCTTTTTTATTTTAAGTTCCTCACACTACGTCATGtttacattaactttaatttgtgttattattagcatGG</v>
      </c>
      <c r="X10" s="38" t="str">
        <f t="shared" si="7"/>
        <v>attaccgcctttgagtgagctgataccgctcgccgcagccgaacgaccgagcgcagcgagtcagtgagcgaggaagcctgcaaCTCGAGtGAGGAGGTCTCAagcaACTAGAACTAATTAATTGGGGACCCTAGAGGTCCCCTTTTTTATTTTAAGTTCCTCACACTACGTCATGtttacattaactttaatttgtgttattattagcatG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gttc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Y10" s="3" t="str">
        <f t="shared" si="6"/>
        <v>CTCGAGtGAGGAGGTCTCAagcaACTAGAACTAATTAATTGGGGACCCTAGAGGTCCCCTTTTTTATTTTAAGTTCCTCACACTACGTCATGtttacattaactttaatttgtgttattattagcatGG</v>
      </c>
      <c r="Z10" t="s">
        <v>211</v>
      </c>
      <c r="AA10" t="s">
        <v>15</v>
      </c>
      <c r="AB10" t="s">
        <v>426</v>
      </c>
      <c r="AE10" t="s">
        <v>343</v>
      </c>
      <c r="AF10" t="s">
        <v>355</v>
      </c>
    </row>
    <row r="11" spans="1:32">
      <c r="A11" t="s">
        <v>12</v>
      </c>
      <c r="B11" t="s">
        <v>212</v>
      </c>
      <c r="C11" t="s">
        <v>111</v>
      </c>
      <c r="D11" t="s">
        <v>169</v>
      </c>
      <c r="E11" t="s">
        <v>15</v>
      </c>
      <c r="F11" s="5" t="s">
        <v>195</v>
      </c>
      <c r="G11" s="5" t="str">
        <f>VLOOKUP(C11,features!A:B,2,FALSE)</f>
        <v>CGCAACGGTTAGCCCCGACCGAAAGGTTGGGGCTTTTTGGTATCTA</v>
      </c>
      <c r="H11" s="5" t="str">
        <f>VLOOKUP(D11,features!A:E,2,FALSE)</f>
        <v>CTCACTACTATCAGTACTAC</v>
      </c>
      <c r="I11" s="5" t="s">
        <v>197</v>
      </c>
      <c r="J11" s="5" t="str">
        <f>VLOOKUP(D11,features!A:E,3,FALSE)</f>
        <v>aatcctaaaatgtttgt</v>
      </c>
      <c r="K11" s="5" t="s">
        <v>198</v>
      </c>
      <c r="L11" s="5" t="str">
        <f>VLOOKUP(D11,features!A:E,4,FALSE)</f>
        <v>attata</v>
      </c>
      <c r="M11" s="5" t="str">
        <f>VLOOKUP(D11,features!A:E,5,FALSE)</f>
        <v>G</v>
      </c>
      <c r="N11" s="5" t="s">
        <v>196</v>
      </c>
      <c r="O11" s="5"/>
      <c r="P11" s="10" t="str">
        <f t="shared" si="0"/>
        <v>ccataTCTAGACGCAACGGTTAGCCCCGACCGAAAGGTTGGGGCTTTTTGGTATCTACTCACTACTATCAGTACTACtttacaaatcctaaaatgtttgttattatattataGGGATCCactag</v>
      </c>
      <c r="Q11" s="5" t="str">
        <f t="shared" si="1"/>
        <v>ccataTCTAGACGCAACGGTTAGCCCCGACCGAAAGGTTGGGGCTTTTTGGTATCTACTCACTACTATCAGTACTAC</v>
      </c>
      <c r="R11" s="5">
        <f t="shared" si="2"/>
        <v>77</v>
      </c>
      <c r="S11" s="5" t="str">
        <f t="shared" si="3"/>
        <v>CTCACTACTATCAGTACTACtttacaaatcctaaaatgtttgttattatattataGGGATCCactag</v>
      </c>
      <c r="T11" s="8" t="str">
        <f>[1]!revcom(S11)</f>
        <v>ctagtGGATCCCtataatataataacaaacattttaggatttgtaaaGTAGTACTGATAGTAGTGAG</v>
      </c>
      <c r="U11" s="5">
        <f t="shared" si="4"/>
        <v>67</v>
      </c>
      <c r="V11" s="5"/>
      <c r="W11" s="3" t="str">
        <f t="shared" si="5"/>
        <v>CTAGACGCAACGGTTAGCCCCGACCGAAAGGTTGGGGCTTTTTGGTATCTACTCACTACTATCAGTACTACtttacaaatcctaaaatgtttgttattatattataGG</v>
      </c>
      <c r="X11" s="38" t="str">
        <f t="shared" si="7"/>
        <v>attaccgcctttgagtgagctgataccgctcgccgcagccgaacgaccgagcgcagcgagtcagtgagcgaggaagcctgcaaCTCGAGtGAGGAGGTCTCAccagACTAGACGCAACGGTTAGCCCCGACCGAAAGGTTGGGGCTTTTTGGTATCTACTCACTACTATCAGTACTACtttacaaatcctaaaatgtttgttattatattataG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ccct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Y11" s="3" t="str">
        <f t="shared" si="6"/>
        <v>CTCGAGtGAGGAGGTCTCAccagACTAGACGCAACGGTTAGCCCCGACCGAAAGGTTGGGGCTTTTTGGTATCTACTCACTACTATCAGTACTACtttacaaatcctaaaatgtttgttattatattataGG</v>
      </c>
      <c r="Z11" t="s">
        <v>212</v>
      </c>
      <c r="AA11" t="s">
        <v>15</v>
      </c>
      <c r="AB11" t="s">
        <v>426</v>
      </c>
      <c r="AE11" t="s">
        <v>344</v>
      </c>
      <c r="AF11" t="s">
        <v>356</v>
      </c>
    </row>
    <row r="12" spans="1:32">
      <c r="A12" t="s">
        <v>13</v>
      </c>
      <c r="B12" t="s">
        <v>213</v>
      </c>
      <c r="C12" t="s">
        <v>112</v>
      </c>
      <c r="D12" t="s">
        <v>170</v>
      </c>
      <c r="E12" t="s">
        <v>16</v>
      </c>
      <c r="F12" s="5" t="s">
        <v>195</v>
      </c>
      <c r="G12" s="5" t="str">
        <f>VLOOKUP(C12,features!A:B,2,FALSE)</f>
        <v>CGAATAACATTAGTCTCCTTCGGGAGACTtTTTTTCATTTTAC</v>
      </c>
      <c r="H12" s="5" t="str">
        <f>VLOOKUP(D12,features!A:E,2,FALSE)</f>
        <v>CAGCCACGTATCGCCAGATG</v>
      </c>
      <c r="I12" s="5" t="s">
        <v>197</v>
      </c>
      <c r="J12" s="5" t="str">
        <f>VLOOKUP(D12,features!A:E,3,FALSE)</f>
        <v>tttaatgataatgtatt</v>
      </c>
      <c r="K12" s="5" t="s">
        <v>198</v>
      </c>
      <c r="L12" s="5" t="str">
        <f>VLOOKUP(D12,features!A:E,4,FALSE)</f>
        <v>aacaga</v>
      </c>
      <c r="M12" s="5" t="str">
        <f>VLOOKUP(D12,features!A:E,5,FALSE)</f>
        <v>G</v>
      </c>
      <c r="N12" s="5" t="s">
        <v>196</v>
      </c>
      <c r="O12" s="5"/>
      <c r="P12" s="10" t="str">
        <f t="shared" si="0"/>
        <v>ccataTCTAGACGAATAACATTAGTCTCCTTCGGGAGACTtTTTTTCATTTTACCAGCCACGTATCGCCAGATGtttacatttaatgataatgtatttattataacagaGGGATCCactag</v>
      </c>
      <c r="Q12" s="5" t="str">
        <f t="shared" si="1"/>
        <v>ccataTCTAGACGAATAACATTAGTCTCCTTCGGGAGACTtTTTTTCATTTTACCAGCCACGTATCGCCAGATG</v>
      </c>
      <c r="R12" s="5">
        <f t="shared" si="2"/>
        <v>74</v>
      </c>
      <c r="S12" s="5" t="str">
        <f t="shared" si="3"/>
        <v>CAGCCACGTATCGCCAGATGtttacatttaatgataatgtatttattataacagaGGGATCCactag</v>
      </c>
      <c r="T12" s="8" t="str">
        <f>[1]!revcom(S12)</f>
        <v>ctagtGGATCCCtctgttataataaatacattatcattaaatgtaaaCATCTGGCGATACGTGGCTG</v>
      </c>
      <c r="U12" s="5">
        <f t="shared" si="4"/>
        <v>67</v>
      </c>
      <c r="V12" s="5"/>
      <c r="W12" s="3" t="str">
        <f t="shared" si="5"/>
        <v>CTAGACGAATAACATTAGTCTCCTTCGGGAGACTtTTTTTCATTTTACCAGCCACGTATCGCCAGATGtttacatttaatgataatgtatttattataacagaGG</v>
      </c>
      <c r="X12" s="38" t="str">
        <f t="shared" si="7"/>
        <v>attaccgcctttgagtgagctgataccgctcgccgcagccgaacgaccgagcgcagcgagtcagtgagcgaggaagcctgcaaCTCGAGtGAGGAGGTCTCAccctACTAGACGAATAACATTAGTCTCCTTCGGGAGACTtTTTTTCATTTTACCAGCCACGTATCGCCAGATGtttacatttaatgataatgtatttattataacagaG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Y12" s="3" t="str">
        <f t="shared" si="6"/>
        <v>CTCGAGtGAGGAGGTCTCAccctACTAGACGAATAACATTAGTCTCCTTCGGGAGACTtTTTTTCATTTTACCAGCCACGTATCGCCAGATGtttacatttaatgataatgtatttattataacagaGG</v>
      </c>
      <c r="Z12" t="s">
        <v>213</v>
      </c>
      <c r="AA12" t="s">
        <v>15</v>
      </c>
      <c r="AB12" t="s">
        <v>426</v>
      </c>
      <c r="AE12" t="s">
        <v>345</v>
      </c>
      <c r="AF12" t="s">
        <v>357</v>
      </c>
    </row>
    <row r="13" spans="1:32">
      <c r="A13" t="s">
        <v>14</v>
      </c>
      <c r="B13" t="s">
        <v>214</v>
      </c>
      <c r="C13" t="s">
        <v>113</v>
      </c>
      <c r="D13" t="s">
        <v>171</v>
      </c>
      <c r="E13" t="s">
        <v>17</v>
      </c>
      <c r="F13" s="5" t="s">
        <v>195</v>
      </c>
      <c r="G13" s="5" t="str">
        <f>VLOOKUP(C13,features!A:B,2,FALSE)</f>
        <v>CTTTTAAGGAGTGGGCCGCAAGGCCCATTTTATTATGAA</v>
      </c>
      <c r="H13" s="5" t="str">
        <f>VLOOKUP(D13,features!A:E,2,FALSE)</f>
        <v>CATCCTACCTGAGGTCTGTG</v>
      </c>
      <c r="I13" s="5" t="s">
        <v>197</v>
      </c>
      <c r="J13" s="5" t="str">
        <f>VLOOKUP(D13,features!A:E,3,FALSE)</f>
        <v>aaataaaaccatgatat</v>
      </c>
      <c r="K13" s="5" t="s">
        <v>198</v>
      </c>
      <c r="L13" s="5" t="str">
        <f>VLOOKUP(D13,features!A:E,4,FALSE)</f>
        <v>cgattt</v>
      </c>
      <c r="M13" s="5" t="str">
        <f>VLOOKUP(D13,features!A:E,5,FALSE)</f>
        <v>G</v>
      </c>
      <c r="N13" s="5" t="s">
        <v>196</v>
      </c>
      <c r="O13" s="5"/>
      <c r="P13" s="10" t="str">
        <f t="shared" si="0"/>
        <v>ccataTCTAGACTTTTAAGGAGTGGGCCGCAAGGCCCATTTTATTATGAACATCCTACCTGAGGTCTGTGtttacaaaataaaaccatgatattattatcgatttGGGATCCactag</v>
      </c>
      <c r="Q13" s="5" t="str">
        <f t="shared" si="1"/>
        <v>ccataTCTAGACTTTTAAGGAGTGGGCCGCAAGGCCCATTTTATTATGAACATCCTACCTGAGGTCTGTG</v>
      </c>
      <c r="R13" s="5">
        <f t="shared" si="2"/>
        <v>70</v>
      </c>
      <c r="S13" s="5" t="str">
        <f t="shared" si="3"/>
        <v>CATCCTACCTGAGGTCTGTGtttacaaaataaaaccatgatattattatcgatttGGGATCCactag</v>
      </c>
      <c r="T13" s="8" t="str">
        <f>[1]!revcom(S13)</f>
        <v>ctagtGGATCCCaaatcgataataatatcatggttttattttgtaaaCACAGACCTCAGGTAGGATG</v>
      </c>
      <c r="U13" s="5">
        <f t="shared" si="4"/>
        <v>67</v>
      </c>
      <c r="V13" s="5"/>
      <c r="W13" s="3" t="str">
        <f t="shared" si="5"/>
        <v>CTAGACTTTTAAGGAGTGGGCCGCAAGGCCCATTTTATTATGAACATCCTACCTGAGGTCTGTGtttacaaaataaaaccatgatattattatcgatttGG</v>
      </c>
      <c r="X13" s="38" t="str">
        <f t="shared" si="7"/>
        <v>attaccgcctttgagtgagctgataccgctcgccgcagccgaacgaccgagcgcagcgagtcagtgagcgaggaagcctgcaaCTCGAGtGAGGAGGTCTCAagcaACTAGACTTTTAAGGAGTGGGCCGCAAGGCCCATTTTATTATGAACATCCTACCTGAGGTCTGTGtttacaaaataaaaccatgatattattatcgatttG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gttc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Y13" s="3" t="str">
        <f t="shared" si="6"/>
        <v>CTCGAGtGAGGAGGTCTCAagcaACTAGACTTTTAAGGAGTGGGCCGCAAGGCCCATTTTATTATGAACATCCTACCTGAGGTCTGTGtttacaaaataaaaccatgatattattatcgatttGG</v>
      </c>
      <c r="Z13" t="s">
        <v>214</v>
      </c>
      <c r="AA13" t="s">
        <v>15</v>
      </c>
      <c r="AB13" t="s">
        <v>426</v>
      </c>
      <c r="AE13" t="s">
        <v>346</v>
      </c>
      <c r="AF13" t="s">
        <v>358</v>
      </c>
    </row>
    <row r="14" spans="1:32">
      <c r="Q14" s="7"/>
      <c r="R14" s="7"/>
      <c r="S14" s="7"/>
      <c r="W14" s="12"/>
      <c r="X14" s="38"/>
      <c r="Y14" s="3"/>
    </row>
    <row r="15" spans="1:32">
      <c r="A15" t="s">
        <v>216</v>
      </c>
      <c r="B15" t="s">
        <v>215</v>
      </c>
      <c r="E15" t="s">
        <v>15</v>
      </c>
      <c r="W15" s="3" t="s">
        <v>229</v>
      </c>
      <c r="X15" s="38" t="str">
        <f t="shared" si="7"/>
        <v>attaccgcctttgagtgagctgataccgctcgccgcagccgaacgaccgagcgcagcgagtcagtgagcgaggaagcctgcaaCTCGAGtGAGGAGGTCTCAccagACTAGAtattgcttttgtgaattaatttgtatatcgaagcgccctgatgggcgctttttttatttaatcgataaccagaagcaataaaaaatcaaatcggatttcactatataatctcactttatctaagatgaatccgatggaagcatcctgttttctctcaatttttttatctaaaacccagcgttcgatgcttctttgagcgaacgatcaaaaataagtgccttcccatcaaaaaaatattctcaacataaaaaactttgtgtaatacttgtaacgctacatggagattaactcaatc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ccct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Y15" s="3" t="str">
        <f>CONCATENATE(VLOOKUP(E15,$R$30:$T$32,3,FALSE),W15)</f>
        <v>CTCGAGtGAGGAGGTCTCAccagACTAGAtattgcttttgtgaattaatttgtatatcgaagcgccctgatgggcgctttttttatttaatcgataaccagaagcaataaaaaatcaaatcggatttcactatataatctcactttatctaagatgaatccgatggaagcatcctgttttctctcaatttttttatctaaaacccagcgttcgatgcttctttgagcgaacgatcaaaaataagtgccttcccatcaaaaaaatattctcaacataaaaaactttgtgtaatacttgtaacgctacatggagattaactcaatctaG</v>
      </c>
      <c r="Z15" t="s">
        <v>215</v>
      </c>
      <c r="AA15" t="s">
        <v>221</v>
      </c>
    </row>
    <row r="16" spans="1:32">
      <c r="A16" t="s">
        <v>216</v>
      </c>
      <c r="B16" t="s">
        <v>217</v>
      </c>
      <c r="E16" t="s">
        <v>16</v>
      </c>
      <c r="W16" s="3" t="s">
        <v>229</v>
      </c>
      <c r="X16" s="38" t="str">
        <f t="shared" si="7"/>
        <v>attaccgcctttgagtgagctgataccgctcgccgcagccgaacgaccgagcgcagcgagtcagtgagcgaggaagcctgcaaCTCGAGtGAGGAGGTCTCAccctACTAGAtattgcttttgtgaattaatttgtatatcgaagcgccctgatgggcgctttttttatttaatcgataaccagaagcaataaaaaatcaaatcggatttcactatataatctcactttatctaagatgaatccgatggaagcatcctgttttctctcaatttttttatctaaaacccagcgttcgatgcttctttgagcgaacgatcaaaaataagtgccttcccatcaaaaaaatattctcaacataaaaaactttgtgtaatacttgtaacgctacatggagattaactcaatc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Y16" s="3" t="str">
        <f>CONCATENATE(VLOOKUP(E16,$R$30:$T$32,3,FALSE),W16)</f>
        <v>CTCGAGtGAGGAGGTCTCAccctACTAGAtattgcttttgtgaattaatttgtatatcgaagcgccctgatgggcgctttttttatttaatcgataaccagaagcaataaaaaatcaaatcggatttcactatataatctcactttatctaagatgaatccgatggaagcatcctgttttctctcaatttttttatctaaaacccagcgttcgatgcttctttgagcgaacgatcaaaaataagtgccttcccatcaaaaaaatattctcaacataaaaaactttgtgtaatacttgtaacgctacatggagattaactcaatctaG</v>
      </c>
      <c r="Z16" t="s">
        <v>217</v>
      </c>
      <c r="AA16" t="s">
        <v>15</v>
      </c>
      <c r="AB16" t="s">
        <v>426</v>
      </c>
    </row>
    <row r="17" spans="1:32">
      <c r="A17" t="s">
        <v>216</v>
      </c>
      <c r="B17" t="s">
        <v>230</v>
      </c>
      <c r="E17" t="s">
        <v>17</v>
      </c>
      <c r="W17" s="3" t="s">
        <v>229</v>
      </c>
      <c r="X17" s="38" t="str">
        <f t="shared" si="7"/>
        <v>attaccgcctttgagtgagctgataccgctcgccgcagccgaacgaccgagcgcagcgagtcagtgagcgaggaagcctgcaaCTCGAGtGAGGAGGTCTCAagcaACTAGAtattgcttttgtgaattaatttgtatatcgaagcgccctgatgggcgctttttttatttaatcgataaccagaagcaataaaaaatcaaatcggatttcactatataatctcactttatctaagatgaatccgatggaagcatcctgttttctctcaatttttttatctaaaacccagcgttcgatgcttctttgagcgaacgatcaaaaataagtgccttcccatcaaaaaaatattctcaacataaaaaactttgtgtaatacttgtaacgctacatggagattaactcaatc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gttc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Y17" s="3" t="str">
        <f t="shared" ref="Y17" si="8">CONCATENATE(VLOOKUP(E17,$R$30:$T$32,3,FALSE),W17)</f>
        <v>CTCGAGtGAGGAGGTCTCAagcaACTAGAtattgcttttgtgaattaatttgtatatcgaagcgccctgatgggcgctttttttatttaatcgataaccagaagcaataaaaaatcaaatcggatttcactatataatctcactttatctaagatgaatccgatggaagcatcctgttttctctcaatttttttatctaaaacccagcgttcgatgcttctttgagcgaacgatcaaaaataagtgccttcccatcaaaaaaatattctcaacataaaaaactttgtgtaatacttgtaacgctacatggagattaactcaatctaG</v>
      </c>
      <c r="Z17" t="s">
        <v>230</v>
      </c>
      <c r="AA17" t="s">
        <v>15</v>
      </c>
      <c r="AB17" t="s">
        <v>426</v>
      </c>
    </row>
    <row r="18" spans="1:32">
      <c r="X18" s="38"/>
      <c r="AA18" t="s">
        <v>221</v>
      </c>
    </row>
    <row r="19" spans="1:32">
      <c r="A19" t="s">
        <v>323</v>
      </c>
      <c r="B19" t="s">
        <v>329</v>
      </c>
      <c r="C19" t="s">
        <v>108</v>
      </c>
      <c r="D19" t="s">
        <v>166</v>
      </c>
      <c r="E19" t="s">
        <v>15</v>
      </c>
      <c r="F19" s="5" t="s">
        <v>195</v>
      </c>
      <c r="G19" s="5" t="str">
        <f>VLOOKUP(C19,features!A:B,2,FALSE)</f>
        <v>CAGTAATTTTAGGGAGAGCCGAGGCTCTCCCTTTTTTATTTTA</v>
      </c>
      <c r="H19" s="5" t="str">
        <f>VLOOKUP(D19,features!A:E,2,FALSE)</f>
        <v>CAACTTGTGAAGTGCCTAAC</v>
      </c>
      <c r="I19" s="5" t="s">
        <v>197</v>
      </c>
      <c r="J19" s="5" t="str">
        <f>VLOOKUP(D19,features!A:E,3,FALSE)</f>
        <v>taatgacattattttag</v>
      </c>
      <c r="K19" s="5" t="s">
        <v>198</v>
      </c>
      <c r="L19" s="5" t="str">
        <f>VLOOKUP(D19,features!A:E,4,FALSE)</f>
        <v>taggac</v>
      </c>
      <c r="M19" s="5" t="s">
        <v>15</v>
      </c>
      <c r="N19" s="5" t="s">
        <v>196</v>
      </c>
      <c r="O19" s="5"/>
      <c r="P19" s="10" t="str">
        <f t="shared" ref="P19:P24" si="9">CONCATENATE(F19,G19,H19,I19,J19,K19,L19,M19,N19)</f>
        <v>ccataTCTAGACAGTAATTTTAGGGAGAGCCGAGGCTCTCCCTTTTTTATTTTACAACTTGTGAAGTGCCTAACtttacataatgacattattttagtattattaggacAGGATCCactag</v>
      </c>
      <c r="Q19" s="5" t="str">
        <f t="shared" ref="Q19:Q24" si="10">CONCATENATE(F19,G19,H19)</f>
        <v>ccataTCTAGACAGTAATTTTAGGGAGAGCCGAGGCTCTCCCTTTTTTATTTTACAACTTGTGAAGTGCCTAAC</v>
      </c>
      <c r="R19" s="5">
        <f t="shared" ref="R19:R24" si="11">LEN(Q19)</f>
        <v>74</v>
      </c>
      <c r="S19" s="5" t="str">
        <f t="shared" ref="S19:S24" si="12">CONCATENATE(H19,I19,J19,K19,L19,M19,N19)</f>
        <v>CAACTTGTGAAGTGCCTAACtttacataatgacattattttagtattattaggacAGGATCCactag</v>
      </c>
      <c r="T19" s="8" t="str">
        <f>[1]!revcom(S19)</f>
        <v>ctagtGGATCCTgtcctaataatactaaaataatgtcattatgtaaaGTTAGGCACTTCACAAGTTG</v>
      </c>
      <c r="U19" s="5">
        <f t="shared" ref="U19:U24" si="13">LEN(T19)</f>
        <v>67</v>
      </c>
      <c r="V19" s="5"/>
      <c r="W19" s="3" t="str">
        <f t="shared" ref="W19:W24" si="14">MID(P19,7,LEN(P19)-16)</f>
        <v>CTAGACAGTAATTTTAGGGAGAGCCGAGGCTCTCCCTTTTTTATTTTACAACTTGTGAAGTGCCTAACtttacataatgacattattttagtattattaggacAG</v>
      </c>
      <c r="X19" s="38" t="str">
        <f t="shared" si="7"/>
        <v>attaccgcctttgagtgagctgataccgctcgccgcagccgaacgaccgagcgcagcgagtcagtgagcgaggaagcctgcaaCTCGAGtGAGGAGGTCTCAccagACTAGACAGTAATTTTAGGGAGAGCCGAGGCTCTCCCTTTTTTATTTTACAACTTGTGAAGTGCCTAACtttacataatgacattattttagtattattaggac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ccct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Y19" s="3" t="str">
        <f t="shared" ref="Y19:Y24" si="15">CONCATENATE(VLOOKUP(E19,$R$30:$T$32,3,FALSE),W19)</f>
        <v>CTCGAGtGAGGAGGTCTCAccagACTAGACAGTAATTTTAGGGAGAGCCGAGGCTCTCCCTTTTTTATTTTACAACTTGTGAAGTGCCTAACtttacataatgacattattttagtattattaggacAG</v>
      </c>
      <c r="Z19" t="s">
        <v>329</v>
      </c>
      <c r="AA19" t="s">
        <v>221</v>
      </c>
      <c r="AB19" t="s">
        <v>427</v>
      </c>
      <c r="AE19" t="s">
        <v>341</v>
      </c>
      <c r="AF19" t="s">
        <v>359</v>
      </c>
    </row>
    <row r="20" spans="1:32">
      <c r="A20" t="s">
        <v>324</v>
      </c>
      <c r="B20" t="s">
        <v>330</v>
      </c>
      <c r="C20" t="s">
        <v>109</v>
      </c>
      <c r="D20" t="s">
        <v>167</v>
      </c>
      <c r="E20" t="s">
        <v>16</v>
      </c>
      <c r="F20" s="5" t="s">
        <v>195</v>
      </c>
      <c r="G20" s="5" t="str">
        <f>VLOOKUP(C20,features!A:B,2,FALSE)</f>
        <v>TAATAACTCAAGGACTCCTTCGGGAGTCCtTTTTTCATTTAAA</v>
      </c>
      <c r="H20" s="5" t="str">
        <f>VLOOKUP(D20,features!A:E,2,FALSE)</f>
        <v>GTCTTGTGCTCACGGAACTG</v>
      </c>
      <c r="I20" s="5" t="s">
        <v>197</v>
      </c>
      <c r="J20" s="5" t="str">
        <f>VLOOKUP(D20,features!A:E,3,FALSE)</f>
        <v>tttcgttttgattcagt</v>
      </c>
      <c r="K20" s="5" t="s">
        <v>198</v>
      </c>
      <c r="L20" s="5" t="str">
        <f>VLOOKUP(D20,features!A:E,4,FALSE)</f>
        <v>attagt</v>
      </c>
      <c r="M20" s="5" t="s">
        <v>15</v>
      </c>
      <c r="N20" s="5" t="s">
        <v>196</v>
      </c>
      <c r="O20" s="5"/>
      <c r="P20" s="10" t="str">
        <f t="shared" si="9"/>
        <v>ccataTCTAGATAATAACTCAAGGACTCCTTCGGGAGTCCtTTTTTCATTTAAAGTCTTGTGCTCACGGAACTGtttacatttcgttttgattcagttattatattagtAGGATCCactag</v>
      </c>
      <c r="Q20" s="5" t="str">
        <f t="shared" si="10"/>
        <v>ccataTCTAGATAATAACTCAAGGACTCCTTCGGGAGTCCtTTTTTCATTTAAAGTCTTGTGCTCACGGAACTG</v>
      </c>
      <c r="R20" s="5">
        <f t="shared" si="11"/>
        <v>74</v>
      </c>
      <c r="S20" s="5" t="str">
        <f t="shared" si="12"/>
        <v>GTCTTGTGCTCACGGAACTGtttacatttcgttttgattcagttattatattagtAGGATCCactag</v>
      </c>
      <c r="T20" s="8" t="str">
        <f>[1]!revcom(S20)</f>
        <v>ctagtGGATCCTactaatataataactgaatcaaaacgaaatgtaaaCAGTTCCGTGAGCACAAGAC</v>
      </c>
      <c r="U20" s="5">
        <f t="shared" si="13"/>
        <v>67</v>
      </c>
      <c r="V20" s="5"/>
      <c r="W20" s="3" t="str">
        <f t="shared" si="14"/>
        <v>CTAGATAATAACTCAAGGACTCCTTCGGGAGTCCtTTTTTCATTTAAAGTCTTGTGCTCACGGAACTGtttacatttcgttttgattcagttattatattagtAG</v>
      </c>
      <c r="X20" s="38" t="str">
        <f t="shared" si="7"/>
        <v>attaccgcctttgagtgagctgataccgctcgccgcagccgaacgaccgagcgcagcgagtcagtgagcgaggaagcctgcaaCTCGAGtGAGGAGGTCTCAccctACTAGATAATAACTCAAGGACTCCTTCGGGAGTCCtTTTTTCATTTAAAGTCTTGTGCTCACGGAACTGtttacatttcgttttgattcagttattatattag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Y20" s="3" t="str">
        <f t="shared" si="15"/>
        <v>CTCGAGtGAGGAGGTCTCAccctACTAGATAATAACTCAAGGACTCCTTCGGGAGTCCtTTTTTCATTTAAAGTCTTGTGCTCACGGAACTGtttacatttcgttttgattcagttattatattagtAG</v>
      </c>
      <c r="Z20" t="s">
        <v>330</v>
      </c>
      <c r="AA20" t="s">
        <v>15</v>
      </c>
      <c r="AB20" t="s">
        <v>426</v>
      </c>
      <c r="AC20" t="s">
        <v>433</v>
      </c>
      <c r="AD20" t="s">
        <v>437</v>
      </c>
      <c r="AE20" t="s">
        <v>342</v>
      </c>
      <c r="AF20" t="s">
        <v>360</v>
      </c>
    </row>
    <row r="21" spans="1:32">
      <c r="A21" t="s">
        <v>325</v>
      </c>
      <c r="B21" t="s">
        <v>331</v>
      </c>
      <c r="C21" t="s">
        <v>110</v>
      </c>
      <c r="D21" t="s">
        <v>168</v>
      </c>
      <c r="E21" t="s">
        <v>17</v>
      </c>
      <c r="F21" s="5" t="s">
        <v>195</v>
      </c>
      <c r="G21" s="5" t="str">
        <f>VLOOKUP(C21,features!A:B,2,FALSE)</f>
        <v>ACTAATTAATTGGGGACCCTAGAGGTCCCCTTTTTTATTTTAA</v>
      </c>
      <c r="H21" s="5" t="str">
        <f>VLOOKUP(D21,features!A:E,2,FALSE)</f>
        <v>GTTCCTCACACTACGTCATG</v>
      </c>
      <c r="I21" s="5" t="s">
        <v>197</v>
      </c>
      <c r="J21" s="5" t="str">
        <f>VLOOKUP(D21,features!A:E,3,FALSE)</f>
        <v>ttaactttaatttgtgt</v>
      </c>
      <c r="K21" s="5" t="s">
        <v>198</v>
      </c>
      <c r="L21" s="5" t="str">
        <f>VLOOKUP(D21,features!A:E,4,FALSE)</f>
        <v>tagcat</v>
      </c>
      <c r="M21" s="5" t="s">
        <v>15</v>
      </c>
      <c r="N21" s="5" t="s">
        <v>196</v>
      </c>
      <c r="O21" s="5"/>
      <c r="P21" s="10" t="str">
        <f t="shared" si="9"/>
        <v>ccataTCTAGAACTAATTAATTGGGGACCCTAGAGGTCCCCTTTTTTATTTTAAGTTCCTCACACTACGTCATGtttacattaactttaatttgtgttattattagcatAGGATCCactag</v>
      </c>
      <c r="Q21" s="5" t="str">
        <f t="shared" si="10"/>
        <v>ccataTCTAGAACTAATTAATTGGGGACCCTAGAGGTCCCCTTTTTTATTTTAAGTTCCTCACACTACGTCATG</v>
      </c>
      <c r="R21" s="5">
        <f t="shared" si="11"/>
        <v>74</v>
      </c>
      <c r="S21" s="5" t="str">
        <f t="shared" si="12"/>
        <v>GTTCCTCACACTACGTCATGtttacattaactttaatttgtgttattattagcatAGGATCCactag</v>
      </c>
      <c r="T21" s="8" t="str">
        <f>[1]!revcom(S21)</f>
        <v>ctagtGGATCCTatgctaataataacacaaattaaagttaatgtaaaCATGACGTAGTGTGAGGAAC</v>
      </c>
      <c r="U21" s="5">
        <f t="shared" si="13"/>
        <v>67</v>
      </c>
      <c r="V21" s="5"/>
      <c r="W21" s="3" t="str">
        <f t="shared" si="14"/>
        <v>CTAGAACTAATTAATTGGGGACCCTAGAGGTCCCCTTTTTTATTTTAAGTTCCTCACACTACGTCATGtttacattaactttaatttgtgttattattagcatAG</v>
      </c>
      <c r="X21" s="38" t="str">
        <f t="shared" si="7"/>
        <v>attaccgcctttgagtgagctgataccgctcgccgcagccgaacgaccgagcgcagcgagtcagtgagcgaggaagcctgcaaCTCGAGtGAGGAGGTCTCAagcaACTAGAACTAATTAATTGGGGACCCTAGAGGTCCCCTTTTTTATTTTAAGTTCCTCACACTACGTCATGtttacattaactttaatttgtgttattattagca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gttc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Y21" s="3" t="str">
        <f t="shared" si="15"/>
        <v>CTCGAGtGAGGAGGTCTCAagcaACTAGAACTAATTAATTGGGGACCCTAGAGGTCCCCTTTTTTATTTTAAGTTCCTCACACTACGTCATGtttacattaactttaatttgtgttattattagcatAG</v>
      </c>
      <c r="Z21" t="s">
        <v>331</v>
      </c>
      <c r="AA21" t="s">
        <v>15</v>
      </c>
      <c r="AB21" t="s">
        <v>426</v>
      </c>
      <c r="AC21" t="s">
        <v>433</v>
      </c>
      <c r="AE21" t="s">
        <v>343</v>
      </c>
      <c r="AF21" t="s">
        <v>361</v>
      </c>
    </row>
    <row r="22" spans="1:32">
      <c r="A22" t="s">
        <v>326</v>
      </c>
      <c r="B22" t="s">
        <v>332</v>
      </c>
      <c r="C22" t="s">
        <v>111</v>
      </c>
      <c r="D22" t="s">
        <v>169</v>
      </c>
      <c r="E22" t="s">
        <v>15</v>
      </c>
      <c r="F22" s="5" t="s">
        <v>195</v>
      </c>
      <c r="G22" s="5" t="str">
        <f>VLOOKUP(C22,features!A:B,2,FALSE)</f>
        <v>CGCAACGGTTAGCCCCGACCGAAAGGTTGGGGCTTTTTGGTATCTA</v>
      </c>
      <c r="H22" s="5" t="str">
        <f>VLOOKUP(D22,features!A:E,2,FALSE)</f>
        <v>CTCACTACTATCAGTACTAC</v>
      </c>
      <c r="I22" s="5" t="s">
        <v>197</v>
      </c>
      <c r="J22" s="5" t="str">
        <f>VLOOKUP(D22,features!A:E,3,FALSE)</f>
        <v>aatcctaaaatgtttgt</v>
      </c>
      <c r="K22" s="5" t="s">
        <v>198</v>
      </c>
      <c r="L22" s="5" t="str">
        <f>VLOOKUP(D22,features!A:E,4,FALSE)</f>
        <v>attata</v>
      </c>
      <c r="M22" s="5" t="s">
        <v>15</v>
      </c>
      <c r="N22" s="5" t="s">
        <v>196</v>
      </c>
      <c r="O22" s="5"/>
      <c r="P22" s="10" t="str">
        <f t="shared" si="9"/>
        <v>ccataTCTAGACGCAACGGTTAGCCCCGACCGAAAGGTTGGGGCTTTTTGGTATCTACTCACTACTATCAGTACTACtttacaaatcctaaaatgtttgttattatattataAGGATCCactag</v>
      </c>
      <c r="Q22" s="5" t="str">
        <f t="shared" si="10"/>
        <v>ccataTCTAGACGCAACGGTTAGCCCCGACCGAAAGGTTGGGGCTTTTTGGTATCTACTCACTACTATCAGTACTAC</v>
      </c>
      <c r="R22" s="5">
        <f t="shared" si="11"/>
        <v>77</v>
      </c>
      <c r="S22" s="5" t="str">
        <f t="shared" si="12"/>
        <v>CTCACTACTATCAGTACTACtttacaaatcctaaaatgtttgttattatattataAGGATCCactag</v>
      </c>
      <c r="T22" s="8" t="str">
        <f>[1]!revcom(S22)</f>
        <v>ctagtGGATCCTtataatataataacaaacattttaggatttgtaaaGTAGTACTGATAGTAGTGAG</v>
      </c>
      <c r="U22" s="5">
        <f t="shared" si="13"/>
        <v>67</v>
      </c>
      <c r="V22" s="5"/>
      <c r="W22" s="3" t="str">
        <f t="shared" si="14"/>
        <v>CTAGACGCAACGGTTAGCCCCGACCGAAAGGTTGGGGCTTTTTGGTATCTACTCACTACTATCAGTACTACtttacaaatcctaaaatgtttgttattatattataAG</v>
      </c>
      <c r="X22" s="38" t="str">
        <f t="shared" si="7"/>
        <v>attaccgcctttgagtgagctgataccgctcgccgcagccgaacgaccgagcgcagcgagtcagtgagcgaggaagcctgcaaCTCGAGtGAGGAGGTCTCAccagACTAGACGCAACGGTTAGCCCCGACCGAAAGGTTGGGGCTTTTTGGTATCTACTCACTACTATCAGTACTACtttacaaatcctaaaatgtttgttattatattata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ccct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Y22" s="3" t="str">
        <f t="shared" si="15"/>
        <v>CTCGAGtGAGGAGGTCTCAccagACTAGACGCAACGGTTAGCCCCGACCGAAAGGTTGGGGCTTTTTGGTATCTACTCACTACTATCAGTACTACtttacaaatcctaaaatgtttgttattatattataAG</v>
      </c>
      <c r="Z22" t="s">
        <v>332</v>
      </c>
      <c r="AA22" t="s">
        <v>15</v>
      </c>
      <c r="AB22" t="s">
        <v>427</v>
      </c>
      <c r="AD22" t="s">
        <v>438</v>
      </c>
      <c r="AE22" t="s">
        <v>344</v>
      </c>
      <c r="AF22" t="s">
        <v>362</v>
      </c>
    </row>
    <row r="23" spans="1:32">
      <c r="A23" t="s">
        <v>327</v>
      </c>
      <c r="B23" t="s">
        <v>333</v>
      </c>
      <c r="C23" t="s">
        <v>112</v>
      </c>
      <c r="D23" t="s">
        <v>170</v>
      </c>
      <c r="E23" t="s">
        <v>16</v>
      </c>
      <c r="F23" s="5" t="s">
        <v>195</v>
      </c>
      <c r="G23" s="5" t="str">
        <f>VLOOKUP(C23,features!A:B,2,FALSE)</f>
        <v>CGAATAACATTAGTCTCCTTCGGGAGACTtTTTTTCATTTTAC</v>
      </c>
      <c r="H23" s="5" t="str">
        <f>VLOOKUP(D23,features!A:E,2,FALSE)</f>
        <v>CAGCCACGTATCGCCAGATG</v>
      </c>
      <c r="I23" s="5" t="s">
        <v>197</v>
      </c>
      <c r="J23" s="5" t="str">
        <f>VLOOKUP(D23,features!A:E,3,FALSE)</f>
        <v>tttaatgataatgtatt</v>
      </c>
      <c r="K23" s="5" t="s">
        <v>198</v>
      </c>
      <c r="L23" s="5" t="str">
        <f>VLOOKUP(D23,features!A:E,4,FALSE)</f>
        <v>aacaga</v>
      </c>
      <c r="M23" s="5" t="s">
        <v>15</v>
      </c>
      <c r="N23" s="5" t="s">
        <v>196</v>
      </c>
      <c r="O23" s="5"/>
      <c r="P23" s="10" t="str">
        <f t="shared" si="9"/>
        <v>ccataTCTAGACGAATAACATTAGTCTCCTTCGGGAGACTtTTTTTCATTTTACCAGCCACGTATCGCCAGATGtttacatttaatgataatgtatttattataacagaAGGATCCactag</v>
      </c>
      <c r="Q23" s="5" t="str">
        <f t="shared" si="10"/>
        <v>ccataTCTAGACGAATAACATTAGTCTCCTTCGGGAGACTtTTTTTCATTTTACCAGCCACGTATCGCCAGATG</v>
      </c>
      <c r="R23" s="5">
        <f t="shared" si="11"/>
        <v>74</v>
      </c>
      <c r="S23" s="5" t="str">
        <f t="shared" si="12"/>
        <v>CAGCCACGTATCGCCAGATGtttacatttaatgataatgtatttattataacagaAGGATCCactag</v>
      </c>
      <c r="T23" s="8" t="str">
        <f>[1]!revcom(S23)</f>
        <v>ctagtGGATCCTtctgttataataaatacattatcattaaatgtaaaCATCTGGCGATACGTGGCTG</v>
      </c>
      <c r="U23" s="5">
        <f t="shared" si="13"/>
        <v>67</v>
      </c>
      <c r="V23" s="5"/>
      <c r="W23" s="3" t="str">
        <f t="shared" si="14"/>
        <v>CTAGACGAATAACATTAGTCTCCTTCGGGAGACTtTTTTTCATTTTACCAGCCACGTATCGCCAGATGtttacatttaatgataatgtatttattataacagaAG</v>
      </c>
      <c r="X23" s="38" t="str">
        <f t="shared" si="7"/>
        <v>attaccgcctttgagtgagctgataccgctcgccgcagccgaacgaccgagcgcagcgagtcagtgagcgaggaagcctgcaaCTCGAGtGAGGAGGTCTCAccctACTAGACGAATAACATTAGTCTCCTTCGGGAGACTtTTTTTCATTTTACCAGCCACGTATCGCCAGATGtttacatttaatgataatgtatttattataacaga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Y23" s="3" t="str">
        <f t="shared" si="15"/>
        <v>CTCGAGtGAGGAGGTCTCAccctACTAGACGAATAACATTAGTCTCCTTCGGGAGACTtTTTTTCATTTTACCAGCCACGTATCGCCAGATGtttacatttaatgataatgtatttattataacagaAG</v>
      </c>
      <c r="Z23" t="s">
        <v>333</v>
      </c>
      <c r="AA23" t="s">
        <v>15</v>
      </c>
      <c r="AB23" t="s">
        <v>426</v>
      </c>
      <c r="AC23" t="s">
        <v>433</v>
      </c>
      <c r="AE23" t="s">
        <v>345</v>
      </c>
      <c r="AF23" t="s">
        <v>363</v>
      </c>
    </row>
    <row r="24" spans="1:32">
      <c r="A24" t="s">
        <v>328</v>
      </c>
      <c r="B24" t="s">
        <v>334</v>
      </c>
      <c r="C24" t="s">
        <v>113</v>
      </c>
      <c r="D24" t="s">
        <v>171</v>
      </c>
      <c r="E24" t="s">
        <v>17</v>
      </c>
      <c r="F24" s="5" t="s">
        <v>195</v>
      </c>
      <c r="G24" s="5" t="str">
        <f>VLOOKUP(C24,features!A:B,2,FALSE)</f>
        <v>CTTTTAAGGAGTGGGCCGCAAGGCCCATTTTATTATGAA</v>
      </c>
      <c r="H24" s="5" t="str">
        <f>VLOOKUP(D24,features!A:E,2,FALSE)</f>
        <v>CATCCTACCTGAGGTCTGTG</v>
      </c>
      <c r="I24" s="5" t="s">
        <v>197</v>
      </c>
      <c r="J24" s="5" t="str">
        <f>VLOOKUP(D24,features!A:E,3,FALSE)</f>
        <v>aaataaaaccatgatat</v>
      </c>
      <c r="K24" s="5" t="s">
        <v>198</v>
      </c>
      <c r="L24" s="5" t="str">
        <f>VLOOKUP(D24,features!A:E,4,FALSE)</f>
        <v>cgattt</v>
      </c>
      <c r="M24" s="5" t="s">
        <v>15</v>
      </c>
      <c r="N24" s="5" t="s">
        <v>196</v>
      </c>
      <c r="O24" s="5"/>
      <c r="P24" s="10" t="str">
        <f t="shared" si="9"/>
        <v>ccataTCTAGACTTTTAAGGAGTGGGCCGCAAGGCCCATTTTATTATGAACATCCTACCTGAGGTCTGTGtttacaaaataaaaccatgatattattatcgatttAGGATCCactag</v>
      </c>
      <c r="Q24" s="5" t="str">
        <f t="shared" si="10"/>
        <v>ccataTCTAGACTTTTAAGGAGTGGGCCGCAAGGCCCATTTTATTATGAACATCCTACCTGAGGTCTGTG</v>
      </c>
      <c r="R24" s="5">
        <f t="shared" si="11"/>
        <v>70</v>
      </c>
      <c r="S24" s="5" t="str">
        <f t="shared" si="12"/>
        <v>CATCCTACCTGAGGTCTGTGtttacaaaataaaaccatgatattattatcgatttAGGATCCactag</v>
      </c>
      <c r="T24" s="8" t="str">
        <f>[1]!revcom(S24)</f>
        <v>ctagtGGATCCTaaatcgataataatatcatggttttattttgtaaaCACAGACCTCAGGTAGGATG</v>
      </c>
      <c r="U24" s="5">
        <f t="shared" si="13"/>
        <v>67</v>
      </c>
      <c r="V24" s="5"/>
      <c r="W24" s="3" t="str">
        <f t="shared" si="14"/>
        <v>CTAGACTTTTAAGGAGTGGGCCGCAAGGCCCATTTTATTATGAACATCCTACCTGAGGTCTGTGtttacaaaataaaaccatgatattattatcgatttAG</v>
      </c>
      <c r="X24" s="38" t="str">
        <f t="shared" si="7"/>
        <v>attaccgcctttgagtgagctgataccgctcgccgcagccgaacgaccgagcgcagcgagtcagtgagcgaggaagcctgcaaCTCGAGtGAGGAGGTCTCAagcaACTAGACTTTTAAGGAGTGGGCCGCAAGGCCCATTTTATTATGAACATCCTACCTGAGGTCTGTGtttacaaaataaaaccatgatattattatcgatt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gttc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Y24" s="3" t="str">
        <f t="shared" si="15"/>
        <v>CTCGAGtGAGGAGGTCTCAagcaACTAGACTTTTAAGGAGTGGGCCGCAAGGCCCATTTTATTATGAACATCCTACCTGAGGTCTGTGtttacaaaataaaaccatgatattattatcgatttAG</v>
      </c>
      <c r="Z24" t="s">
        <v>334</v>
      </c>
      <c r="AA24" t="s">
        <v>15</v>
      </c>
      <c r="AB24" t="s">
        <v>426</v>
      </c>
      <c r="AC24" t="s">
        <v>439</v>
      </c>
      <c r="AE24" t="s">
        <v>346</v>
      </c>
      <c r="AF24" t="s">
        <v>364</v>
      </c>
    </row>
    <row r="26" spans="1:32">
      <c r="D26" s="32"/>
      <c r="E26" t="s">
        <v>18</v>
      </c>
      <c r="F26" s="32" t="s">
        <v>419</v>
      </c>
      <c r="G26" s="32" t="s">
        <v>420</v>
      </c>
    </row>
    <row r="27" spans="1:32">
      <c r="D27" s="32" t="s">
        <v>416</v>
      </c>
      <c r="E27" t="s">
        <v>15</v>
      </c>
      <c r="F27" s="32" t="s">
        <v>421</v>
      </c>
      <c r="G27" s="32" t="s">
        <v>202</v>
      </c>
      <c r="T27" s="3"/>
    </row>
    <row r="28" spans="1:32">
      <c r="D28" s="32" t="s">
        <v>417</v>
      </c>
      <c r="E28" t="s">
        <v>16</v>
      </c>
      <c r="F28" s="32" t="s">
        <v>422</v>
      </c>
      <c r="G28" s="32" t="s">
        <v>423</v>
      </c>
      <c r="T28" s="3"/>
    </row>
    <row r="29" spans="1:32">
      <c r="D29" s="32" t="s">
        <v>418</v>
      </c>
      <c r="E29" t="s">
        <v>17</v>
      </c>
      <c r="F29" s="32" t="s">
        <v>424</v>
      </c>
      <c r="G29" s="32" t="s">
        <v>425</v>
      </c>
      <c r="T29" s="3"/>
    </row>
    <row r="30" spans="1:32">
      <c r="R30" t="s">
        <v>15</v>
      </c>
      <c r="S30" s="12" t="s">
        <v>222</v>
      </c>
      <c r="T30" s="3" t="s">
        <v>225</v>
      </c>
    </row>
    <row r="31" spans="1:32">
      <c r="R31" t="s">
        <v>16</v>
      </c>
      <c r="S31" s="12" t="s">
        <v>223</v>
      </c>
      <c r="T31" s="3" t="s">
        <v>227</v>
      </c>
    </row>
    <row r="32" spans="1:32">
      <c r="R32" t="s">
        <v>17</v>
      </c>
      <c r="S32" s="12" t="s">
        <v>224</v>
      </c>
      <c r="T32" s="3" t="s">
        <v>228</v>
      </c>
    </row>
    <row r="33" spans="19:20">
      <c r="S33" s="12" t="s">
        <v>201</v>
      </c>
      <c r="T33" s="3" t="s">
        <v>202</v>
      </c>
    </row>
    <row r="34" spans="19:20">
      <c r="S34" s="12"/>
      <c r="T34" s="3"/>
    </row>
    <row r="35" spans="19:20">
      <c r="S35" s="12" t="s">
        <v>218</v>
      </c>
      <c r="T35" s="3"/>
    </row>
    <row r="36" spans="19:20">
      <c r="S36" s="12" t="s">
        <v>219</v>
      </c>
      <c r="T36" s="3"/>
    </row>
    <row r="37" spans="19:20">
      <c r="S37" s="12"/>
      <c r="T37" s="12"/>
    </row>
  </sheetData>
  <phoneticPr fontId="15" type="noConversion"/>
  <pageMargins left="0.75" right="0.75" top="1" bottom="1" header="0.5" footer="0.5"/>
  <pageSetup orientation="portrait" horizontalDpi="4294967292" verticalDpi="4294967292"/>
  <ignoredErrors>
    <ignoredError sqref="G2:G13 M2:M13 L2:L13 J2:J13 H2:H13 Y2:Y12 G19:G21" emptyCellReference="1"/>
    <ignoredError sqref="S2:S13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opLeftCell="F1" workbookViewId="0">
      <selection activeCell="H27" sqref="H27"/>
    </sheetView>
  </sheetViews>
  <sheetFormatPr baseColWidth="10" defaultRowHeight="15" x14ac:dyDescent="0"/>
  <cols>
    <col min="6" max="6" width="11.83203125" customWidth="1"/>
    <col min="7" max="7" width="43.1640625" bestFit="1" customWidth="1"/>
    <col min="8" max="8" width="19.5" bestFit="1" customWidth="1"/>
    <col min="9" max="9" width="6.6640625" bestFit="1" customWidth="1"/>
    <col min="10" max="10" width="16.83203125" bestFit="1" customWidth="1"/>
    <col min="12" max="12" width="6.6640625" bestFit="1" customWidth="1"/>
    <col min="13" max="13" width="3.83203125" bestFit="1" customWidth="1"/>
    <col min="14" max="14" width="16.83203125" bestFit="1" customWidth="1"/>
    <col min="15" max="15" width="2.83203125" customWidth="1"/>
    <col min="16" max="16" width="10.83203125" style="11"/>
    <col min="18" max="18" width="17.1640625" customWidth="1"/>
    <col min="19" max="19" width="17.1640625" style="16" customWidth="1"/>
  </cols>
  <sheetData>
    <row r="1" spans="1:22">
      <c r="A1" t="s">
        <v>172</v>
      </c>
      <c r="B1" t="s">
        <v>199</v>
      </c>
      <c r="C1" t="s">
        <v>0</v>
      </c>
      <c r="D1" t="s">
        <v>2</v>
      </c>
      <c r="E1" t="s">
        <v>18</v>
      </c>
      <c r="F1" t="s">
        <v>173</v>
      </c>
      <c r="G1" t="s">
        <v>180</v>
      </c>
      <c r="H1" t="s">
        <v>152</v>
      </c>
      <c r="I1" s="6">
        <v>-35</v>
      </c>
      <c r="J1" s="6" t="s">
        <v>181</v>
      </c>
      <c r="K1" s="6">
        <v>-10</v>
      </c>
      <c r="L1" s="6" t="s">
        <v>181</v>
      </c>
      <c r="M1" s="6" t="s">
        <v>182</v>
      </c>
      <c r="N1" s="6" t="s">
        <v>183</v>
      </c>
      <c r="P1" s="9" t="s">
        <v>184</v>
      </c>
      <c r="Q1" s="6" t="s">
        <v>200</v>
      </c>
      <c r="R1" s="6" t="s">
        <v>226</v>
      </c>
      <c r="S1" s="14" t="s">
        <v>309</v>
      </c>
      <c r="T1" s="6" t="s">
        <v>220</v>
      </c>
    </row>
    <row r="2" spans="1:22">
      <c r="A2" s="13" t="s">
        <v>237</v>
      </c>
      <c r="G2" s="5"/>
      <c r="H2" s="5"/>
      <c r="Q2" s="12"/>
      <c r="R2" s="3"/>
      <c r="S2" s="15" t="s">
        <v>221</v>
      </c>
      <c r="T2" t="s">
        <v>221</v>
      </c>
    </row>
    <row r="3" spans="1:22">
      <c r="A3" t="s">
        <v>249</v>
      </c>
      <c r="C3" t="s">
        <v>103</v>
      </c>
      <c r="D3" t="s">
        <v>160</v>
      </c>
      <c r="E3" t="s">
        <v>15</v>
      </c>
      <c r="F3" s="5" t="s">
        <v>195</v>
      </c>
      <c r="G3" s="5" t="str">
        <f>VLOOKUP(C3,features!A:B,2,FALSE)</f>
        <v>GTAAAAGTTAGGACGCCGAAAGGCGTCTTTTGGTACGCT</v>
      </c>
      <c r="H3" s="5" t="str">
        <f>VLOOKUP(D3,features!A:E,2,FALSE)</f>
        <v>GATGGCTGTGCTTGGAGCTA</v>
      </c>
      <c r="I3" s="5" t="s">
        <v>239</v>
      </c>
      <c r="J3" s="5" t="str">
        <f>VLOOKUP(D3,features!A:E,3,FALSE)</f>
        <v>aaaattggtatatatga</v>
      </c>
      <c r="K3" s="5" t="s">
        <v>240</v>
      </c>
      <c r="L3" s="5" t="str">
        <f>VLOOKUP(D3,features!A:E,4,FALSE)</f>
        <v>ataatc</v>
      </c>
      <c r="M3" s="5" t="str">
        <f>VLOOKUP(D3,features!A:E,5,FALSE)</f>
        <v>A</v>
      </c>
      <c r="N3" s="5" t="s">
        <v>312</v>
      </c>
      <c r="O3" s="5"/>
      <c r="P3" s="10" t="str">
        <f>CONCATENATE(F3,G3,H3,I3,J3,K3,L3,M3,N3)</f>
        <v>ccataTCTAGAGTAAAAGTTAGGACGCCGAAAGGCGTCTTTTGGTACGCTGATGGCTGTGCTTGGAGCTAttgacaaaaattggtatatatgatataatataatcAGGATCCacttg</v>
      </c>
      <c r="Q3" s="3" t="str">
        <f t="shared" ref="Q3:Q14" si="0">MID(P3,7,LEN(P3)-16)</f>
        <v>CTAGAGTAAAAGTTAGGACGCCGAAAGGCGTCTTTTGGTACGCTGATGGCTGTGCTTGGAGCTAttgacaaaaattggtatatatgatataatataatcAG</v>
      </c>
      <c r="R3" s="3" t="s">
        <v>313</v>
      </c>
      <c r="S3" s="15" t="str">
        <f>[1]!revcom(CONCATENATE(H3,I3,J3,K3,L3,M3,N3))</f>
        <v>caagtGGATCCTgattatattatatcatatataccaatttttgtcaaTAGCTCCAAGCACAGCCATC</v>
      </c>
      <c r="T3" t="s">
        <v>221</v>
      </c>
    </row>
    <row r="4" spans="1:22">
      <c r="A4" t="s">
        <v>250</v>
      </c>
      <c r="C4" t="s">
        <v>104</v>
      </c>
      <c r="D4" t="s">
        <v>161</v>
      </c>
      <c r="E4" t="s">
        <v>16</v>
      </c>
      <c r="F4" s="5" t="s">
        <v>195</v>
      </c>
      <c r="G4" s="5" t="str">
        <f>VLOOKUP(C4,features!A:B,2,FALSE)</f>
        <v>CCATAATCATAAGGGGCTTCGGCCCCTTTCTTCATTTTGA</v>
      </c>
      <c r="H4" s="5" t="str">
        <f>VLOOKUP(D4,features!A:E,2,FALSE)</f>
        <v>GCGAATAATACCTCAGAGCG</v>
      </c>
      <c r="I4" s="5" t="s">
        <v>239</v>
      </c>
      <c r="J4" s="5" t="str">
        <f>VLOOKUP(D4,features!A:E,3,FALSE)</f>
        <v>gctagctcagtcctagg</v>
      </c>
      <c r="K4" s="5" t="s">
        <v>240</v>
      </c>
      <c r="L4" s="5" t="str">
        <f>VLOOKUP(D4,features!A:E,4,FALSE)</f>
        <v>gctagc</v>
      </c>
      <c r="M4" s="5" t="str">
        <f>VLOOKUP(D4,features!A:E,5,FALSE)</f>
        <v>A</v>
      </c>
      <c r="N4" s="5" t="s">
        <v>312</v>
      </c>
      <c r="O4" s="5"/>
      <c r="P4" s="10" t="str">
        <f t="shared" ref="P4:P14" si="1">CONCATENATE(F4,G4,H4,I4,J4,K4,L4,M4,N4)</f>
        <v>ccataTCTAGACCATAATCATAAGGGGCTTCGGCCCCTTTCTTCATTTTGAGCGAATAATACCTCAGAGCGttgacagctagctcagtcctaggtataatgctagcAGGATCCacttg</v>
      </c>
      <c r="Q4" s="3" t="str">
        <f t="shared" si="0"/>
        <v>CTAGACCATAATCATAAGGGGCTTCGGCCCCTTTCTTCATTTTGAGCGAATAATACCTCAGAGCGttgacagctagctcagtcctaggtataatgctagcAG</v>
      </c>
      <c r="R4" s="3" t="s">
        <v>313</v>
      </c>
      <c r="S4" s="15" t="str">
        <f>[1]!revcom(CONCATENATE(H4,I4,J4,K4,L4,M4,N4))</f>
        <v>caagtGGATCCTgctagcattatacctaggactgagctagctgtcaaCGCTCTGAGGTATTATTCGC</v>
      </c>
      <c r="T4" t="s">
        <v>221</v>
      </c>
    </row>
    <row r="5" spans="1:22">
      <c r="A5" t="s">
        <v>251</v>
      </c>
      <c r="C5" t="s">
        <v>105</v>
      </c>
      <c r="D5" t="s">
        <v>162</v>
      </c>
      <c r="E5" t="s">
        <v>17</v>
      </c>
      <c r="F5" s="5" t="s">
        <v>195</v>
      </c>
      <c r="G5" s="5" t="str">
        <f>VLOOKUP(C5,features!A:B,2,FALSE)</f>
        <v>TATAAATGATAGGGAGCCTTCGGGCTCCCTTTTTTATTTCAA</v>
      </c>
      <c r="H5" s="5" t="str">
        <f>VLOOKUP(D5,features!A:E,2,FALSE)</f>
        <v>CTAGATGCAGTGCTTGCTCT</v>
      </c>
      <c r="I5" s="5" t="s">
        <v>239</v>
      </c>
      <c r="J5" s="5" t="str">
        <f>VLOOKUP(D5,features!A:E,3,FALSE)</f>
        <v>acataaaaactttgtgt</v>
      </c>
      <c r="K5" s="5" t="s">
        <v>240</v>
      </c>
      <c r="L5" s="5" t="str">
        <f>VLOOKUP(D5,features!A:E,4,FALSE)</f>
        <v>ctcaat</v>
      </c>
      <c r="M5" s="5" t="str">
        <f>VLOOKUP(D5,features!A:E,5,FALSE)</f>
        <v>A</v>
      </c>
      <c r="N5" s="5" t="s">
        <v>312</v>
      </c>
      <c r="O5" s="5"/>
      <c r="P5" s="10" t="str">
        <f t="shared" si="1"/>
        <v>ccataTCTAGATATAAATGATAGGGAGCCTTCGGGCTCCCTTTTTTATTTCAACTAGATGCAGTGCTTGCTCTttgacaacataaaaactttgtgttataatctcaatAGGATCCacttg</v>
      </c>
      <c r="Q5" s="3" t="str">
        <f t="shared" si="0"/>
        <v>CTAGATATAAATGATAGGGAGCCTTCGGGCTCCCTTTTTTATTTCAACTAGATGCAGTGCTTGCTCTttgacaacataaaaactttgtgttataatctcaatAG</v>
      </c>
      <c r="R5" s="3" t="s">
        <v>313</v>
      </c>
      <c r="S5" s="15" t="str">
        <f>[1]!revcom(CONCATENATE(H5,I5,J5,K5,L5,M5,N5))</f>
        <v>caagtGGATCCTattgagattataacacaaagtttttatgttgtcaaAGAGCAAGCACTGCATCTAG</v>
      </c>
      <c r="T5" t="s">
        <v>221</v>
      </c>
    </row>
    <row r="6" spans="1:22">
      <c r="A6" t="s">
        <v>252</v>
      </c>
      <c r="C6" t="s">
        <v>1</v>
      </c>
      <c r="D6" t="s">
        <v>163</v>
      </c>
      <c r="E6" t="s">
        <v>15</v>
      </c>
      <c r="F6" s="5" t="s">
        <v>195</v>
      </c>
      <c r="G6" s="5" t="str">
        <f>VLOOKUP(C6,features!A:B,2,FALSE)</f>
        <v>ATAAAGAAAAAGGGAGCCCATGGGCTCCCTTAATTTAAAATG</v>
      </c>
      <c r="H6" s="5" t="str">
        <f>VLOOKUP(D6,features!A:E,2,FALSE)</f>
        <v>GTTGTCTTAAGAACGACTTC</v>
      </c>
      <c r="I6" s="5" t="s">
        <v>239</v>
      </c>
      <c r="J6" s="5" t="str">
        <f>VLOOKUP(D6,features!A:E,3,FALSE)</f>
        <v>tttttgcttccgtgtgg</v>
      </c>
      <c r="K6" s="5" t="s">
        <v>240</v>
      </c>
      <c r="L6" s="5" t="str">
        <f>VLOOKUP(D6,features!A:E,4,FALSE)</f>
        <v>gggagc</v>
      </c>
      <c r="M6" s="5" t="str">
        <f>VLOOKUP(D6,features!A:E,5,FALSE)</f>
        <v>A</v>
      </c>
      <c r="N6" s="5" t="s">
        <v>312</v>
      </c>
      <c r="O6" s="5"/>
      <c r="P6" s="10" t="str">
        <f t="shared" si="1"/>
        <v>ccataTCTAGAATAAAGAAAAAGGGAGCCCATGGGCTCCCTTAATTTAAAATGGTTGTCTTAAGAACGACTTCttgacatttttgcttccgtgtggtataatgggagcAGGATCCacttg</v>
      </c>
      <c r="Q6" s="3" t="str">
        <f t="shared" si="0"/>
        <v>CTAGAATAAAGAAAAAGGGAGCCCATGGGCTCCCTTAATTTAAAATGGTTGTCTTAAGAACGACTTCttgacatttttgcttccgtgtggtataatgggagcAG</v>
      </c>
      <c r="R6" s="3" t="s">
        <v>313</v>
      </c>
      <c r="S6" s="15" t="str">
        <f>[1]!revcom(CONCATENATE(H6,I6,J6,K6,L6,M6,N6))</f>
        <v>caagtGGATCCTgctcccattataccacacggaagcaaaaatgtcaaGAAGTCGTTCTTAAGACAAC</v>
      </c>
      <c r="T6" t="s">
        <v>221</v>
      </c>
    </row>
    <row r="7" spans="1:22">
      <c r="A7" t="s">
        <v>253</v>
      </c>
      <c r="C7" t="s">
        <v>106</v>
      </c>
      <c r="D7" t="s">
        <v>164</v>
      </c>
      <c r="E7" t="s">
        <v>16</v>
      </c>
      <c r="F7" s="5" t="s">
        <v>195</v>
      </c>
      <c r="G7" s="5" t="str">
        <f>VLOOKUP(C7,features!A:B,2,FALSE)</f>
        <v>GCATAAGTTGAGGACTCCTTCGGGAGTCCTTTTTTATTTTCC</v>
      </c>
      <c r="H7" s="5" t="str">
        <f>VLOOKUP(D7,features!A:E,2,FALSE)</f>
        <v>CAGGTGGTATGGAAGCTATC</v>
      </c>
      <c r="I7" s="5" t="s">
        <v>239</v>
      </c>
      <c r="J7" s="5" t="str">
        <f>VLOOKUP(D7,features!A:E,3,FALSE)</f>
        <v>tcttcagtattatgtgg</v>
      </c>
      <c r="K7" s="5" t="s">
        <v>240</v>
      </c>
      <c r="L7" s="5" t="str">
        <f>VLOOKUP(D7,features!A:E,4,FALSE)</f>
        <v>cgagtc</v>
      </c>
      <c r="M7" s="5" t="str">
        <f>VLOOKUP(D7,features!A:E,5,FALSE)</f>
        <v>A</v>
      </c>
      <c r="N7" s="5" t="s">
        <v>312</v>
      </c>
      <c r="O7" s="5"/>
      <c r="P7" s="10" t="str">
        <f t="shared" si="1"/>
        <v>ccataTCTAGAGCATAAGTTGAGGACTCCTTCGGGAGTCCTTTTTTATTTTCCCAGGTGGTATGGAAGCTATCttgacatcttcagtattatgtggtataatcgagtcAGGATCCacttg</v>
      </c>
      <c r="Q7" s="3" t="str">
        <f t="shared" si="0"/>
        <v>CTAGAGCATAAGTTGAGGACTCCTTCGGGAGTCCTTTTTTATTTTCCCAGGTGGTATGGAAGCTATCttgacatcttcagtattatgtggtataatcgagtcAG</v>
      </c>
      <c r="R7" s="3" t="s">
        <v>313</v>
      </c>
      <c r="S7" s="15" t="str">
        <f>[1]!revcom(CONCATENATE(H7,I7,J7,K7,L7,M7,N7))</f>
        <v>caagtGGATCCTgactcgattataccacataatactgaagatgtcaaGATAGCTTCCATACCACCTG</v>
      </c>
      <c r="T7" t="s">
        <v>221</v>
      </c>
    </row>
    <row r="8" spans="1:22">
      <c r="A8" t="s">
        <v>254</v>
      </c>
      <c r="C8" t="s">
        <v>107</v>
      </c>
      <c r="D8" t="s">
        <v>165</v>
      </c>
      <c r="E8" t="s">
        <v>17</v>
      </c>
      <c r="F8" s="5" t="s">
        <v>195</v>
      </c>
      <c r="G8" s="5" t="str">
        <f>VLOOKUP(C8,features!A:B,2,FALSE)</f>
        <v>GTTAAATAAAAAGGGACCGAAAGGTCCCTTTGTTTTATTCAT</v>
      </c>
      <c r="H8" s="5" t="str">
        <f>VLOOKUP(D8,features!A:E,2,FALSE)</f>
        <v>GATTCTATAAGATTGCACTA</v>
      </c>
      <c r="I8" s="5" t="s">
        <v>239</v>
      </c>
      <c r="J8" s="5" t="str">
        <f>VLOOKUP(D8,features!A:E,3,FALSE)</f>
        <v>tgatagaagcactctac</v>
      </c>
      <c r="K8" s="5" t="s">
        <v>240</v>
      </c>
      <c r="L8" s="5" t="str">
        <f>VLOOKUP(D8,features!A:E,4,FALSE)</f>
        <v>ctcaat</v>
      </c>
      <c r="M8" s="5" t="str">
        <f>VLOOKUP(D8,features!A:E,5,FALSE)</f>
        <v>A</v>
      </c>
      <c r="N8" s="5" t="s">
        <v>312</v>
      </c>
      <c r="O8" s="5"/>
      <c r="P8" s="10" t="str">
        <f t="shared" si="1"/>
        <v>ccataTCTAGAGTTAAATAAAAAGGGACCGAAAGGTCCCTTTGTTTTATTCATGATTCTATAAGATTGCACTAttgacatgatagaagcactctactataatctcaatAGGATCCacttg</v>
      </c>
      <c r="Q8" s="3" t="str">
        <f t="shared" si="0"/>
        <v>CTAGAGTTAAATAAAAAGGGACCGAAAGGTCCCTTTGTTTTATTCATGATTCTATAAGATTGCACTAttgacatgatagaagcactctactataatctcaatAG</v>
      </c>
      <c r="R8" s="3" t="s">
        <v>313</v>
      </c>
      <c r="S8" s="15" t="str">
        <f>[1]!revcom(CONCATENATE(H8,I8,J8,K8,L8,M8,N8))</f>
        <v>caagtGGATCCTattgagattatagtagagtgcttctatcatgtcaaTAGTGCAATCTTATAGAATC</v>
      </c>
      <c r="T8" t="s">
        <v>221</v>
      </c>
    </row>
    <row r="9" spans="1:22">
      <c r="A9" t="s">
        <v>255</v>
      </c>
      <c r="C9" t="s">
        <v>108</v>
      </c>
      <c r="D9" t="s">
        <v>166</v>
      </c>
      <c r="E9" t="s">
        <v>15</v>
      </c>
      <c r="F9" s="5" t="s">
        <v>195</v>
      </c>
      <c r="G9" s="5" t="str">
        <f>VLOOKUP(C9,features!A:B,2,FALSE)</f>
        <v>CAGTAATTTTAGGGAGAGCCGAGGCTCTCCCTTTTTTATTTTA</v>
      </c>
      <c r="H9" s="5" t="str">
        <f>VLOOKUP(D9,features!A:E,2,FALSE)</f>
        <v>CAACTTGTGAAGTGCCTAAC</v>
      </c>
      <c r="I9" s="5" t="s">
        <v>239</v>
      </c>
      <c r="J9" s="5" t="str">
        <f>VLOOKUP(D9,features!A:E,3,FALSE)</f>
        <v>taatgacattattttag</v>
      </c>
      <c r="K9" s="5" t="s">
        <v>240</v>
      </c>
      <c r="L9" s="5" t="str">
        <f>VLOOKUP(D9,features!A:E,4,FALSE)</f>
        <v>taggac</v>
      </c>
      <c r="M9" s="5" t="str">
        <f>VLOOKUP(D9,features!A:E,5,FALSE)</f>
        <v>G</v>
      </c>
      <c r="N9" s="5" t="s">
        <v>312</v>
      </c>
      <c r="O9" s="5"/>
      <c r="P9" s="10" t="str">
        <f t="shared" si="1"/>
        <v>ccataTCTAGACAGTAATTTTAGGGAGAGCCGAGGCTCTCCCTTTTTTATTTTACAACTTGTGAAGTGCCTAACttgacataatgacattattttagtataattaggacGGGATCCacttg</v>
      </c>
      <c r="Q9" s="3" t="str">
        <f t="shared" si="0"/>
        <v>CTAGACAGTAATTTTAGGGAGAGCCGAGGCTCTCCCTTTTTTATTTTACAACTTGTGAAGTGCCTAACttgacataatgacattattttagtataattaggacGG</v>
      </c>
      <c r="R9" s="3" t="s">
        <v>313</v>
      </c>
      <c r="S9" s="15" t="str">
        <f>[1]!revcom(CONCATENATE(H9,I9,J9,K9,L9,M9,N9))</f>
        <v>caagtGGATCCCgtcctaattatactaaaataatgtcattatgtcaaGTTAGGCACTTCACAAGTTG</v>
      </c>
      <c r="T9" t="s">
        <v>221</v>
      </c>
    </row>
    <row r="10" spans="1:22">
      <c r="A10" t="s">
        <v>256</v>
      </c>
      <c r="C10" t="s">
        <v>109</v>
      </c>
      <c r="D10" t="s">
        <v>167</v>
      </c>
      <c r="E10" t="s">
        <v>16</v>
      </c>
      <c r="F10" s="5" t="s">
        <v>195</v>
      </c>
      <c r="G10" s="5" t="str">
        <f>VLOOKUP(C10,features!A:B,2,FALSE)</f>
        <v>TAATAACTCAAGGACTCCTTCGGGAGTCCtTTTTTCATTTAAA</v>
      </c>
      <c r="H10" s="5" t="str">
        <f>VLOOKUP(D10,features!A:E,2,FALSE)</f>
        <v>GTCTTGTGCTCACGGAACTG</v>
      </c>
      <c r="I10" s="5" t="s">
        <v>239</v>
      </c>
      <c r="J10" s="5" t="str">
        <f>VLOOKUP(D10,features!A:E,3,FALSE)</f>
        <v>tttcgttttgattcagt</v>
      </c>
      <c r="K10" s="5" t="s">
        <v>240</v>
      </c>
      <c r="L10" s="5" t="str">
        <f>VLOOKUP(D10,features!A:E,4,FALSE)</f>
        <v>attagt</v>
      </c>
      <c r="M10" s="5" t="str">
        <f>VLOOKUP(D10,features!A:E,5,FALSE)</f>
        <v>G</v>
      </c>
      <c r="N10" s="5" t="s">
        <v>312</v>
      </c>
      <c r="O10" s="5"/>
      <c r="P10" s="10" t="str">
        <f t="shared" si="1"/>
        <v>ccataTCTAGATAATAACTCAAGGACTCCTTCGGGAGTCCtTTTTTCATTTAAAGTCTTGTGCTCACGGAACTGttgacatttcgttttgattcagttataatattagtGGGATCCacttg</v>
      </c>
      <c r="Q10" s="3" t="str">
        <f t="shared" si="0"/>
        <v>CTAGATAATAACTCAAGGACTCCTTCGGGAGTCCtTTTTTCATTTAAAGTCTTGTGCTCACGGAACTGttgacatttcgttttgattcagttataatattagtGG</v>
      </c>
      <c r="R10" s="3" t="s">
        <v>313</v>
      </c>
      <c r="S10" s="15" t="str">
        <f>[1]!revcom(CONCATENATE(H10,I10,J10,K10,L10,M10,N10))</f>
        <v>caagtGGATCCCactaatattataactgaatcaaaacgaaatgtcaaCAGTTCCGTGAGCACAAGAC</v>
      </c>
      <c r="T10" t="s">
        <v>221</v>
      </c>
    </row>
    <row r="11" spans="1:22">
      <c r="A11" t="s">
        <v>257</v>
      </c>
      <c r="C11" t="s">
        <v>110</v>
      </c>
      <c r="D11" t="s">
        <v>168</v>
      </c>
      <c r="E11" t="s">
        <v>17</v>
      </c>
      <c r="F11" s="5" t="s">
        <v>195</v>
      </c>
      <c r="G11" s="5" t="str">
        <f>VLOOKUP(C11,features!A:B,2,FALSE)</f>
        <v>ACTAATTAATTGGGGACCCTAGAGGTCCCCTTTTTTATTTTAA</v>
      </c>
      <c r="H11" s="5" t="str">
        <f>VLOOKUP(D11,features!A:E,2,FALSE)</f>
        <v>GTTCCTCACACTACGTCATG</v>
      </c>
      <c r="I11" s="5" t="s">
        <v>239</v>
      </c>
      <c r="J11" s="5" t="str">
        <f>VLOOKUP(D11,features!A:E,3,FALSE)</f>
        <v>ttaactttaatttgtgt</v>
      </c>
      <c r="K11" s="5" t="s">
        <v>240</v>
      </c>
      <c r="L11" s="5" t="str">
        <f>VLOOKUP(D11,features!A:E,4,FALSE)</f>
        <v>tagcat</v>
      </c>
      <c r="M11" s="5" t="str">
        <f>VLOOKUP(D11,features!A:E,5,FALSE)</f>
        <v>G</v>
      </c>
      <c r="N11" s="5" t="s">
        <v>312</v>
      </c>
      <c r="O11" s="5"/>
      <c r="P11" s="10" t="str">
        <f t="shared" si="1"/>
        <v>ccataTCTAGAACTAATTAATTGGGGACCCTAGAGGTCCCCTTTTTTATTTTAAGTTCCTCACACTACGTCATGttgacattaactttaatttgtgttataattagcatGGGATCCacttg</v>
      </c>
      <c r="Q11" s="3" t="str">
        <f t="shared" si="0"/>
        <v>CTAGAACTAATTAATTGGGGACCCTAGAGGTCCCCTTTTTTATTTTAAGTTCCTCACACTACGTCATGttgacattaactttaatttgtgttataattagcatGG</v>
      </c>
      <c r="R11" s="3" t="s">
        <v>313</v>
      </c>
      <c r="S11" s="15" t="str">
        <f>[1]!revcom(CONCATENATE(H11,I11,J11,K11,L11,M11,N11))</f>
        <v>caagtGGATCCCatgctaattataacacaaattaaagttaatgtcaaCATGACGTAGTGTGAGGAAC</v>
      </c>
      <c r="T11" t="s">
        <v>221</v>
      </c>
      <c r="V11" t="s">
        <v>314</v>
      </c>
    </row>
    <row r="12" spans="1:22">
      <c r="A12" t="s">
        <v>258</v>
      </c>
      <c r="C12" t="s">
        <v>111</v>
      </c>
      <c r="D12" t="s">
        <v>169</v>
      </c>
      <c r="E12" t="s">
        <v>15</v>
      </c>
      <c r="F12" s="5" t="s">
        <v>195</v>
      </c>
      <c r="G12" s="5" t="str">
        <f>VLOOKUP(C12,features!A:B,2,FALSE)</f>
        <v>CGCAACGGTTAGCCCCGACCGAAAGGTTGGGGCTTTTTGGTATCTA</v>
      </c>
      <c r="H12" s="5" t="str">
        <f>VLOOKUP(D12,features!A:E,2,FALSE)</f>
        <v>CTCACTACTATCAGTACTAC</v>
      </c>
      <c r="I12" s="5" t="s">
        <v>239</v>
      </c>
      <c r="J12" s="5" t="str">
        <f>VLOOKUP(D12,features!A:E,3,FALSE)</f>
        <v>aatcctaaaatgtttgt</v>
      </c>
      <c r="K12" s="5" t="s">
        <v>240</v>
      </c>
      <c r="L12" s="5" t="str">
        <f>VLOOKUP(D12,features!A:E,4,FALSE)</f>
        <v>attata</v>
      </c>
      <c r="M12" s="5" t="str">
        <f>VLOOKUP(D12,features!A:E,5,FALSE)</f>
        <v>G</v>
      </c>
      <c r="N12" s="5" t="s">
        <v>312</v>
      </c>
      <c r="O12" s="5"/>
      <c r="P12" s="10" t="str">
        <f t="shared" si="1"/>
        <v>ccataTCTAGACGCAACGGTTAGCCCCGACCGAAAGGTTGGGGCTTTTTGGTATCTACTCACTACTATCAGTACTACttgacaaatcctaaaatgtttgttataatattataGGGATCCacttg</v>
      </c>
      <c r="Q12" s="3" t="str">
        <f t="shared" si="0"/>
        <v>CTAGACGCAACGGTTAGCCCCGACCGAAAGGTTGGGGCTTTTTGGTATCTACTCACTACTATCAGTACTACttgacaaatcctaaaatgtttgttataatattataGG</v>
      </c>
      <c r="R12" s="3" t="s">
        <v>313</v>
      </c>
      <c r="S12" s="15" t="str">
        <f>[1]!revcom(CONCATENATE(H12,I12,J12,K12,L12,M12,N12))</f>
        <v>caagtGGATCCCtataatattataacaaacattttaggatttgtcaaGTAGTACTGATAGTAGTGAG</v>
      </c>
      <c r="T12" t="s">
        <v>221</v>
      </c>
    </row>
    <row r="13" spans="1:22">
      <c r="A13" t="s">
        <v>259</v>
      </c>
      <c r="C13" t="s">
        <v>112</v>
      </c>
      <c r="D13" t="s">
        <v>170</v>
      </c>
      <c r="E13" t="s">
        <v>16</v>
      </c>
      <c r="F13" s="5" t="s">
        <v>195</v>
      </c>
      <c r="G13" s="5" t="str">
        <f>VLOOKUP(C13,features!A:B,2,FALSE)</f>
        <v>CGAATAACATTAGTCTCCTTCGGGAGACTtTTTTTCATTTTAC</v>
      </c>
      <c r="H13" s="5" t="str">
        <f>VLOOKUP(D13,features!A:E,2,FALSE)</f>
        <v>CAGCCACGTATCGCCAGATG</v>
      </c>
      <c r="I13" s="5" t="s">
        <v>239</v>
      </c>
      <c r="J13" s="5" t="str">
        <f>VLOOKUP(D13,features!A:E,3,FALSE)</f>
        <v>tttaatgataatgtatt</v>
      </c>
      <c r="K13" s="5" t="s">
        <v>240</v>
      </c>
      <c r="L13" s="5" t="str">
        <f>VLOOKUP(D13,features!A:E,4,FALSE)</f>
        <v>aacaga</v>
      </c>
      <c r="M13" s="5" t="str">
        <f>VLOOKUP(D13,features!A:E,5,FALSE)</f>
        <v>G</v>
      </c>
      <c r="N13" s="5" t="s">
        <v>312</v>
      </c>
      <c r="O13" s="5"/>
      <c r="P13" s="10" t="str">
        <f t="shared" si="1"/>
        <v>ccataTCTAGACGAATAACATTAGTCTCCTTCGGGAGACTtTTTTTCATTTTACCAGCCACGTATCGCCAGATGttgacatttaatgataatgtatttataataacagaGGGATCCacttg</v>
      </c>
      <c r="Q13" s="3" t="str">
        <f t="shared" si="0"/>
        <v>CTAGACGAATAACATTAGTCTCCTTCGGGAGACTtTTTTTCATTTTACCAGCCACGTATCGCCAGATGttgacatttaatgataatgtatttataataacagaGG</v>
      </c>
      <c r="R13" s="3" t="s">
        <v>313</v>
      </c>
      <c r="S13" s="15" t="str">
        <f>[1]!revcom(CONCATENATE(H13,I13,J13,K13,L13,M13,N13))</f>
        <v>caagtGGATCCCtctgttattataaatacattatcattaaatgtcaaCATCTGGCGATACGTGGCTG</v>
      </c>
      <c r="T13" t="s">
        <v>221</v>
      </c>
      <c r="V13" t="s">
        <v>315</v>
      </c>
    </row>
    <row r="14" spans="1:22">
      <c r="A14" t="s">
        <v>260</v>
      </c>
      <c r="C14" t="s">
        <v>113</v>
      </c>
      <c r="D14" t="s">
        <v>171</v>
      </c>
      <c r="E14" t="s">
        <v>17</v>
      </c>
      <c r="F14" s="5" t="s">
        <v>195</v>
      </c>
      <c r="G14" s="5" t="str">
        <f>VLOOKUP(C14,features!A:B,2,FALSE)</f>
        <v>CTTTTAAGGAGTGGGCCGCAAGGCCCATTTTATTATGAA</v>
      </c>
      <c r="H14" s="5" t="str">
        <f>VLOOKUP(D14,features!A:E,2,FALSE)</f>
        <v>CATCCTACCTGAGGTCTGTG</v>
      </c>
      <c r="I14" s="5" t="s">
        <v>239</v>
      </c>
      <c r="J14" s="5" t="str">
        <f>VLOOKUP(D14,features!A:E,3,FALSE)</f>
        <v>aaataaaaccatgatat</v>
      </c>
      <c r="K14" s="5" t="s">
        <v>240</v>
      </c>
      <c r="L14" s="5" t="str">
        <f>VLOOKUP(D14,features!A:E,4,FALSE)</f>
        <v>cgattt</v>
      </c>
      <c r="M14" s="5" t="str">
        <f>VLOOKUP(D14,features!A:E,5,FALSE)</f>
        <v>G</v>
      </c>
      <c r="N14" s="5" t="s">
        <v>312</v>
      </c>
      <c r="O14" s="5"/>
      <c r="P14" s="10" t="str">
        <f t="shared" si="1"/>
        <v>ccataTCTAGACTTTTAAGGAGTGGGCCGCAAGGCCCATTTTATTATGAACATCCTACCTGAGGTCTGTGttgacaaaataaaaccatgatattataatcgatttGGGATCCacttg</v>
      </c>
      <c r="Q14" s="3" t="str">
        <f t="shared" si="0"/>
        <v>CTAGACTTTTAAGGAGTGGGCCGCAAGGCCCATTTTATTATGAACATCCTACCTGAGGTCTGTGttgacaaaataaaaccatgatattataatcgatttGG</v>
      </c>
      <c r="R14" s="3" t="s">
        <v>313</v>
      </c>
      <c r="S14" s="15" t="str">
        <f>[1]!revcom(CONCATENATE(H14,I14,J14,K14,L14,M14,N14))</f>
        <v>caagtGGATCCCaaatcgattataatatcatggttttattttgtcaaCACAGACCTCAGGTAGGATG</v>
      </c>
      <c r="T14" t="s">
        <v>221</v>
      </c>
      <c r="V14" t="s">
        <v>316</v>
      </c>
    </row>
    <row r="15" spans="1:22">
      <c r="A15" s="13" t="s">
        <v>232</v>
      </c>
      <c r="G15" s="5"/>
      <c r="H15" s="5"/>
      <c r="Q15" s="12"/>
      <c r="R15" s="3"/>
      <c r="S15" s="15" t="str">
        <f>[1]!revcom(CONCATENATE(H15,I15,J15,K15,L15,M15,N15))</f>
        <v/>
      </c>
      <c r="T15" t="s">
        <v>221</v>
      </c>
      <c r="V15" t="s">
        <v>317</v>
      </c>
    </row>
    <row r="16" spans="1:22">
      <c r="A16" t="s">
        <v>273</v>
      </c>
      <c r="C16" t="s">
        <v>103</v>
      </c>
      <c r="D16" t="s">
        <v>160</v>
      </c>
      <c r="E16" t="s">
        <v>15</v>
      </c>
      <c r="F16" s="5" t="s">
        <v>195</v>
      </c>
      <c r="G16" s="5" t="str">
        <f>VLOOKUP(C16,features!A:B,2,FALSE)</f>
        <v>GTAAAAGTTAGGACGCCGAAAGGCGTCTTTTGGTACGCT</v>
      </c>
      <c r="H16" s="5" t="str">
        <f>VLOOKUP(D16,features!A:E,2,FALSE)</f>
        <v>GATGGCTGTGCTTGGAGCTA</v>
      </c>
      <c r="I16" s="5" t="s">
        <v>235</v>
      </c>
      <c r="J16" s="5" t="str">
        <f>VLOOKUP(D16,features!A:E,3,FALSE)</f>
        <v>aaaattggtatatatga</v>
      </c>
      <c r="K16" s="5" t="s">
        <v>236</v>
      </c>
      <c r="L16" s="5" t="str">
        <f>VLOOKUP(D16,features!A:E,4,FALSE)</f>
        <v>ataatc</v>
      </c>
      <c r="M16" s="5" t="str">
        <f>VLOOKUP(D16,features!A:E,5,FALSE)</f>
        <v>A</v>
      </c>
      <c r="N16" s="5" t="s">
        <v>312</v>
      </c>
      <c r="O16" s="5"/>
      <c r="P16" s="10" t="str">
        <f>CONCATENATE(F16,G16,H16,I16,J16,K16,L16,M16,N16)</f>
        <v>ccataTCTAGAGTAAAAGTTAGGACGCCGAAAGGCGTCTTTTGGTACGCTGATGGCTGTGCTTGGAGCTAttgacgaaaattggtatatatgatacagtataatcAGGATCCacttg</v>
      </c>
      <c r="Q16" s="3" t="str">
        <f t="shared" ref="Q16:Q27" si="2">MID(P16,7,LEN(P16)-16)</f>
        <v>CTAGAGTAAAAGTTAGGACGCCGAAAGGCGTCTTTTGGTACGCTGATGGCTGTGCTTGGAGCTAttgacgaaaattggtatatatgatacagtataatcAG</v>
      </c>
      <c r="R16" s="3" t="s">
        <v>313</v>
      </c>
      <c r="S16" s="15" t="str">
        <f>[1]!revcom(CONCATENATE(H16,I16,J16,K16,L16,M16,N16))</f>
        <v>caagtGGATCCTgattatactgtatcatatataccaattttcgtcaaTAGCTCCAAGCACAGCCATC</v>
      </c>
      <c r="T16" t="s">
        <v>221</v>
      </c>
      <c r="V16" t="s">
        <v>318</v>
      </c>
    </row>
    <row r="17" spans="1:22">
      <c r="A17" t="s">
        <v>274</v>
      </c>
      <c r="C17" t="s">
        <v>104</v>
      </c>
      <c r="D17" t="s">
        <v>161</v>
      </c>
      <c r="E17" t="s">
        <v>16</v>
      </c>
      <c r="F17" s="5" t="s">
        <v>195</v>
      </c>
      <c r="G17" s="5" t="str">
        <f>VLOOKUP(C17,features!A:B,2,FALSE)</f>
        <v>CCATAATCATAAGGGGCTTCGGCCCCTTTCTTCATTTTGA</v>
      </c>
      <c r="H17" s="5" t="str">
        <f>VLOOKUP(D17,features!A:E,2,FALSE)</f>
        <v>GCGAATAATACCTCAGAGCG</v>
      </c>
      <c r="I17" s="5" t="s">
        <v>235</v>
      </c>
      <c r="J17" s="5" t="str">
        <f>VLOOKUP(D17,features!A:E,3,FALSE)</f>
        <v>gctagctcagtcctagg</v>
      </c>
      <c r="K17" s="5" t="s">
        <v>236</v>
      </c>
      <c r="L17" s="5" t="str">
        <f>VLOOKUP(D17,features!A:E,4,FALSE)</f>
        <v>gctagc</v>
      </c>
      <c r="M17" s="5" t="str">
        <f>VLOOKUP(D17,features!A:E,5,FALSE)</f>
        <v>A</v>
      </c>
      <c r="N17" s="5" t="s">
        <v>312</v>
      </c>
      <c r="O17" s="5"/>
      <c r="P17" s="10" t="str">
        <f t="shared" ref="P17:P27" si="3">CONCATENATE(F17,G17,H17,I17,J17,K17,L17,M17,N17)</f>
        <v>ccataTCTAGACCATAATCATAAGGGGCTTCGGCCCCTTTCTTCATTTTGAGCGAATAATACCTCAGAGCGttgacggctagctcagtcctaggtacagtgctagcAGGATCCacttg</v>
      </c>
      <c r="Q17" s="3" t="str">
        <f t="shared" si="2"/>
        <v>CTAGACCATAATCATAAGGGGCTTCGGCCCCTTTCTTCATTTTGAGCGAATAATACCTCAGAGCGttgacggctagctcagtcctaggtacagtgctagcAG</v>
      </c>
      <c r="R17" s="3" t="s">
        <v>313</v>
      </c>
      <c r="S17" s="15" t="str">
        <f>[1]!revcom(CONCATENATE(H17,I17,J17,K17,L17,M17,N17))</f>
        <v>caagtGGATCCTgctagcactgtacctaggactgagctagccgtcaaCGCTCTGAGGTATTATTCGC</v>
      </c>
      <c r="T17" t="s">
        <v>221</v>
      </c>
      <c r="V17" t="s">
        <v>319</v>
      </c>
    </row>
    <row r="18" spans="1:22">
      <c r="A18" t="s">
        <v>275</v>
      </c>
      <c r="C18" t="s">
        <v>105</v>
      </c>
      <c r="D18" t="s">
        <v>162</v>
      </c>
      <c r="E18" t="s">
        <v>17</v>
      </c>
      <c r="F18" s="5" t="s">
        <v>195</v>
      </c>
      <c r="G18" s="5" t="str">
        <f>VLOOKUP(C18,features!A:B,2,FALSE)</f>
        <v>TATAAATGATAGGGAGCCTTCGGGCTCCCTTTTTTATTTCAA</v>
      </c>
      <c r="H18" s="5" t="str">
        <f>VLOOKUP(D18,features!A:E,2,FALSE)</f>
        <v>CTAGATGCAGTGCTTGCTCT</v>
      </c>
      <c r="I18" s="5" t="s">
        <v>235</v>
      </c>
      <c r="J18" s="5" t="str">
        <f>VLOOKUP(D18,features!A:E,3,FALSE)</f>
        <v>acataaaaactttgtgt</v>
      </c>
      <c r="K18" s="5" t="s">
        <v>236</v>
      </c>
      <c r="L18" s="5" t="str">
        <f>VLOOKUP(D18,features!A:E,4,FALSE)</f>
        <v>ctcaat</v>
      </c>
      <c r="M18" s="5" t="str">
        <f>VLOOKUP(D18,features!A:E,5,FALSE)</f>
        <v>A</v>
      </c>
      <c r="N18" s="5" t="s">
        <v>312</v>
      </c>
      <c r="O18" s="5"/>
      <c r="P18" s="10" t="str">
        <f t="shared" si="3"/>
        <v>ccataTCTAGATATAAATGATAGGGAGCCTTCGGGCTCCCTTTTTTATTTCAACTAGATGCAGTGCTTGCTCTttgacgacataaaaactttgtgttacagtctcaatAGGATCCacttg</v>
      </c>
      <c r="Q18" s="3" t="str">
        <f t="shared" si="2"/>
        <v>CTAGATATAAATGATAGGGAGCCTTCGGGCTCCCTTTTTTATTTCAACTAGATGCAGTGCTTGCTCTttgacgacataaaaactttgtgttacagtctcaatAG</v>
      </c>
      <c r="R18" s="3" t="s">
        <v>313</v>
      </c>
      <c r="S18" s="15" t="str">
        <f>[1]!revcom(CONCATENATE(H18,I18,J18,K18,L18,M18,N18))</f>
        <v>caagtGGATCCTattgagactgtaacacaaagtttttatgtcgtcaaAGAGCAAGCACTGCATCTAG</v>
      </c>
      <c r="T18" t="s">
        <v>221</v>
      </c>
      <c r="V18" t="s">
        <v>320</v>
      </c>
    </row>
    <row r="19" spans="1:22">
      <c r="A19" t="s">
        <v>276</v>
      </c>
      <c r="C19" t="s">
        <v>1</v>
      </c>
      <c r="D19" t="s">
        <v>163</v>
      </c>
      <c r="E19" t="s">
        <v>15</v>
      </c>
      <c r="F19" s="5" t="s">
        <v>195</v>
      </c>
      <c r="G19" s="5" t="str">
        <f>VLOOKUP(C19,features!A:B,2,FALSE)</f>
        <v>ATAAAGAAAAAGGGAGCCCATGGGCTCCCTTAATTTAAAATG</v>
      </c>
      <c r="H19" s="5" t="str">
        <f>VLOOKUP(D19,features!A:E,2,FALSE)</f>
        <v>GTTGTCTTAAGAACGACTTC</v>
      </c>
      <c r="I19" s="5" t="s">
        <v>235</v>
      </c>
      <c r="J19" s="5" t="str">
        <f>VLOOKUP(D19,features!A:E,3,FALSE)</f>
        <v>tttttgcttccgtgtgg</v>
      </c>
      <c r="K19" s="5" t="s">
        <v>236</v>
      </c>
      <c r="L19" s="5" t="str">
        <f>VLOOKUP(D19,features!A:E,4,FALSE)</f>
        <v>gggagc</v>
      </c>
      <c r="M19" s="5" t="str">
        <f>VLOOKUP(D19,features!A:E,5,FALSE)</f>
        <v>A</v>
      </c>
      <c r="N19" s="5" t="s">
        <v>312</v>
      </c>
      <c r="O19" s="5"/>
      <c r="P19" s="10" t="str">
        <f t="shared" si="3"/>
        <v>ccataTCTAGAATAAAGAAAAAGGGAGCCCATGGGCTCCCTTAATTTAAAATGGTTGTCTTAAGAACGACTTCttgacgtttttgcttccgtgtggtacagtgggagcAGGATCCacttg</v>
      </c>
      <c r="Q19" s="3" t="str">
        <f t="shared" si="2"/>
        <v>CTAGAATAAAGAAAAAGGGAGCCCATGGGCTCCCTTAATTTAAAATGGTTGTCTTAAGAACGACTTCttgacgtttttgcttccgtgtggtacagtgggagcAG</v>
      </c>
      <c r="R19" s="3" t="s">
        <v>313</v>
      </c>
      <c r="S19" s="15" t="str">
        <f>[1]!revcom(CONCATENATE(H19,I19,J19,K19,L19,M19,N19))</f>
        <v>caagtGGATCCTgctcccactgtaccacacggaagcaaaaacgtcaaGAAGTCGTTCTTAAGACAAC</v>
      </c>
      <c r="T19" t="s">
        <v>221</v>
      </c>
      <c r="V19" t="s">
        <v>321</v>
      </c>
    </row>
    <row r="20" spans="1:22">
      <c r="A20" t="s">
        <v>277</v>
      </c>
      <c r="C20" t="s">
        <v>106</v>
      </c>
      <c r="D20" t="s">
        <v>164</v>
      </c>
      <c r="E20" t="s">
        <v>16</v>
      </c>
      <c r="F20" s="5" t="s">
        <v>195</v>
      </c>
      <c r="G20" s="5" t="str">
        <f>VLOOKUP(C20,features!A:B,2,FALSE)</f>
        <v>GCATAAGTTGAGGACTCCTTCGGGAGTCCTTTTTTATTTTCC</v>
      </c>
      <c r="H20" s="5" t="str">
        <f>VLOOKUP(D20,features!A:E,2,FALSE)</f>
        <v>CAGGTGGTATGGAAGCTATC</v>
      </c>
      <c r="I20" s="5" t="s">
        <v>235</v>
      </c>
      <c r="J20" s="5" t="str">
        <f>VLOOKUP(D20,features!A:E,3,FALSE)</f>
        <v>tcttcagtattatgtgg</v>
      </c>
      <c r="K20" s="5" t="s">
        <v>236</v>
      </c>
      <c r="L20" s="5" t="str">
        <f>VLOOKUP(D20,features!A:E,4,FALSE)</f>
        <v>cgagtc</v>
      </c>
      <c r="M20" s="5" t="str">
        <f>VLOOKUP(D20,features!A:E,5,FALSE)</f>
        <v>A</v>
      </c>
      <c r="N20" s="5" t="s">
        <v>312</v>
      </c>
      <c r="O20" s="5"/>
      <c r="P20" s="10" t="str">
        <f t="shared" si="3"/>
        <v>ccataTCTAGAGCATAAGTTGAGGACTCCTTCGGGAGTCCTTTTTTATTTTCCCAGGTGGTATGGAAGCTATCttgacgtcttcagtattatgtggtacagtcgagtcAGGATCCacttg</v>
      </c>
      <c r="Q20" s="3" t="str">
        <f t="shared" si="2"/>
        <v>CTAGAGCATAAGTTGAGGACTCCTTCGGGAGTCCTTTTTTATTTTCCCAGGTGGTATGGAAGCTATCttgacgtcttcagtattatgtggtacagtcgagtcAG</v>
      </c>
      <c r="R20" s="3" t="s">
        <v>313</v>
      </c>
      <c r="S20" s="15" t="str">
        <f>[1]!revcom(CONCATENATE(H20,I20,J20,K20,L20,M20,N20))</f>
        <v>caagtGGATCCTgactcgactgtaccacataatactgaagacgtcaaGATAGCTTCCATACCACCTG</v>
      </c>
      <c r="T20" t="s">
        <v>221</v>
      </c>
    </row>
    <row r="21" spans="1:22">
      <c r="A21" t="s">
        <v>278</v>
      </c>
      <c r="C21" t="s">
        <v>107</v>
      </c>
      <c r="D21" t="s">
        <v>165</v>
      </c>
      <c r="E21" t="s">
        <v>17</v>
      </c>
      <c r="F21" s="5" t="s">
        <v>195</v>
      </c>
      <c r="G21" s="5" t="str">
        <f>VLOOKUP(C21,features!A:B,2,FALSE)</f>
        <v>GTTAAATAAAAAGGGACCGAAAGGTCCCTTTGTTTTATTCAT</v>
      </c>
      <c r="H21" s="5" t="str">
        <f>VLOOKUP(D21,features!A:E,2,FALSE)</f>
        <v>GATTCTATAAGATTGCACTA</v>
      </c>
      <c r="I21" s="5" t="s">
        <v>235</v>
      </c>
      <c r="J21" s="5" t="str">
        <f>VLOOKUP(D21,features!A:E,3,FALSE)</f>
        <v>tgatagaagcactctac</v>
      </c>
      <c r="K21" s="5" t="s">
        <v>236</v>
      </c>
      <c r="L21" s="5" t="str">
        <f>VLOOKUP(D21,features!A:E,4,FALSE)</f>
        <v>ctcaat</v>
      </c>
      <c r="M21" s="5" t="str">
        <f>VLOOKUP(D21,features!A:E,5,FALSE)</f>
        <v>A</v>
      </c>
      <c r="N21" s="5" t="s">
        <v>312</v>
      </c>
      <c r="O21" s="5"/>
      <c r="P21" s="10" t="str">
        <f t="shared" si="3"/>
        <v>ccataTCTAGAGTTAAATAAAAAGGGACCGAAAGGTCCCTTTGTTTTATTCATGATTCTATAAGATTGCACTAttgacgtgatagaagcactctactacagtctcaatAGGATCCacttg</v>
      </c>
      <c r="Q21" s="3" t="str">
        <f t="shared" si="2"/>
        <v>CTAGAGTTAAATAAAAAGGGACCGAAAGGTCCCTTTGTTTTATTCATGATTCTATAAGATTGCACTAttgacgtgatagaagcactctactacagtctcaatAG</v>
      </c>
      <c r="R21" s="3" t="s">
        <v>313</v>
      </c>
      <c r="S21" s="15" t="str">
        <f>[1]!revcom(CONCATENATE(H21,I21,J21,K21,L21,M21,N21))</f>
        <v>caagtGGATCCTattgagactgtagtagagtgcttctatcacgtcaaTAGTGCAATCTTATAGAATC</v>
      </c>
      <c r="T21" t="s">
        <v>221</v>
      </c>
    </row>
    <row r="22" spans="1:22">
      <c r="A22" t="s">
        <v>279</v>
      </c>
      <c r="C22" t="s">
        <v>108</v>
      </c>
      <c r="D22" t="s">
        <v>166</v>
      </c>
      <c r="E22" t="s">
        <v>15</v>
      </c>
      <c r="F22" s="5" t="s">
        <v>195</v>
      </c>
      <c r="G22" s="5" t="str">
        <f>VLOOKUP(C22,features!A:B,2,FALSE)</f>
        <v>CAGTAATTTTAGGGAGAGCCGAGGCTCTCCCTTTTTTATTTTA</v>
      </c>
      <c r="H22" s="5" t="str">
        <f>VLOOKUP(D22,features!A:E,2,FALSE)</f>
        <v>CAACTTGTGAAGTGCCTAAC</v>
      </c>
      <c r="I22" s="5" t="s">
        <v>235</v>
      </c>
      <c r="J22" s="5" t="str">
        <f>VLOOKUP(D22,features!A:E,3,FALSE)</f>
        <v>taatgacattattttag</v>
      </c>
      <c r="K22" s="5" t="s">
        <v>236</v>
      </c>
      <c r="L22" s="5" t="str">
        <f>VLOOKUP(D22,features!A:E,4,FALSE)</f>
        <v>taggac</v>
      </c>
      <c r="M22" s="5" t="str">
        <f>VLOOKUP(D22,features!A:E,5,FALSE)</f>
        <v>G</v>
      </c>
      <c r="N22" s="5" t="s">
        <v>312</v>
      </c>
      <c r="O22" s="5"/>
      <c r="P22" s="10" t="str">
        <f t="shared" si="3"/>
        <v>ccataTCTAGACAGTAATTTTAGGGAGAGCCGAGGCTCTCCCTTTTTTATTTTACAACTTGTGAAGTGCCTAACttgacgtaatgacattattttagtacagttaggacGGGATCCacttg</v>
      </c>
      <c r="Q22" s="3" t="str">
        <f t="shared" si="2"/>
        <v>CTAGACAGTAATTTTAGGGAGAGCCGAGGCTCTCCCTTTTTTATTTTACAACTTGTGAAGTGCCTAACttgacgtaatgacattattttagtacagttaggacGG</v>
      </c>
      <c r="R22" s="3" t="s">
        <v>313</v>
      </c>
      <c r="S22" s="15" t="str">
        <f>[1]!revcom(CONCATENATE(H22,I22,J22,K22,L22,M22,N22))</f>
        <v>caagtGGATCCCgtcctaactgtactaaaataatgtcattacgtcaaGTTAGGCACTTCACAAGTTG</v>
      </c>
      <c r="T22" t="s">
        <v>221</v>
      </c>
    </row>
    <row r="23" spans="1:22">
      <c r="A23" t="s">
        <v>280</v>
      </c>
      <c r="C23" t="s">
        <v>109</v>
      </c>
      <c r="D23" t="s">
        <v>167</v>
      </c>
      <c r="E23" t="s">
        <v>16</v>
      </c>
      <c r="F23" s="5" t="s">
        <v>195</v>
      </c>
      <c r="G23" s="5" t="str">
        <f>VLOOKUP(C23,features!A:B,2,FALSE)</f>
        <v>TAATAACTCAAGGACTCCTTCGGGAGTCCtTTTTTCATTTAAA</v>
      </c>
      <c r="H23" s="5" t="str">
        <f>VLOOKUP(D23,features!A:E,2,FALSE)</f>
        <v>GTCTTGTGCTCACGGAACTG</v>
      </c>
      <c r="I23" s="5" t="s">
        <v>235</v>
      </c>
      <c r="J23" s="5" t="str">
        <f>VLOOKUP(D23,features!A:E,3,FALSE)</f>
        <v>tttcgttttgattcagt</v>
      </c>
      <c r="K23" s="5" t="s">
        <v>236</v>
      </c>
      <c r="L23" s="5" t="str">
        <f>VLOOKUP(D23,features!A:E,4,FALSE)</f>
        <v>attagt</v>
      </c>
      <c r="M23" s="5" t="str">
        <f>VLOOKUP(D23,features!A:E,5,FALSE)</f>
        <v>G</v>
      </c>
      <c r="N23" s="5" t="s">
        <v>312</v>
      </c>
      <c r="O23" s="5"/>
      <c r="P23" s="10" t="str">
        <f t="shared" si="3"/>
        <v>ccataTCTAGATAATAACTCAAGGACTCCTTCGGGAGTCCtTTTTTCATTTAAAGTCTTGTGCTCACGGAACTGttgacgtttcgttttgattcagttacagtattagtGGGATCCacttg</v>
      </c>
      <c r="Q23" s="3" t="str">
        <f t="shared" si="2"/>
        <v>CTAGATAATAACTCAAGGACTCCTTCGGGAGTCCtTTTTTCATTTAAAGTCTTGTGCTCACGGAACTGttgacgtttcgttttgattcagttacagtattagtGG</v>
      </c>
      <c r="R23" s="3" t="s">
        <v>313</v>
      </c>
      <c r="S23" s="15" t="str">
        <f>[1]!revcom(CONCATENATE(H23,I23,J23,K23,L23,M23,N23))</f>
        <v>caagtGGATCCCactaatactgtaactgaatcaaaacgaaacgtcaaCAGTTCCGTGAGCACAAGAC</v>
      </c>
      <c r="T23" t="s">
        <v>221</v>
      </c>
    </row>
    <row r="24" spans="1:22">
      <c r="A24" t="s">
        <v>281</v>
      </c>
      <c r="C24" t="s">
        <v>110</v>
      </c>
      <c r="D24" t="s">
        <v>168</v>
      </c>
      <c r="E24" t="s">
        <v>17</v>
      </c>
      <c r="F24" s="5" t="s">
        <v>195</v>
      </c>
      <c r="G24" s="5" t="str">
        <f>VLOOKUP(C24,features!A:B,2,FALSE)</f>
        <v>ACTAATTAATTGGGGACCCTAGAGGTCCCCTTTTTTATTTTAA</v>
      </c>
      <c r="H24" s="5" t="str">
        <f>VLOOKUP(D24,features!A:E,2,FALSE)</f>
        <v>GTTCCTCACACTACGTCATG</v>
      </c>
      <c r="I24" s="5" t="s">
        <v>235</v>
      </c>
      <c r="J24" s="5" t="str">
        <f>VLOOKUP(D24,features!A:E,3,FALSE)</f>
        <v>ttaactttaatttgtgt</v>
      </c>
      <c r="K24" s="5" t="s">
        <v>236</v>
      </c>
      <c r="L24" s="5" t="str">
        <f>VLOOKUP(D24,features!A:E,4,FALSE)</f>
        <v>tagcat</v>
      </c>
      <c r="M24" s="5" t="str">
        <f>VLOOKUP(D24,features!A:E,5,FALSE)</f>
        <v>G</v>
      </c>
      <c r="N24" s="5" t="s">
        <v>312</v>
      </c>
      <c r="O24" s="5"/>
      <c r="P24" s="10" t="str">
        <f t="shared" si="3"/>
        <v>ccataTCTAGAACTAATTAATTGGGGACCCTAGAGGTCCCCTTTTTTATTTTAAGTTCCTCACACTACGTCATGttgacgttaactttaatttgtgttacagttagcatGGGATCCacttg</v>
      </c>
      <c r="Q24" s="3" t="str">
        <f t="shared" si="2"/>
        <v>CTAGAACTAATTAATTGGGGACCCTAGAGGTCCCCTTTTTTATTTTAAGTTCCTCACACTACGTCATGttgacgttaactttaatttgtgttacagttagcatGG</v>
      </c>
      <c r="R24" s="3" t="s">
        <v>313</v>
      </c>
      <c r="S24" s="15" t="str">
        <f>[1]!revcom(CONCATENATE(H24,I24,J24,K24,L24,M24,N24))</f>
        <v>caagtGGATCCCatgctaactgtaacacaaattaaagttaacgtcaaCATGACGTAGTGTGAGGAAC</v>
      </c>
      <c r="T24" t="s">
        <v>221</v>
      </c>
    </row>
    <row r="25" spans="1:22">
      <c r="A25" t="s">
        <v>282</v>
      </c>
      <c r="C25" t="s">
        <v>111</v>
      </c>
      <c r="D25" t="s">
        <v>169</v>
      </c>
      <c r="E25" t="s">
        <v>15</v>
      </c>
      <c r="F25" s="5" t="s">
        <v>195</v>
      </c>
      <c r="G25" s="5" t="str">
        <f>VLOOKUP(C25,features!A:B,2,FALSE)</f>
        <v>CGCAACGGTTAGCCCCGACCGAAAGGTTGGGGCTTTTTGGTATCTA</v>
      </c>
      <c r="H25" s="5" t="str">
        <f>VLOOKUP(D25,features!A:E,2,FALSE)</f>
        <v>CTCACTACTATCAGTACTAC</v>
      </c>
      <c r="I25" s="5" t="s">
        <v>235</v>
      </c>
      <c r="J25" s="5" t="str">
        <f>VLOOKUP(D25,features!A:E,3,FALSE)</f>
        <v>aatcctaaaatgtttgt</v>
      </c>
      <c r="K25" s="5" t="s">
        <v>236</v>
      </c>
      <c r="L25" s="5" t="str">
        <f>VLOOKUP(D25,features!A:E,4,FALSE)</f>
        <v>attata</v>
      </c>
      <c r="M25" s="5" t="str">
        <f>VLOOKUP(D25,features!A:E,5,FALSE)</f>
        <v>G</v>
      </c>
      <c r="N25" s="5" t="s">
        <v>312</v>
      </c>
      <c r="O25" s="5"/>
      <c r="P25" s="10" t="str">
        <f t="shared" si="3"/>
        <v>ccataTCTAGACGCAACGGTTAGCCCCGACCGAAAGGTTGGGGCTTTTTGGTATCTACTCACTACTATCAGTACTACttgacgaatcctaaaatgtttgttacagtattataGGGATCCacttg</v>
      </c>
      <c r="Q25" s="3" t="str">
        <f t="shared" si="2"/>
        <v>CTAGACGCAACGGTTAGCCCCGACCGAAAGGTTGGGGCTTTTTGGTATCTACTCACTACTATCAGTACTACttgacgaatcctaaaatgtttgttacagtattataGG</v>
      </c>
      <c r="R25" s="3" t="s">
        <v>313</v>
      </c>
      <c r="S25" s="15" t="str">
        <f>[1]!revcom(CONCATENATE(H25,I25,J25,K25,L25,M25,N25))</f>
        <v>caagtGGATCCCtataatactgtaacaaacattttaggattcgtcaaGTAGTACTGATAGTAGTGAG</v>
      </c>
      <c r="T25" t="s">
        <v>221</v>
      </c>
    </row>
    <row r="26" spans="1:22">
      <c r="A26" t="s">
        <v>283</v>
      </c>
      <c r="C26" t="s">
        <v>112</v>
      </c>
      <c r="D26" t="s">
        <v>170</v>
      </c>
      <c r="E26" t="s">
        <v>16</v>
      </c>
      <c r="F26" s="5" t="s">
        <v>195</v>
      </c>
      <c r="G26" s="5" t="str">
        <f>VLOOKUP(C26,features!A:B,2,FALSE)</f>
        <v>CGAATAACATTAGTCTCCTTCGGGAGACTtTTTTTCATTTTAC</v>
      </c>
      <c r="H26" s="5" t="str">
        <f>VLOOKUP(D26,features!A:E,2,FALSE)</f>
        <v>CAGCCACGTATCGCCAGATG</v>
      </c>
      <c r="I26" s="5" t="s">
        <v>235</v>
      </c>
      <c r="J26" s="5" t="str">
        <f>VLOOKUP(D26,features!A:E,3,FALSE)</f>
        <v>tttaatgataatgtatt</v>
      </c>
      <c r="K26" s="5" t="s">
        <v>236</v>
      </c>
      <c r="L26" s="5" t="str">
        <f>VLOOKUP(D26,features!A:E,4,FALSE)</f>
        <v>aacaga</v>
      </c>
      <c r="M26" s="5" t="str">
        <f>VLOOKUP(D26,features!A:E,5,FALSE)</f>
        <v>G</v>
      </c>
      <c r="N26" s="5" t="s">
        <v>312</v>
      </c>
      <c r="O26" s="5"/>
      <c r="P26" s="10" t="str">
        <f t="shared" si="3"/>
        <v>ccataTCTAGACGAATAACATTAGTCTCCTTCGGGAGACTtTTTTTCATTTTACCAGCCACGTATCGCCAGATGttgacgtttaatgataatgtatttacagtaacagaGGGATCCacttg</v>
      </c>
      <c r="Q26" s="3" t="str">
        <f t="shared" si="2"/>
        <v>CTAGACGAATAACATTAGTCTCCTTCGGGAGACTtTTTTTCATTTTACCAGCCACGTATCGCCAGATGttgacgtttaatgataatgtatttacagtaacagaGG</v>
      </c>
      <c r="R26" s="3" t="s">
        <v>313</v>
      </c>
      <c r="S26" s="15" t="str">
        <f>[1]!revcom(CONCATENATE(H26,I26,J26,K26,L26,M26,N26))</f>
        <v>caagtGGATCCCtctgttactgtaaatacattatcattaaacgtcaaCATCTGGCGATACGTGGCTG</v>
      </c>
      <c r="T26" t="s">
        <v>221</v>
      </c>
    </row>
    <row r="27" spans="1:22">
      <c r="A27" t="s">
        <v>284</v>
      </c>
      <c r="C27" t="s">
        <v>113</v>
      </c>
      <c r="D27" t="s">
        <v>171</v>
      </c>
      <c r="E27" t="s">
        <v>17</v>
      </c>
      <c r="F27" s="5" t="s">
        <v>195</v>
      </c>
      <c r="G27" s="5" t="str">
        <f>VLOOKUP(C27,features!A:B,2,FALSE)</f>
        <v>CTTTTAAGGAGTGGGCCGCAAGGCCCATTTTATTATGAA</v>
      </c>
      <c r="H27" s="5" t="str">
        <f>VLOOKUP(D27,features!A:E,2,FALSE)</f>
        <v>CATCCTACCTGAGGTCTGTG</v>
      </c>
      <c r="I27" s="5" t="s">
        <v>235</v>
      </c>
      <c r="J27" s="5" t="str">
        <f>VLOOKUP(D27,features!A:E,3,FALSE)</f>
        <v>aaataaaaccatgatat</v>
      </c>
      <c r="K27" s="5" t="s">
        <v>236</v>
      </c>
      <c r="L27" s="5" t="str">
        <f>VLOOKUP(D27,features!A:E,4,FALSE)</f>
        <v>cgattt</v>
      </c>
      <c r="M27" s="5" t="str">
        <f>VLOOKUP(D27,features!A:E,5,FALSE)</f>
        <v>G</v>
      </c>
      <c r="N27" s="5" t="s">
        <v>312</v>
      </c>
      <c r="O27" s="5"/>
      <c r="P27" s="10" t="str">
        <f t="shared" si="3"/>
        <v>ccataTCTAGACTTTTAAGGAGTGGGCCGCAAGGCCCATTTTATTATGAACATCCTACCTGAGGTCTGTGttgacgaaataaaaccatgatattacagtcgatttGGGATCCacttg</v>
      </c>
      <c r="Q27" s="3" t="str">
        <f t="shared" si="2"/>
        <v>CTAGACTTTTAAGGAGTGGGCCGCAAGGCCCATTTTATTATGAACATCCTACCTGAGGTCTGTGttgacgaaataaaaccatgatattacagtcgatttGG</v>
      </c>
      <c r="R27" s="3" t="s">
        <v>313</v>
      </c>
      <c r="S27" s="15" t="str">
        <f>[1]!revcom(CONCATENATE(H27,I27,J27,K27,L27,M27,N27))</f>
        <v>caagtGGATCCCaaatcgactgtaatatcatggttttatttcgtcaaCACAGACCTCAGGTAGGATG</v>
      </c>
      <c r="T27" t="s">
        <v>221</v>
      </c>
    </row>
    <row r="28" spans="1:22">
      <c r="A28" s="13" t="s">
        <v>231</v>
      </c>
      <c r="G28" s="5"/>
      <c r="H28" s="5"/>
      <c r="P28" s="9"/>
      <c r="Q28" s="6"/>
      <c r="R28" s="6"/>
      <c r="S28" s="14" t="str">
        <f>[1]!revcom(CONCATENATE(H28,I28,J28,K28,L28,M28,N28))</f>
        <v/>
      </c>
      <c r="T28" s="6"/>
    </row>
    <row r="29" spans="1:22">
      <c r="A29" t="s">
        <v>261</v>
      </c>
      <c r="C29" t="s">
        <v>103</v>
      </c>
      <c r="D29" t="s">
        <v>160</v>
      </c>
      <c r="E29" t="s">
        <v>15</v>
      </c>
      <c r="F29" s="5" t="s">
        <v>195</v>
      </c>
      <c r="G29" s="5" t="str">
        <f>VLOOKUP(C29,features!A:B,2,FALSE)</f>
        <v>GTAAAAGTTAGGACGCCGAAAGGCGTCTTTTGGTACGCT</v>
      </c>
      <c r="H29" s="5" t="str">
        <f>VLOOKUP(D29,features!A:E,2,FALSE)</f>
        <v>GATGGCTGTGCTTGGAGCTA</v>
      </c>
      <c r="I29" s="5" t="s">
        <v>197</v>
      </c>
      <c r="J29" s="5" t="str">
        <f>VLOOKUP(D29,features!A:E,3,FALSE)</f>
        <v>aaaattggtatatatga</v>
      </c>
      <c r="K29" s="5" t="s">
        <v>198</v>
      </c>
      <c r="L29" s="5" t="str">
        <f>VLOOKUP(D29,features!A:E,4,FALSE)</f>
        <v>ataatc</v>
      </c>
      <c r="M29" s="5" t="str">
        <f>VLOOKUP(D29,features!A:E,5,FALSE)</f>
        <v>A</v>
      </c>
      <c r="N29" s="5" t="s">
        <v>312</v>
      </c>
      <c r="O29" s="5"/>
      <c r="P29" s="10" t="str">
        <f>CONCATENATE(F29,G29,H29,I29,J29,K29,L29,M29,N29)</f>
        <v>ccataTCTAGAGTAAAAGTTAGGACGCCGAAAGGCGTCTTTTGGTACGCTGATGGCTGTGCTTGGAGCTAtttacaaaaattggtatatatgatattatataatcAGGATCCacttg</v>
      </c>
      <c r="Q29" s="3" t="str">
        <f t="shared" ref="Q29:Q40" si="4">MID(P29,7,LEN(P29)-16)</f>
        <v>CTAGAGTAAAAGTTAGGACGCCGAAAGGCGTCTTTTGGTACGCTGATGGCTGTGCTTGGAGCTAtttacaaaaattggtatatatgatattatataatcAG</v>
      </c>
      <c r="R29" s="3" t="s">
        <v>313</v>
      </c>
      <c r="S29" s="15" t="str">
        <f>[1]!revcom(CONCATENATE(H29,I29,J29,K29,L29,M29,N29))</f>
        <v>caagtGGATCCTgattatataatatcatatataccaatttttgtaaaTAGCTCCAAGCACAGCCATC</v>
      </c>
      <c r="T29" t="s">
        <v>221</v>
      </c>
    </row>
    <row r="30" spans="1:22">
      <c r="A30" t="s">
        <v>262</v>
      </c>
      <c r="C30" t="s">
        <v>104</v>
      </c>
      <c r="D30" t="s">
        <v>161</v>
      </c>
      <c r="E30" t="s">
        <v>16</v>
      </c>
      <c r="F30" s="5" t="s">
        <v>195</v>
      </c>
      <c r="G30" s="5" t="str">
        <f>VLOOKUP(C30,features!A:B,2,FALSE)</f>
        <v>CCATAATCATAAGGGGCTTCGGCCCCTTTCTTCATTTTGA</v>
      </c>
      <c r="H30" s="5" t="str">
        <f>VLOOKUP(D30,features!A:E,2,FALSE)</f>
        <v>GCGAATAATACCTCAGAGCG</v>
      </c>
      <c r="I30" s="5" t="s">
        <v>197</v>
      </c>
      <c r="J30" s="5" t="str">
        <f>VLOOKUP(D30,features!A:E,3,FALSE)</f>
        <v>gctagctcagtcctagg</v>
      </c>
      <c r="K30" s="5" t="s">
        <v>198</v>
      </c>
      <c r="L30" s="5" t="str">
        <f>VLOOKUP(D30,features!A:E,4,FALSE)</f>
        <v>gctagc</v>
      </c>
      <c r="M30" s="5" t="str">
        <f>VLOOKUP(D30,features!A:E,5,FALSE)</f>
        <v>A</v>
      </c>
      <c r="N30" s="5" t="s">
        <v>312</v>
      </c>
      <c r="O30" s="5"/>
      <c r="P30" s="10" t="str">
        <f t="shared" ref="P30:P40" si="5">CONCATENATE(F30,G30,H30,I30,J30,K30,L30,M30,N30)</f>
        <v>ccataTCTAGACCATAATCATAAGGGGCTTCGGCCCCTTTCTTCATTTTGAGCGAATAATACCTCAGAGCGtttacagctagctcagtcctaggtattatgctagcAGGATCCacttg</v>
      </c>
      <c r="Q30" s="3" t="str">
        <f t="shared" si="4"/>
        <v>CTAGACCATAATCATAAGGGGCTTCGGCCCCTTTCTTCATTTTGAGCGAATAATACCTCAGAGCGtttacagctagctcagtcctaggtattatgctagcAG</v>
      </c>
      <c r="R30" s="3" t="s">
        <v>313</v>
      </c>
      <c r="S30" s="15" t="str">
        <f>[1]!revcom(CONCATENATE(H30,I30,J30,K30,L30,M30,N30))</f>
        <v>caagtGGATCCTgctagcataatacctaggactgagctagctgtaaaCGCTCTGAGGTATTATTCGC</v>
      </c>
      <c r="T30" t="s">
        <v>221</v>
      </c>
      <c r="V30" t="s">
        <v>311</v>
      </c>
    </row>
    <row r="31" spans="1:22">
      <c r="A31" t="s">
        <v>263</v>
      </c>
      <c r="C31" t="s">
        <v>105</v>
      </c>
      <c r="D31" t="s">
        <v>162</v>
      </c>
      <c r="E31" t="s">
        <v>17</v>
      </c>
      <c r="F31" s="5" t="s">
        <v>195</v>
      </c>
      <c r="G31" s="5" t="str">
        <f>VLOOKUP(C31,features!A:B,2,FALSE)</f>
        <v>TATAAATGATAGGGAGCCTTCGGGCTCCCTTTTTTATTTCAA</v>
      </c>
      <c r="H31" s="5" t="str">
        <f>VLOOKUP(D31,features!A:E,2,FALSE)</f>
        <v>CTAGATGCAGTGCTTGCTCT</v>
      </c>
      <c r="I31" s="5" t="s">
        <v>197</v>
      </c>
      <c r="J31" s="5" t="str">
        <f>VLOOKUP(D31,features!A:E,3,FALSE)</f>
        <v>acataaaaactttgtgt</v>
      </c>
      <c r="K31" s="5" t="s">
        <v>198</v>
      </c>
      <c r="L31" s="5" t="str">
        <f>VLOOKUP(D31,features!A:E,4,FALSE)</f>
        <v>ctcaat</v>
      </c>
      <c r="M31" s="5" t="str">
        <f>VLOOKUP(D31,features!A:E,5,FALSE)</f>
        <v>A</v>
      </c>
      <c r="N31" s="5" t="s">
        <v>312</v>
      </c>
      <c r="O31" s="5"/>
      <c r="P31" s="10" t="str">
        <f t="shared" si="5"/>
        <v>ccataTCTAGATATAAATGATAGGGAGCCTTCGGGCTCCCTTTTTTATTTCAACTAGATGCAGTGCTTGCTCTtttacaacataaaaactttgtgttattatctcaatAGGATCCacttg</v>
      </c>
      <c r="Q31" s="3" t="str">
        <f t="shared" si="4"/>
        <v>CTAGATATAAATGATAGGGAGCCTTCGGGCTCCCTTTTTTATTTCAACTAGATGCAGTGCTTGCTCTtttacaacataaaaactttgtgttattatctcaatAG</v>
      </c>
      <c r="R31" s="3" t="s">
        <v>313</v>
      </c>
      <c r="S31" s="15" t="str">
        <f>[1]!revcom(CONCATENATE(H31,I31,J31,K31,L31,M31,N31))</f>
        <v>caagtGGATCCTattgagataataacacaaagtttttatgttgtaaaAGAGCAAGCACTGCATCTAG</v>
      </c>
      <c r="T31" t="s">
        <v>221</v>
      </c>
    </row>
    <row r="32" spans="1:22">
      <c r="A32" t="s">
        <v>264</v>
      </c>
      <c r="C32" t="s">
        <v>1</v>
      </c>
      <c r="D32" t="s">
        <v>163</v>
      </c>
      <c r="E32" t="s">
        <v>15</v>
      </c>
      <c r="F32" s="5" t="s">
        <v>195</v>
      </c>
      <c r="G32" s="5" t="str">
        <f>VLOOKUP(C32,features!A:B,2,FALSE)</f>
        <v>ATAAAGAAAAAGGGAGCCCATGGGCTCCCTTAATTTAAAATG</v>
      </c>
      <c r="H32" s="5" t="str">
        <f>VLOOKUP(D32,features!A:E,2,FALSE)</f>
        <v>GTTGTCTTAAGAACGACTTC</v>
      </c>
      <c r="I32" s="5" t="s">
        <v>197</v>
      </c>
      <c r="J32" s="5" t="str">
        <f>VLOOKUP(D32,features!A:E,3,FALSE)</f>
        <v>tttttgcttccgtgtgg</v>
      </c>
      <c r="K32" s="5" t="s">
        <v>198</v>
      </c>
      <c r="L32" s="5" t="str">
        <f>VLOOKUP(D32,features!A:E,4,FALSE)</f>
        <v>gggagc</v>
      </c>
      <c r="M32" s="5" t="str">
        <f>VLOOKUP(D32,features!A:E,5,FALSE)</f>
        <v>A</v>
      </c>
      <c r="N32" s="5" t="s">
        <v>312</v>
      </c>
      <c r="O32" s="5"/>
      <c r="P32" s="10" t="str">
        <f t="shared" si="5"/>
        <v>ccataTCTAGAATAAAGAAAAAGGGAGCCCATGGGCTCCCTTAATTTAAAATGGTTGTCTTAAGAACGACTTCtttacatttttgcttccgtgtggtattatgggagcAGGATCCacttg</v>
      </c>
      <c r="Q32" s="3" t="str">
        <f t="shared" si="4"/>
        <v>CTAGAATAAAGAAAAAGGGAGCCCATGGGCTCCCTTAATTTAAAATGGTTGTCTTAAGAACGACTTCtttacatttttgcttccgtgtggtattatgggagcAG</v>
      </c>
      <c r="R32" s="3" t="s">
        <v>313</v>
      </c>
      <c r="S32" s="15" t="str">
        <f>[1]!revcom(CONCATENATE(H32,I32,J32,K32,L32,M32,N32))</f>
        <v>caagtGGATCCTgctcccataataccacacggaagcaaaaatgtaaaGAAGTCGTTCTTAAGACAAC</v>
      </c>
      <c r="T32" t="s">
        <v>221</v>
      </c>
    </row>
    <row r="33" spans="1:20">
      <c r="A33" t="s">
        <v>265</v>
      </c>
      <c r="C33" t="s">
        <v>106</v>
      </c>
      <c r="D33" t="s">
        <v>164</v>
      </c>
      <c r="E33" t="s">
        <v>16</v>
      </c>
      <c r="F33" s="5" t="s">
        <v>195</v>
      </c>
      <c r="G33" s="5" t="str">
        <f>VLOOKUP(C33,features!A:B,2,FALSE)</f>
        <v>GCATAAGTTGAGGACTCCTTCGGGAGTCCTTTTTTATTTTCC</v>
      </c>
      <c r="H33" s="5" t="str">
        <f>VLOOKUP(D33,features!A:E,2,FALSE)</f>
        <v>CAGGTGGTATGGAAGCTATC</v>
      </c>
      <c r="I33" s="5" t="s">
        <v>197</v>
      </c>
      <c r="J33" s="5" t="str">
        <f>VLOOKUP(D33,features!A:E,3,FALSE)</f>
        <v>tcttcagtattatgtgg</v>
      </c>
      <c r="K33" s="5" t="s">
        <v>198</v>
      </c>
      <c r="L33" s="5" t="str">
        <f>VLOOKUP(D33,features!A:E,4,FALSE)</f>
        <v>cgagtc</v>
      </c>
      <c r="M33" s="5" t="str">
        <f>VLOOKUP(D33,features!A:E,5,FALSE)</f>
        <v>A</v>
      </c>
      <c r="N33" s="5" t="s">
        <v>312</v>
      </c>
      <c r="O33" s="5"/>
      <c r="P33" s="10" t="str">
        <f t="shared" si="5"/>
        <v>ccataTCTAGAGCATAAGTTGAGGACTCCTTCGGGAGTCCTTTTTTATTTTCCCAGGTGGTATGGAAGCTATCtttacatcttcagtattatgtggtattatcgagtcAGGATCCacttg</v>
      </c>
      <c r="Q33" s="3" t="str">
        <f t="shared" si="4"/>
        <v>CTAGAGCATAAGTTGAGGACTCCTTCGGGAGTCCTTTTTTATTTTCCCAGGTGGTATGGAAGCTATCtttacatcttcagtattatgtggtattatcgagtcAG</v>
      </c>
      <c r="R33" s="3" t="s">
        <v>313</v>
      </c>
      <c r="S33" s="15" t="str">
        <f>[1]!revcom(CONCATENATE(H33,I33,J33,K33,L33,M33,N33))</f>
        <v>caagtGGATCCTgactcgataataccacataatactgaagatgtaaaGATAGCTTCCATACCACCTG</v>
      </c>
      <c r="T33" t="s">
        <v>221</v>
      </c>
    </row>
    <row r="34" spans="1:20">
      <c r="A34" t="s">
        <v>266</v>
      </c>
      <c r="C34" t="s">
        <v>107</v>
      </c>
      <c r="D34" t="s">
        <v>165</v>
      </c>
      <c r="E34" t="s">
        <v>17</v>
      </c>
      <c r="F34" s="5" t="s">
        <v>195</v>
      </c>
      <c r="G34" s="5" t="str">
        <f>VLOOKUP(C34,features!A:B,2,FALSE)</f>
        <v>GTTAAATAAAAAGGGACCGAAAGGTCCCTTTGTTTTATTCAT</v>
      </c>
      <c r="H34" s="5" t="str">
        <f>VLOOKUP(D34,features!A:E,2,FALSE)</f>
        <v>GATTCTATAAGATTGCACTA</v>
      </c>
      <c r="I34" s="5" t="s">
        <v>197</v>
      </c>
      <c r="J34" s="5" t="str">
        <f>VLOOKUP(D34,features!A:E,3,FALSE)</f>
        <v>tgatagaagcactctac</v>
      </c>
      <c r="K34" s="5" t="s">
        <v>198</v>
      </c>
      <c r="L34" s="5" t="str">
        <f>VLOOKUP(D34,features!A:E,4,FALSE)</f>
        <v>ctcaat</v>
      </c>
      <c r="M34" s="5" t="str">
        <f>VLOOKUP(D34,features!A:E,5,FALSE)</f>
        <v>A</v>
      </c>
      <c r="N34" s="5" t="s">
        <v>312</v>
      </c>
      <c r="O34" s="5"/>
      <c r="P34" s="10" t="str">
        <f t="shared" si="5"/>
        <v>ccataTCTAGAGTTAAATAAAAAGGGACCGAAAGGTCCCTTTGTTTTATTCATGATTCTATAAGATTGCACTAtttacatgatagaagcactctactattatctcaatAGGATCCacttg</v>
      </c>
      <c r="Q34" s="3" t="str">
        <f t="shared" si="4"/>
        <v>CTAGAGTTAAATAAAAAGGGACCGAAAGGTCCCTTTGTTTTATTCATGATTCTATAAGATTGCACTAtttacatgatagaagcactctactattatctcaatAG</v>
      </c>
      <c r="R34" s="3" t="s">
        <v>313</v>
      </c>
      <c r="S34" s="15" t="str">
        <f>[1]!revcom(CONCATENATE(H34,I34,J34,K34,L34,M34,N34))</f>
        <v>caagtGGATCCTattgagataatagtagagtgcttctatcatgtaaaTAGTGCAATCTTATAGAATC</v>
      </c>
      <c r="T34" t="s">
        <v>221</v>
      </c>
    </row>
    <row r="35" spans="1:20">
      <c r="A35" t="s">
        <v>267</v>
      </c>
      <c r="C35" t="s">
        <v>108</v>
      </c>
      <c r="D35" t="s">
        <v>166</v>
      </c>
      <c r="E35" t="s">
        <v>15</v>
      </c>
      <c r="F35" s="5" t="s">
        <v>195</v>
      </c>
      <c r="G35" s="5" t="str">
        <f>VLOOKUP(C35,features!A:B,2,FALSE)</f>
        <v>CAGTAATTTTAGGGAGAGCCGAGGCTCTCCCTTTTTTATTTTA</v>
      </c>
      <c r="H35" s="5" t="str">
        <f>VLOOKUP(D35,features!A:E,2,FALSE)</f>
        <v>CAACTTGTGAAGTGCCTAAC</v>
      </c>
      <c r="I35" s="5" t="s">
        <v>197</v>
      </c>
      <c r="J35" s="5" t="str">
        <f>VLOOKUP(D35,features!A:E,3,FALSE)</f>
        <v>taatgacattattttag</v>
      </c>
      <c r="K35" s="5" t="s">
        <v>198</v>
      </c>
      <c r="L35" s="5" t="str">
        <f>VLOOKUP(D35,features!A:E,4,FALSE)</f>
        <v>taggac</v>
      </c>
      <c r="M35" s="5" t="str">
        <f>VLOOKUP(D35,features!A:E,5,FALSE)</f>
        <v>G</v>
      </c>
      <c r="N35" s="5" t="s">
        <v>312</v>
      </c>
      <c r="O35" s="5"/>
      <c r="P35" s="10" t="str">
        <f t="shared" si="5"/>
        <v>ccataTCTAGACAGTAATTTTAGGGAGAGCCGAGGCTCTCCCTTTTTTATTTTACAACTTGTGAAGTGCCTAACtttacataatgacattattttagtattattaggacGGGATCCacttg</v>
      </c>
      <c r="Q35" s="3" t="str">
        <f t="shared" si="4"/>
        <v>CTAGACAGTAATTTTAGGGAGAGCCGAGGCTCTCCCTTTTTTATTTTACAACTTGTGAAGTGCCTAACtttacataatgacattattttagtattattaggacGG</v>
      </c>
      <c r="R35" s="3" t="s">
        <v>313</v>
      </c>
      <c r="S35" s="15" t="str">
        <f>[1]!revcom(CONCATENATE(H35,I35,J35,K35,L35,M35,N35))</f>
        <v>caagtGGATCCCgtcctaataatactaaaataatgtcattatgtaaaGTTAGGCACTTCACAAGTTG</v>
      </c>
      <c r="T35" t="s">
        <v>221</v>
      </c>
    </row>
    <row r="36" spans="1:20">
      <c r="A36" t="s">
        <v>268</v>
      </c>
      <c r="C36" t="s">
        <v>109</v>
      </c>
      <c r="D36" t="s">
        <v>167</v>
      </c>
      <c r="E36" t="s">
        <v>16</v>
      </c>
      <c r="F36" s="5" t="s">
        <v>195</v>
      </c>
      <c r="G36" s="5" t="str">
        <f>VLOOKUP(C36,features!A:B,2,FALSE)</f>
        <v>TAATAACTCAAGGACTCCTTCGGGAGTCCtTTTTTCATTTAAA</v>
      </c>
      <c r="H36" s="5" t="str">
        <f>VLOOKUP(D36,features!A:E,2,FALSE)</f>
        <v>GTCTTGTGCTCACGGAACTG</v>
      </c>
      <c r="I36" s="5" t="s">
        <v>197</v>
      </c>
      <c r="J36" s="5" t="str">
        <f>VLOOKUP(D36,features!A:E,3,FALSE)</f>
        <v>tttcgttttgattcagt</v>
      </c>
      <c r="K36" s="5" t="s">
        <v>198</v>
      </c>
      <c r="L36" s="5" t="str">
        <f>VLOOKUP(D36,features!A:E,4,FALSE)</f>
        <v>attagt</v>
      </c>
      <c r="M36" s="5" t="str">
        <f>VLOOKUP(D36,features!A:E,5,FALSE)</f>
        <v>G</v>
      </c>
      <c r="N36" s="5" t="s">
        <v>312</v>
      </c>
      <c r="O36" s="5"/>
      <c r="P36" s="10" t="str">
        <f t="shared" si="5"/>
        <v>ccataTCTAGATAATAACTCAAGGACTCCTTCGGGAGTCCtTTTTTCATTTAAAGTCTTGTGCTCACGGAACTGtttacatttcgttttgattcagttattatattagtGGGATCCacttg</v>
      </c>
      <c r="Q36" s="3" t="str">
        <f t="shared" si="4"/>
        <v>CTAGATAATAACTCAAGGACTCCTTCGGGAGTCCtTTTTTCATTTAAAGTCTTGTGCTCACGGAACTGtttacatttcgttttgattcagttattatattagtGG</v>
      </c>
      <c r="R36" s="3" t="s">
        <v>313</v>
      </c>
      <c r="S36" s="15" t="str">
        <f>[1]!revcom(CONCATENATE(H36,I36,J36,K36,L36,M36,N36))</f>
        <v>caagtGGATCCCactaatataataactgaatcaaaacgaaatgtaaaCAGTTCCGTGAGCACAAGAC</v>
      </c>
      <c r="T36" t="s">
        <v>221</v>
      </c>
    </row>
    <row r="37" spans="1:20">
      <c r="A37" t="s">
        <v>269</v>
      </c>
      <c r="C37" t="s">
        <v>110</v>
      </c>
      <c r="D37" t="s">
        <v>168</v>
      </c>
      <c r="E37" t="s">
        <v>17</v>
      </c>
      <c r="F37" s="5" t="s">
        <v>195</v>
      </c>
      <c r="G37" s="5" t="str">
        <f>VLOOKUP(C37,features!A:B,2,FALSE)</f>
        <v>ACTAATTAATTGGGGACCCTAGAGGTCCCCTTTTTTATTTTAA</v>
      </c>
      <c r="H37" s="5" t="str">
        <f>VLOOKUP(D37,features!A:E,2,FALSE)</f>
        <v>GTTCCTCACACTACGTCATG</v>
      </c>
      <c r="I37" s="5" t="s">
        <v>197</v>
      </c>
      <c r="J37" s="5" t="str">
        <f>VLOOKUP(D37,features!A:E,3,FALSE)</f>
        <v>ttaactttaatttgtgt</v>
      </c>
      <c r="K37" s="5" t="s">
        <v>198</v>
      </c>
      <c r="L37" s="5" t="str">
        <f>VLOOKUP(D37,features!A:E,4,FALSE)</f>
        <v>tagcat</v>
      </c>
      <c r="M37" s="5" t="str">
        <f>VLOOKUP(D37,features!A:E,5,FALSE)</f>
        <v>G</v>
      </c>
      <c r="N37" s="5" t="s">
        <v>312</v>
      </c>
      <c r="O37" s="5"/>
      <c r="P37" s="10" t="str">
        <f t="shared" si="5"/>
        <v>ccataTCTAGAACTAATTAATTGGGGACCCTAGAGGTCCCCTTTTTTATTTTAAGTTCCTCACACTACGTCATGtttacattaactttaatttgtgttattattagcatGGGATCCacttg</v>
      </c>
      <c r="Q37" s="3" t="str">
        <f t="shared" si="4"/>
        <v>CTAGAACTAATTAATTGGGGACCCTAGAGGTCCCCTTTTTTATTTTAAGTTCCTCACACTACGTCATGtttacattaactttaatttgtgttattattagcatGG</v>
      </c>
      <c r="R37" s="3" t="s">
        <v>313</v>
      </c>
      <c r="S37" s="15" t="str">
        <f>[1]!revcom(CONCATENATE(H37,I37,J37,K37,L37,M37,N37))</f>
        <v>caagtGGATCCCatgctaataataacacaaattaaagttaatgtaaaCATGACGTAGTGTGAGGAAC</v>
      </c>
      <c r="T37" t="s">
        <v>221</v>
      </c>
    </row>
    <row r="38" spans="1:20">
      <c r="A38" t="s">
        <v>270</v>
      </c>
      <c r="C38" t="s">
        <v>111</v>
      </c>
      <c r="D38" t="s">
        <v>169</v>
      </c>
      <c r="E38" t="s">
        <v>15</v>
      </c>
      <c r="F38" s="5" t="s">
        <v>195</v>
      </c>
      <c r="G38" s="5" t="str">
        <f>VLOOKUP(C38,features!A:B,2,FALSE)</f>
        <v>CGCAACGGTTAGCCCCGACCGAAAGGTTGGGGCTTTTTGGTATCTA</v>
      </c>
      <c r="H38" s="5" t="str">
        <f>VLOOKUP(D38,features!A:E,2,FALSE)</f>
        <v>CTCACTACTATCAGTACTAC</v>
      </c>
      <c r="I38" s="5" t="s">
        <v>197</v>
      </c>
      <c r="J38" s="5" t="str">
        <f>VLOOKUP(D38,features!A:E,3,FALSE)</f>
        <v>aatcctaaaatgtttgt</v>
      </c>
      <c r="K38" s="5" t="s">
        <v>198</v>
      </c>
      <c r="L38" s="5" t="str">
        <f>VLOOKUP(D38,features!A:E,4,FALSE)</f>
        <v>attata</v>
      </c>
      <c r="M38" s="5" t="str">
        <f>VLOOKUP(D38,features!A:E,5,FALSE)</f>
        <v>G</v>
      </c>
      <c r="N38" s="5" t="s">
        <v>312</v>
      </c>
      <c r="O38" s="5"/>
      <c r="P38" s="10" t="str">
        <f t="shared" si="5"/>
        <v>ccataTCTAGACGCAACGGTTAGCCCCGACCGAAAGGTTGGGGCTTTTTGGTATCTACTCACTACTATCAGTACTACtttacaaatcctaaaatgtttgttattatattataGGGATCCacttg</v>
      </c>
      <c r="Q38" s="3" t="str">
        <f t="shared" si="4"/>
        <v>CTAGACGCAACGGTTAGCCCCGACCGAAAGGTTGGGGCTTTTTGGTATCTACTCACTACTATCAGTACTACtttacaaatcctaaaatgtttgttattatattataGG</v>
      </c>
      <c r="R38" s="3" t="s">
        <v>313</v>
      </c>
      <c r="S38" s="15" t="str">
        <f>[1]!revcom(CONCATENATE(H38,I38,J38,K38,L38,M38,N38))</f>
        <v>caagtGGATCCCtataatataataacaaacattttaggatttgtaaaGTAGTACTGATAGTAGTGAG</v>
      </c>
      <c r="T38" t="s">
        <v>221</v>
      </c>
    </row>
    <row r="39" spans="1:20">
      <c r="A39" t="s">
        <v>271</v>
      </c>
      <c r="C39" t="s">
        <v>112</v>
      </c>
      <c r="D39" t="s">
        <v>170</v>
      </c>
      <c r="E39" t="s">
        <v>16</v>
      </c>
      <c r="F39" s="5" t="s">
        <v>195</v>
      </c>
      <c r="G39" s="5" t="str">
        <f>VLOOKUP(C39,features!A:B,2,FALSE)</f>
        <v>CGAATAACATTAGTCTCCTTCGGGAGACTtTTTTTCATTTTAC</v>
      </c>
      <c r="H39" s="5" t="str">
        <f>VLOOKUP(D39,features!A:E,2,FALSE)</f>
        <v>CAGCCACGTATCGCCAGATG</v>
      </c>
      <c r="I39" s="5" t="s">
        <v>197</v>
      </c>
      <c r="J39" s="5" t="str">
        <f>VLOOKUP(D39,features!A:E,3,FALSE)</f>
        <v>tttaatgataatgtatt</v>
      </c>
      <c r="K39" s="5" t="s">
        <v>198</v>
      </c>
      <c r="L39" s="5" t="str">
        <f>VLOOKUP(D39,features!A:E,4,FALSE)</f>
        <v>aacaga</v>
      </c>
      <c r="M39" s="5" t="str">
        <f>VLOOKUP(D39,features!A:E,5,FALSE)</f>
        <v>G</v>
      </c>
      <c r="N39" s="5" t="s">
        <v>312</v>
      </c>
      <c r="O39" s="5"/>
      <c r="P39" s="10" t="str">
        <f t="shared" si="5"/>
        <v>ccataTCTAGACGAATAACATTAGTCTCCTTCGGGAGACTtTTTTTCATTTTACCAGCCACGTATCGCCAGATGtttacatttaatgataatgtatttattataacagaGGGATCCacttg</v>
      </c>
      <c r="Q39" s="3" t="str">
        <f t="shared" si="4"/>
        <v>CTAGACGAATAACATTAGTCTCCTTCGGGAGACTtTTTTTCATTTTACCAGCCACGTATCGCCAGATGtttacatttaatgataatgtatttattataacagaGG</v>
      </c>
      <c r="R39" s="3" t="s">
        <v>313</v>
      </c>
      <c r="S39" s="15" t="str">
        <f>[1]!revcom(CONCATENATE(H39,I39,J39,K39,L39,M39,N39))</f>
        <v>caagtGGATCCCtctgttataataaatacattatcattaaatgtaaaCATCTGGCGATACGTGGCTG</v>
      </c>
      <c r="T39" t="s">
        <v>221</v>
      </c>
    </row>
    <row r="40" spans="1:20">
      <c r="A40" t="s">
        <v>272</v>
      </c>
      <c r="C40" t="s">
        <v>113</v>
      </c>
      <c r="D40" t="s">
        <v>171</v>
      </c>
      <c r="E40" t="s">
        <v>17</v>
      </c>
      <c r="F40" s="5" t="s">
        <v>195</v>
      </c>
      <c r="G40" s="5" t="str">
        <f>VLOOKUP(C40,features!A:B,2,FALSE)</f>
        <v>CTTTTAAGGAGTGGGCCGCAAGGCCCATTTTATTATGAA</v>
      </c>
      <c r="H40" s="5" t="str">
        <f>VLOOKUP(D40,features!A:E,2,FALSE)</f>
        <v>CATCCTACCTGAGGTCTGTG</v>
      </c>
      <c r="I40" s="5" t="s">
        <v>197</v>
      </c>
      <c r="J40" s="5" t="str">
        <f>VLOOKUP(D40,features!A:E,3,FALSE)</f>
        <v>aaataaaaccatgatat</v>
      </c>
      <c r="K40" s="5" t="s">
        <v>198</v>
      </c>
      <c r="L40" s="5" t="str">
        <f>VLOOKUP(D40,features!A:E,4,FALSE)</f>
        <v>cgattt</v>
      </c>
      <c r="M40" s="5" t="str">
        <f>VLOOKUP(D40,features!A:E,5,FALSE)</f>
        <v>G</v>
      </c>
      <c r="N40" s="5" t="s">
        <v>312</v>
      </c>
      <c r="O40" s="5"/>
      <c r="P40" s="10" t="str">
        <f t="shared" si="5"/>
        <v>ccataTCTAGACTTTTAAGGAGTGGGCCGCAAGGCCCATTTTATTATGAACATCCTACCTGAGGTCTGTGtttacaaaataaaaccatgatattattatcgatttGGGATCCacttg</v>
      </c>
      <c r="Q40" s="3" t="str">
        <f t="shared" si="4"/>
        <v>CTAGACTTTTAAGGAGTGGGCCGCAAGGCCCATTTTATTATGAACATCCTACCTGAGGTCTGTGtttacaaaataaaaccatgatattattatcgatttGG</v>
      </c>
      <c r="R40" s="3" t="s">
        <v>313</v>
      </c>
      <c r="S40" s="15" t="str">
        <f>[1]!revcom(CONCATENATE(H40,I40,J40,K40,L40,M40,N40))</f>
        <v>caagtGGATCCCaaatcgataataatatcatggttttattttgtaaaCACAGACCTCAGGTAGGATG</v>
      </c>
      <c r="T40" t="s">
        <v>221</v>
      </c>
    </row>
    <row r="41" spans="1:20">
      <c r="A41" s="13" t="s">
        <v>238</v>
      </c>
      <c r="G41" s="5"/>
      <c r="H41" s="5"/>
      <c r="Q41" s="12"/>
      <c r="R41" s="3"/>
      <c r="S41" s="15" t="str">
        <f>[1]!revcom(CONCATENATE(H41,I41,J41,K41,L41,M41,N41))</f>
        <v/>
      </c>
      <c r="T41" t="s">
        <v>221</v>
      </c>
    </row>
    <row r="42" spans="1:20">
      <c r="A42" t="s">
        <v>285</v>
      </c>
      <c r="C42" t="s">
        <v>103</v>
      </c>
      <c r="D42" t="s">
        <v>160</v>
      </c>
      <c r="E42" t="s">
        <v>15</v>
      </c>
      <c r="F42" s="5" t="s">
        <v>195</v>
      </c>
      <c r="G42" s="5" t="str">
        <f>VLOOKUP(C42,features!A:B,2,FALSE)</f>
        <v>GTAAAAGTTAGGACGCCGAAAGGCGTCTTTTGGTACGCT</v>
      </c>
      <c r="H42" s="5" t="str">
        <f>VLOOKUP(D42,features!A:E,2,FALSE)</f>
        <v>GATGGCTGTGCTTGGAGCTA</v>
      </c>
      <c r="I42" s="5" t="s">
        <v>245</v>
      </c>
      <c r="J42" s="5" t="str">
        <f>VLOOKUP(D42,features!A:E,3,FALSE)</f>
        <v>aaaattggtatatatga</v>
      </c>
      <c r="K42" s="5" t="s">
        <v>246</v>
      </c>
      <c r="L42" s="5" t="str">
        <f>VLOOKUP(D42,features!A:E,4,FALSE)</f>
        <v>ataatc</v>
      </c>
      <c r="M42" s="5" t="str">
        <f>VLOOKUP(D42,features!A:E,5,FALSE)</f>
        <v>A</v>
      </c>
      <c r="N42" s="5" t="s">
        <v>312</v>
      </c>
      <c r="O42" s="5"/>
      <c r="P42" s="10" t="str">
        <f>CONCATENATE(F42,G42,H42,I42,J42,K42,L42,M42,N42)</f>
        <v>ccataTCTAGAGTAAAAGTTAGGACGCCGAAAGGCGTCTTTTGGTACGCTGATGGCTGTGCTTGGAGCTAtttacgaaaattggtatatatgatactatataatcAGGATCCacttg</v>
      </c>
      <c r="Q42" s="3" t="str">
        <f t="shared" ref="Q42:Q53" si="6">MID(P42,7,LEN(P42)-16)</f>
        <v>CTAGAGTAAAAGTTAGGACGCCGAAAGGCGTCTTTTGGTACGCTGATGGCTGTGCTTGGAGCTAtttacgaaaattggtatatatgatactatataatcAG</v>
      </c>
      <c r="R42" s="3" t="s">
        <v>313</v>
      </c>
      <c r="S42" s="15" t="str">
        <f>[1]!revcom(CONCATENATE(H42,I42,J42,K42,L42,M42,N42))</f>
        <v>caagtGGATCCTgattatatagtatcatatataccaattttcgtaaaTAGCTCCAAGCACAGCCATC</v>
      </c>
      <c r="T42" t="s">
        <v>221</v>
      </c>
    </row>
    <row r="43" spans="1:20">
      <c r="A43" t="s">
        <v>286</v>
      </c>
      <c r="C43" t="s">
        <v>104</v>
      </c>
      <c r="D43" t="s">
        <v>161</v>
      </c>
      <c r="E43" t="s">
        <v>16</v>
      </c>
      <c r="F43" s="5" t="s">
        <v>195</v>
      </c>
      <c r="G43" s="5" t="str">
        <f>VLOOKUP(C43,features!A:B,2,FALSE)</f>
        <v>CCATAATCATAAGGGGCTTCGGCCCCTTTCTTCATTTTGA</v>
      </c>
      <c r="H43" s="5" t="str">
        <f>VLOOKUP(D43,features!A:E,2,FALSE)</f>
        <v>GCGAATAATACCTCAGAGCG</v>
      </c>
      <c r="I43" s="5" t="s">
        <v>245</v>
      </c>
      <c r="J43" s="5" t="str">
        <f>VLOOKUP(D43,features!A:E,3,FALSE)</f>
        <v>gctagctcagtcctagg</v>
      </c>
      <c r="K43" s="5" t="s">
        <v>246</v>
      </c>
      <c r="L43" s="5" t="str">
        <f>VLOOKUP(D43,features!A:E,4,FALSE)</f>
        <v>gctagc</v>
      </c>
      <c r="M43" s="5" t="str">
        <f>VLOOKUP(D43,features!A:E,5,FALSE)</f>
        <v>A</v>
      </c>
      <c r="N43" s="5" t="s">
        <v>312</v>
      </c>
      <c r="O43" s="5"/>
      <c r="P43" s="10" t="str">
        <f t="shared" ref="P43:P53" si="7">CONCATENATE(F43,G43,H43,I43,J43,K43,L43,M43,N43)</f>
        <v>ccataTCTAGACCATAATCATAAGGGGCTTCGGCCCCTTTCTTCATTTTGAGCGAATAATACCTCAGAGCGtttacggctagctcagtcctaggtactatgctagcAGGATCCacttg</v>
      </c>
      <c r="Q43" s="3" t="str">
        <f t="shared" si="6"/>
        <v>CTAGACCATAATCATAAGGGGCTTCGGCCCCTTTCTTCATTTTGAGCGAATAATACCTCAGAGCGtttacggctagctcagtcctaggtactatgctagcAG</v>
      </c>
      <c r="R43" s="3" t="s">
        <v>313</v>
      </c>
      <c r="S43" s="15" t="str">
        <f>[1]!revcom(CONCATENATE(H43,I43,J43,K43,L43,M43,N43))</f>
        <v>caagtGGATCCTgctagcatagtacctaggactgagctagccgtaaaCGCTCTGAGGTATTATTCGC</v>
      </c>
      <c r="T43" t="s">
        <v>221</v>
      </c>
    </row>
    <row r="44" spans="1:20">
      <c r="A44" t="s">
        <v>287</v>
      </c>
      <c r="C44" t="s">
        <v>105</v>
      </c>
      <c r="D44" t="s">
        <v>162</v>
      </c>
      <c r="E44" t="s">
        <v>17</v>
      </c>
      <c r="F44" s="5" t="s">
        <v>195</v>
      </c>
      <c r="G44" s="5" t="str">
        <f>VLOOKUP(C44,features!A:B,2,FALSE)</f>
        <v>TATAAATGATAGGGAGCCTTCGGGCTCCCTTTTTTATTTCAA</v>
      </c>
      <c r="H44" s="5" t="str">
        <f>VLOOKUP(D44,features!A:E,2,FALSE)</f>
        <v>CTAGATGCAGTGCTTGCTCT</v>
      </c>
      <c r="I44" s="5" t="s">
        <v>245</v>
      </c>
      <c r="J44" s="5" t="str">
        <f>VLOOKUP(D44,features!A:E,3,FALSE)</f>
        <v>acataaaaactttgtgt</v>
      </c>
      <c r="K44" s="5" t="s">
        <v>246</v>
      </c>
      <c r="L44" s="5" t="str">
        <f>VLOOKUP(D44,features!A:E,4,FALSE)</f>
        <v>ctcaat</v>
      </c>
      <c r="M44" s="5" t="str">
        <f>VLOOKUP(D44,features!A:E,5,FALSE)</f>
        <v>A</v>
      </c>
      <c r="N44" s="5" t="s">
        <v>312</v>
      </c>
      <c r="O44" s="5"/>
      <c r="P44" s="10" t="str">
        <f t="shared" si="7"/>
        <v>ccataTCTAGATATAAATGATAGGGAGCCTTCGGGCTCCCTTTTTTATTTCAACTAGATGCAGTGCTTGCTCTtttacgacataaaaactttgtgttactatctcaatAGGATCCacttg</v>
      </c>
      <c r="Q44" s="3" t="str">
        <f t="shared" si="6"/>
        <v>CTAGATATAAATGATAGGGAGCCTTCGGGCTCCCTTTTTTATTTCAACTAGATGCAGTGCTTGCTCTtttacgacataaaaactttgtgttactatctcaatAG</v>
      </c>
      <c r="R44" s="3" t="s">
        <v>313</v>
      </c>
      <c r="S44" s="15" t="str">
        <f>[1]!revcom(CONCATENATE(H44,I44,J44,K44,L44,M44,N44))</f>
        <v>caagtGGATCCTattgagatagtaacacaaagtttttatgtcgtaaaAGAGCAAGCACTGCATCTAG</v>
      </c>
      <c r="T44" t="s">
        <v>221</v>
      </c>
    </row>
    <row r="45" spans="1:20">
      <c r="A45" t="s">
        <v>288</v>
      </c>
      <c r="C45" t="s">
        <v>1</v>
      </c>
      <c r="D45" t="s">
        <v>163</v>
      </c>
      <c r="E45" t="s">
        <v>15</v>
      </c>
      <c r="F45" s="5" t="s">
        <v>195</v>
      </c>
      <c r="G45" s="5" t="str">
        <f>VLOOKUP(C45,features!A:B,2,FALSE)</f>
        <v>ATAAAGAAAAAGGGAGCCCATGGGCTCCCTTAATTTAAAATG</v>
      </c>
      <c r="H45" s="5" t="str">
        <f>VLOOKUP(D45,features!A:E,2,FALSE)</f>
        <v>GTTGTCTTAAGAACGACTTC</v>
      </c>
      <c r="I45" s="5" t="s">
        <v>245</v>
      </c>
      <c r="J45" s="5" t="str">
        <f>VLOOKUP(D45,features!A:E,3,FALSE)</f>
        <v>tttttgcttccgtgtgg</v>
      </c>
      <c r="K45" s="5" t="s">
        <v>246</v>
      </c>
      <c r="L45" s="5" t="str">
        <f>VLOOKUP(D45,features!A:E,4,FALSE)</f>
        <v>gggagc</v>
      </c>
      <c r="M45" s="5" t="str">
        <f>VLOOKUP(D45,features!A:E,5,FALSE)</f>
        <v>A</v>
      </c>
      <c r="N45" s="5" t="s">
        <v>312</v>
      </c>
      <c r="O45" s="5"/>
      <c r="P45" s="10" t="str">
        <f t="shared" si="7"/>
        <v>ccataTCTAGAATAAAGAAAAAGGGAGCCCATGGGCTCCCTTAATTTAAAATGGTTGTCTTAAGAACGACTTCtttacgtttttgcttccgtgtggtactatgggagcAGGATCCacttg</v>
      </c>
      <c r="Q45" s="3" t="str">
        <f t="shared" si="6"/>
        <v>CTAGAATAAAGAAAAAGGGAGCCCATGGGCTCCCTTAATTTAAAATGGTTGTCTTAAGAACGACTTCtttacgtttttgcttccgtgtggtactatgggagcAG</v>
      </c>
      <c r="R45" s="3" t="s">
        <v>313</v>
      </c>
      <c r="S45" s="15" t="str">
        <f>[1]!revcom(CONCATENATE(H45,I45,J45,K45,L45,M45,N45))</f>
        <v>caagtGGATCCTgctcccatagtaccacacggaagcaaaaacgtaaaGAAGTCGTTCTTAAGACAAC</v>
      </c>
      <c r="T45" t="s">
        <v>221</v>
      </c>
    </row>
    <row r="46" spans="1:20">
      <c r="A46" t="s">
        <v>289</v>
      </c>
      <c r="C46" t="s">
        <v>106</v>
      </c>
      <c r="D46" t="s">
        <v>164</v>
      </c>
      <c r="E46" t="s">
        <v>16</v>
      </c>
      <c r="F46" s="5" t="s">
        <v>195</v>
      </c>
      <c r="G46" s="5" t="str">
        <f>VLOOKUP(C46,features!A:B,2,FALSE)</f>
        <v>GCATAAGTTGAGGACTCCTTCGGGAGTCCTTTTTTATTTTCC</v>
      </c>
      <c r="H46" s="5" t="str">
        <f>VLOOKUP(D46,features!A:E,2,FALSE)</f>
        <v>CAGGTGGTATGGAAGCTATC</v>
      </c>
      <c r="I46" s="5" t="s">
        <v>245</v>
      </c>
      <c r="J46" s="5" t="str">
        <f>VLOOKUP(D46,features!A:E,3,FALSE)</f>
        <v>tcttcagtattatgtgg</v>
      </c>
      <c r="K46" s="5" t="s">
        <v>246</v>
      </c>
      <c r="L46" s="5" t="str">
        <f>VLOOKUP(D46,features!A:E,4,FALSE)</f>
        <v>cgagtc</v>
      </c>
      <c r="M46" s="5" t="str">
        <f>VLOOKUP(D46,features!A:E,5,FALSE)</f>
        <v>A</v>
      </c>
      <c r="N46" s="5" t="s">
        <v>312</v>
      </c>
      <c r="O46" s="5"/>
      <c r="P46" s="10" t="str">
        <f t="shared" si="7"/>
        <v>ccataTCTAGAGCATAAGTTGAGGACTCCTTCGGGAGTCCTTTTTTATTTTCCCAGGTGGTATGGAAGCTATCtttacgtcttcagtattatgtggtactatcgagtcAGGATCCacttg</v>
      </c>
      <c r="Q46" s="3" t="str">
        <f t="shared" si="6"/>
        <v>CTAGAGCATAAGTTGAGGACTCCTTCGGGAGTCCTTTTTTATTTTCCCAGGTGGTATGGAAGCTATCtttacgtcttcagtattatgtggtactatcgagtcAG</v>
      </c>
      <c r="R46" s="3" t="s">
        <v>313</v>
      </c>
      <c r="S46" s="15" t="str">
        <f>[1]!revcom(CONCATENATE(H46,I46,J46,K46,L46,M46,N46))</f>
        <v>caagtGGATCCTgactcgatagtaccacataatactgaagacgtaaaGATAGCTTCCATACCACCTG</v>
      </c>
      <c r="T46" t="s">
        <v>221</v>
      </c>
    </row>
    <row r="47" spans="1:20">
      <c r="A47" t="s">
        <v>290</v>
      </c>
      <c r="C47" t="s">
        <v>107</v>
      </c>
      <c r="D47" t="s">
        <v>165</v>
      </c>
      <c r="E47" t="s">
        <v>17</v>
      </c>
      <c r="F47" s="5" t="s">
        <v>195</v>
      </c>
      <c r="G47" s="5" t="str">
        <f>VLOOKUP(C47,features!A:B,2,FALSE)</f>
        <v>GTTAAATAAAAAGGGACCGAAAGGTCCCTTTGTTTTATTCAT</v>
      </c>
      <c r="H47" s="5" t="str">
        <f>VLOOKUP(D47,features!A:E,2,FALSE)</f>
        <v>GATTCTATAAGATTGCACTA</v>
      </c>
      <c r="I47" s="5" t="s">
        <v>245</v>
      </c>
      <c r="J47" s="5" t="str">
        <f>VLOOKUP(D47,features!A:E,3,FALSE)</f>
        <v>tgatagaagcactctac</v>
      </c>
      <c r="K47" s="5" t="s">
        <v>246</v>
      </c>
      <c r="L47" s="5" t="str">
        <f>VLOOKUP(D47,features!A:E,4,FALSE)</f>
        <v>ctcaat</v>
      </c>
      <c r="M47" s="5" t="str">
        <f>VLOOKUP(D47,features!A:E,5,FALSE)</f>
        <v>A</v>
      </c>
      <c r="N47" s="5" t="s">
        <v>312</v>
      </c>
      <c r="O47" s="5"/>
      <c r="P47" s="10" t="str">
        <f t="shared" si="7"/>
        <v>ccataTCTAGAGTTAAATAAAAAGGGACCGAAAGGTCCCTTTGTTTTATTCATGATTCTATAAGATTGCACTAtttacgtgatagaagcactctactactatctcaatAGGATCCacttg</v>
      </c>
      <c r="Q47" s="3" t="str">
        <f t="shared" si="6"/>
        <v>CTAGAGTTAAATAAAAAGGGACCGAAAGGTCCCTTTGTTTTATTCATGATTCTATAAGATTGCACTAtttacgtgatagaagcactctactactatctcaatAG</v>
      </c>
      <c r="R47" s="3" t="s">
        <v>313</v>
      </c>
      <c r="S47" s="15" t="str">
        <f>[1]!revcom(CONCATENATE(H47,I47,J47,K47,L47,M47,N47))</f>
        <v>caagtGGATCCTattgagatagtagtagagtgcttctatcacgtaaaTAGTGCAATCTTATAGAATC</v>
      </c>
      <c r="T47" t="s">
        <v>221</v>
      </c>
    </row>
    <row r="48" spans="1:20">
      <c r="A48" t="s">
        <v>291</v>
      </c>
      <c r="C48" t="s">
        <v>108</v>
      </c>
      <c r="D48" t="s">
        <v>166</v>
      </c>
      <c r="E48" t="s">
        <v>15</v>
      </c>
      <c r="F48" s="5" t="s">
        <v>195</v>
      </c>
      <c r="G48" s="5" t="str">
        <f>VLOOKUP(C48,features!A:B,2,FALSE)</f>
        <v>CAGTAATTTTAGGGAGAGCCGAGGCTCTCCCTTTTTTATTTTA</v>
      </c>
      <c r="H48" s="5" t="str">
        <f>VLOOKUP(D48,features!A:E,2,FALSE)</f>
        <v>CAACTTGTGAAGTGCCTAAC</v>
      </c>
      <c r="I48" s="5" t="s">
        <v>245</v>
      </c>
      <c r="J48" s="5" t="str">
        <f>VLOOKUP(D48,features!A:E,3,FALSE)</f>
        <v>taatgacattattttag</v>
      </c>
      <c r="K48" s="5" t="s">
        <v>246</v>
      </c>
      <c r="L48" s="5" t="str">
        <f>VLOOKUP(D48,features!A:E,4,FALSE)</f>
        <v>taggac</v>
      </c>
      <c r="M48" s="5" t="str">
        <f>VLOOKUP(D48,features!A:E,5,FALSE)</f>
        <v>G</v>
      </c>
      <c r="N48" s="5" t="s">
        <v>312</v>
      </c>
      <c r="O48" s="5"/>
      <c r="P48" s="10" t="str">
        <f t="shared" si="7"/>
        <v>ccataTCTAGACAGTAATTTTAGGGAGAGCCGAGGCTCTCCCTTTTTTATTTTACAACTTGTGAAGTGCCTAACtttacgtaatgacattattttagtactattaggacGGGATCCacttg</v>
      </c>
      <c r="Q48" s="3" t="str">
        <f t="shared" si="6"/>
        <v>CTAGACAGTAATTTTAGGGAGAGCCGAGGCTCTCCCTTTTTTATTTTACAACTTGTGAAGTGCCTAACtttacgtaatgacattattttagtactattaggacGG</v>
      </c>
      <c r="R48" s="3" t="s">
        <v>313</v>
      </c>
      <c r="S48" s="15" t="str">
        <f>[1]!revcom(CONCATENATE(H48,I48,J48,K48,L48,M48,N48))</f>
        <v>caagtGGATCCCgtcctaatagtactaaaataatgtcattacgtaaaGTTAGGCACTTCACAAGTTG</v>
      </c>
      <c r="T48" t="s">
        <v>221</v>
      </c>
    </row>
    <row r="49" spans="1:20">
      <c r="A49" t="s">
        <v>292</v>
      </c>
      <c r="C49" t="s">
        <v>109</v>
      </c>
      <c r="D49" t="s">
        <v>167</v>
      </c>
      <c r="E49" t="s">
        <v>16</v>
      </c>
      <c r="F49" s="5" t="s">
        <v>195</v>
      </c>
      <c r="G49" s="5" t="str">
        <f>VLOOKUP(C49,features!A:B,2,FALSE)</f>
        <v>TAATAACTCAAGGACTCCTTCGGGAGTCCtTTTTTCATTTAAA</v>
      </c>
      <c r="H49" s="5" t="str">
        <f>VLOOKUP(D49,features!A:E,2,FALSE)</f>
        <v>GTCTTGTGCTCACGGAACTG</v>
      </c>
      <c r="I49" s="5" t="s">
        <v>245</v>
      </c>
      <c r="J49" s="5" t="str">
        <f>VLOOKUP(D49,features!A:E,3,FALSE)</f>
        <v>tttcgttttgattcagt</v>
      </c>
      <c r="K49" s="5" t="s">
        <v>246</v>
      </c>
      <c r="L49" s="5" t="str">
        <f>VLOOKUP(D49,features!A:E,4,FALSE)</f>
        <v>attagt</v>
      </c>
      <c r="M49" s="5" t="str">
        <f>VLOOKUP(D49,features!A:E,5,FALSE)</f>
        <v>G</v>
      </c>
      <c r="N49" s="5" t="s">
        <v>312</v>
      </c>
      <c r="O49" s="5"/>
      <c r="P49" s="10" t="str">
        <f t="shared" si="7"/>
        <v>ccataTCTAGATAATAACTCAAGGACTCCTTCGGGAGTCCtTTTTTCATTTAAAGTCTTGTGCTCACGGAACTGtttacgtttcgttttgattcagttactatattagtGGGATCCacttg</v>
      </c>
      <c r="Q49" s="3" t="str">
        <f t="shared" si="6"/>
        <v>CTAGATAATAACTCAAGGACTCCTTCGGGAGTCCtTTTTTCATTTAAAGTCTTGTGCTCACGGAACTGtttacgtttcgttttgattcagttactatattagtGG</v>
      </c>
      <c r="R49" s="3" t="s">
        <v>313</v>
      </c>
      <c r="S49" s="15" t="str">
        <f>[1]!revcom(CONCATENATE(H49,I49,J49,K49,L49,M49,N49))</f>
        <v>caagtGGATCCCactaatatagtaactgaatcaaaacgaaacgtaaaCAGTTCCGTGAGCACAAGAC</v>
      </c>
      <c r="T49" t="s">
        <v>221</v>
      </c>
    </row>
    <row r="50" spans="1:20">
      <c r="A50" t="s">
        <v>293</v>
      </c>
      <c r="C50" t="s">
        <v>110</v>
      </c>
      <c r="D50" t="s">
        <v>168</v>
      </c>
      <c r="E50" t="s">
        <v>17</v>
      </c>
      <c r="F50" s="5" t="s">
        <v>195</v>
      </c>
      <c r="G50" s="5" t="str">
        <f>VLOOKUP(C50,features!A:B,2,FALSE)</f>
        <v>ACTAATTAATTGGGGACCCTAGAGGTCCCCTTTTTTATTTTAA</v>
      </c>
      <c r="H50" s="5" t="str">
        <f>VLOOKUP(D50,features!A:E,2,FALSE)</f>
        <v>GTTCCTCACACTACGTCATG</v>
      </c>
      <c r="I50" s="5" t="s">
        <v>245</v>
      </c>
      <c r="J50" s="5" t="str">
        <f>VLOOKUP(D50,features!A:E,3,FALSE)</f>
        <v>ttaactttaatttgtgt</v>
      </c>
      <c r="K50" s="5" t="s">
        <v>246</v>
      </c>
      <c r="L50" s="5" t="str">
        <f>VLOOKUP(D50,features!A:E,4,FALSE)</f>
        <v>tagcat</v>
      </c>
      <c r="M50" s="5" t="str">
        <f>VLOOKUP(D50,features!A:E,5,FALSE)</f>
        <v>G</v>
      </c>
      <c r="N50" s="5" t="s">
        <v>312</v>
      </c>
      <c r="O50" s="5"/>
      <c r="P50" s="10" t="str">
        <f t="shared" si="7"/>
        <v>ccataTCTAGAACTAATTAATTGGGGACCCTAGAGGTCCCCTTTTTTATTTTAAGTTCCTCACACTACGTCATGtttacgttaactttaatttgtgttactattagcatGGGATCCacttg</v>
      </c>
      <c r="Q50" s="3" t="str">
        <f t="shared" si="6"/>
        <v>CTAGAACTAATTAATTGGGGACCCTAGAGGTCCCCTTTTTTATTTTAAGTTCCTCACACTACGTCATGtttacgttaactttaatttgtgttactattagcatGG</v>
      </c>
      <c r="R50" s="3" t="s">
        <v>313</v>
      </c>
      <c r="S50" s="15" t="str">
        <f>[1]!revcom(CONCATENATE(H50,I50,J50,K50,L50,M50,N50))</f>
        <v>caagtGGATCCCatgctaatagtaacacaaattaaagttaacgtaaaCATGACGTAGTGTGAGGAAC</v>
      </c>
      <c r="T50" t="s">
        <v>221</v>
      </c>
    </row>
    <row r="51" spans="1:20">
      <c r="A51" t="s">
        <v>294</v>
      </c>
      <c r="C51" t="s">
        <v>111</v>
      </c>
      <c r="D51" t="s">
        <v>169</v>
      </c>
      <c r="E51" t="s">
        <v>15</v>
      </c>
      <c r="F51" s="5" t="s">
        <v>195</v>
      </c>
      <c r="G51" s="5" t="str">
        <f>VLOOKUP(C51,features!A:B,2,FALSE)</f>
        <v>CGCAACGGTTAGCCCCGACCGAAAGGTTGGGGCTTTTTGGTATCTA</v>
      </c>
      <c r="H51" s="5" t="str">
        <f>VLOOKUP(D51,features!A:E,2,FALSE)</f>
        <v>CTCACTACTATCAGTACTAC</v>
      </c>
      <c r="I51" s="5" t="s">
        <v>245</v>
      </c>
      <c r="J51" s="5" t="str">
        <f>VLOOKUP(D51,features!A:E,3,FALSE)</f>
        <v>aatcctaaaatgtttgt</v>
      </c>
      <c r="K51" s="5" t="s">
        <v>246</v>
      </c>
      <c r="L51" s="5" t="str">
        <f>VLOOKUP(D51,features!A:E,4,FALSE)</f>
        <v>attata</v>
      </c>
      <c r="M51" s="5" t="str">
        <f>VLOOKUP(D51,features!A:E,5,FALSE)</f>
        <v>G</v>
      </c>
      <c r="N51" s="5" t="s">
        <v>312</v>
      </c>
      <c r="O51" s="5"/>
      <c r="P51" s="10" t="str">
        <f t="shared" si="7"/>
        <v>ccataTCTAGACGCAACGGTTAGCCCCGACCGAAAGGTTGGGGCTTTTTGGTATCTACTCACTACTATCAGTACTACtttacgaatcctaaaatgtttgttactatattataGGGATCCacttg</v>
      </c>
      <c r="Q51" s="3" t="str">
        <f t="shared" si="6"/>
        <v>CTAGACGCAACGGTTAGCCCCGACCGAAAGGTTGGGGCTTTTTGGTATCTACTCACTACTATCAGTACTACtttacgaatcctaaaatgtttgttactatattataGG</v>
      </c>
      <c r="R51" s="3" t="s">
        <v>313</v>
      </c>
      <c r="S51" s="15" t="str">
        <f>[1]!revcom(CONCATENATE(H51,I51,J51,K51,L51,M51,N51))</f>
        <v>caagtGGATCCCtataatatagtaacaaacattttaggattcgtaaaGTAGTACTGATAGTAGTGAG</v>
      </c>
      <c r="T51" t="s">
        <v>221</v>
      </c>
    </row>
    <row r="52" spans="1:20">
      <c r="A52" t="s">
        <v>295</v>
      </c>
      <c r="C52" t="s">
        <v>112</v>
      </c>
      <c r="D52" t="s">
        <v>170</v>
      </c>
      <c r="E52" t="s">
        <v>16</v>
      </c>
      <c r="F52" s="5" t="s">
        <v>195</v>
      </c>
      <c r="G52" s="5" t="str">
        <f>VLOOKUP(C52,features!A:B,2,FALSE)</f>
        <v>CGAATAACATTAGTCTCCTTCGGGAGACTtTTTTTCATTTTAC</v>
      </c>
      <c r="H52" s="5" t="str">
        <f>VLOOKUP(D52,features!A:E,2,FALSE)</f>
        <v>CAGCCACGTATCGCCAGATG</v>
      </c>
      <c r="I52" s="5" t="s">
        <v>245</v>
      </c>
      <c r="J52" s="5" t="str">
        <f>VLOOKUP(D52,features!A:E,3,FALSE)</f>
        <v>tttaatgataatgtatt</v>
      </c>
      <c r="K52" s="5" t="s">
        <v>246</v>
      </c>
      <c r="L52" s="5" t="str">
        <f>VLOOKUP(D52,features!A:E,4,FALSE)</f>
        <v>aacaga</v>
      </c>
      <c r="M52" s="5" t="str">
        <f>VLOOKUP(D52,features!A:E,5,FALSE)</f>
        <v>G</v>
      </c>
      <c r="N52" s="5" t="s">
        <v>312</v>
      </c>
      <c r="O52" s="5"/>
      <c r="P52" s="10" t="str">
        <f t="shared" si="7"/>
        <v>ccataTCTAGACGAATAACATTAGTCTCCTTCGGGAGACTtTTTTTCATTTTACCAGCCACGTATCGCCAGATGtttacgtttaatgataatgtatttactataacagaGGGATCCacttg</v>
      </c>
      <c r="Q52" s="3" t="str">
        <f t="shared" si="6"/>
        <v>CTAGACGAATAACATTAGTCTCCTTCGGGAGACTtTTTTTCATTTTACCAGCCACGTATCGCCAGATGtttacgtttaatgataatgtatttactataacagaGG</v>
      </c>
      <c r="R52" s="3" t="s">
        <v>313</v>
      </c>
      <c r="S52" s="15" t="str">
        <f>[1]!revcom(CONCATENATE(H52,I52,J52,K52,L52,M52,N52))</f>
        <v>caagtGGATCCCtctgttatagtaaatacattatcattaaacgtaaaCATCTGGCGATACGTGGCTG</v>
      </c>
      <c r="T52" t="s">
        <v>221</v>
      </c>
    </row>
    <row r="53" spans="1:20">
      <c r="A53" t="s">
        <v>296</v>
      </c>
      <c r="C53" t="s">
        <v>113</v>
      </c>
      <c r="D53" t="s">
        <v>171</v>
      </c>
      <c r="E53" t="s">
        <v>17</v>
      </c>
      <c r="F53" s="5" t="s">
        <v>195</v>
      </c>
      <c r="G53" s="5" t="str">
        <f>VLOOKUP(C53,features!A:B,2,FALSE)</f>
        <v>CTTTTAAGGAGTGGGCCGCAAGGCCCATTTTATTATGAA</v>
      </c>
      <c r="H53" s="5" t="str">
        <f>VLOOKUP(D53,features!A:E,2,FALSE)</f>
        <v>CATCCTACCTGAGGTCTGTG</v>
      </c>
      <c r="I53" s="5" t="s">
        <v>245</v>
      </c>
      <c r="J53" s="5" t="str">
        <f>VLOOKUP(D53,features!A:E,3,FALSE)</f>
        <v>aaataaaaccatgatat</v>
      </c>
      <c r="K53" s="5" t="s">
        <v>246</v>
      </c>
      <c r="L53" s="5" t="str">
        <f>VLOOKUP(D53,features!A:E,4,FALSE)</f>
        <v>cgattt</v>
      </c>
      <c r="M53" s="5" t="str">
        <f>VLOOKUP(D53,features!A:E,5,FALSE)</f>
        <v>G</v>
      </c>
      <c r="N53" s="5" t="s">
        <v>312</v>
      </c>
      <c r="O53" s="5"/>
      <c r="P53" s="10" t="str">
        <f t="shared" si="7"/>
        <v>ccataTCTAGACTTTTAAGGAGTGGGCCGCAAGGCCCATTTTATTATGAACATCCTACCTGAGGTCTGTGtttacgaaataaaaccatgatattactatcgatttGGGATCCacttg</v>
      </c>
      <c r="Q53" s="3" t="str">
        <f t="shared" si="6"/>
        <v>CTAGACTTTTAAGGAGTGGGCCGCAAGGCCCATTTTATTATGAACATCCTACCTGAGGTCTGTGtttacgaaataaaaccatgatattactatcgatttGG</v>
      </c>
      <c r="R53" s="3" t="s">
        <v>313</v>
      </c>
      <c r="S53" s="15" t="str">
        <f>[1]!revcom(CONCATENATE(H53,I53,J53,K53,L53,M53,N53))</f>
        <v>caagtGGATCCCaaatcgatagtaatatcatggttttatttcgtaaaCACAGACCTCAGGTAGGATG</v>
      </c>
      <c r="T53" t="s">
        <v>221</v>
      </c>
    </row>
    <row r="54" spans="1:20">
      <c r="A54" s="13" t="s">
        <v>243</v>
      </c>
      <c r="G54" s="5"/>
      <c r="H54" s="5"/>
      <c r="Q54" s="12"/>
      <c r="R54" s="3"/>
      <c r="S54" s="15" t="str">
        <f>[1]!revcom(CONCATENATE(H54,I54,J54,K54,L54,M54,N54))</f>
        <v/>
      </c>
      <c r="T54" t="s">
        <v>221</v>
      </c>
    </row>
    <row r="55" spans="1:20">
      <c r="A55" t="s">
        <v>297</v>
      </c>
      <c r="C55" t="s">
        <v>103</v>
      </c>
      <c r="D55" t="s">
        <v>160</v>
      </c>
      <c r="E55" t="s">
        <v>15</v>
      </c>
      <c r="F55" s="5" t="s">
        <v>195</v>
      </c>
      <c r="G55" s="5" t="str">
        <f>VLOOKUP(C55,features!A:B,2,FALSE)</f>
        <v>GTAAAAGTTAGGACGCCGAAAGGCGTCTTTTGGTACGCT</v>
      </c>
      <c r="H55" s="5" t="str">
        <f>VLOOKUP(D55,features!A:E,2,FALSE)</f>
        <v>GATGGCTGTGCTTGGAGCTA</v>
      </c>
      <c r="I55" s="5" t="s">
        <v>247</v>
      </c>
      <c r="J55" s="5" t="str">
        <f>VLOOKUP(D55,features!A:E,3,FALSE)</f>
        <v>aaaattggtatatatga</v>
      </c>
      <c r="K55" s="5" t="s">
        <v>248</v>
      </c>
      <c r="L55" s="5" t="str">
        <f>VLOOKUP(D55,features!A:E,4,FALSE)</f>
        <v>ataatc</v>
      </c>
      <c r="M55" s="5" t="str">
        <f>VLOOKUP(D55,features!A:E,5,FALSE)</f>
        <v>A</v>
      </c>
      <c r="N55" s="5" t="s">
        <v>312</v>
      </c>
      <c r="O55" s="5"/>
      <c r="P55" s="10" t="str">
        <f>CONCATENATE(F55,G55,H55,I55,J55,K55,L55,M55,N55)</f>
        <v>ccataTCTAGAGTAAAAGTTAGGACGCCGAAAGGCGTCTTTTGGTACGCTGATGGCTGTGCTTGGAGCTActgataaaaattggtatatatgagattatataatcAGGATCCacttg</v>
      </c>
      <c r="Q55" s="3" t="str">
        <f>MID(P55,7,LEN(P55)-16)</f>
        <v>CTAGAGTAAAAGTTAGGACGCCGAAAGGCGTCTTTTGGTACGCTGATGGCTGTGCTTGGAGCTActgataaaaattggtatatatgagattatataatcAG</v>
      </c>
      <c r="R55" s="3" t="s">
        <v>313</v>
      </c>
      <c r="S55" s="15" t="str">
        <f>[1]!revcom(CONCATENATE(H55,I55,J55,K55,L55,M55,N55))</f>
        <v>caagtGGATCCTgattatataatctcatatataccaatttttatcagTAGCTCCAAGCACAGCCATC</v>
      </c>
      <c r="T55" t="s">
        <v>221</v>
      </c>
    </row>
    <row r="56" spans="1:20">
      <c r="A56" t="s">
        <v>298</v>
      </c>
      <c r="C56" t="s">
        <v>104</v>
      </c>
      <c r="D56" t="s">
        <v>161</v>
      </c>
      <c r="E56" t="s">
        <v>16</v>
      </c>
      <c r="F56" s="5" t="s">
        <v>195</v>
      </c>
      <c r="G56" s="5" t="str">
        <f>VLOOKUP(C56,features!A:B,2,FALSE)</f>
        <v>CCATAATCATAAGGGGCTTCGGCCCCTTTCTTCATTTTGA</v>
      </c>
      <c r="H56" s="5" t="str">
        <f>VLOOKUP(D56,features!A:E,2,FALSE)</f>
        <v>GCGAATAATACCTCAGAGCG</v>
      </c>
      <c r="I56" s="5" t="s">
        <v>247</v>
      </c>
      <c r="J56" s="5" t="str">
        <f>VLOOKUP(D56,features!A:E,3,FALSE)</f>
        <v>gctagctcagtcctagg</v>
      </c>
      <c r="K56" s="5" t="s">
        <v>248</v>
      </c>
      <c r="L56" s="5" t="str">
        <f>VLOOKUP(D56,features!A:E,4,FALSE)</f>
        <v>gctagc</v>
      </c>
      <c r="M56" s="5" t="str">
        <f>VLOOKUP(D56,features!A:E,5,FALSE)</f>
        <v>A</v>
      </c>
      <c r="N56" s="5" t="s">
        <v>312</v>
      </c>
      <c r="O56" s="5"/>
      <c r="P56" s="10" t="str">
        <f t="shared" ref="P56:P66" si="8">CONCATENATE(F56,G56,H56,I56,J56,K56,L56,M56,N56)</f>
        <v>ccataTCTAGACCATAATCATAAGGGGCTTCGGCCCCTTTCTTCATTTTGAGCGAATAATACCTCAGAGCGctgatagctagctcagtcctagggattatgctagcAGGATCCacttg</v>
      </c>
      <c r="Q56" s="3" t="str">
        <f t="shared" ref="Q56:Q66" si="9">MID(P56,7,LEN(P56)-16)</f>
        <v>CTAGACCATAATCATAAGGGGCTTCGGCCCCTTTCTTCATTTTGAGCGAATAATACCTCAGAGCGctgatagctagctcagtcctagggattatgctagcAG</v>
      </c>
      <c r="R56" s="3" t="s">
        <v>313</v>
      </c>
      <c r="S56" s="15" t="str">
        <f>[1]!revcom(CONCATENATE(H56,I56,J56,K56,L56,M56,N56))</f>
        <v>caagtGGATCCTgctagcataatccctaggactgagctagctatcagCGCTCTGAGGTATTATTCGC</v>
      </c>
      <c r="T56" t="s">
        <v>221</v>
      </c>
    </row>
    <row r="57" spans="1:20">
      <c r="A57" t="s">
        <v>299</v>
      </c>
      <c r="C57" t="s">
        <v>105</v>
      </c>
      <c r="D57" t="s">
        <v>162</v>
      </c>
      <c r="E57" t="s">
        <v>17</v>
      </c>
      <c r="F57" s="5" t="s">
        <v>195</v>
      </c>
      <c r="G57" s="5" t="str">
        <f>VLOOKUP(C57,features!A:B,2,FALSE)</f>
        <v>TATAAATGATAGGGAGCCTTCGGGCTCCCTTTTTTATTTCAA</v>
      </c>
      <c r="H57" s="5" t="str">
        <f>VLOOKUP(D57,features!A:E,2,FALSE)</f>
        <v>CTAGATGCAGTGCTTGCTCT</v>
      </c>
      <c r="I57" s="5" t="s">
        <v>247</v>
      </c>
      <c r="J57" s="5" t="str">
        <f>VLOOKUP(D57,features!A:E,3,FALSE)</f>
        <v>acataaaaactttgtgt</v>
      </c>
      <c r="K57" s="5" t="s">
        <v>248</v>
      </c>
      <c r="L57" s="5" t="str">
        <f>VLOOKUP(D57,features!A:E,4,FALSE)</f>
        <v>ctcaat</v>
      </c>
      <c r="M57" s="5" t="str">
        <f>VLOOKUP(D57,features!A:E,5,FALSE)</f>
        <v>A</v>
      </c>
      <c r="N57" s="5" t="s">
        <v>312</v>
      </c>
      <c r="O57" s="5"/>
      <c r="P57" s="10" t="str">
        <f t="shared" si="8"/>
        <v>ccataTCTAGATATAAATGATAGGGAGCCTTCGGGCTCCCTTTTTTATTTCAACTAGATGCAGTGCTTGCTCTctgataacataaaaactttgtgtgattatctcaatAGGATCCacttg</v>
      </c>
      <c r="Q57" s="3" t="str">
        <f t="shared" si="9"/>
        <v>CTAGATATAAATGATAGGGAGCCTTCGGGCTCCCTTTTTTATTTCAACTAGATGCAGTGCTTGCTCTctgataacataaaaactttgtgtgattatctcaatAG</v>
      </c>
      <c r="R57" s="3" t="s">
        <v>313</v>
      </c>
      <c r="S57" s="15" t="str">
        <f>[1]!revcom(CONCATENATE(H57,I57,J57,K57,L57,M57,N57))</f>
        <v>caagtGGATCCTattgagataatcacacaaagtttttatgttatcagAGAGCAAGCACTGCATCTAG</v>
      </c>
      <c r="T57" t="s">
        <v>221</v>
      </c>
    </row>
    <row r="58" spans="1:20">
      <c r="A58" t="s">
        <v>300</v>
      </c>
      <c r="C58" t="s">
        <v>1</v>
      </c>
      <c r="D58" t="s">
        <v>163</v>
      </c>
      <c r="E58" t="s">
        <v>15</v>
      </c>
      <c r="F58" s="5" t="s">
        <v>195</v>
      </c>
      <c r="G58" s="5" t="str">
        <f>VLOOKUP(C58,features!A:B,2,FALSE)</f>
        <v>ATAAAGAAAAAGGGAGCCCATGGGCTCCCTTAATTTAAAATG</v>
      </c>
      <c r="H58" s="5" t="str">
        <f>VLOOKUP(D58,features!A:E,2,FALSE)</f>
        <v>GTTGTCTTAAGAACGACTTC</v>
      </c>
      <c r="I58" s="5" t="s">
        <v>247</v>
      </c>
      <c r="J58" s="5" t="str">
        <f>VLOOKUP(D58,features!A:E,3,FALSE)</f>
        <v>tttttgcttccgtgtgg</v>
      </c>
      <c r="K58" s="5" t="s">
        <v>248</v>
      </c>
      <c r="L58" s="5" t="str">
        <f>VLOOKUP(D58,features!A:E,4,FALSE)</f>
        <v>gggagc</v>
      </c>
      <c r="M58" s="5" t="str">
        <f>VLOOKUP(D58,features!A:E,5,FALSE)</f>
        <v>A</v>
      </c>
      <c r="N58" s="5" t="s">
        <v>312</v>
      </c>
      <c r="O58" s="5"/>
      <c r="P58" s="10" t="str">
        <f t="shared" si="8"/>
        <v>ccataTCTAGAATAAAGAAAAAGGGAGCCCATGGGCTCCCTTAATTTAAAATGGTTGTCTTAAGAACGACTTCctgatatttttgcttccgtgtgggattatgggagcAGGATCCacttg</v>
      </c>
      <c r="Q58" s="3" t="str">
        <f t="shared" si="9"/>
        <v>CTAGAATAAAGAAAAAGGGAGCCCATGGGCTCCCTTAATTTAAAATGGTTGTCTTAAGAACGACTTCctgatatttttgcttccgtgtgggattatgggagcAG</v>
      </c>
      <c r="R58" s="3" t="s">
        <v>313</v>
      </c>
      <c r="S58" s="15" t="str">
        <f>[1]!revcom(CONCATENATE(H58,I58,J58,K58,L58,M58,N58))</f>
        <v>caagtGGATCCTgctcccataatcccacacggaagcaaaaatatcagGAAGTCGTTCTTAAGACAAC</v>
      </c>
      <c r="T58" t="s">
        <v>221</v>
      </c>
    </row>
    <row r="59" spans="1:20">
      <c r="A59" t="s">
        <v>301</v>
      </c>
      <c r="C59" t="s">
        <v>106</v>
      </c>
      <c r="D59" t="s">
        <v>164</v>
      </c>
      <c r="E59" t="s">
        <v>16</v>
      </c>
      <c r="F59" s="5" t="s">
        <v>195</v>
      </c>
      <c r="G59" s="5" t="str">
        <f>VLOOKUP(C59,features!A:B,2,FALSE)</f>
        <v>GCATAAGTTGAGGACTCCTTCGGGAGTCCTTTTTTATTTTCC</v>
      </c>
      <c r="H59" s="5" t="str">
        <f>VLOOKUP(D59,features!A:E,2,FALSE)</f>
        <v>CAGGTGGTATGGAAGCTATC</v>
      </c>
      <c r="I59" s="5" t="s">
        <v>247</v>
      </c>
      <c r="J59" s="5" t="str">
        <f>VLOOKUP(D59,features!A:E,3,FALSE)</f>
        <v>tcttcagtattatgtgg</v>
      </c>
      <c r="K59" s="5" t="s">
        <v>248</v>
      </c>
      <c r="L59" s="5" t="str">
        <f>VLOOKUP(D59,features!A:E,4,FALSE)</f>
        <v>cgagtc</v>
      </c>
      <c r="M59" s="5" t="str">
        <f>VLOOKUP(D59,features!A:E,5,FALSE)</f>
        <v>A</v>
      </c>
      <c r="N59" s="5" t="s">
        <v>312</v>
      </c>
      <c r="O59" s="5"/>
      <c r="P59" s="10" t="str">
        <f t="shared" si="8"/>
        <v>ccataTCTAGAGCATAAGTTGAGGACTCCTTCGGGAGTCCTTTTTTATTTTCCCAGGTGGTATGGAAGCTATCctgatatcttcagtattatgtgggattatcgagtcAGGATCCacttg</v>
      </c>
      <c r="Q59" s="3" t="str">
        <f t="shared" si="9"/>
        <v>CTAGAGCATAAGTTGAGGACTCCTTCGGGAGTCCTTTTTTATTTTCCCAGGTGGTATGGAAGCTATCctgatatcttcagtattatgtgggattatcgagtcAG</v>
      </c>
      <c r="R59" s="3" t="s">
        <v>313</v>
      </c>
      <c r="S59" s="15" t="str">
        <f>[1]!revcom(CONCATENATE(H59,I59,J59,K59,L59,M59,N59))</f>
        <v>caagtGGATCCTgactcgataatcccacataatactgaagatatcagGATAGCTTCCATACCACCTG</v>
      </c>
      <c r="T59" t="s">
        <v>221</v>
      </c>
    </row>
    <row r="60" spans="1:20">
      <c r="A60" t="s">
        <v>302</v>
      </c>
      <c r="C60" t="s">
        <v>107</v>
      </c>
      <c r="D60" t="s">
        <v>165</v>
      </c>
      <c r="E60" t="s">
        <v>17</v>
      </c>
      <c r="F60" s="5" t="s">
        <v>195</v>
      </c>
      <c r="G60" s="5" t="str">
        <f>VLOOKUP(C60,features!A:B,2,FALSE)</f>
        <v>GTTAAATAAAAAGGGACCGAAAGGTCCCTTTGTTTTATTCAT</v>
      </c>
      <c r="H60" s="5" t="str">
        <f>VLOOKUP(D60,features!A:E,2,FALSE)</f>
        <v>GATTCTATAAGATTGCACTA</v>
      </c>
      <c r="I60" s="5" t="s">
        <v>247</v>
      </c>
      <c r="J60" s="5" t="str">
        <f>VLOOKUP(D60,features!A:E,3,FALSE)</f>
        <v>tgatagaagcactctac</v>
      </c>
      <c r="K60" s="5" t="s">
        <v>248</v>
      </c>
      <c r="L60" s="5" t="str">
        <f>VLOOKUP(D60,features!A:E,4,FALSE)</f>
        <v>ctcaat</v>
      </c>
      <c r="M60" s="5" t="str">
        <f>VLOOKUP(D60,features!A:E,5,FALSE)</f>
        <v>A</v>
      </c>
      <c r="N60" s="5" t="s">
        <v>312</v>
      </c>
      <c r="O60" s="5"/>
      <c r="P60" s="10" t="str">
        <f t="shared" si="8"/>
        <v>ccataTCTAGAGTTAAATAAAAAGGGACCGAAAGGTCCCTTTGTTTTATTCATGATTCTATAAGATTGCACTActgatatgatagaagcactctacgattatctcaatAGGATCCacttg</v>
      </c>
      <c r="Q60" s="3" t="str">
        <f t="shared" si="9"/>
        <v>CTAGAGTTAAATAAAAAGGGACCGAAAGGTCCCTTTGTTTTATTCATGATTCTATAAGATTGCACTActgatatgatagaagcactctacgattatctcaatAG</v>
      </c>
      <c r="R60" s="3" t="s">
        <v>313</v>
      </c>
      <c r="S60" s="15" t="str">
        <f>[1]!revcom(CONCATENATE(H60,I60,J60,K60,L60,M60,N60))</f>
        <v>caagtGGATCCTattgagataatcgtagagtgcttctatcatatcagTAGTGCAATCTTATAGAATC</v>
      </c>
      <c r="T60" t="s">
        <v>221</v>
      </c>
    </row>
    <row r="61" spans="1:20">
      <c r="A61" t="s">
        <v>303</v>
      </c>
      <c r="C61" t="s">
        <v>108</v>
      </c>
      <c r="D61" t="s">
        <v>166</v>
      </c>
      <c r="E61" t="s">
        <v>15</v>
      </c>
      <c r="F61" s="5" t="s">
        <v>195</v>
      </c>
      <c r="G61" s="5" t="str">
        <f>VLOOKUP(C61,features!A:B,2,FALSE)</f>
        <v>CAGTAATTTTAGGGAGAGCCGAGGCTCTCCCTTTTTTATTTTA</v>
      </c>
      <c r="H61" s="5" t="str">
        <f>VLOOKUP(D61,features!A:E,2,FALSE)</f>
        <v>CAACTTGTGAAGTGCCTAAC</v>
      </c>
      <c r="I61" s="5" t="s">
        <v>247</v>
      </c>
      <c r="J61" s="5" t="str">
        <f>VLOOKUP(D61,features!A:E,3,FALSE)</f>
        <v>taatgacattattttag</v>
      </c>
      <c r="K61" s="5" t="s">
        <v>248</v>
      </c>
      <c r="L61" s="5" t="str">
        <f>VLOOKUP(D61,features!A:E,4,FALSE)</f>
        <v>taggac</v>
      </c>
      <c r="M61" s="5" t="str">
        <f>VLOOKUP(D61,features!A:E,5,FALSE)</f>
        <v>G</v>
      </c>
      <c r="N61" s="5" t="s">
        <v>312</v>
      </c>
      <c r="O61" s="5"/>
      <c r="P61" s="10" t="str">
        <f t="shared" si="8"/>
        <v>ccataTCTAGACAGTAATTTTAGGGAGAGCCGAGGCTCTCCCTTTTTTATTTTACAACTTGTGAAGTGCCTAACctgatataatgacattattttaggattattaggacGGGATCCacttg</v>
      </c>
      <c r="Q61" s="3" t="str">
        <f t="shared" si="9"/>
        <v>CTAGACAGTAATTTTAGGGAGAGCCGAGGCTCTCCCTTTTTTATTTTACAACTTGTGAAGTGCCTAACctgatataatgacattattttaggattattaggacGG</v>
      </c>
      <c r="R61" s="3" t="s">
        <v>313</v>
      </c>
      <c r="S61" s="15" t="str">
        <f>[1]!revcom(CONCATENATE(H61,I61,J61,K61,L61,M61,N61))</f>
        <v>caagtGGATCCCgtcctaataatcctaaaataatgtcattatatcagGTTAGGCACTTCACAAGTTG</v>
      </c>
      <c r="T61" t="s">
        <v>221</v>
      </c>
    </row>
    <row r="62" spans="1:20">
      <c r="A62" t="s">
        <v>304</v>
      </c>
      <c r="C62" t="s">
        <v>109</v>
      </c>
      <c r="D62" t="s">
        <v>167</v>
      </c>
      <c r="E62" t="s">
        <v>16</v>
      </c>
      <c r="F62" s="5" t="s">
        <v>195</v>
      </c>
      <c r="G62" s="5" t="str">
        <f>VLOOKUP(C62,features!A:B,2,FALSE)</f>
        <v>TAATAACTCAAGGACTCCTTCGGGAGTCCtTTTTTCATTTAAA</v>
      </c>
      <c r="H62" s="5" t="str">
        <f>VLOOKUP(D62,features!A:E,2,FALSE)</f>
        <v>GTCTTGTGCTCACGGAACTG</v>
      </c>
      <c r="I62" s="5" t="s">
        <v>247</v>
      </c>
      <c r="J62" s="5" t="str">
        <f>VLOOKUP(D62,features!A:E,3,FALSE)</f>
        <v>tttcgttttgattcagt</v>
      </c>
      <c r="K62" s="5" t="s">
        <v>248</v>
      </c>
      <c r="L62" s="5" t="str">
        <f>VLOOKUP(D62,features!A:E,4,FALSE)</f>
        <v>attagt</v>
      </c>
      <c r="M62" s="5" t="str">
        <f>VLOOKUP(D62,features!A:E,5,FALSE)</f>
        <v>G</v>
      </c>
      <c r="N62" s="5" t="s">
        <v>312</v>
      </c>
      <c r="O62" s="5"/>
      <c r="P62" s="10" t="str">
        <f t="shared" si="8"/>
        <v>ccataTCTAGATAATAACTCAAGGACTCCTTCGGGAGTCCtTTTTTCATTTAAAGTCTTGTGCTCACGGAACTGctgatatttcgttttgattcagtgattatattagtGGGATCCacttg</v>
      </c>
      <c r="Q62" s="3" t="str">
        <f t="shared" si="9"/>
        <v>CTAGATAATAACTCAAGGACTCCTTCGGGAGTCCtTTTTTCATTTAAAGTCTTGTGCTCACGGAACTGctgatatttcgttttgattcagtgattatattagtGG</v>
      </c>
      <c r="R62" s="3" t="s">
        <v>313</v>
      </c>
      <c r="S62" s="15" t="str">
        <f>[1]!revcom(CONCATENATE(H62,I62,J62,K62,L62,M62,N62))</f>
        <v>caagtGGATCCCactaatataatcactgaatcaaaacgaaatatcagCAGTTCCGTGAGCACAAGAC</v>
      </c>
      <c r="T62" t="s">
        <v>221</v>
      </c>
    </row>
    <row r="63" spans="1:20">
      <c r="A63" t="s">
        <v>305</v>
      </c>
      <c r="C63" t="s">
        <v>110</v>
      </c>
      <c r="D63" t="s">
        <v>168</v>
      </c>
      <c r="E63" t="s">
        <v>17</v>
      </c>
      <c r="F63" s="5" t="s">
        <v>195</v>
      </c>
      <c r="G63" s="5" t="str">
        <f>VLOOKUP(C63,features!A:B,2,FALSE)</f>
        <v>ACTAATTAATTGGGGACCCTAGAGGTCCCCTTTTTTATTTTAA</v>
      </c>
      <c r="H63" s="5" t="str">
        <f>VLOOKUP(D63,features!A:E,2,FALSE)</f>
        <v>GTTCCTCACACTACGTCATG</v>
      </c>
      <c r="I63" s="5" t="s">
        <v>247</v>
      </c>
      <c r="J63" s="5" t="str">
        <f>VLOOKUP(D63,features!A:E,3,FALSE)</f>
        <v>ttaactttaatttgtgt</v>
      </c>
      <c r="K63" s="5" t="s">
        <v>248</v>
      </c>
      <c r="L63" s="5" t="str">
        <f>VLOOKUP(D63,features!A:E,4,FALSE)</f>
        <v>tagcat</v>
      </c>
      <c r="M63" s="5" t="str">
        <f>VLOOKUP(D63,features!A:E,5,FALSE)</f>
        <v>G</v>
      </c>
      <c r="N63" s="5" t="s">
        <v>312</v>
      </c>
      <c r="O63" s="5"/>
      <c r="P63" s="10" t="str">
        <f t="shared" si="8"/>
        <v>ccataTCTAGAACTAATTAATTGGGGACCCTAGAGGTCCCCTTTTTTATTTTAAGTTCCTCACACTACGTCATGctgatattaactttaatttgtgtgattattagcatGGGATCCacttg</v>
      </c>
      <c r="Q63" s="3" t="str">
        <f t="shared" si="9"/>
        <v>CTAGAACTAATTAATTGGGGACCCTAGAGGTCCCCTTTTTTATTTTAAGTTCCTCACACTACGTCATGctgatattaactttaatttgtgtgattattagcatGG</v>
      </c>
      <c r="R63" s="3" t="s">
        <v>313</v>
      </c>
      <c r="S63" s="15" t="str">
        <f>[1]!revcom(CONCATENATE(H63,I63,J63,K63,L63,M63,N63))</f>
        <v>caagtGGATCCCatgctaataatcacacaaattaaagttaatatcagCATGACGTAGTGTGAGGAAC</v>
      </c>
      <c r="T63" t="s">
        <v>221</v>
      </c>
    </row>
    <row r="64" spans="1:20">
      <c r="A64" t="s">
        <v>306</v>
      </c>
      <c r="C64" t="s">
        <v>111</v>
      </c>
      <c r="D64" t="s">
        <v>169</v>
      </c>
      <c r="E64" t="s">
        <v>15</v>
      </c>
      <c r="F64" s="5" t="s">
        <v>195</v>
      </c>
      <c r="G64" s="5" t="str">
        <f>VLOOKUP(C64,features!A:B,2,FALSE)</f>
        <v>CGCAACGGTTAGCCCCGACCGAAAGGTTGGGGCTTTTTGGTATCTA</v>
      </c>
      <c r="H64" s="5" t="str">
        <f>VLOOKUP(D64,features!A:E,2,FALSE)</f>
        <v>CTCACTACTATCAGTACTAC</v>
      </c>
      <c r="I64" s="5" t="s">
        <v>247</v>
      </c>
      <c r="J64" s="5" t="str">
        <f>VLOOKUP(D64,features!A:E,3,FALSE)</f>
        <v>aatcctaaaatgtttgt</v>
      </c>
      <c r="K64" s="5" t="s">
        <v>248</v>
      </c>
      <c r="L64" s="5" t="str">
        <f>VLOOKUP(D64,features!A:E,4,FALSE)</f>
        <v>attata</v>
      </c>
      <c r="M64" s="5" t="str">
        <f>VLOOKUP(D64,features!A:E,5,FALSE)</f>
        <v>G</v>
      </c>
      <c r="N64" s="5" t="s">
        <v>312</v>
      </c>
      <c r="O64" s="5"/>
      <c r="P64" s="10" t="str">
        <f t="shared" si="8"/>
        <v>ccataTCTAGACGCAACGGTTAGCCCCGACCGAAAGGTTGGGGCTTTTTGGTATCTACTCACTACTATCAGTACTACctgataaatcctaaaatgtttgtgattatattataGGGATCCacttg</v>
      </c>
      <c r="Q64" s="3" t="str">
        <f t="shared" si="9"/>
        <v>CTAGACGCAACGGTTAGCCCCGACCGAAAGGTTGGGGCTTTTTGGTATCTACTCACTACTATCAGTACTACctgataaatcctaaaatgtttgtgattatattataGG</v>
      </c>
      <c r="R64" s="3" t="s">
        <v>313</v>
      </c>
      <c r="S64" s="15" t="str">
        <f>[1]!revcom(CONCATENATE(H64,I64,J64,K64,L64,M64,N64))</f>
        <v>caagtGGATCCCtataatataatcacaaacattttaggatttatcagGTAGTACTGATAGTAGTGAG</v>
      </c>
      <c r="T64" t="s">
        <v>221</v>
      </c>
    </row>
    <row r="65" spans="1:20">
      <c r="A65" t="s">
        <v>307</v>
      </c>
      <c r="C65" t="s">
        <v>112</v>
      </c>
      <c r="D65" t="s">
        <v>170</v>
      </c>
      <c r="E65" t="s">
        <v>16</v>
      </c>
      <c r="F65" s="5" t="s">
        <v>195</v>
      </c>
      <c r="G65" s="5" t="str">
        <f>VLOOKUP(C65,features!A:B,2,FALSE)</f>
        <v>CGAATAACATTAGTCTCCTTCGGGAGACTtTTTTTCATTTTAC</v>
      </c>
      <c r="H65" s="5" t="str">
        <f>VLOOKUP(D65,features!A:E,2,FALSE)</f>
        <v>CAGCCACGTATCGCCAGATG</v>
      </c>
      <c r="I65" s="5" t="s">
        <v>247</v>
      </c>
      <c r="J65" s="5" t="str">
        <f>VLOOKUP(D65,features!A:E,3,FALSE)</f>
        <v>tttaatgataatgtatt</v>
      </c>
      <c r="K65" s="5" t="s">
        <v>248</v>
      </c>
      <c r="L65" s="5" t="str">
        <f>VLOOKUP(D65,features!A:E,4,FALSE)</f>
        <v>aacaga</v>
      </c>
      <c r="M65" s="5" t="str">
        <f>VLOOKUP(D65,features!A:E,5,FALSE)</f>
        <v>G</v>
      </c>
      <c r="N65" s="5" t="s">
        <v>312</v>
      </c>
      <c r="O65" s="5"/>
      <c r="P65" s="10" t="str">
        <f t="shared" si="8"/>
        <v>ccataTCTAGACGAATAACATTAGTCTCCTTCGGGAGACTtTTTTTCATTTTACCAGCCACGTATCGCCAGATGctgatatttaatgataatgtattgattataacagaGGGATCCacttg</v>
      </c>
      <c r="Q65" s="3" t="str">
        <f t="shared" si="9"/>
        <v>CTAGACGAATAACATTAGTCTCCTTCGGGAGACTtTTTTTCATTTTACCAGCCACGTATCGCCAGATGctgatatttaatgataatgtattgattataacagaGG</v>
      </c>
      <c r="R65" s="3" t="s">
        <v>313</v>
      </c>
      <c r="S65" s="15" t="str">
        <f>[1]!revcom(CONCATENATE(H65,I65,J65,K65,L65,M65,N65))</f>
        <v>caagtGGATCCCtctgttataatcaatacattatcattaaatatcagCATCTGGCGATACGTGGCTG</v>
      </c>
      <c r="T65" t="s">
        <v>221</v>
      </c>
    </row>
    <row r="66" spans="1:20">
      <c r="A66" t="s">
        <v>308</v>
      </c>
      <c r="C66" t="s">
        <v>113</v>
      </c>
      <c r="D66" t="s">
        <v>171</v>
      </c>
      <c r="E66" t="s">
        <v>17</v>
      </c>
      <c r="F66" s="5" t="s">
        <v>195</v>
      </c>
      <c r="G66" s="5" t="str">
        <f>VLOOKUP(C66,features!A:B,2,FALSE)</f>
        <v>CTTTTAAGGAGTGGGCCGCAAGGCCCATTTTATTATGAA</v>
      </c>
      <c r="H66" s="5" t="str">
        <f>VLOOKUP(D66,features!A:E,2,FALSE)</f>
        <v>CATCCTACCTGAGGTCTGTG</v>
      </c>
      <c r="I66" s="5" t="s">
        <v>247</v>
      </c>
      <c r="J66" s="5" t="str">
        <f>VLOOKUP(D66,features!A:E,3,FALSE)</f>
        <v>aaataaaaccatgatat</v>
      </c>
      <c r="K66" s="5" t="s">
        <v>248</v>
      </c>
      <c r="L66" s="5" t="str">
        <f>VLOOKUP(D66,features!A:E,4,FALSE)</f>
        <v>cgattt</v>
      </c>
      <c r="M66" s="5" t="str">
        <f>VLOOKUP(D66,features!A:E,5,FALSE)</f>
        <v>G</v>
      </c>
      <c r="N66" s="5" t="s">
        <v>312</v>
      </c>
      <c r="O66" s="5"/>
      <c r="P66" s="10" t="str">
        <f t="shared" si="8"/>
        <v>ccataTCTAGACTTTTAAGGAGTGGGCCGCAAGGCCCATTTTATTATGAACATCCTACCTGAGGTCTGTGctgataaaataaaaccatgatatgattatcgatttGGGATCCacttg</v>
      </c>
      <c r="Q66" s="3" t="str">
        <f t="shared" si="9"/>
        <v>CTAGACTTTTAAGGAGTGGGCCGCAAGGCCCATTTTATTATGAACATCCTACCTGAGGTCTGTGctgataaaataaaaccatgatatgattatcgatttGG</v>
      </c>
      <c r="R66" s="3" t="s">
        <v>313</v>
      </c>
      <c r="S66" s="15" t="str">
        <f>[1]!revcom(CONCATENATE(H66,I66,J66,K66,L66,M66,N66))</f>
        <v>caagtGGATCCCaaatcgataatcatatcatggttttattttatcagCACAGACCTCAGGTAGGATG</v>
      </c>
      <c r="T66" t="s">
        <v>221</v>
      </c>
    </row>
    <row r="67" spans="1:20">
      <c r="I67" s="5"/>
    </row>
    <row r="68" spans="1:20">
      <c r="H68" t="s">
        <v>237</v>
      </c>
      <c r="I68" s="5" t="s">
        <v>239</v>
      </c>
      <c r="K68" s="5" t="s">
        <v>240</v>
      </c>
      <c r="L68" t="s">
        <v>241</v>
      </c>
    </row>
    <row r="69" spans="1:20">
      <c r="H69" t="s">
        <v>232</v>
      </c>
      <c r="I69" s="5" t="s">
        <v>235</v>
      </c>
      <c r="K69" s="5" t="s">
        <v>236</v>
      </c>
      <c r="L69" t="s">
        <v>234</v>
      </c>
    </row>
    <row r="70" spans="1:20">
      <c r="H70" t="s">
        <v>231</v>
      </c>
      <c r="I70" s="5" t="s">
        <v>197</v>
      </c>
      <c r="K70" s="5" t="s">
        <v>198</v>
      </c>
      <c r="L70" t="s">
        <v>233</v>
      </c>
    </row>
    <row r="71" spans="1:20">
      <c r="H71" t="s">
        <v>238</v>
      </c>
      <c r="I71" s="5" t="s">
        <v>245</v>
      </c>
      <c r="K71" s="5" t="s">
        <v>246</v>
      </c>
      <c r="L71" t="s">
        <v>242</v>
      </c>
    </row>
    <row r="72" spans="1:20">
      <c r="H72" t="s">
        <v>243</v>
      </c>
      <c r="I72" s="5" t="s">
        <v>247</v>
      </c>
      <c r="K72" s="5" t="s">
        <v>248</v>
      </c>
      <c r="L72" t="s">
        <v>244</v>
      </c>
    </row>
  </sheetData>
  <pageMargins left="0.75" right="0.75" top="1" bottom="1" header="0.5" footer="0.5"/>
  <pageSetup orientation="portrait" horizontalDpi="4294967292" verticalDpi="4294967292"/>
  <ignoredErrors>
    <ignoredError sqref="G3:M66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topLeftCell="P1" workbookViewId="0">
      <selection activeCell="T12" sqref="T12"/>
    </sheetView>
  </sheetViews>
  <sheetFormatPr baseColWidth="10" defaultRowHeight="15" x14ac:dyDescent="0"/>
  <cols>
    <col min="6" max="6" width="11.83203125" customWidth="1"/>
    <col min="7" max="7" width="43.1640625" bestFit="1" customWidth="1"/>
    <col min="8" max="8" width="19.5" bestFit="1" customWidth="1"/>
    <col min="9" max="9" width="6.6640625" bestFit="1" customWidth="1"/>
    <col min="10" max="10" width="16.83203125" bestFit="1" customWidth="1"/>
    <col min="12" max="12" width="6.6640625" bestFit="1" customWidth="1"/>
    <col min="13" max="13" width="3.83203125" bestFit="1" customWidth="1"/>
    <col min="14" max="14" width="16.83203125" bestFit="1" customWidth="1"/>
    <col min="15" max="15" width="2.83203125" customWidth="1"/>
    <col min="16" max="16" width="10.83203125" style="11"/>
    <col min="19" max="19" width="17.1640625" customWidth="1"/>
    <col min="20" max="20" width="17.1640625" style="16" customWidth="1"/>
    <col min="22" max="23" width="7.33203125" style="16" bestFit="1" customWidth="1"/>
    <col min="24" max="24" width="8.6640625" style="16" bestFit="1" customWidth="1"/>
    <col min="25" max="25" width="8.6640625" style="16" customWidth="1"/>
    <col min="26" max="26" width="11.33203125" style="16" bestFit="1" customWidth="1"/>
  </cols>
  <sheetData>
    <row r="1" spans="1:30">
      <c r="A1" t="s">
        <v>365</v>
      </c>
      <c r="B1" t="s">
        <v>172</v>
      </c>
      <c r="C1" t="s">
        <v>0</v>
      </c>
      <c r="D1" t="s">
        <v>2</v>
      </c>
      <c r="E1" t="s">
        <v>18</v>
      </c>
      <c r="F1" t="s">
        <v>173</v>
      </c>
      <c r="G1" t="s">
        <v>180</v>
      </c>
      <c r="H1" t="s">
        <v>152</v>
      </c>
      <c r="I1" s="6">
        <v>-35</v>
      </c>
      <c r="J1" s="6" t="s">
        <v>181</v>
      </c>
      <c r="K1" s="6">
        <v>-10</v>
      </c>
      <c r="L1" s="6" t="s">
        <v>181</v>
      </c>
      <c r="M1" s="6" t="s">
        <v>182</v>
      </c>
      <c r="N1" s="6" t="s">
        <v>183</v>
      </c>
      <c r="P1" s="9" t="s">
        <v>184</v>
      </c>
      <c r="Q1" s="6" t="s">
        <v>200</v>
      </c>
      <c r="R1" s="6" t="s">
        <v>415</v>
      </c>
      <c r="S1" s="6" t="s">
        <v>226</v>
      </c>
      <c r="T1" s="14" t="s">
        <v>309</v>
      </c>
      <c r="U1" t="s">
        <v>199</v>
      </c>
      <c r="V1" s="18" t="s">
        <v>368</v>
      </c>
      <c r="W1" s="18" t="s">
        <v>368</v>
      </c>
      <c r="X1" s="18" t="s">
        <v>375</v>
      </c>
      <c r="Y1" s="18" t="s">
        <v>376</v>
      </c>
      <c r="Z1" s="18" t="s">
        <v>369</v>
      </c>
      <c r="AA1" s="6" t="s">
        <v>366</v>
      </c>
      <c r="AB1" s="6" t="s">
        <v>367</v>
      </c>
      <c r="AC1" s="6" t="s">
        <v>432</v>
      </c>
      <c r="AD1" s="18" t="s">
        <v>428</v>
      </c>
    </row>
    <row r="2" spans="1:30">
      <c r="A2" s="13" t="s">
        <v>237</v>
      </c>
      <c r="B2" t="s">
        <v>252</v>
      </c>
      <c r="C2" t="s">
        <v>1</v>
      </c>
      <c r="D2" t="s">
        <v>163</v>
      </c>
      <c r="E2" t="s">
        <v>15</v>
      </c>
      <c r="F2" s="5" t="s">
        <v>195</v>
      </c>
      <c r="G2" s="5" t="str">
        <f>VLOOKUP(C2,features!A:B,2,FALSE)</f>
        <v>ATAAAGAAAAAGGGAGCCCATGGGCTCCCTTAATTTAAAATG</v>
      </c>
      <c r="H2" s="5" t="str">
        <f>VLOOKUP(D2,features!A:E,2,FALSE)</f>
        <v>GTTGTCTTAAGAACGACTTC</v>
      </c>
      <c r="I2" s="5" t="s">
        <v>239</v>
      </c>
      <c r="J2" s="5" t="str">
        <f>VLOOKUP(D2,features!A:E,3,FALSE)</f>
        <v>tttttgcttccgtgtgg</v>
      </c>
      <c r="K2" s="5" t="s">
        <v>240</v>
      </c>
      <c r="L2" s="5" t="str">
        <f>VLOOKUP(D2,features!A:E,4,FALSE)</f>
        <v>gggagc</v>
      </c>
      <c r="M2" s="5" t="s">
        <v>15</v>
      </c>
      <c r="N2" s="5" t="s">
        <v>312</v>
      </c>
      <c r="O2" s="5"/>
      <c r="P2" s="10" t="str">
        <f>CONCATENATE(F2,G2,H2,I2,J2,K2,L2,M2,N2)</f>
        <v>ccataTCTAGAATAAAGAAAAAGGGAGCCCATGGGCTCCCTTAATTTAAAATGGTTGTCTTAAGAACGACTTCttgacatttttgcttccgtgtggtataatgggagcAGGATCCacttg</v>
      </c>
      <c r="Q2" s="3" t="str">
        <f t="shared" ref="Q2" si="0">MID(P2,7,LEN(P2)-16)</f>
        <v>CTAGAATAAAGAAAAAGGGAGCCCATGGGCTCCCTTAATTTAAAATGGTTGTCTTAAGAACGACTTCttgacatttttgcttccgtgtggtataatgggagcAG</v>
      </c>
      <c r="R2" s="3" t="str">
        <f>CONCATENATE(VLOOKUP(E2,$E$10:$G$12,2,FALSE),Q2,VLOOKUP(E2,$E$10:$G$12,3,FALSE))</f>
        <v>attaccgcctttgagtgagctgataccgctcgccgcagccgaacgaccgagcgcagcgagtcagtgagcgaggaagcctgcaaCTCGAGtGAGGAGGTCTCAccagACTAGAATAAAGAAAAAGGGAGCCCATGGGCTCCCTTAATTTAAAATGGTTGTCTTAAGAACGACTTCttgacatttttgcttccgtgtggtataatgggagc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ccct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S2" s="3" t="str">
        <f>MID(R2,84,151)</f>
        <v>CTCGAGtGAGGAGGTCTCAccagACTAGAATAAAGAAAAAGGGAGCCCATGGGCTCCCTTAATTTAAAATGGTTGTCTTAAGAACGACTTCttgacatttttgcttccgtgtggtataatgggagcAGGATCCaaataggagaaatactag</v>
      </c>
      <c r="T2" s="15" t="str">
        <f>[1]!revcom(CONCATENATE(H2,I2,J2,K2,L2,M2,N2))</f>
        <v>caagtGGATCCTgctcccattataccacacggaagcaaaaatgtcaaGAAGTCGTTCTTAAGACAAC</v>
      </c>
      <c r="U2" s="17" t="s">
        <v>388</v>
      </c>
      <c r="V2" s="17" t="s">
        <v>310</v>
      </c>
      <c r="W2" s="17" t="s">
        <v>371</v>
      </c>
      <c r="X2" s="17" t="s">
        <v>206</v>
      </c>
      <c r="Y2" s="17">
        <v>2939</v>
      </c>
      <c r="Z2" s="17" t="s">
        <v>370</v>
      </c>
      <c r="AA2" t="s">
        <v>15</v>
      </c>
      <c r="AB2" s="17" t="s">
        <v>426</v>
      </c>
      <c r="AC2" t="s">
        <v>433</v>
      </c>
    </row>
    <row r="3" spans="1:30">
      <c r="A3" s="13" t="s">
        <v>232</v>
      </c>
      <c r="B3" t="s">
        <v>276</v>
      </c>
      <c r="C3" t="s">
        <v>1</v>
      </c>
      <c r="D3" t="s">
        <v>163</v>
      </c>
      <c r="E3" t="s">
        <v>15</v>
      </c>
      <c r="F3" s="5" t="s">
        <v>195</v>
      </c>
      <c r="G3" s="5" t="str">
        <f>VLOOKUP(C3,features!A:B,2,FALSE)</f>
        <v>ATAAAGAAAAAGGGAGCCCATGGGCTCCCTTAATTTAAAATG</v>
      </c>
      <c r="H3" s="5" t="str">
        <f>VLOOKUP(D3,features!A:E,2,FALSE)</f>
        <v>GTTGTCTTAAGAACGACTTC</v>
      </c>
      <c r="I3" s="5" t="s">
        <v>235</v>
      </c>
      <c r="J3" s="5" t="str">
        <f>VLOOKUP(D3,features!A:E,3,FALSE)</f>
        <v>tttttgcttccgtgtgg</v>
      </c>
      <c r="K3" s="5" t="s">
        <v>236</v>
      </c>
      <c r="L3" s="5" t="str">
        <f>VLOOKUP(D3,features!A:E,4,FALSE)</f>
        <v>gggagc</v>
      </c>
      <c r="M3" s="5" t="s">
        <v>15</v>
      </c>
      <c r="N3" s="5" t="s">
        <v>312</v>
      </c>
      <c r="O3" s="5"/>
      <c r="P3" s="10" t="str">
        <f>CONCATENATE(F3,G3,H3,I3,J3,K3,L3,M3,N3)</f>
        <v>ccataTCTAGAATAAAGAAAAAGGGAGCCCATGGGCTCCCTTAATTTAAAATGGTTGTCTTAAGAACGACTTCttgacgtttttgcttccgtgtggtacagtgggagcAGGATCCacttg</v>
      </c>
      <c r="Q3" s="3" t="str">
        <f t="shared" ref="Q3" si="1">MID(P3,7,LEN(P3)-16)</f>
        <v>CTAGAATAAAGAAAAAGGGAGCCCATGGGCTCCCTTAATTTAAAATGGTTGTCTTAAGAACGACTTCttgacgtttttgcttccgtgtggtacagtgggagcAG</v>
      </c>
      <c r="R3" s="3" t="str">
        <f t="shared" ref="R3:R6" si="2">CONCATENATE(VLOOKUP(E3,$E$10:$G$12,2,FALSE),Q3,VLOOKUP(E3,$E$10:$G$12,3,FALSE))</f>
        <v>attaccgcctttgagtgagctgataccgctcgccgcagccgaacgaccgagcgcagcgagtcagtgagcgaggaagcctgcaaCTCGAGtGAGGAGGTCTCAccagACTAGAATAAAGAAAAAGGGAGCCCATGGGCTCCCTTAATTTAAAATGGTTGTCTTAAGAACGACTTCttgacgtttttgcttccgtgtggtacagtgggagc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ccct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S3" s="3" t="str">
        <f t="shared" ref="S3:S6" si="3">MID(R3,84,151)</f>
        <v>CTCGAGtGAGGAGGTCTCAccagACTAGAATAAAGAAAAAGGGAGCCCATGGGCTCCCTTAATTTAAAATGGTTGTCTTAAGAACGACTTCttgacgtttttgcttccgtgtggtacagtgggagcAGGATCCaaataggagaaatactag</v>
      </c>
      <c r="T3" s="15" t="str">
        <f>[1]!revcom(CONCATENATE(H3,I3,J3,K3,L3,M3,N3))</f>
        <v>caagtGGATCCTgctcccactgtaccacacggaagcaaaaacgtcaaGAAGTCGTTCTTAAGACAAC</v>
      </c>
      <c r="U3" s="17" t="s">
        <v>389</v>
      </c>
      <c r="V3" s="17" t="s">
        <v>310</v>
      </c>
      <c r="W3" s="17" t="s">
        <v>372</v>
      </c>
      <c r="X3" s="17" t="s">
        <v>206</v>
      </c>
      <c r="Y3" s="17">
        <v>2939</v>
      </c>
      <c r="Z3" s="17" t="s">
        <v>370</v>
      </c>
      <c r="AA3" t="s">
        <v>221</v>
      </c>
      <c r="AB3" s="17" t="s">
        <v>427</v>
      </c>
      <c r="AC3" s="17"/>
      <c r="AD3" s="17" t="s">
        <v>429</v>
      </c>
    </row>
    <row r="4" spans="1:30">
      <c r="A4" s="13" t="s">
        <v>238</v>
      </c>
      <c r="B4" t="s">
        <v>288</v>
      </c>
      <c r="C4" t="s">
        <v>1</v>
      </c>
      <c r="D4" t="s">
        <v>163</v>
      </c>
      <c r="E4" t="s">
        <v>15</v>
      </c>
      <c r="F4" s="5" t="s">
        <v>195</v>
      </c>
      <c r="G4" s="5" t="str">
        <f>VLOOKUP(C4,features!A:B,2,FALSE)</f>
        <v>ATAAAGAAAAAGGGAGCCCATGGGCTCCCTTAATTTAAAATG</v>
      </c>
      <c r="H4" s="5" t="str">
        <f>VLOOKUP(D4,features!A:E,2,FALSE)</f>
        <v>GTTGTCTTAAGAACGACTTC</v>
      </c>
      <c r="I4" s="5" t="s">
        <v>245</v>
      </c>
      <c r="J4" s="5" t="str">
        <f>VLOOKUP(D4,features!A:E,3,FALSE)</f>
        <v>tttttgcttccgtgtgg</v>
      </c>
      <c r="K4" s="5" t="s">
        <v>246</v>
      </c>
      <c r="L4" s="5" t="str">
        <f>VLOOKUP(D4,features!A:E,4,FALSE)</f>
        <v>gggagc</v>
      </c>
      <c r="M4" s="5" t="s">
        <v>15</v>
      </c>
      <c r="N4" s="5" t="s">
        <v>312</v>
      </c>
      <c r="O4" s="5"/>
      <c r="P4" s="10" t="str">
        <f>CONCATENATE(F4,G4,H4,I4,J4,K4,L4,M4,N4)</f>
        <v>ccataTCTAGAATAAAGAAAAAGGGAGCCCATGGGCTCCCTTAATTTAAAATGGTTGTCTTAAGAACGACTTCtttacgtttttgcttccgtgtggtactatgggagcAGGATCCacttg</v>
      </c>
      <c r="Q4" s="3" t="str">
        <f t="shared" ref="Q4" si="4">MID(P4,7,LEN(P4)-16)</f>
        <v>CTAGAATAAAGAAAAAGGGAGCCCATGGGCTCCCTTAATTTAAAATGGTTGTCTTAAGAACGACTTCtttacgtttttgcttccgtgtggtactatgggagcAG</v>
      </c>
      <c r="R4" s="3" t="str">
        <f t="shared" si="2"/>
        <v>attaccgcctttgagtgagctgataccgctcgccgcagccgaacgaccgagcgcagcgagtcagtgagcgaggaagcctgcaaCTCGAGtGAGGAGGTCTCAccagACTAGAATAAAGAAAAAGGGAGCCCATGGGCTCCCTTAATTTAAAATGGTTGTCTTAAGAACGACTTCtttacgtttttgcttccgtgtggtactatgggagc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ccct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S4" s="3" t="str">
        <f t="shared" si="3"/>
        <v>CTCGAGtGAGGAGGTCTCAccagACTAGAATAAAGAAAAAGGGAGCCCATGGGCTCCCTTAATTTAAAATGGTTGTCTTAAGAACGACTTCtttacgtttttgcttccgtgtggtactatgggagcAGGATCCaaataggagaaatactag</v>
      </c>
      <c r="T4" s="15" t="str">
        <f>[1]!revcom(CONCATENATE(H4,I4,J4,K4,L4,M4,N4))</f>
        <v>caagtGGATCCTgctcccatagtaccacacggaagcaaaaacgtaaaGAAGTCGTTCTTAAGACAAC</v>
      </c>
      <c r="U4" s="17" t="s">
        <v>390</v>
      </c>
      <c r="V4" s="17" t="s">
        <v>310</v>
      </c>
      <c r="W4" s="17" t="s">
        <v>373</v>
      </c>
      <c r="X4" s="17" t="s">
        <v>206</v>
      </c>
      <c r="Y4" s="17">
        <v>2939</v>
      </c>
      <c r="Z4" s="17" t="s">
        <v>370</v>
      </c>
      <c r="AA4" t="s">
        <v>15</v>
      </c>
      <c r="AB4" s="17" t="s">
        <v>426</v>
      </c>
      <c r="AC4" t="s">
        <v>433</v>
      </c>
    </row>
    <row r="5" spans="1:30">
      <c r="A5" s="13" t="s">
        <v>243</v>
      </c>
      <c r="B5" t="s">
        <v>300</v>
      </c>
      <c r="C5" t="s">
        <v>1</v>
      </c>
      <c r="D5" t="s">
        <v>163</v>
      </c>
      <c r="E5" t="s">
        <v>15</v>
      </c>
      <c r="F5" s="5" t="s">
        <v>195</v>
      </c>
      <c r="G5" s="5" t="str">
        <f>VLOOKUP(C5,features!A:B,2,FALSE)</f>
        <v>ATAAAGAAAAAGGGAGCCCATGGGCTCCCTTAATTTAAAATG</v>
      </c>
      <c r="H5" s="5" t="str">
        <f>VLOOKUP(D5,features!A:E,2,FALSE)</f>
        <v>GTTGTCTTAAGAACGACTTC</v>
      </c>
      <c r="I5" s="5" t="s">
        <v>247</v>
      </c>
      <c r="J5" s="5" t="str">
        <f>VLOOKUP(D5,features!A:E,3,FALSE)</f>
        <v>tttttgcttccgtgtgg</v>
      </c>
      <c r="K5" s="5" t="s">
        <v>248</v>
      </c>
      <c r="L5" s="5" t="str">
        <f>VLOOKUP(D5,features!A:E,4,FALSE)</f>
        <v>gggagc</v>
      </c>
      <c r="M5" s="5" t="s">
        <v>15</v>
      </c>
      <c r="N5" s="5" t="s">
        <v>312</v>
      </c>
      <c r="O5" s="5"/>
      <c r="P5" s="10" t="str">
        <f>CONCATENATE(F5,G5,H5,I5,J5,K5,L5,M5,N5)</f>
        <v>ccataTCTAGAATAAAGAAAAAGGGAGCCCATGGGCTCCCTTAATTTAAAATGGTTGTCTTAAGAACGACTTCctgatatttttgcttccgtgtgggattatgggagcAGGATCCacttg</v>
      </c>
      <c r="Q5" s="3" t="str">
        <f>MID(P5,7,LEN(P5)-16)</f>
        <v>CTAGAATAAAGAAAAAGGGAGCCCATGGGCTCCCTTAATTTAAAATGGTTGTCTTAAGAACGACTTCctgatatttttgcttccgtgtgggattatgggagcAG</v>
      </c>
      <c r="R5" s="3" t="str">
        <f t="shared" si="2"/>
        <v>attaccgcctttgagtgagctgataccgctcgccgcagccgaacgaccgagcgcagcgagtcagtgagcgaggaagcctgcaaCTCGAGtGAGGAGGTCTCAccagACTAGAATAAAGAAAAAGGGAGCCCATGGGCTCCCTTAATTTAAAATGGTTGTCTTAAGAACGACTTCctgatatttttgcttccgtgtgggattatgggagc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ccct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S5" s="3" t="str">
        <f t="shared" si="3"/>
        <v>CTCGAGtGAGGAGGTCTCAccagACTAGAATAAAGAAAAAGGGAGCCCATGGGCTCCCTTAATTTAAAATGGTTGTCTTAAGAACGACTTCctgatatttttgcttccgtgtgggattatgggagcAGGATCCaaataggagaaatactag</v>
      </c>
      <c r="T5" s="15" t="str">
        <f>[1]!revcom(CONCATENATE(H5,I5,J5,K5,L5,M5,N5))</f>
        <v>caagtGGATCCTgctcccataatcccacacggaagcaaaaatatcagGAAGTCGTTCTTAAGACAAC</v>
      </c>
      <c r="U5" s="17" t="s">
        <v>391</v>
      </c>
      <c r="V5" s="17" t="s">
        <v>310</v>
      </c>
      <c r="W5" s="17" t="s">
        <v>374</v>
      </c>
      <c r="X5" s="17" t="s">
        <v>206</v>
      </c>
      <c r="Y5" s="17">
        <v>2939</v>
      </c>
      <c r="Z5" s="17" t="s">
        <v>370</v>
      </c>
      <c r="AA5" t="s">
        <v>15</v>
      </c>
      <c r="AB5" s="17" t="s">
        <v>427</v>
      </c>
      <c r="AC5" s="17"/>
      <c r="AD5" s="17" t="s">
        <v>430</v>
      </c>
    </row>
    <row r="6" spans="1:30" s="34" customFormat="1">
      <c r="A6" s="33" t="s">
        <v>231</v>
      </c>
      <c r="B6" s="34" t="s">
        <v>264</v>
      </c>
      <c r="C6" s="34" t="s">
        <v>1</v>
      </c>
      <c r="D6" s="34" t="s">
        <v>163</v>
      </c>
      <c r="E6" s="34" t="s">
        <v>15</v>
      </c>
      <c r="F6" s="35" t="s">
        <v>195</v>
      </c>
      <c r="G6" s="35" t="str">
        <f>VLOOKUP(C6,features!A:B,2,FALSE)</f>
        <v>ATAAAGAAAAAGGGAGCCCATGGGCTCCCTTAATTTAAAATG</v>
      </c>
      <c r="H6" s="35" t="str">
        <f>VLOOKUP(D6,features!A:E,2,FALSE)</f>
        <v>GTTGTCTTAAGAACGACTTC</v>
      </c>
      <c r="I6" s="35" t="s">
        <v>197</v>
      </c>
      <c r="J6" s="35" t="str">
        <f>VLOOKUP(D6,features!A:E,3,FALSE)</f>
        <v>tttttgcttccgtgtgg</v>
      </c>
      <c r="K6" s="35" t="s">
        <v>198</v>
      </c>
      <c r="L6" s="35" t="str">
        <f>VLOOKUP(D6,features!A:E,4,FALSE)</f>
        <v>gggagc</v>
      </c>
      <c r="M6" s="35" t="s">
        <v>15</v>
      </c>
      <c r="N6" s="35" t="s">
        <v>312</v>
      </c>
      <c r="O6" s="35"/>
      <c r="P6" s="35" t="str">
        <f>CONCATENATE(F6,G6,H6,I6,J6,K6,L6,M6,N6)</f>
        <v>ccataTCTAGAATAAAGAAAAAGGGAGCCCATGGGCTCCCTTAATTTAAAATGGTTGTCTTAAGAACGACTTCtttacatttttgcttccgtgtggtattatgggagcAGGATCCacttg</v>
      </c>
      <c r="Q6" s="36" t="str">
        <f t="shared" ref="Q6" si="5">MID(P6,7,LEN(P6)-16)</f>
        <v>CTAGAATAAAGAAAAAGGGAGCCCATGGGCTCCCTTAATTTAAAATGGTTGTCTTAAGAACGACTTCtttacatttttgcttccgtgtggtattatgggagcAG</v>
      </c>
      <c r="R6" s="36" t="str">
        <f t="shared" si="2"/>
        <v>attaccgcctttgagtgagctgataccgctcgccgcagccgaacgaccgagcgcagcgagtcagtgagcgaggaagcctgcaaCTCGAGtGAGGAGGTCTCAccagACTAGAATAAAGAAAAAGGGAGCCCATGGGCTCCCTTAATTTAAAATGGTTGTCTTAAGAACGACTTCtttacatttttgcttccgtgtggtattatgggagc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ccct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S6" s="36" t="str">
        <f t="shared" si="3"/>
        <v>CTCGAGtGAGGAGGTCTCAccagACTAGAATAAAGAAAAAGGGAGCCCATGGGCTCCCTTAATTTAAAATGGTTGTCTTAAGAACGACTTCtttacatttttgcttccgtgtggtattatgggagcAGGATCCaaataggagaaatactag</v>
      </c>
      <c r="T6" s="36" t="str">
        <f>[1]!revcom(CONCATENATE(H6,I6,J6,K6,L6,M6,N6))</f>
        <v>caagtGGATCCTgctcccataataccacacggaagcaaaaatgtaaaGAAGTCGTTCTTAAGACAAC</v>
      </c>
      <c r="U6" s="34" t="s">
        <v>221</v>
      </c>
      <c r="V6" s="36" t="s">
        <v>310</v>
      </c>
      <c r="W6" s="36"/>
      <c r="X6" s="36"/>
      <c r="Y6" s="36"/>
      <c r="Z6" s="36" t="s">
        <v>370</v>
      </c>
      <c r="AA6" s="34" t="s">
        <v>221</v>
      </c>
    </row>
    <row r="7" spans="1:30">
      <c r="I7" s="5"/>
    </row>
    <row r="8" spans="1:30">
      <c r="H8" t="s">
        <v>237</v>
      </c>
      <c r="I8" s="5" t="s">
        <v>239</v>
      </c>
      <c r="K8" s="5" t="s">
        <v>240</v>
      </c>
      <c r="L8" t="s">
        <v>241</v>
      </c>
    </row>
    <row r="9" spans="1:30">
      <c r="D9" s="32"/>
      <c r="E9" t="s">
        <v>18</v>
      </c>
      <c r="F9" s="32" t="s">
        <v>419</v>
      </c>
      <c r="G9" s="32" t="s">
        <v>420</v>
      </c>
      <c r="H9" t="s">
        <v>232</v>
      </c>
      <c r="I9" s="5" t="s">
        <v>235</v>
      </c>
      <c r="K9" s="5" t="s">
        <v>236</v>
      </c>
      <c r="L9" t="s">
        <v>234</v>
      </c>
      <c r="T9"/>
    </row>
    <row r="10" spans="1:30">
      <c r="D10" s="32" t="s">
        <v>416</v>
      </c>
      <c r="E10" t="s">
        <v>15</v>
      </c>
      <c r="F10" s="32" t="s">
        <v>421</v>
      </c>
      <c r="G10" s="32" t="s">
        <v>202</v>
      </c>
      <c r="H10" t="s">
        <v>231</v>
      </c>
      <c r="I10" s="5" t="s">
        <v>197</v>
      </c>
      <c r="K10" s="5" t="s">
        <v>198</v>
      </c>
      <c r="L10" t="s">
        <v>233</v>
      </c>
      <c r="T10"/>
    </row>
    <row r="11" spans="1:30">
      <c r="D11" s="32" t="s">
        <v>417</v>
      </c>
      <c r="E11" t="s">
        <v>16</v>
      </c>
      <c r="F11" s="32" t="s">
        <v>422</v>
      </c>
      <c r="G11" s="32" t="s">
        <v>423</v>
      </c>
      <c r="H11" t="s">
        <v>238</v>
      </c>
      <c r="I11" s="5" t="s">
        <v>245</v>
      </c>
      <c r="K11" s="5" t="s">
        <v>246</v>
      </c>
      <c r="L11" t="s">
        <v>242</v>
      </c>
      <c r="T11"/>
    </row>
    <row r="12" spans="1:30">
      <c r="D12" s="32" t="s">
        <v>418</v>
      </c>
      <c r="E12" t="s">
        <v>17</v>
      </c>
      <c r="F12" s="32" t="s">
        <v>424</v>
      </c>
      <c r="G12" s="32" t="s">
        <v>425</v>
      </c>
      <c r="H12" t="s">
        <v>243</v>
      </c>
      <c r="I12" s="5" t="s">
        <v>247</v>
      </c>
      <c r="K12" s="5" t="s">
        <v>248</v>
      </c>
      <c r="L12" t="s">
        <v>244</v>
      </c>
      <c r="T12"/>
    </row>
    <row r="14" spans="1:30">
      <c r="U14" s="32"/>
      <c r="V14" s="32"/>
      <c r="W14" s="32"/>
    </row>
    <row r="15" spans="1:30">
      <c r="U15" s="32"/>
      <c r="V15" s="32"/>
      <c r="W15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workbookViewId="0">
      <selection activeCell="T32" sqref="T32"/>
    </sheetView>
  </sheetViews>
  <sheetFormatPr baseColWidth="10" defaultRowHeight="15" x14ac:dyDescent="0"/>
  <cols>
    <col min="6" max="6" width="11.83203125" customWidth="1"/>
    <col min="7" max="7" width="43.1640625" bestFit="1" customWidth="1"/>
    <col min="8" max="8" width="19.5" bestFit="1" customWidth="1"/>
    <col min="9" max="9" width="6.6640625" bestFit="1" customWidth="1"/>
    <col min="10" max="10" width="16.83203125" bestFit="1" customWidth="1"/>
    <col min="12" max="12" width="6.6640625" bestFit="1" customWidth="1"/>
    <col min="13" max="13" width="3.83203125" bestFit="1" customWidth="1"/>
    <col min="14" max="14" width="16.83203125" bestFit="1" customWidth="1"/>
    <col min="15" max="15" width="2.83203125" customWidth="1"/>
    <col min="16" max="16" width="10.83203125" style="11"/>
    <col min="19" max="20" width="17.1640625" customWidth="1"/>
    <col min="21" max="21" width="16.5" style="16" customWidth="1"/>
    <col min="23" max="24" width="7.33203125" style="16" bestFit="1" customWidth="1"/>
    <col min="25" max="25" width="8.6640625" style="16" bestFit="1" customWidth="1"/>
    <col min="26" max="26" width="8.6640625" style="16" customWidth="1"/>
    <col min="27" max="27" width="11.33203125" style="16" bestFit="1" customWidth="1"/>
  </cols>
  <sheetData>
    <row r="1" spans="1:31">
      <c r="A1" t="s">
        <v>365</v>
      </c>
      <c r="B1" t="s">
        <v>172</v>
      </c>
      <c r="C1" t="s">
        <v>0</v>
      </c>
      <c r="D1" t="s">
        <v>2</v>
      </c>
      <c r="E1" t="s">
        <v>18</v>
      </c>
      <c r="F1" t="s">
        <v>173</v>
      </c>
      <c r="G1" t="s">
        <v>180</v>
      </c>
      <c r="H1" t="s">
        <v>152</v>
      </c>
      <c r="I1" s="6">
        <v>-35</v>
      </c>
      <c r="J1" s="6" t="s">
        <v>181</v>
      </c>
      <c r="K1" s="6">
        <v>-10</v>
      </c>
      <c r="L1" s="6" t="s">
        <v>181</v>
      </c>
      <c r="M1" s="6" t="s">
        <v>182</v>
      </c>
      <c r="N1" s="6" t="s">
        <v>183</v>
      </c>
      <c r="P1" s="9" t="s">
        <v>184</v>
      </c>
      <c r="Q1" s="6" t="s">
        <v>200</v>
      </c>
      <c r="R1" s="6" t="s">
        <v>415</v>
      </c>
      <c r="S1" s="6" t="s">
        <v>226</v>
      </c>
      <c r="T1" s="23" t="s">
        <v>309</v>
      </c>
      <c r="U1" s="23" t="s">
        <v>377</v>
      </c>
      <c r="V1" t="s">
        <v>199</v>
      </c>
      <c r="W1" s="18" t="s">
        <v>368</v>
      </c>
      <c r="X1" s="18" t="s">
        <v>368</v>
      </c>
      <c r="Y1" s="18" t="s">
        <v>375</v>
      </c>
      <c r="Z1" s="18" t="s">
        <v>376</v>
      </c>
      <c r="AA1" s="18" t="s">
        <v>369</v>
      </c>
      <c r="AB1" s="6" t="s">
        <v>366</v>
      </c>
      <c r="AC1" s="6" t="s">
        <v>367</v>
      </c>
      <c r="AD1" s="6" t="s">
        <v>432</v>
      </c>
      <c r="AE1" s="18" t="s">
        <v>428</v>
      </c>
    </row>
    <row r="2" spans="1:31">
      <c r="A2" s="13" t="s">
        <v>237</v>
      </c>
      <c r="B2" t="s">
        <v>254</v>
      </c>
      <c r="C2" t="s">
        <v>107</v>
      </c>
      <c r="D2" t="s">
        <v>165</v>
      </c>
      <c r="E2" t="s">
        <v>17</v>
      </c>
      <c r="F2" s="5" t="s">
        <v>195</v>
      </c>
      <c r="G2" s="5" t="str">
        <f>VLOOKUP(C2,features!A:B,2,FALSE)</f>
        <v>GTTAAATAAAAAGGGACCGAAAGGTCCCTTTGTTTTATTCAT</v>
      </c>
      <c r="H2" s="5" t="str">
        <f>VLOOKUP(D2,features!A:E,2,FALSE)</f>
        <v>GATTCTATAAGATTGCACTA</v>
      </c>
      <c r="I2" s="5" t="s">
        <v>239</v>
      </c>
      <c r="J2" s="5" t="str">
        <f>VLOOKUP(D2,features!A:E,3,FALSE)</f>
        <v>tgatagaagcactctac</v>
      </c>
      <c r="K2" s="5" t="s">
        <v>240</v>
      </c>
      <c r="L2" s="5" t="str">
        <f>VLOOKUP(D2,features!A:E,4,FALSE)</f>
        <v>ctcaat</v>
      </c>
      <c r="M2" s="5" t="s">
        <v>15</v>
      </c>
      <c r="N2" s="5" t="s">
        <v>312</v>
      </c>
      <c r="O2" s="5"/>
      <c r="P2" s="10" t="str">
        <f>CONCATENATE(F2,G2,H2,I2,J2,K2,L2,M2,N2)</f>
        <v>ccataTCTAGAGTTAAATAAAAAGGGACCGAAAGGTCCCTTTGTTTTATTCATGATTCTATAAGATTGCACTAttgacatgatagaagcactctactataatctcaatAGGATCCacttg</v>
      </c>
      <c r="Q2" s="3" t="str">
        <f t="shared" ref="Q2:Q4" si="0">MID(P2,7,LEN(P2)-16)</f>
        <v>CTAGAGTTAAATAAAAAGGGACCGAAAGGTCCCTTTGTTTTATTCATGATTCTATAAGATTGCACTAttgacatgatagaagcactctactataatctcaatAG</v>
      </c>
      <c r="R2" s="3" t="str">
        <f>CONCATENATE(VLOOKUP(E2,$E$10:$G$12,2,FALSE),Q2,VLOOKUP(E2,$E$10:$G$12,3,FALSE))</f>
        <v>attaccgcctttgagtgagctgataccgctcgccgcagccgaacgaccgagcgcagcgagtcagtgagcgaggaagcctgcaaCTCGAGtGAGGAGGTCTCAagcaACTAGAGTTAAATAAAAAGGGACCGAAAGGTCCCTTTGTTTTATTCATGATTCTATAAGATTGCACTAttgacatgatagaagcactctactataatctcaa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gttc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S2" s="3" t="str">
        <f>MID(R2,84,151)</f>
        <v>CTCGAGtGAGGAGGTCTCAagcaACTAGAGTTAAATAAAAAGGGACCGAAAGGTCCCTTTGTTTTATTCATGATTCTATAAGATTGCACTAttgacatgatagaagcactctactataatctcaatAGGATCCaaataggagaaatactag</v>
      </c>
      <c r="T2" s="24" t="str">
        <f>[1]!revcom(CONCATENATE(H2,I2,MID(J2,1,10),"Tgagacgtatgg"))</f>
        <v>ccatacgtctcAgcttctatcatgtcaaTAGTGCAATCTTATAGAATC</v>
      </c>
      <c r="U2" s="24" t="str">
        <f>CONCATENATE("gactccgtctcT",MID(J2,7,50),K2,L2,M2,"GGATCCaaataggag")</f>
        <v>gactccgtctcTaagcactctactataatctcaatAGGATCCaaataggag</v>
      </c>
      <c r="V2" s="17" t="s">
        <v>392</v>
      </c>
      <c r="W2" s="17" t="s">
        <v>379</v>
      </c>
      <c r="X2" s="17" t="s">
        <v>383</v>
      </c>
      <c r="Y2" s="17" t="s">
        <v>208</v>
      </c>
      <c r="Z2" s="17">
        <v>2941</v>
      </c>
      <c r="AA2" s="17" t="s">
        <v>378</v>
      </c>
      <c r="AB2" t="s">
        <v>221</v>
      </c>
      <c r="AC2" s="17" t="s">
        <v>427</v>
      </c>
      <c r="AD2" s="17"/>
      <c r="AE2" s="17" t="s">
        <v>431</v>
      </c>
    </row>
    <row r="3" spans="1:31">
      <c r="A3" s="13" t="s">
        <v>232</v>
      </c>
      <c r="B3" t="s">
        <v>278</v>
      </c>
      <c r="C3" t="s">
        <v>107</v>
      </c>
      <c r="D3" t="s">
        <v>165</v>
      </c>
      <c r="E3" t="s">
        <v>17</v>
      </c>
      <c r="F3" s="5" t="s">
        <v>195</v>
      </c>
      <c r="G3" s="5" t="str">
        <f>VLOOKUP(C3,features!A:B,2,FALSE)</f>
        <v>GTTAAATAAAAAGGGACCGAAAGGTCCCTTTGTTTTATTCAT</v>
      </c>
      <c r="H3" s="5" t="str">
        <f>VLOOKUP(D3,features!A:E,2,FALSE)</f>
        <v>GATTCTATAAGATTGCACTA</v>
      </c>
      <c r="I3" s="5" t="s">
        <v>235</v>
      </c>
      <c r="J3" s="5" t="str">
        <f>VLOOKUP(D3,features!A:E,3,FALSE)</f>
        <v>tgatagaagcactctac</v>
      </c>
      <c r="K3" s="5" t="s">
        <v>236</v>
      </c>
      <c r="L3" s="5" t="str">
        <f>VLOOKUP(D3,features!A:E,4,FALSE)</f>
        <v>ctcaat</v>
      </c>
      <c r="M3" s="5" t="s">
        <v>15</v>
      </c>
      <c r="N3" s="5" t="s">
        <v>312</v>
      </c>
      <c r="O3" s="5"/>
      <c r="P3" s="10" t="str">
        <f>CONCATENATE(F3,G3,H3,I3,J3,K3,L3,M3,N3)</f>
        <v>ccataTCTAGAGTTAAATAAAAAGGGACCGAAAGGTCCCTTTGTTTTATTCATGATTCTATAAGATTGCACTAttgacgtgatagaagcactctactacagtctcaatAGGATCCacttg</v>
      </c>
      <c r="Q3" s="3" t="str">
        <f t="shared" si="0"/>
        <v>CTAGAGTTAAATAAAAAGGGACCGAAAGGTCCCTTTGTTTTATTCATGATTCTATAAGATTGCACTAttgacgtgatagaagcactctactacagtctcaatAG</v>
      </c>
      <c r="R3" s="3" t="str">
        <f t="shared" ref="R3:R6" si="1">CONCATENATE(VLOOKUP(E3,$E$10:$G$12,2,FALSE),Q3,VLOOKUP(E3,$E$10:$G$12,3,FALSE))</f>
        <v>attaccgcctttgagtgagctgataccgctcgccgcagccgaacgaccgagcgcagcgagtcagtgagcgaggaagcctgcaaCTCGAGtGAGGAGGTCTCAagcaACTAGAGTTAAATAAAAAGGGACCGAAAGGTCCCTTTGTTTTATTCATGATTCTATAAGATTGCACTAttgacgtgatagaagcactctactacagtctcaa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gttc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S3" s="3" t="str">
        <f t="shared" ref="S3:S6" si="2">MID(R3,84,151)</f>
        <v>CTCGAGtGAGGAGGTCTCAagcaACTAGAGTTAAATAAAAAGGGACCGAAAGGTCCCTTTGTTTTATTCATGATTCTATAAGATTGCACTAttgacgtgatagaagcactctactacagtctcaatAGGATCCaaataggagaaatactag</v>
      </c>
      <c r="T3" s="24" t="str">
        <f>[1]!revcom(CONCATENATE(H3,I3,MID(J3,1,10),"Tgagacgtatgg"))</f>
        <v>ccatacgtctcAgcttctatcacgtcaaTAGTGCAATCTTATAGAATC</v>
      </c>
      <c r="U3" s="24" t="str">
        <f t="shared" ref="U3:U5" si="3">CONCATENATE("gactccgtctcT",MID(J3,7,50),K3,L3,M3,"GGATCCaaataggag")</f>
        <v>gactccgtctcTaagcactctactacagtctcaatAGGATCCaaataggag</v>
      </c>
      <c r="V3" s="17" t="s">
        <v>393</v>
      </c>
      <c r="W3" s="17" t="s">
        <v>380</v>
      </c>
      <c r="X3" s="17" t="s">
        <v>384</v>
      </c>
      <c r="Y3" s="17" t="s">
        <v>208</v>
      </c>
      <c r="Z3" s="17">
        <v>2941</v>
      </c>
      <c r="AA3" s="17" t="s">
        <v>378</v>
      </c>
      <c r="AB3" t="s">
        <v>15</v>
      </c>
      <c r="AC3" s="17" t="s">
        <v>426</v>
      </c>
      <c r="AD3" t="s">
        <v>433</v>
      </c>
    </row>
    <row r="4" spans="1:31">
      <c r="A4" s="13" t="s">
        <v>238</v>
      </c>
      <c r="B4" t="s">
        <v>290</v>
      </c>
      <c r="C4" t="s">
        <v>107</v>
      </c>
      <c r="D4" t="s">
        <v>165</v>
      </c>
      <c r="E4" t="s">
        <v>17</v>
      </c>
      <c r="F4" s="5" t="s">
        <v>195</v>
      </c>
      <c r="G4" s="5" t="str">
        <f>VLOOKUP(C4,features!A:B,2,FALSE)</f>
        <v>GTTAAATAAAAAGGGACCGAAAGGTCCCTTTGTTTTATTCAT</v>
      </c>
      <c r="H4" s="5" t="str">
        <f>VLOOKUP(D4,features!A:E,2,FALSE)</f>
        <v>GATTCTATAAGATTGCACTA</v>
      </c>
      <c r="I4" s="5" t="s">
        <v>245</v>
      </c>
      <c r="J4" s="5" t="str">
        <f>VLOOKUP(D4,features!A:E,3,FALSE)</f>
        <v>tgatagaagcactctac</v>
      </c>
      <c r="K4" s="5" t="s">
        <v>246</v>
      </c>
      <c r="L4" s="5" t="str">
        <f>VLOOKUP(D4,features!A:E,4,FALSE)</f>
        <v>ctcaat</v>
      </c>
      <c r="M4" s="5" t="s">
        <v>15</v>
      </c>
      <c r="N4" s="5" t="s">
        <v>312</v>
      </c>
      <c r="O4" s="5"/>
      <c r="P4" s="10" t="str">
        <f>CONCATENATE(F4,G4,H4,I4,J4,K4,L4,M4,N4)</f>
        <v>ccataTCTAGAGTTAAATAAAAAGGGACCGAAAGGTCCCTTTGTTTTATTCATGATTCTATAAGATTGCACTAtttacgtgatagaagcactctactactatctcaatAGGATCCacttg</v>
      </c>
      <c r="Q4" s="3" t="str">
        <f t="shared" si="0"/>
        <v>CTAGAGTTAAATAAAAAGGGACCGAAAGGTCCCTTTGTTTTATTCATGATTCTATAAGATTGCACTAtttacgtgatagaagcactctactactatctcaatAG</v>
      </c>
      <c r="R4" s="3" t="str">
        <f t="shared" si="1"/>
        <v>attaccgcctttgagtgagctgataccgctcgccgcagccgaacgaccgagcgcagcgagtcagtgagcgaggaagcctgcaaCTCGAGtGAGGAGGTCTCAagcaACTAGAGTTAAATAAAAAGGGACCGAAAGGTCCCTTTGTTTTATTCATGATTCTATAAGATTGCACTAtttacgtgatagaagcactctactactatctcaa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gttc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S4" s="3" t="str">
        <f t="shared" si="2"/>
        <v>CTCGAGtGAGGAGGTCTCAagcaACTAGAGTTAAATAAAAAGGGACCGAAAGGTCCCTTTGTTTTATTCATGATTCTATAAGATTGCACTAtttacgtgatagaagcactctactactatctcaatAGGATCCaaataggagaaatactag</v>
      </c>
      <c r="T4" s="24" t="str">
        <f>[1]!revcom(CONCATENATE(H4,I4,MID(J4,1,10),"Tgagacgtatgg"))</f>
        <v>ccatacgtctcAgcttctatcacgtaaaTAGTGCAATCTTATAGAATC</v>
      </c>
      <c r="U4" s="24" t="str">
        <f t="shared" si="3"/>
        <v>gactccgtctcTaagcactctactactatctcaatAGGATCCaaataggag</v>
      </c>
      <c r="V4" s="17" t="s">
        <v>394</v>
      </c>
      <c r="W4" s="17" t="s">
        <v>381</v>
      </c>
      <c r="X4" s="17" t="s">
        <v>385</v>
      </c>
      <c r="Y4" s="17" t="s">
        <v>208</v>
      </c>
      <c r="Z4" s="17">
        <v>2941</v>
      </c>
      <c r="AA4" s="17" t="s">
        <v>378</v>
      </c>
      <c r="AB4" t="s">
        <v>15</v>
      </c>
      <c r="AC4" s="17" t="s">
        <v>426</v>
      </c>
      <c r="AD4" t="s">
        <v>434</v>
      </c>
    </row>
    <row r="5" spans="1:31">
      <c r="A5" s="13" t="s">
        <v>243</v>
      </c>
      <c r="B5" t="s">
        <v>302</v>
      </c>
      <c r="C5" t="s">
        <v>107</v>
      </c>
      <c r="D5" t="s">
        <v>165</v>
      </c>
      <c r="E5" t="s">
        <v>17</v>
      </c>
      <c r="F5" s="5" t="s">
        <v>195</v>
      </c>
      <c r="G5" s="5" t="str">
        <f>VLOOKUP(C5,features!A:B,2,FALSE)</f>
        <v>GTTAAATAAAAAGGGACCGAAAGGTCCCTTTGTTTTATTCAT</v>
      </c>
      <c r="H5" s="5" t="str">
        <f>VLOOKUP(D5,features!A:E,2,FALSE)</f>
        <v>GATTCTATAAGATTGCACTA</v>
      </c>
      <c r="I5" s="5" t="s">
        <v>247</v>
      </c>
      <c r="J5" s="5" t="str">
        <f>VLOOKUP(D5,features!A:E,3,FALSE)</f>
        <v>tgatagaagcactctac</v>
      </c>
      <c r="K5" s="5" t="s">
        <v>248</v>
      </c>
      <c r="L5" s="5" t="str">
        <f>VLOOKUP(D5,features!A:E,4,FALSE)</f>
        <v>ctcaat</v>
      </c>
      <c r="M5" s="5" t="s">
        <v>15</v>
      </c>
      <c r="N5" s="5" t="s">
        <v>312</v>
      </c>
      <c r="O5" s="5"/>
      <c r="P5" s="10" t="str">
        <f>CONCATENATE(F5,G5,H5,I5,J5,K5,L5,M5,N5)</f>
        <v>ccataTCTAGAGTTAAATAAAAAGGGACCGAAAGGTCCCTTTGTTTTATTCATGATTCTATAAGATTGCACTActgatatgatagaagcactctacgattatctcaatAGGATCCacttg</v>
      </c>
      <c r="Q5" s="3" t="str">
        <f>MID(P5,7,LEN(P5)-16)</f>
        <v>CTAGAGTTAAATAAAAAGGGACCGAAAGGTCCCTTTGTTTTATTCATGATTCTATAAGATTGCACTActgatatgatagaagcactctacgattatctcaatAG</v>
      </c>
      <c r="R5" s="3" t="str">
        <f t="shared" si="1"/>
        <v>attaccgcctttgagtgagctgataccgctcgccgcagccgaacgaccgagcgcagcgagtcagtgagcgaggaagcctgcaaCTCGAGtGAGGAGGTCTCAagcaACTAGAGTTAAATAAAAAGGGACCGAAAGGTCCCTTTGTTTTATTCATGATTCTATAAGATTGCACTActgatatgatagaagcactctacgattatctcaa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gttc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S5" s="3" t="str">
        <f t="shared" si="2"/>
        <v>CTCGAGtGAGGAGGTCTCAagcaACTAGAGTTAAATAAAAAGGGACCGAAAGGTCCCTTTGTTTTATTCATGATTCTATAAGATTGCACTActgatatgatagaagcactctacgattatctcaatAGGATCCaaataggagaaatactag</v>
      </c>
      <c r="T5" s="24" t="str">
        <f>[1]!revcom(CONCATENATE(H5,I5,MID(J5,1,10),"Tgagacgtatgg"))</f>
        <v>ccatacgtctcAgcttctatcatatcagTAGTGCAATCTTATAGAATC</v>
      </c>
      <c r="U5" s="24" t="str">
        <f t="shared" si="3"/>
        <v>gactccgtctcTaagcactctacgattatctcaatAGGATCCaaataggag</v>
      </c>
      <c r="V5" s="17" t="s">
        <v>395</v>
      </c>
      <c r="W5" s="17" t="s">
        <v>382</v>
      </c>
      <c r="X5" s="17" t="s">
        <v>386</v>
      </c>
      <c r="Y5" s="17" t="s">
        <v>208</v>
      </c>
      <c r="Z5" s="17">
        <v>2941</v>
      </c>
      <c r="AA5" s="17" t="s">
        <v>378</v>
      </c>
      <c r="AB5" t="s">
        <v>15</v>
      </c>
      <c r="AC5" s="17" t="s">
        <v>426</v>
      </c>
      <c r="AD5" t="s">
        <v>435</v>
      </c>
    </row>
    <row r="6" spans="1:31" s="20" customFormat="1">
      <c r="A6" s="19" t="s">
        <v>231</v>
      </c>
      <c r="B6" s="20" t="s">
        <v>266</v>
      </c>
      <c r="C6" s="20" t="s">
        <v>107</v>
      </c>
      <c r="D6" s="20" t="s">
        <v>165</v>
      </c>
      <c r="E6" s="20" t="s">
        <v>17</v>
      </c>
      <c r="F6" s="21" t="s">
        <v>195</v>
      </c>
      <c r="G6" s="21" t="str">
        <f>VLOOKUP(C6,features!A:B,2,FALSE)</f>
        <v>GTTAAATAAAAAGGGACCGAAAGGTCCCTTTGTTTTATTCAT</v>
      </c>
      <c r="H6" s="21" t="str">
        <f>VLOOKUP(D6,features!A:E,2,FALSE)</f>
        <v>GATTCTATAAGATTGCACTA</v>
      </c>
      <c r="I6" s="21" t="s">
        <v>197</v>
      </c>
      <c r="J6" s="21" t="str">
        <f>VLOOKUP(D6,features!A:E,3,FALSE)</f>
        <v>tgatagaagcactctac</v>
      </c>
      <c r="K6" s="21" t="s">
        <v>198</v>
      </c>
      <c r="L6" s="21" t="str">
        <f>VLOOKUP(D6,features!A:E,4,FALSE)</f>
        <v>ctcaat</v>
      </c>
      <c r="M6" s="21" t="s">
        <v>15</v>
      </c>
      <c r="N6" s="21" t="s">
        <v>312</v>
      </c>
      <c r="O6" s="21"/>
      <c r="P6" s="21" t="str">
        <f>CONCATENATE(F6,G6,H6,I6,J6,K6,L6,M6,N6)</f>
        <v>ccataTCTAGAGTTAAATAAAAAGGGACCGAAAGGTCCCTTTGTTTTATTCATGATTCTATAAGATTGCACTAtttacatgatagaagcactctactattatctcaatAGGATCCacttg</v>
      </c>
      <c r="Q6" s="22" t="str">
        <f t="shared" ref="Q6" si="4">MID(P6,7,LEN(P6)-16)</f>
        <v>CTAGAGTTAAATAAAAAGGGACCGAAAGGTCCCTTTGTTTTATTCATGATTCTATAAGATTGCACTAtttacatgatagaagcactctactattatctcaatAG</v>
      </c>
      <c r="R6" s="36" t="str">
        <f t="shared" si="1"/>
        <v>attaccgcctttgagtgagctgataccgctcgccgcagccgaacgaccgagcgcagcgagtcagtgagcgaggaagcctgcaaCTCGAGtGAGGAGGTCTCAagcaACTAGAGTTAAATAAAAAGGGACCGAAAGGTCCCTTTGTTTTATTCATGATTCTATAAGATTGCACTAtttacatgatagaagcactctactattatctcaa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gttc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S6" s="36" t="str">
        <f t="shared" si="2"/>
        <v>CTCGAGtGAGGAGGTCTCAagcaACTAGAGTTAAATAAAAAGGGACCGAAAGGTCCCTTTGTTTTATTCATGATTCTATAAGATTGCACTAtttacatgatagaagcactctactattatctcaatAGGATCCaaataggagaaatactag</v>
      </c>
      <c r="T6" s="24"/>
      <c r="U6" s="24"/>
      <c r="X6" s="22"/>
      <c r="Y6" s="22"/>
      <c r="Z6" s="22"/>
      <c r="AA6" s="22"/>
      <c r="AB6" s="20" t="s">
        <v>221</v>
      </c>
    </row>
    <row r="7" spans="1:31">
      <c r="I7" s="5"/>
    </row>
    <row r="8" spans="1:31">
      <c r="H8" t="s">
        <v>237</v>
      </c>
      <c r="I8" s="5" t="s">
        <v>239</v>
      </c>
      <c r="K8" s="5" t="s">
        <v>240</v>
      </c>
      <c r="L8" t="s">
        <v>241</v>
      </c>
    </row>
    <row r="9" spans="1:31">
      <c r="D9" s="32"/>
      <c r="E9" t="s">
        <v>18</v>
      </c>
      <c r="F9" s="32" t="s">
        <v>419</v>
      </c>
      <c r="G9" s="32" t="s">
        <v>420</v>
      </c>
      <c r="H9" t="s">
        <v>232</v>
      </c>
      <c r="I9" s="5" t="s">
        <v>235</v>
      </c>
      <c r="K9" s="5" t="s">
        <v>236</v>
      </c>
      <c r="L9" t="s">
        <v>234</v>
      </c>
    </row>
    <row r="10" spans="1:31">
      <c r="D10" s="32" t="s">
        <v>416</v>
      </c>
      <c r="E10" t="s">
        <v>15</v>
      </c>
      <c r="F10" s="32" t="s">
        <v>421</v>
      </c>
      <c r="G10" s="32" t="s">
        <v>202</v>
      </c>
      <c r="H10" t="s">
        <v>231</v>
      </c>
      <c r="I10" s="5" t="s">
        <v>197</v>
      </c>
      <c r="K10" s="5" t="s">
        <v>198</v>
      </c>
      <c r="L10" t="s">
        <v>233</v>
      </c>
    </row>
    <row r="11" spans="1:31">
      <c r="D11" s="32" t="s">
        <v>417</v>
      </c>
      <c r="E11" t="s">
        <v>16</v>
      </c>
      <c r="F11" s="32" t="s">
        <v>422</v>
      </c>
      <c r="G11" s="32" t="s">
        <v>423</v>
      </c>
      <c r="H11" t="s">
        <v>238</v>
      </c>
      <c r="I11" s="5" t="s">
        <v>245</v>
      </c>
      <c r="K11" s="5" t="s">
        <v>246</v>
      </c>
      <c r="L11" t="s">
        <v>242</v>
      </c>
    </row>
    <row r="12" spans="1:31">
      <c r="D12" s="32" t="s">
        <v>418</v>
      </c>
      <c r="E12" t="s">
        <v>17</v>
      </c>
      <c r="F12" s="32" t="s">
        <v>424</v>
      </c>
      <c r="G12" s="32" t="s">
        <v>425</v>
      </c>
      <c r="H12" t="s">
        <v>243</v>
      </c>
      <c r="I12" s="5" t="s">
        <v>247</v>
      </c>
      <c r="K12" s="5" t="s">
        <v>248</v>
      </c>
      <c r="L12" t="s">
        <v>244</v>
      </c>
    </row>
    <row r="13" spans="1:31">
      <c r="A13" s="25"/>
      <c r="B13" s="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4"/>
  <sheetViews>
    <sheetView topLeftCell="A42" workbookViewId="0">
      <selection activeCell="S63" sqref="S63"/>
    </sheetView>
  </sheetViews>
  <sheetFormatPr baseColWidth="10" defaultRowHeight="15" x14ac:dyDescent="0"/>
  <cols>
    <col min="2" max="10" width="9" customWidth="1"/>
    <col min="14" max="14" width="10.5" customWidth="1"/>
    <col min="21" max="21" width="28.83203125" customWidth="1"/>
  </cols>
  <sheetData>
    <row r="1" spans="1:30">
      <c r="H1" t="s">
        <v>241</v>
      </c>
      <c r="I1" t="s">
        <v>459</v>
      </c>
      <c r="K1" t="s">
        <v>239</v>
      </c>
      <c r="L1" t="s">
        <v>240</v>
      </c>
    </row>
    <row r="2" spans="1:30">
      <c r="H2" t="s">
        <v>234</v>
      </c>
      <c r="I2" t="s">
        <v>397</v>
      </c>
      <c r="J2" t="s">
        <v>398</v>
      </c>
      <c r="K2" t="s">
        <v>235</v>
      </c>
      <c r="L2" t="s">
        <v>236</v>
      </c>
      <c r="Q2" s="11"/>
      <c r="R2" s="11"/>
      <c r="V2" s="16"/>
      <c r="W2" s="16"/>
      <c r="X2" s="16"/>
      <c r="Y2" s="16"/>
      <c r="Z2" s="16"/>
      <c r="AA2" s="16"/>
    </row>
    <row r="3" spans="1:30">
      <c r="H3" t="s">
        <v>242</v>
      </c>
      <c r="I3" t="s">
        <v>401</v>
      </c>
      <c r="J3" t="s">
        <v>402</v>
      </c>
      <c r="K3" t="s">
        <v>245</v>
      </c>
      <c r="L3" t="s">
        <v>246</v>
      </c>
      <c r="Q3" s="11"/>
      <c r="R3" s="11"/>
      <c r="V3" s="16"/>
      <c r="W3" s="16"/>
      <c r="X3" s="16"/>
      <c r="Y3" s="16"/>
      <c r="Z3" s="16"/>
      <c r="AA3" s="16"/>
    </row>
    <row r="4" spans="1:30">
      <c r="H4" t="s">
        <v>406</v>
      </c>
      <c r="I4" t="s">
        <v>403</v>
      </c>
      <c r="J4" t="s">
        <v>404</v>
      </c>
      <c r="K4" t="s">
        <v>197</v>
      </c>
      <c r="L4" t="s">
        <v>405</v>
      </c>
      <c r="Q4" s="11"/>
      <c r="R4" s="11"/>
      <c r="V4" s="16"/>
      <c r="W4" s="16"/>
      <c r="X4" s="16"/>
      <c r="Y4" s="16"/>
      <c r="Z4" s="16"/>
      <c r="AA4" s="16"/>
    </row>
    <row r="5" spans="1:30">
      <c r="H5" t="s">
        <v>244</v>
      </c>
      <c r="I5" t="s">
        <v>408</v>
      </c>
      <c r="J5" t="s">
        <v>407</v>
      </c>
      <c r="K5" t="s">
        <v>247</v>
      </c>
      <c r="L5" t="s">
        <v>248</v>
      </c>
      <c r="Q5" s="11"/>
      <c r="R5" s="11"/>
      <c r="V5" s="16"/>
      <c r="W5" s="16"/>
      <c r="X5" s="16"/>
      <c r="Y5" s="16"/>
      <c r="Z5" s="16"/>
      <c r="AA5" s="16"/>
    </row>
    <row r="6" spans="1:30">
      <c r="H6" t="s">
        <v>233</v>
      </c>
      <c r="I6" t="s">
        <v>399</v>
      </c>
      <c r="J6" t="s">
        <v>400</v>
      </c>
      <c r="K6" t="s">
        <v>197</v>
      </c>
      <c r="L6" t="s">
        <v>198</v>
      </c>
      <c r="Q6" s="11"/>
      <c r="R6" s="11"/>
      <c r="V6" s="16"/>
      <c r="W6" s="16"/>
      <c r="X6" s="16"/>
      <c r="Y6" s="16"/>
      <c r="Z6" s="16"/>
      <c r="AA6" s="16"/>
    </row>
    <row r="8" spans="1:30">
      <c r="A8" s="26" t="s">
        <v>410</v>
      </c>
      <c r="B8" t="s">
        <v>327</v>
      </c>
    </row>
    <row r="9" spans="1:30">
      <c r="A9" s="26" t="s">
        <v>18</v>
      </c>
      <c r="B9" t="s">
        <v>16</v>
      </c>
      <c r="U9" s="27" t="s">
        <v>412</v>
      </c>
      <c r="V9" s="27"/>
      <c r="W9" s="27"/>
      <c r="X9" s="27"/>
      <c r="Y9" s="27"/>
      <c r="Z9" s="27"/>
      <c r="AA9" s="27"/>
      <c r="AB9" s="27"/>
      <c r="AC9" s="27"/>
      <c r="AD9" s="27"/>
    </row>
    <row r="10" spans="1:30">
      <c r="A10" s="26" t="s">
        <v>375</v>
      </c>
      <c r="B10" t="s">
        <v>333</v>
      </c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1" spans="1:30">
      <c r="A11" t="s">
        <v>365</v>
      </c>
      <c r="B11" t="s">
        <v>172</v>
      </c>
      <c r="C11" t="s">
        <v>409</v>
      </c>
      <c r="D11" t="s">
        <v>0</v>
      </c>
      <c r="E11" t="s">
        <v>2</v>
      </c>
      <c r="F11" t="s">
        <v>18</v>
      </c>
      <c r="G11" t="s">
        <v>173</v>
      </c>
      <c r="H11" t="s">
        <v>180</v>
      </c>
      <c r="I11" t="s">
        <v>152</v>
      </c>
      <c r="J11" s="6">
        <v>-35</v>
      </c>
      <c r="K11" s="6" t="s">
        <v>181</v>
      </c>
      <c r="L11" s="6">
        <v>-10</v>
      </c>
      <c r="M11" s="6" t="s">
        <v>181</v>
      </c>
      <c r="N11" s="6" t="s">
        <v>182</v>
      </c>
      <c r="O11" s="6" t="s">
        <v>183</v>
      </c>
      <c r="Q11" s="9" t="s">
        <v>184</v>
      </c>
      <c r="R11" s="9"/>
      <c r="S11" s="6" t="s">
        <v>200</v>
      </c>
      <c r="T11" s="6" t="s">
        <v>226</v>
      </c>
      <c r="U11" s="27" t="s">
        <v>199</v>
      </c>
      <c r="V11" s="28" t="s">
        <v>368</v>
      </c>
      <c r="W11" s="28" t="s">
        <v>368</v>
      </c>
      <c r="X11" s="28" t="s">
        <v>375</v>
      </c>
      <c r="Y11" s="28" t="s">
        <v>376</v>
      </c>
      <c r="Z11" s="28" t="s">
        <v>369</v>
      </c>
      <c r="AA11" s="28" t="s">
        <v>413</v>
      </c>
      <c r="AB11" s="29" t="s">
        <v>366</v>
      </c>
      <c r="AC11" s="29" t="s">
        <v>367</v>
      </c>
      <c r="AD11" s="29" t="s">
        <v>367</v>
      </c>
    </row>
    <row r="12" spans="1:30">
      <c r="A12" s="13" t="s">
        <v>232</v>
      </c>
      <c r="B12" t="str">
        <f>CONCATENATE($B$8,"_",C12)</f>
        <v>TP17_UBER</v>
      </c>
      <c r="C12" t="str">
        <f>H$1</f>
        <v>UBER</v>
      </c>
      <c r="D12" t="str">
        <f>VLOOKUP($B$8,'TPcon1,TPcon2'!A:N,3,FALSE)</f>
        <v>T11</v>
      </c>
      <c r="E12" t="str">
        <f>VLOOKUP($B$8,'TPcon1,TPcon2'!A:N,4,FALSE)</f>
        <v>P11</v>
      </c>
      <c r="F12" t="str">
        <f>$B$9</f>
        <v>B</v>
      </c>
      <c r="G12" s="5" t="s">
        <v>195</v>
      </c>
      <c r="H12" s="5" t="str">
        <f>VLOOKUP(D12,features!A:B,2,FALSE)</f>
        <v>CGAATAACATTAGTCTCCTTCGGGAGACTtTTTTTCATTTTAC</v>
      </c>
      <c r="I12" s="5" t="str">
        <f>VLOOKUP(E12,features!A:E,2,FALSE)</f>
        <v>CAGCCACGTATCGCCAGATG</v>
      </c>
      <c r="J12" s="5" t="str">
        <f>VLOOKUP(C12,$H$1:$L$6,4,FALSE)</f>
        <v>ttgaca</v>
      </c>
      <c r="K12" s="5" t="str">
        <f>VLOOKUP(E12,features!A:E,3,FALSE)</f>
        <v>tttaatgataatgtatt</v>
      </c>
      <c r="L12" s="5" t="str">
        <f>VLOOKUP(C12,$H$1:$L$6,5,FALSE)</f>
        <v>tataat</v>
      </c>
      <c r="M12" s="5" t="str">
        <f>VLOOKUP(E12,features!A:E,4,FALSE)</f>
        <v>aacaga</v>
      </c>
      <c r="N12" s="5" t="s">
        <v>15</v>
      </c>
      <c r="O12" s="5" t="s">
        <v>312</v>
      </c>
      <c r="P12" s="5"/>
      <c r="Q12" s="10" t="str">
        <f t="shared" ref="Q12:Q17" si="0">CONCATENATE(G12,H12,I12,J12,K12,L12,M12,N12,O12)</f>
        <v>ccataTCTAGACGAATAACATTAGTCTCCTTCGGGAGACTtTTTTTCATTTTACCAGCCACGTATCGCCAGATGttgacatttaatgataatgtatttataataacagaAGGATCCacttg</v>
      </c>
      <c r="R12" s="10"/>
      <c r="S12" s="3" t="str">
        <f t="shared" ref="S12" si="1">MID(Q12,7,LEN(Q12)-16)</f>
        <v>CTAGACGAATAACATTAGTCTCCTTCGGGAGACTtTTTTTCATTTTACCAGCCACGTATCGCCAGATGttgacatttaatgataatgtatttataataacagaAG</v>
      </c>
      <c r="T12" s="3" t="s">
        <v>313</v>
      </c>
      <c r="U12" s="30" t="s">
        <v>313</v>
      </c>
      <c r="V12" s="30" t="s">
        <v>313</v>
      </c>
      <c r="W12" s="30" t="s">
        <v>313</v>
      </c>
      <c r="X12" s="30" t="str">
        <f>B$10</f>
        <v>p20N69</v>
      </c>
      <c r="Y12" s="31">
        <v>2941</v>
      </c>
      <c r="Z12" s="31" t="s">
        <v>378</v>
      </c>
      <c r="AA12" s="31" t="s">
        <v>414</v>
      </c>
      <c r="AB12" s="27" t="s">
        <v>221</v>
      </c>
      <c r="AC12" s="27"/>
      <c r="AD12" s="27"/>
    </row>
    <row r="13" spans="1:30">
      <c r="A13" s="13" t="s">
        <v>232</v>
      </c>
      <c r="B13" t="str">
        <f>CONCATENATE($B$8,"_",C13)</f>
        <v>TP17_HIGH</v>
      </c>
      <c r="C13" t="str">
        <f>H$2</f>
        <v>HIGH</v>
      </c>
      <c r="D13" t="str">
        <f>VLOOKUP($B$8,'TPcon1,TPcon2'!A:N,3,FALSE)</f>
        <v>T11</v>
      </c>
      <c r="E13" t="str">
        <f>VLOOKUP($B$8,'TPcon1,TPcon2'!A:N,4,FALSE)</f>
        <v>P11</v>
      </c>
      <c r="F13" t="str">
        <f>$B$9</f>
        <v>B</v>
      </c>
      <c r="G13" s="5" t="s">
        <v>195</v>
      </c>
      <c r="H13" s="5" t="str">
        <f>VLOOKUP(D13,features!A:B,2,FALSE)</f>
        <v>CGAATAACATTAGTCTCCTTCGGGAGACTtTTTTTCATTTTAC</v>
      </c>
      <c r="I13" s="5" t="str">
        <f>VLOOKUP(E13,features!A:E,2,FALSE)</f>
        <v>CAGCCACGTATCGCCAGATG</v>
      </c>
      <c r="J13" s="5" t="str">
        <f t="shared" ref="J13:J17" si="2">VLOOKUP(C13,$H$1:$L$6,4,FALSE)</f>
        <v>ttgacg</v>
      </c>
      <c r="K13" s="5" t="str">
        <f>VLOOKUP(E13,features!A:E,3,FALSE)</f>
        <v>tttaatgataatgtatt</v>
      </c>
      <c r="L13" s="5" t="str">
        <f t="shared" ref="L13:L17" si="3">VLOOKUP(C13,$H$1:$L$6,5,FALSE)</f>
        <v>tacagt</v>
      </c>
      <c r="M13" s="5" t="str">
        <f>VLOOKUP(E13,features!A:E,4,FALSE)</f>
        <v>aacaga</v>
      </c>
      <c r="N13" s="5" t="s">
        <v>15</v>
      </c>
      <c r="O13" s="5" t="s">
        <v>312</v>
      </c>
      <c r="P13" s="5"/>
      <c r="Q13" s="10" t="str">
        <f t="shared" si="0"/>
        <v>ccataTCTAGACGAATAACATTAGTCTCCTTCGGGAGACTtTTTTTCATTTTACCAGCCACGTATCGCCAGATGttgacgtttaatgataatgtatttacagtaacagaAGGATCCacttg</v>
      </c>
      <c r="R13" s="10"/>
      <c r="S13" s="3" t="str">
        <f t="shared" ref="S13:S14" si="4">MID(Q13,7,LEN(Q13)-16)</f>
        <v>CTAGACGAATAACATTAGTCTCCTTCGGGAGACTtTTTTTCATTTTACCAGCCACGTATCGCCAGATGttgacgtttaatgataatgtatttacagtaacagaAG</v>
      </c>
      <c r="T13" s="3" t="s">
        <v>313</v>
      </c>
      <c r="U13" s="30" t="s">
        <v>313</v>
      </c>
      <c r="V13" s="30" t="s">
        <v>313</v>
      </c>
      <c r="W13" s="30" t="s">
        <v>313</v>
      </c>
      <c r="X13" s="30" t="str">
        <f>B$10</f>
        <v>p20N69</v>
      </c>
      <c r="Y13" s="31">
        <v>2941</v>
      </c>
      <c r="Z13" s="31" t="s">
        <v>378</v>
      </c>
      <c r="AA13" s="31" t="s">
        <v>414</v>
      </c>
      <c r="AB13" s="27" t="s">
        <v>221</v>
      </c>
      <c r="AC13" s="27"/>
      <c r="AD13" s="27"/>
    </row>
    <row r="14" spans="1:30">
      <c r="A14" s="13" t="s">
        <v>238</v>
      </c>
      <c r="B14" t="str">
        <f t="shared" ref="B14:B17" si="5">CONCATENATE($B$8,"_",C14)</f>
        <v>TP17_LOW</v>
      </c>
      <c r="C14" t="str">
        <f>H$3</f>
        <v>LOW</v>
      </c>
      <c r="D14" t="str">
        <f>VLOOKUP($B$8,'TPcon1,TPcon2'!A:N,3,FALSE)</f>
        <v>T11</v>
      </c>
      <c r="E14" t="str">
        <f>VLOOKUP($B$8,'TPcon1,TPcon2'!A:N,4,FALSE)</f>
        <v>P11</v>
      </c>
      <c r="F14" t="str">
        <f t="shared" ref="F14:F17" si="6">$B$9</f>
        <v>B</v>
      </c>
      <c r="G14" s="5" t="s">
        <v>195</v>
      </c>
      <c r="H14" s="5" t="str">
        <f>VLOOKUP(D14,features!A:B,2,FALSE)</f>
        <v>CGAATAACATTAGTCTCCTTCGGGAGACTtTTTTTCATTTTAC</v>
      </c>
      <c r="I14" s="5" t="str">
        <f>VLOOKUP(E14,features!A:E,2,FALSE)</f>
        <v>CAGCCACGTATCGCCAGATG</v>
      </c>
      <c r="J14" s="5" t="str">
        <f t="shared" si="2"/>
        <v>tttacg</v>
      </c>
      <c r="K14" s="5" t="str">
        <f>VLOOKUP(E14,features!A:E,3,FALSE)</f>
        <v>tttaatgataatgtatt</v>
      </c>
      <c r="L14" s="5" t="str">
        <f t="shared" si="3"/>
        <v>tactat</v>
      </c>
      <c r="M14" s="5" t="str">
        <f>VLOOKUP(E14,features!A:E,4,FALSE)</f>
        <v>aacaga</v>
      </c>
      <c r="N14" s="5" t="s">
        <v>15</v>
      </c>
      <c r="O14" s="5" t="s">
        <v>312</v>
      </c>
      <c r="P14" s="5"/>
      <c r="Q14" s="10" t="str">
        <f t="shared" si="0"/>
        <v>ccataTCTAGACGAATAACATTAGTCTCCTTCGGGAGACTtTTTTTCATTTTACCAGCCACGTATCGCCAGATGtttacgtttaatgataatgtatttactataacagaAGGATCCacttg</v>
      </c>
      <c r="R14" s="10"/>
      <c r="S14" s="3" t="str">
        <f t="shared" si="4"/>
        <v>CTAGACGAATAACATTAGTCTCCTTCGGGAGACTtTTTTTCATTTTACCAGCCACGTATCGCCAGATGtttacgtttaatgataatgtatttactataacagaAG</v>
      </c>
      <c r="T14" s="3" t="s">
        <v>313</v>
      </c>
      <c r="U14" s="30" t="s">
        <v>313</v>
      </c>
      <c r="V14" s="30" t="s">
        <v>313</v>
      </c>
      <c r="W14" s="30" t="s">
        <v>313</v>
      </c>
      <c r="X14" s="30" t="str">
        <f t="shared" ref="X14:X16" si="7">B$10</f>
        <v>p20N69</v>
      </c>
      <c r="Y14" s="31">
        <v>2941</v>
      </c>
      <c r="Z14" s="31" t="s">
        <v>378</v>
      </c>
      <c r="AA14" s="31" t="s">
        <v>414</v>
      </c>
      <c r="AB14" s="27" t="s">
        <v>221</v>
      </c>
      <c r="AC14" s="27"/>
      <c r="AD14" s="27"/>
    </row>
    <row r="15" spans="1:30">
      <c r="A15" s="13" t="s">
        <v>243</v>
      </c>
      <c r="B15" t="str">
        <f t="shared" si="5"/>
        <v>TP17_SLOW</v>
      </c>
      <c r="C15" t="str">
        <f>H$4</f>
        <v>SLOW</v>
      </c>
      <c r="D15" t="str">
        <f>VLOOKUP($B$8,'TPcon1,TPcon2'!A:N,3,FALSE)</f>
        <v>T11</v>
      </c>
      <c r="E15" t="str">
        <f>VLOOKUP($B$8,'TPcon1,TPcon2'!A:N,4,FALSE)</f>
        <v>P11</v>
      </c>
      <c r="F15" t="str">
        <f t="shared" si="6"/>
        <v>B</v>
      </c>
      <c r="G15" s="5" t="s">
        <v>195</v>
      </c>
      <c r="H15" s="5" t="str">
        <f>VLOOKUP(D15,features!A:B,2,FALSE)</f>
        <v>CGAATAACATTAGTCTCCTTCGGGAGACTtTTTTTCATTTTAC</v>
      </c>
      <c r="I15" s="5" t="str">
        <f>VLOOKUP(E15,features!A:E,2,FALSE)</f>
        <v>CAGCCACGTATCGCCAGATG</v>
      </c>
      <c r="J15" s="5" t="str">
        <f t="shared" si="2"/>
        <v>tttaca</v>
      </c>
      <c r="K15" s="5" t="str">
        <f>VLOOKUP(E15,features!A:E,3,FALSE)</f>
        <v>tttaatgataatgtatt</v>
      </c>
      <c r="L15" s="5" t="str">
        <f t="shared" si="3"/>
        <v>gactgt</v>
      </c>
      <c r="M15" s="5" t="str">
        <f>VLOOKUP(E15,features!A:E,4,FALSE)</f>
        <v>aacaga</v>
      </c>
      <c r="N15" s="5" t="s">
        <v>15</v>
      </c>
      <c r="O15" s="5" t="s">
        <v>312</v>
      </c>
      <c r="P15" s="5"/>
      <c r="Q15" s="10" t="str">
        <f t="shared" si="0"/>
        <v>ccataTCTAGACGAATAACATTAGTCTCCTTCGGGAGACTtTTTTTCATTTTACCAGCCACGTATCGCCAGATGtttacatttaatgataatgtattgactgtaacagaAGGATCCacttg</v>
      </c>
      <c r="R15" s="10"/>
      <c r="S15" s="3" t="str">
        <f>MID(Q15,7,LEN(Q15)-16)</f>
        <v>CTAGACGAATAACATTAGTCTCCTTCGGGAGACTtTTTTTCATTTTACCAGCCACGTATCGCCAGATGtttacatttaatgataatgtattgactgtaacagaAG</v>
      </c>
      <c r="T15" s="3" t="s">
        <v>313</v>
      </c>
      <c r="U15" s="30" t="s">
        <v>313</v>
      </c>
      <c r="V15" s="30" t="s">
        <v>313</v>
      </c>
      <c r="W15" s="30" t="s">
        <v>313</v>
      </c>
      <c r="X15" s="30" t="str">
        <f t="shared" si="7"/>
        <v>p20N69</v>
      </c>
      <c r="Y15" s="31">
        <v>2941</v>
      </c>
      <c r="Z15" s="31" t="s">
        <v>378</v>
      </c>
      <c r="AA15" s="31" t="s">
        <v>414</v>
      </c>
      <c r="AB15" s="27" t="s">
        <v>221</v>
      </c>
      <c r="AC15" s="27"/>
      <c r="AD15" s="27"/>
    </row>
    <row r="16" spans="1:30">
      <c r="A16" s="13" t="s">
        <v>243</v>
      </c>
      <c r="B16" t="str">
        <f t="shared" si="5"/>
        <v>TP17_OFF</v>
      </c>
      <c r="C16" t="str">
        <f>H$5</f>
        <v>OFF</v>
      </c>
      <c r="D16" t="str">
        <f>VLOOKUP($B$8,'TPcon1,TPcon2'!A:N,3,FALSE)</f>
        <v>T11</v>
      </c>
      <c r="E16" t="str">
        <f>VLOOKUP($B$8,'TPcon1,TPcon2'!A:N,4,FALSE)</f>
        <v>P11</v>
      </c>
      <c r="F16" t="str">
        <f t="shared" si="6"/>
        <v>B</v>
      </c>
      <c r="G16" s="5" t="s">
        <v>195</v>
      </c>
      <c r="H16" s="5" t="str">
        <f>VLOOKUP(D16,features!A:B,2,FALSE)</f>
        <v>CGAATAACATTAGTCTCCTTCGGGAGACTtTTTTTCATTTTAC</v>
      </c>
      <c r="I16" s="5" t="str">
        <f>VLOOKUP(E16,features!A:E,2,FALSE)</f>
        <v>CAGCCACGTATCGCCAGATG</v>
      </c>
      <c r="J16" s="5" t="str">
        <f t="shared" si="2"/>
        <v>ctgata</v>
      </c>
      <c r="K16" s="5" t="str">
        <f>VLOOKUP(E16,features!A:E,3,FALSE)</f>
        <v>tttaatgataatgtatt</v>
      </c>
      <c r="L16" s="5" t="str">
        <f t="shared" si="3"/>
        <v>gattat</v>
      </c>
      <c r="M16" s="5" t="str">
        <f>VLOOKUP(E16,features!A:E,4,FALSE)</f>
        <v>aacaga</v>
      </c>
      <c r="N16" s="5" t="s">
        <v>15</v>
      </c>
      <c r="O16" s="5" t="s">
        <v>312</v>
      </c>
      <c r="P16" s="5"/>
      <c r="Q16" s="10" t="str">
        <f t="shared" si="0"/>
        <v>ccataTCTAGACGAATAACATTAGTCTCCTTCGGGAGACTtTTTTTCATTTTACCAGCCACGTATCGCCAGATGctgatatttaatgataatgtattgattataacagaAGGATCCacttg</v>
      </c>
      <c r="R16" s="10"/>
      <c r="S16" s="3" t="str">
        <f>MID(Q16,7,LEN(Q16)-16)</f>
        <v>CTAGACGAATAACATTAGTCTCCTTCGGGAGACTtTTTTTCATTTTACCAGCCACGTATCGCCAGATGctgatatttaatgataatgtattgattataacagaAG</v>
      </c>
      <c r="T16" s="3" t="s">
        <v>313</v>
      </c>
      <c r="U16" s="30"/>
      <c r="V16" s="30" t="s">
        <v>313</v>
      </c>
      <c r="W16" s="30" t="s">
        <v>313</v>
      </c>
      <c r="X16" s="30" t="str">
        <f t="shared" si="7"/>
        <v>p20N69</v>
      </c>
      <c r="Y16" s="31">
        <v>2941</v>
      </c>
      <c r="Z16" s="31" t="s">
        <v>378</v>
      </c>
      <c r="AA16" s="31" t="s">
        <v>414</v>
      </c>
      <c r="AB16" s="27" t="s">
        <v>221</v>
      </c>
      <c r="AC16" s="27"/>
      <c r="AD16" s="27"/>
    </row>
    <row r="17" spans="1:28" s="20" customFormat="1">
      <c r="A17" s="19" t="s">
        <v>231</v>
      </c>
      <c r="B17" s="20" t="str">
        <f t="shared" si="5"/>
        <v>TP17_MED</v>
      </c>
      <c r="C17" s="20" t="str">
        <f>H$6</f>
        <v>MED</v>
      </c>
      <c r="D17" s="20" t="str">
        <f>VLOOKUP($B$8,'TPcon1,TPcon2'!A:N,3,FALSE)</f>
        <v>T11</v>
      </c>
      <c r="E17" s="20" t="str">
        <f>VLOOKUP($B$8,'TPcon1,TPcon2'!A:N,4,FALSE)</f>
        <v>P11</v>
      </c>
      <c r="F17" s="20" t="str">
        <f t="shared" si="6"/>
        <v>B</v>
      </c>
      <c r="G17" s="21" t="s">
        <v>195</v>
      </c>
      <c r="H17" s="21" t="str">
        <f>VLOOKUP(D17,features!A:B,2,FALSE)</f>
        <v>CGAATAACATTAGTCTCCTTCGGGAGACTtTTTTTCATTTTAC</v>
      </c>
      <c r="I17" s="21" t="str">
        <f>VLOOKUP(E17,features!A:E,2,FALSE)</f>
        <v>CAGCCACGTATCGCCAGATG</v>
      </c>
      <c r="J17" s="21" t="str">
        <f t="shared" si="2"/>
        <v>tttaca</v>
      </c>
      <c r="K17" s="21" t="str">
        <f>VLOOKUP(E17,features!A:E,3,FALSE)</f>
        <v>tttaatgataatgtatt</v>
      </c>
      <c r="L17" s="21" t="str">
        <f t="shared" si="3"/>
        <v>tattat</v>
      </c>
      <c r="M17" s="21" t="str">
        <f>VLOOKUP(E17,features!A:E,4,FALSE)</f>
        <v>aacaga</v>
      </c>
      <c r="N17" s="21" t="s">
        <v>15</v>
      </c>
      <c r="O17" s="21" t="s">
        <v>312</v>
      </c>
      <c r="P17" s="21"/>
      <c r="Q17" s="21" t="str">
        <f t="shared" si="0"/>
        <v>ccataTCTAGACGAATAACATTAGTCTCCTTCGGGAGACTtTTTTTCATTTTACCAGCCACGTATCGCCAGATGtttacatttaatgataatgtatttattataacagaAGGATCCacttg</v>
      </c>
      <c r="R17" s="21"/>
      <c r="S17" s="22" t="str">
        <f t="shared" ref="S17" si="8">MID(Q17,7,LEN(Q17)-16)</f>
        <v>CTAGACGAATAACATTAGTCTCCTTCGGGAGACTtTTTTTCATTTTACCAGCCACGTATCGCCAGATGtttacatttaatgataatgtatttattataacagaAG</v>
      </c>
      <c r="T17" s="22" t="s">
        <v>411</v>
      </c>
      <c r="W17" s="22"/>
      <c r="X17" s="22"/>
      <c r="Y17" s="22"/>
      <c r="Z17" s="22"/>
      <c r="AA17" s="22"/>
      <c r="AB17" s="20" t="s">
        <v>221</v>
      </c>
    </row>
    <row r="18" spans="1:28" s="20" customFormat="1"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2"/>
      <c r="T18" s="22"/>
      <c r="W18" s="22"/>
      <c r="X18" s="22"/>
      <c r="Y18" s="22"/>
      <c r="Z18" s="22"/>
      <c r="AA18" s="22"/>
    </row>
    <row r="19" spans="1:28" s="20" customFormat="1">
      <c r="A19" s="23" t="s">
        <v>309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2"/>
      <c r="T19" s="22"/>
      <c r="W19" s="22"/>
      <c r="X19" s="22"/>
      <c r="Y19" s="22"/>
      <c r="Z19" s="22"/>
      <c r="AA19" s="22"/>
    </row>
    <row r="20" spans="1:28" s="20" customFormat="1">
      <c r="A20" s="24" t="str">
        <f>[1]!revcom(CONCATENATE(I12,J12,MID(K12,1,10),"Tgagacgtatgg"))</f>
        <v>ccatacgtctcAtatcattaaatgtcaaCATCTGGCGATACGTGGCTG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2"/>
      <c r="T20" s="22"/>
      <c r="W20" s="22"/>
      <c r="X20" s="22"/>
      <c r="Y20" s="22"/>
      <c r="Z20" s="22"/>
      <c r="AA20" s="22"/>
    </row>
    <row r="21" spans="1:28" s="20" customFormat="1">
      <c r="A21" s="24" t="str">
        <f>[1]!revcom(CONCATENATE(I13,J13,MID(K13,1,10),"Tgagacgtatgg"))</f>
        <v>ccatacgtctcAtatcattaaacgtcaaCATCTGGCGATACGTGGCTG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2"/>
      <c r="T21" s="22"/>
      <c r="W21" s="22"/>
      <c r="X21" s="22"/>
      <c r="Y21" s="22"/>
      <c r="Z21" s="22"/>
      <c r="AA21" s="22"/>
    </row>
    <row r="22" spans="1:28" s="20" customFormat="1">
      <c r="A22" s="24" t="str">
        <f>[1]!revcom(CONCATENATE(I14,J14,MID(K14,1,10),"Tgagacgtatgg"))</f>
        <v>ccatacgtctcAtatcattaaacgtaaaCATCTGGCGATACGTGGCTG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2"/>
      <c r="T22" s="22"/>
      <c r="W22" s="22"/>
      <c r="X22" s="22"/>
      <c r="Y22" s="22"/>
      <c r="Z22" s="22"/>
      <c r="AA22" s="22"/>
    </row>
    <row r="23" spans="1:28" s="20" customFormat="1">
      <c r="A23" s="24" t="str">
        <f>[1]!revcom(CONCATENATE(I15,J15,MID(K15,1,10),"Tgagacgtatgg"))</f>
        <v>ccatacgtctcAtatcattaaatgtaaaCATCTGGCGATACGTGGCTG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2"/>
      <c r="T23" s="22"/>
      <c r="W23" s="22"/>
      <c r="X23" s="22"/>
      <c r="Y23" s="22"/>
      <c r="Z23" s="22"/>
      <c r="AA23" s="22"/>
    </row>
    <row r="24" spans="1:28" s="20" customFormat="1">
      <c r="A24" s="24" t="str">
        <f>[1]!revcom(CONCATENATE(I16,J16,MID(K16,1,10),"Tgagacgtatgg"))</f>
        <v>ccatacgtctcAtatcattaaatatcagCATCTGGCGATACGTGGCTG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2"/>
      <c r="T24" s="22"/>
      <c r="W24" s="22"/>
      <c r="X24" s="22"/>
      <c r="Y24" s="22"/>
      <c r="Z24" s="22"/>
      <c r="AA24" s="22"/>
    </row>
    <row r="25" spans="1:28" s="20" customFormat="1">
      <c r="A25" s="24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2"/>
      <c r="T25" s="22"/>
      <c r="W25" s="22"/>
      <c r="X25" s="22"/>
      <c r="Y25" s="22"/>
      <c r="Z25" s="22"/>
      <c r="AA25" s="22"/>
    </row>
    <row r="26" spans="1:28" s="20" customFormat="1">
      <c r="A26" s="22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2"/>
      <c r="T26" s="22"/>
      <c r="W26" s="22"/>
      <c r="X26" s="22"/>
      <c r="Y26" s="22"/>
      <c r="Z26" s="22"/>
      <c r="AA26" s="22"/>
    </row>
    <row r="27" spans="1:28" s="20" customFormat="1">
      <c r="A27" s="23" t="s">
        <v>377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2"/>
      <c r="T27" s="22"/>
      <c r="W27" s="22"/>
      <c r="X27" s="22"/>
      <c r="Y27" s="22"/>
      <c r="Z27" s="22"/>
      <c r="AA27" s="22"/>
    </row>
    <row r="28" spans="1:28" s="20" customFormat="1">
      <c r="A28" s="24" t="str">
        <f>CONCATENATE("gactccgtctcT",MID(K12,7,50),L12,M12,N12,"GGATCCaaataggag")</f>
        <v>gactccgtctcTgataatgtatttataataacagaAGGATCCaaataggag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2"/>
      <c r="T28" s="22"/>
      <c r="W28" s="22"/>
      <c r="X28" s="22"/>
      <c r="Y28" s="22"/>
      <c r="Z28" s="22"/>
      <c r="AA28" s="22"/>
    </row>
    <row r="29" spans="1:28" s="20" customFormat="1">
      <c r="A29" s="24" t="str">
        <f>CONCATENATE("gactccgtctcT",MID(K13,7,50),L13,M13,N13,"GGATCCaaataggag")</f>
        <v>gactccgtctcTgataatgtatttacagtaacagaAGGATCCaaataggag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2"/>
      <c r="T29" s="22"/>
      <c r="W29" s="22"/>
      <c r="X29" s="22"/>
      <c r="Y29" s="22"/>
      <c r="Z29" s="22"/>
      <c r="AA29" s="22"/>
    </row>
    <row r="30" spans="1:28" s="20" customFormat="1">
      <c r="A30" s="24" t="str">
        <f>CONCATENATE("gactccgtctcT",MID(K14,7,50),L14,M14,N14,"GGATCCaaataggag")</f>
        <v>gactccgtctcTgataatgtatttactataacagaAGGATCCaaataggag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2"/>
      <c r="T30" s="22"/>
      <c r="W30" s="22"/>
      <c r="X30" s="22"/>
      <c r="Y30" s="22"/>
      <c r="Z30" s="22"/>
      <c r="AA30" s="22"/>
    </row>
    <row r="31" spans="1:28" s="20" customFormat="1">
      <c r="A31" s="24" t="str">
        <f>CONCATENATE("gactccgtctcT",MID(K15,7,50),L15,M15,N15,"GGATCCaaataggag")</f>
        <v>gactccgtctcTgataatgtattgactgtaacagaAGGATCCaaataggag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2"/>
      <c r="T31" s="22"/>
      <c r="W31" s="22"/>
      <c r="X31" s="22"/>
      <c r="Y31" s="22"/>
      <c r="Z31" s="22"/>
      <c r="AA31" s="22"/>
    </row>
    <row r="32" spans="1:28" s="20" customFormat="1">
      <c r="A32" s="24" t="str">
        <f>CONCATENATE("gactccgtctcT",MID(K16,7,50),L16,M16,N16,"GGATCCaaataggag")</f>
        <v>gactccgtctcTgataatgtattgattataacagaAGGATCCaaataggag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2"/>
      <c r="T32" s="22"/>
      <c r="W32" s="22"/>
      <c r="X32" s="22"/>
      <c r="Y32" s="22"/>
      <c r="Z32" s="22"/>
      <c r="AA32" s="22"/>
    </row>
    <row r="33" spans="1:27" s="20" customFormat="1"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2"/>
      <c r="T33" s="22"/>
      <c r="W33" s="22"/>
      <c r="X33" s="22"/>
      <c r="Y33" s="22"/>
      <c r="Z33" s="22"/>
      <c r="AA33" s="22"/>
    </row>
    <row r="35" spans="1:27" s="40" customFormat="1">
      <c r="A35" s="39" t="s">
        <v>6</v>
      </c>
      <c r="B35" s="39" t="s">
        <v>206</v>
      </c>
      <c r="C35" s="39" t="s">
        <v>15</v>
      </c>
      <c r="D35" s="40" t="s">
        <v>458</v>
      </c>
    </row>
    <row r="36" spans="1:27" s="40" customFormat="1">
      <c r="A36" s="39" t="s">
        <v>8</v>
      </c>
      <c r="B36" s="39" t="s">
        <v>208</v>
      </c>
      <c r="C36" s="39" t="s">
        <v>17</v>
      </c>
      <c r="D36" s="40" t="s">
        <v>457</v>
      </c>
    </row>
    <row r="37" spans="1:27">
      <c r="C37" s="40"/>
      <c r="D37" s="40"/>
      <c r="H37" s="40"/>
    </row>
    <row r="38" spans="1:27">
      <c r="B38" s="27" t="s">
        <v>410</v>
      </c>
      <c r="C38" s="41" t="s">
        <v>6</v>
      </c>
      <c r="D38" s="41" t="s">
        <v>4</v>
      </c>
      <c r="E38" s="41" t="s">
        <v>8</v>
      </c>
      <c r="F38" s="41" t="s">
        <v>5</v>
      </c>
      <c r="G38" s="25" t="s">
        <v>7</v>
      </c>
      <c r="H38" t="s">
        <v>324</v>
      </c>
      <c r="I38" t="s">
        <v>325</v>
      </c>
      <c r="J38" t="s">
        <v>327</v>
      </c>
    </row>
    <row r="39" spans="1:27">
      <c r="B39" s="27" t="s">
        <v>18</v>
      </c>
      <c r="C39" s="41" t="s">
        <v>15</v>
      </c>
      <c r="D39" s="41" t="s">
        <v>16</v>
      </c>
      <c r="E39" s="41" t="s">
        <v>17</v>
      </c>
      <c r="F39" s="41" t="s">
        <v>15</v>
      </c>
      <c r="G39" s="25" t="s">
        <v>16</v>
      </c>
      <c r="H39" t="s">
        <v>16</v>
      </c>
      <c r="I39" t="s">
        <v>17</v>
      </c>
      <c r="J39" t="s">
        <v>16</v>
      </c>
    </row>
    <row r="40" spans="1:27">
      <c r="B40" s="27" t="s">
        <v>375</v>
      </c>
      <c r="C40" s="41" t="s">
        <v>206</v>
      </c>
      <c r="D40" s="41" t="s">
        <v>204</v>
      </c>
      <c r="E40" s="41" t="s">
        <v>208</v>
      </c>
      <c r="F40" s="41" t="s">
        <v>456</v>
      </c>
      <c r="G40" s="25" t="s">
        <v>207</v>
      </c>
      <c r="H40" t="s">
        <v>330</v>
      </c>
      <c r="I40" t="s">
        <v>331</v>
      </c>
      <c r="J40" t="s">
        <v>333</v>
      </c>
    </row>
    <row r="41" spans="1:27">
      <c r="B41" s="39"/>
      <c r="C41" s="39"/>
      <c r="D41" s="25"/>
      <c r="E41" s="39"/>
      <c r="F41" s="25"/>
      <c r="G41" s="25"/>
    </row>
    <row r="42" spans="1:27">
      <c r="B42" s="41" t="s">
        <v>646</v>
      </c>
      <c r="C42" s="41"/>
      <c r="D42" s="41"/>
      <c r="E42" s="41"/>
      <c r="F42" s="25"/>
      <c r="G42" s="25"/>
    </row>
    <row r="43" spans="1:27">
      <c r="B43" s="41"/>
      <c r="C43" s="41">
        <v>1</v>
      </c>
      <c r="D43" s="41">
        <v>2</v>
      </c>
      <c r="E43" s="41">
        <v>3</v>
      </c>
      <c r="F43" s="41">
        <v>4</v>
      </c>
      <c r="G43" s="41">
        <v>5</v>
      </c>
      <c r="H43" s="41">
        <v>6</v>
      </c>
      <c r="I43" s="41">
        <v>7</v>
      </c>
      <c r="J43" s="41">
        <v>8</v>
      </c>
    </row>
    <row r="44" spans="1:27">
      <c r="A44" s="41" t="s">
        <v>241</v>
      </c>
      <c r="B44" s="41" t="s">
        <v>15</v>
      </c>
      <c r="C44" s="43" t="s">
        <v>472</v>
      </c>
      <c r="D44" s="41" t="s">
        <v>481</v>
      </c>
      <c r="E44" s="41" t="s">
        <v>502</v>
      </c>
      <c r="F44" s="41" t="s">
        <v>523</v>
      </c>
      <c r="G44" s="41" t="s">
        <v>544</v>
      </c>
      <c r="H44" s="41" t="s">
        <v>565</v>
      </c>
      <c r="I44" s="41" t="s">
        <v>591</v>
      </c>
      <c r="J44" s="41" t="s">
        <v>617</v>
      </c>
      <c r="K44" s="41" t="s">
        <v>221</v>
      </c>
      <c r="L44" s="41" t="s">
        <v>221</v>
      </c>
      <c r="M44" s="43"/>
      <c r="N44" s="41" t="str">
        <f t="shared" ref="N44:T48" si="9">CONCATENATE($B44,D$43,"@@",$B44,D$43,"rev@@",D44)</f>
        <v>A2@@A2rev@@ccatacgtctcActgagctagctgtcaaCGCTCTGAGGTATTATTCGC</v>
      </c>
      <c r="O44" s="41" t="str">
        <f t="shared" si="9"/>
        <v>A3@@A3rev@@ccatacgtctcAgcttctatcatgtcaaTAGTGCAATCTTATAGAATC</v>
      </c>
      <c r="P44" s="41" t="str">
        <f t="shared" si="9"/>
        <v>A4@@A4rev@@ccatacgtctcAgtttttatgttgtcaaAGAGCAAGCACTGCATCTAG</v>
      </c>
      <c r="Q44" s="41" t="str">
        <f t="shared" si="9"/>
        <v>A5@@A5rev@@ccatacgtctcAatactgaagatgtcaaGATAGCTTCCATACCACCTG</v>
      </c>
      <c r="R44" s="41" t="str">
        <f t="shared" si="9"/>
        <v>A6@@A6rev@@ccatacgtctcAcaaaacgaaatgtcaaCAGTTCCGTGAGCACAAGAC</v>
      </c>
      <c r="S44" s="41" t="str">
        <f t="shared" si="9"/>
        <v>A7@@A7rev@@ccatacgtctcAttaaagttaatgtcaaCATGACGTAGTGTGAGGAAC</v>
      </c>
      <c r="T44" s="41" t="str">
        <f t="shared" si="9"/>
        <v>A8@@A8rev@@ccatacgtctcAtatcattaaatgtcaaCATCTGGCGATACGTGGCTG</v>
      </c>
      <c r="U44" s="41" t="s">
        <v>221</v>
      </c>
      <c r="V44" s="41"/>
      <c r="W44" s="41"/>
      <c r="X44" s="41"/>
    </row>
    <row r="45" spans="1:27">
      <c r="A45" s="41" t="s">
        <v>234</v>
      </c>
      <c r="B45" s="41" t="s">
        <v>16</v>
      </c>
      <c r="C45" s="32" t="s">
        <v>473</v>
      </c>
      <c r="D45" s="32" t="s">
        <v>482</v>
      </c>
      <c r="E45" s="42" t="s">
        <v>503</v>
      </c>
      <c r="F45" s="32" t="s">
        <v>524</v>
      </c>
      <c r="G45" s="32" t="s">
        <v>545</v>
      </c>
      <c r="H45" s="32" t="s">
        <v>566</v>
      </c>
      <c r="I45" s="32" t="s">
        <v>592</v>
      </c>
      <c r="J45" s="32" t="s">
        <v>618</v>
      </c>
      <c r="K45" s="41" t="s">
        <v>221</v>
      </c>
      <c r="L45" s="41" t="s">
        <v>221</v>
      </c>
      <c r="M45" s="32" t="str">
        <f t="shared" ref="M45:M48" si="10">CONCATENATE($B45,C$43,"@@",$B45,C$43,"rev@@",C45)</f>
        <v>B1@@B1rev@@ccatacgtctcAgaagcaaaaacgtcaaGAAGTCGTTCTTAAGACAAC</v>
      </c>
      <c r="N45" s="32" t="str">
        <f t="shared" si="9"/>
        <v>B2@@B2rev@@ccatacgtctcActgagctagccgtcaaCGCTCTGAGGTATTATTCGC</v>
      </c>
      <c r="O45" s="42"/>
      <c r="P45" s="41" t="str">
        <f t="shared" si="9"/>
        <v>B4@@B4rev@@ccatacgtctcAgtttttatgtcgtcaaAGAGCAAGCACTGCATCTAG</v>
      </c>
      <c r="Q45" s="41" t="str">
        <f t="shared" si="9"/>
        <v>B5@@B5rev@@ccatacgtctcAatactgaagacgtcaaGATAGCTTCCATACCACCTG</v>
      </c>
      <c r="R45" s="41" t="str">
        <f t="shared" si="9"/>
        <v>B6@@B6rev@@ccatacgtctcAcaaaacgaaacgtcaaCAGTTCCGTGAGCACAAGAC</v>
      </c>
      <c r="S45" s="41" t="str">
        <f t="shared" si="9"/>
        <v>B7@@B7rev@@ccatacgtctcAttaaagttaacgtcaaCATGACGTAGTGTGAGGAAC</v>
      </c>
      <c r="T45" s="41" t="str">
        <f t="shared" si="9"/>
        <v>B8@@B8rev@@ccatacgtctcAtatcattaaacgtcaaCATCTGGCGATACGTGGCTG</v>
      </c>
      <c r="U45" s="41" t="s">
        <v>221</v>
      </c>
      <c r="V45" s="42"/>
      <c r="W45" s="42"/>
      <c r="X45" s="42"/>
    </row>
    <row r="46" spans="1:27">
      <c r="A46" s="41" t="s">
        <v>242</v>
      </c>
      <c r="B46" s="41" t="s">
        <v>17</v>
      </c>
      <c r="C46" s="42" t="s">
        <v>474</v>
      </c>
      <c r="D46" s="32" t="s">
        <v>483</v>
      </c>
      <c r="E46" s="42" t="s">
        <v>504</v>
      </c>
      <c r="F46" s="32" t="s">
        <v>525</v>
      </c>
      <c r="G46" s="32" t="s">
        <v>546</v>
      </c>
      <c r="H46" s="32" t="s">
        <v>567</v>
      </c>
      <c r="I46" s="32" t="s">
        <v>593</v>
      </c>
      <c r="J46" s="32" t="s">
        <v>619</v>
      </c>
      <c r="K46" s="41" t="s">
        <v>221</v>
      </c>
      <c r="L46" s="41" t="s">
        <v>221</v>
      </c>
      <c r="M46" s="42"/>
      <c r="N46" s="32" t="str">
        <f t="shared" si="9"/>
        <v>C2@@C2rev@@ccatacgtctcActgagctagccgtaaaCGCTCTGAGGTATTATTCGC</v>
      </c>
      <c r="O46" s="42"/>
      <c r="P46" s="41" t="str">
        <f t="shared" si="9"/>
        <v>C4@@C4rev@@ccatacgtctcAgtttttatgtcgtaaaAGAGCAAGCACTGCATCTAG</v>
      </c>
      <c r="Q46" s="41" t="str">
        <f t="shared" si="9"/>
        <v>C5@@C5rev@@ccatacgtctcAatactgaagacgtaaaGATAGCTTCCATACCACCTG</v>
      </c>
      <c r="R46" s="41" t="str">
        <f t="shared" si="9"/>
        <v>C6@@C6rev@@ccatacgtctcAcaaaacgaaacgtaaaCAGTTCCGTGAGCACAAGAC</v>
      </c>
      <c r="S46" s="41" t="str">
        <f t="shared" si="9"/>
        <v>C7@@C7rev@@ccatacgtctcAttaaagttaacgtaaaCATGACGTAGTGTGAGGAAC</v>
      </c>
      <c r="T46" s="41" t="str">
        <f t="shared" si="9"/>
        <v>C8@@C8rev@@ccatacgtctcAtatcattaaacgtaaaCATCTGGCGATACGTGGCTG</v>
      </c>
      <c r="U46" s="41" t="s">
        <v>221</v>
      </c>
      <c r="V46" s="42"/>
      <c r="W46" s="42"/>
      <c r="X46" s="42"/>
    </row>
    <row r="47" spans="1:27">
      <c r="A47" s="41" t="s">
        <v>406</v>
      </c>
      <c r="B47" s="41" t="s">
        <v>643</v>
      </c>
      <c r="C47" s="32" t="s">
        <v>475</v>
      </c>
      <c r="D47" s="32" t="s">
        <v>484</v>
      </c>
      <c r="E47" s="32" t="s">
        <v>505</v>
      </c>
      <c r="F47" s="32" t="s">
        <v>526</v>
      </c>
      <c r="G47" s="32" t="s">
        <v>547</v>
      </c>
      <c r="H47" s="32" t="s">
        <v>568</v>
      </c>
      <c r="I47" s="32" t="s">
        <v>594</v>
      </c>
      <c r="J47" s="32" t="s">
        <v>620</v>
      </c>
      <c r="K47" s="41" t="s">
        <v>221</v>
      </c>
      <c r="L47" s="41" t="s">
        <v>221</v>
      </c>
      <c r="M47" s="32" t="str">
        <f t="shared" si="10"/>
        <v>D1@@D1rev@@ccatacgtctcAgaagcaaaaatgtaaaGAAGTCGTTCTTAAGACAAC</v>
      </c>
      <c r="N47" s="32" t="str">
        <f t="shared" si="9"/>
        <v>D2@@D2rev@@ccatacgtctcActgagctagctgtaaaCGCTCTGAGGTATTATTCGC</v>
      </c>
      <c r="O47" s="32" t="str">
        <f t="shared" si="9"/>
        <v>D3@@D3rev@@ccatacgtctcAgcttctatcatgtaaaTAGTGCAATCTTATAGAATC</v>
      </c>
      <c r="P47" s="41" t="str">
        <f t="shared" si="9"/>
        <v>D4@@D4rev@@ccatacgtctcAgtttttatgttgtaaaAGAGCAAGCACTGCATCTAG</v>
      </c>
      <c r="Q47" s="41" t="str">
        <f t="shared" si="9"/>
        <v>D5@@D5rev@@ccatacgtctcAatactgaagatgtaaaGATAGCTTCCATACCACCTG</v>
      </c>
      <c r="R47" s="41" t="str">
        <f t="shared" si="9"/>
        <v>D6@@D6rev@@ccatacgtctcAcaaaacgaaatgtaaaCAGTTCCGTGAGCACAAGAC</v>
      </c>
      <c r="S47" s="41" t="str">
        <f t="shared" si="9"/>
        <v>D7@@D7rev@@ccatacgtctcAttaaagttaatgtaaaCATGACGTAGTGTGAGGAAC</v>
      </c>
      <c r="T47" s="41" t="str">
        <f t="shared" si="9"/>
        <v>D8@@D8rev@@ccatacgtctcAtatcattaaatgtaaaCATCTGGCGATACGTGGCTG</v>
      </c>
      <c r="U47" s="41" t="s">
        <v>221</v>
      </c>
      <c r="V47" s="32"/>
      <c r="W47" s="32"/>
      <c r="X47" s="32"/>
    </row>
    <row r="48" spans="1:27">
      <c r="A48" s="41" t="s">
        <v>244</v>
      </c>
      <c r="B48" s="41" t="s">
        <v>644</v>
      </c>
      <c r="C48" s="32" t="s">
        <v>476</v>
      </c>
      <c r="D48" s="32" t="s">
        <v>485</v>
      </c>
      <c r="E48" s="42" t="s">
        <v>506</v>
      </c>
      <c r="F48" s="32" t="s">
        <v>527</v>
      </c>
      <c r="G48" s="32" t="s">
        <v>548</v>
      </c>
      <c r="H48" s="32" t="s">
        <v>569</v>
      </c>
      <c r="I48" s="32" t="s">
        <v>595</v>
      </c>
      <c r="J48" s="32" t="s">
        <v>621</v>
      </c>
      <c r="K48" s="41" t="s">
        <v>221</v>
      </c>
      <c r="L48" s="41" t="s">
        <v>221</v>
      </c>
      <c r="M48" s="32" t="str">
        <f t="shared" si="10"/>
        <v>E1@@E1rev@@ccatacgtctcAgaagcaaaaatatcagGAAGTCGTTCTTAAGACAAC</v>
      </c>
      <c r="N48" s="32" t="str">
        <f t="shared" si="9"/>
        <v>E2@@E2rev@@ccatacgtctcActgagctagctatcagCGCTCTGAGGTATTATTCGC</v>
      </c>
      <c r="O48" s="42"/>
      <c r="P48" s="41" t="str">
        <f t="shared" si="9"/>
        <v>E4@@E4rev@@ccatacgtctcAgtttttatgttatcagAGAGCAAGCACTGCATCTAG</v>
      </c>
      <c r="Q48" s="41" t="str">
        <f t="shared" si="9"/>
        <v>E5@@E5rev@@ccatacgtctcAatactgaagatatcagGATAGCTTCCATACCACCTG</v>
      </c>
      <c r="R48" s="41" t="str">
        <f t="shared" si="9"/>
        <v>E6@@E6rev@@ccatacgtctcAcaaaacgaaatatcagCAGTTCCGTGAGCACAAGAC</v>
      </c>
      <c r="S48" s="41" t="str">
        <f t="shared" si="9"/>
        <v>E7@@E7rev@@ccatacgtctcAttaaagttaatatcagCATGACGTAGTGTGAGGAAC</v>
      </c>
      <c r="T48" s="41" t="str">
        <f t="shared" si="9"/>
        <v>E8@@E8rev@@ccatacgtctcAtatcattaaatatcagCATCTGGCGATACGTGGCTG</v>
      </c>
      <c r="U48" s="41" t="s">
        <v>221</v>
      </c>
      <c r="V48" s="42"/>
      <c r="W48" s="42"/>
      <c r="X48" s="42"/>
    </row>
    <row r="49" spans="1:30">
      <c r="B49" s="32"/>
      <c r="C49" s="32"/>
      <c r="D49" s="32"/>
      <c r="E49" s="32"/>
      <c r="F49" s="32"/>
      <c r="G49" s="32"/>
      <c r="H49" s="32"/>
      <c r="I49" s="32"/>
      <c r="J49" s="32"/>
      <c r="K49" s="41" t="s">
        <v>221</v>
      </c>
      <c r="L49" s="41" t="s">
        <v>221</v>
      </c>
      <c r="M49" s="32"/>
      <c r="N49" s="32"/>
      <c r="O49" s="32"/>
      <c r="P49" s="32"/>
      <c r="Q49" s="32"/>
      <c r="R49" s="32"/>
      <c r="S49" s="32"/>
      <c r="T49" s="32"/>
      <c r="U49" s="41" t="s">
        <v>221</v>
      </c>
      <c r="V49" s="32"/>
      <c r="W49" s="41" t="s">
        <v>6</v>
      </c>
      <c r="X49" s="41" t="s">
        <v>4</v>
      </c>
      <c r="Y49" s="41" t="s">
        <v>8</v>
      </c>
      <c r="Z49" s="41" t="s">
        <v>5</v>
      </c>
      <c r="AA49" s="25" t="s">
        <v>7</v>
      </c>
      <c r="AB49" t="s">
        <v>324</v>
      </c>
      <c r="AC49" t="s">
        <v>325</v>
      </c>
      <c r="AD49" t="s">
        <v>327</v>
      </c>
    </row>
    <row r="50" spans="1:30">
      <c r="B50" s="41" t="s">
        <v>645</v>
      </c>
      <c r="C50" s="32"/>
      <c r="D50" s="32"/>
      <c r="E50" s="32"/>
      <c r="F50" s="32"/>
      <c r="G50" s="32"/>
      <c r="H50" s="32"/>
      <c r="I50" s="32"/>
      <c r="J50" s="32"/>
      <c r="K50" s="41"/>
      <c r="M50" s="32" t="s">
        <v>647</v>
      </c>
      <c r="N50" s="32"/>
      <c r="O50" s="32"/>
      <c r="U50" s="41" t="s">
        <v>221</v>
      </c>
      <c r="V50" s="32"/>
      <c r="W50" s="41" t="s">
        <v>15</v>
      </c>
      <c r="X50" s="41" t="s">
        <v>16</v>
      </c>
      <c r="Y50" s="41" t="s">
        <v>17</v>
      </c>
      <c r="Z50" s="41" t="s">
        <v>15</v>
      </c>
      <c r="AA50" s="25" t="s">
        <v>16</v>
      </c>
      <c r="AB50" t="s">
        <v>16</v>
      </c>
      <c r="AC50" t="s">
        <v>17</v>
      </c>
      <c r="AD50" t="s">
        <v>16</v>
      </c>
    </row>
    <row r="51" spans="1:30">
      <c r="B51" s="32"/>
      <c r="C51" s="41">
        <v>1</v>
      </c>
      <c r="D51" s="41">
        <v>2</v>
      </c>
      <c r="E51" s="41">
        <v>3</v>
      </c>
      <c r="F51" s="41">
        <v>4</v>
      </c>
      <c r="G51" s="41">
        <v>5</v>
      </c>
      <c r="H51" s="41">
        <v>6</v>
      </c>
      <c r="I51" s="41">
        <v>7</v>
      </c>
      <c r="J51" s="41">
        <v>8</v>
      </c>
      <c r="K51" s="41" t="s">
        <v>221</v>
      </c>
      <c r="L51" s="41" t="s">
        <v>221</v>
      </c>
      <c r="M51" s="41"/>
      <c r="N51" s="41"/>
      <c r="O51" s="41"/>
      <c r="P51" s="41"/>
      <c r="Q51" s="41"/>
      <c r="R51" s="41"/>
      <c r="S51" s="41"/>
      <c r="T51" s="41"/>
      <c r="U51" s="41" t="s">
        <v>221</v>
      </c>
      <c r="V51" s="41"/>
      <c r="W51" s="32">
        <v>1</v>
      </c>
      <c r="X51" s="32">
        <v>2</v>
      </c>
      <c r="Y51" s="32">
        <v>3</v>
      </c>
      <c r="Z51" s="32">
        <v>4</v>
      </c>
      <c r="AA51" s="32">
        <v>5</v>
      </c>
      <c r="AB51" s="32">
        <v>6</v>
      </c>
      <c r="AC51" s="32">
        <v>7</v>
      </c>
      <c r="AD51" s="32">
        <v>8</v>
      </c>
    </row>
    <row r="52" spans="1:30">
      <c r="A52" s="41" t="s">
        <v>241</v>
      </c>
      <c r="B52" s="41" t="s">
        <v>15</v>
      </c>
      <c r="C52" s="43" t="s">
        <v>648</v>
      </c>
      <c r="D52" s="41" t="s">
        <v>649</v>
      </c>
      <c r="E52" s="41" t="s">
        <v>650</v>
      </c>
      <c r="F52" s="32" t="s">
        <v>651</v>
      </c>
      <c r="G52" s="32" t="s">
        <v>652</v>
      </c>
      <c r="H52" s="32" t="s">
        <v>653</v>
      </c>
      <c r="I52" s="32" t="s">
        <v>654</v>
      </c>
      <c r="J52" s="32" t="s">
        <v>655</v>
      </c>
      <c r="K52" s="41" t="s">
        <v>221</v>
      </c>
      <c r="L52" s="41" t="s">
        <v>221</v>
      </c>
      <c r="M52" s="43"/>
      <c r="N52" s="41" t="str">
        <f t="shared" ref="N52:T56" si="11">CONCATENATE($B52,D$43,"@@",$B52,D$43,"for@@",D52)</f>
        <v>A2@@A2for@@gactccgtctcTtcagtcctaggtataatgctagcAGGATCCaaataggag</v>
      </c>
      <c r="O52" s="41" t="str">
        <f t="shared" si="11"/>
        <v>A3@@A3for@@gactccgtctcTaagcactctactataatctcaatAGGATCCaaataggag</v>
      </c>
      <c r="P52" s="41" t="str">
        <f t="shared" si="11"/>
        <v>A4@@A4for@@gactccgtctcTaaactttgtgttataatctcaatAGGATCCaaataggag</v>
      </c>
      <c r="Q52" s="41" t="str">
        <f t="shared" si="11"/>
        <v>A5@@A5for@@gactccgtctcTgtattatgtggtataatcgagtcAGGATCCaaataggag</v>
      </c>
      <c r="R52" s="41" t="str">
        <f t="shared" si="11"/>
        <v>A6@@A6for@@gactccgtctcTtttgattcagttataatattagtAGGATCCaaataggag</v>
      </c>
      <c r="S52" s="41" t="str">
        <f t="shared" si="11"/>
        <v>A7@@A7for@@gactccgtctcTttaatttgtgttataattagcatAGGATCCaaataggag</v>
      </c>
      <c r="T52" s="41" t="str">
        <f t="shared" si="11"/>
        <v>A8@@A8for@@gactccgtctcTgataatgtatttataataacagaAGGATCCaaataggag</v>
      </c>
      <c r="U52" s="41" t="s">
        <v>221</v>
      </c>
      <c r="V52" s="41"/>
      <c r="W52" s="44" t="s">
        <v>388</v>
      </c>
      <c r="X52" t="s">
        <v>656</v>
      </c>
      <c r="Y52" t="s">
        <v>657</v>
      </c>
      <c r="Z52" t="s">
        <v>658</v>
      </c>
      <c r="AA52" t="s">
        <v>659</v>
      </c>
      <c r="AB52" s="32" t="s">
        <v>660</v>
      </c>
      <c r="AC52" s="32" t="s">
        <v>661</v>
      </c>
      <c r="AD52" s="32" t="s">
        <v>662</v>
      </c>
    </row>
    <row r="53" spans="1:30">
      <c r="A53" s="41" t="s">
        <v>234</v>
      </c>
      <c r="B53" s="41" t="s">
        <v>16</v>
      </c>
      <c r="C53" s="32" t="s">
        <v>477</v>
      </c>
      <c r="D53" s="32" t="s">
        <v>486</v>
      </c>
      <c r="E53" s="42" t="s">
        <v>507</v>
      </c>
      <c r="F53" s="32" t="s">
        <v>528</v>
      </c>
      <c r="G53" s="32" t="s">
        <v>549</v>
      </c>
      <c r="H53" s="32" t="s">
        <v>570</v>
      </c>
      <c r="I53" s="32" t="s">
        <v>596</v>
      </c>
      <c r="J53" s="32" t="s">
        <v>622</v>
      </c>
      <c r="K53" s="41" t="s">
        <v>221</v>
      </c>
      <c r="L53" s="41" t="s">
        <v>221</v>
      </c>
      <c r="M53" s="32" t="str">
        <f t="shared" ref="M53:M56" si="12">CONCATENATE($B53,C$43,"@@",$B53,C$43,"for@@",C53)</f>
        <v>B1@@B1for@@gactccgtctcTcttccgtgtggtacagtgggagcAGGATCCaaataggag</v>
      </c>
      <c r="N53" s="32" t="str">
        <f t="shared" si="11"/>
        <v>B2@@B2for@@gactccgtctcTtcagtcctaggtacagtgctagcAGGATCCaaataggag</v>
      </c>
      <c r="O53" s="42"/>
      <c r="P53" s="41" t="str">
        <f t="shared" si="11"/>
        <v>B4@@B4for@@gactccgtctcTaaactttgtgttacagtctcaatAGGATCCaaataggag</v>
      </c>
      <c r="Q53" s="41" t="str">
        <f t="shared" si="11"/>
        <v>B5@@B5for@@gactccgtctcTgtattatgtggtacagtcgagtcAGGATCCaaataggag</v>
      </c>
      <c r="R53" s="41" t="str">
        <f t="shared" si="11"/>
        <v>B6@@B6for@@gactccgtctcTtttgattcagttacagtattagtAGGATCCaaataggag</v>
      </c>
      <c r="S53" s="41" t="str">
        <f t="shared" si="11"/>
        <v>B7@@B7for@@gactccgtctcTttaatttgtgttacagttagcatAGGATCCaaataggag</v>
      </c>
      <c r="T53" s="41" t="str">
        <f t="shared" si="11"/>
        <v>B8@@B8for@@gactccgtctcTgataatgtatttacagtaacagaAGGATCCaaataggag</v>
      </c>
      <c r="U53" s="41" t="s">
        <v>221</v>
      </c>
      <c r="V53" s="42"/>
      <c r="W53" t="s">
        <v>663</v>
      </c>
      <c r="X53" t="s">
        <v>664</v>
      </c>
      <c r="Y53" s="44" t="s">
        <v>393</v>
      </c>
      <c r="Z53" t="s">
        <v>665</v>
      </c>
      <c r="AA53" t="s">
        <v>666</v>
      </c>
      <c r="AB53" s="32" t="s">
        <v>667</v>
      </c>
      <c r="AC53" s="32" t="s">
        <v>668</v>
      </c>
      <c r="AD53" s="32" t="s">
        <v>669</v>
      </c>
    </row>
    <row r="54" spans="1:30">
      <c r="A54" s="41" t="s">
        <v>242</v>
      </c>
      <c r="B54" s="41" t="s">
        <v>17</v>
      </c>
      <c r="C54" s="42" t="s">
        <v>478</v>
      </c>
      <c r="D54" s="32" t="s">
        <v>487</v>
      </c>
      <c r="E54" s="42" t="s">
        <v>508</v>
      </c>
      <c r="F54" s="32" t="s">
        <v>529</v>
      </c>
      <c r="G54" s="32" t="s">
        <v>550</v>
      </c>
      <c r="H54" s="32" t="s">
        <v>571</v>
      </c>
      <c r="I54" s="32" t="s">
        <v>597</v>
      </c>
      <c r="J54" s="32" t="s">
        <v>623</v>
      </c>
      <c r="K54" s="41" t="s">
        <v>221</v>
      </c>
      <c r="L54" s="41" t="s">
        <v>221</v>
      </c>
      <c r="M54" s="42"/>
      <c r="N54" s="32" t="str">
        <f t="shared" si="11"/>
        <v>C2@@C2for@@gactccgtctcTtcagtcctaggtactatgctagcAGGATCCaaataggag</v>
      </c>
      <c r="O54" s="42"/>
      <c r="P54" s="41" t="str">
        <f t="shared" si="11"/>
        <v>C4@@C4for@@gactccgtctcTaaactttgtgttactatctcaatAGGATCCaaataggag</v>
      </c>
      <c r="Q54" s="41" t="str">
        <f t="shared" si="11"/>
        <v>C5@@C5for@@gactccgtctcTgtattatgtggtactatcgagtcAGGATCCaaataggag</v>
      </c>
      <c r="R54" s="41" t="str">
        <f t="shared" si="11"/>
        <v>C6@@C6for@@gactccgtctcTtttgattcagttactatattagtAGGATCCaaataggag</v>
      </c>
      <c r="S54" s="41" t="str">
        <f t="shared" si="11"/>
        <v>C7@@C7for@@gactccgtctcTttaatttgtgttactattagcatAGGATCCaaataggag</v>
      </c>
      <c r="T54" s="41" t="str">
        <f t="shared" si="11"/>
        <v>C8@@C8for@@gactccgtctcTgataatgtatttactataacagaAGGATCCaaataggag</v>
      </c>
      <c r="U54" s="41" t="s">
        <v>221</v>
      </c>
      <c r="V54" s="42"/>
      <c r="W54" s="44" t="s">
        <v>390</v>
      </c>
      <c r="X54" t="s">
        <v>670</v>
      </c>
      <c r="Y54" s="44" t="s">
        <v>394</v>
      </c>
      <c r="Z54" t="s">
        <v>671</v>
      </c>
      <c r="AA54" t="s">
        <v>672</v>
      </c>
      <c r="AB54" s="32" t="s">
        <v>673</v>
      </c>
      <c r="AC54" s="32" t="s">
        <v>674</v>
      </c>
      <c r="AD54" s="32" t="s">
        <v>675</v>
      </c>
    </row>
    <row r="55" spans="1:30">
      <c r="A55" s="41" t="s">
        <v>406</v>
      </c>
      <c r="B55" s="41" t="s">
        <v>643</v>
      </c>
      <c r="C55" s="32" t="s">
        <v>479</v>
      </c>
      <c r="D55" s="32" t="s">
        <v>488</v>
      </c>
      <c r="E55" s="32" t="s">
        <v>509</v>
      </c>
      <c r="F55" s="32" t="s">
        <v>530</v>
      </c>
      <c r="G55" s="32" t="s">
        <v>551</v>
      </c>
      <c r="H55" s="32" t="s">
        <v>572</v>
      </c>
      <c r="I55" s="32" t="s">
        <v>598</v>
      </c>
      <c r="J55" s="32" t="s">
        <v>624</v>
      </c>
      <c r="K55" s="41" t="s">
        <v>221</v>
      </c>
      <c r="L55" s="41" t="s">
        <v>221</v>
      </c>
      <c r="M55" s="32" t="str">
        <f t="shared" si="12"/>
        <v>D1@@D1for@@gactccgtctcTcttccgtgtgggactgtgggagcAGGATCCaaataggag</v>
      </c>
      <c r="N55" s="32" t="str">
        <f t="shared" si="11"/>
        <v>D2@@D2for@@gactccgtctcTtcagtcctagggactgtgctagcAGGATCCaaataggag</v>
      </c>
      <c r="O55" s="32" t="str">
        <f t="shared" si="11"/>
        <v>D3@@D3for@@gactccgtctcTaagcactctacgactgtctcaatAGGATCCaaataggag</v>
      </c>
      <c r="P55" s="41" t="str">
        <f t="shared" si="11"/>
        <v>D4@@D4for@@gactccgtctcTaaactttgtgtgactgtctcaatAGGATCCaaataggag</v>
      </c>
      <c r="Q55" s="41" t="str">
        <f t="shared" si="11"/>
        <v>D5@@D5for@@gactccgtctcTgtattatgtgggactgtcgagtcAGGATCCaaataggag</v>
      </c>
      <c r="R55" s="41" t="str">
        <f t="shared" si="11"/>
        <v>D6@@D6for@@gactccgtctcTtttgattcagtgactgtattagtAGGATCCaaataggag</v>
      </c>
      <c r="S55" s="41" t="str">
        <f t="shared" si="11"/>
        <v>D7@@D7for@@gactccgtctcTttaatttgtgtgactgttagcatAGGATCCaaataggag</v>
      </c>
      <c r="T55" s="41" t="str">
        <f t="shared" si="11"/>
        <v>D8@@D8for@@gactccgtctcTgataatgtattgactgtaacagaAGGATCCaaataggag</v>
      </c>
      <c r="U55" s="41" t="s">
        <v>221</v>
      </c>
      <c r="V55" s="32"/>
      <c r="W55" t="s">
        <v>676</v>
      </c>
      <c r="X55" t="s">
        <v>677</v>
      </c>
      <c r="Y55" t="s">
        <v>678</v>
      </c>
      <c r="Z55" t="s">
        <v>679</v>
      </c>
      <c r="AA55" t="s">
        <v>680</v>
      </c>
      <c r="AB55" s="45" t="s">
        <v>681</v>
      </c>
      <c r="AC55" s="32" t="s">
        <v>682</v>
      </c>
      <c r="AD55" s="32" t="s">
        <v>683</v>
      </c>
    </row>
    <row r="56" spans="1:30">
      <c r="A56" s="41" t="s">
        <v>244</v>
      </c>
      <c r="B56" s="41" t="s">
        <v>644</v>
      </c>
      <c r="C56" s="32" t="s">
        <v>480</v>
      </c>
      <c r="D56" s="32" t="s">
        <v>489</v>
      </c>
      <c r="E56" s="42" t="s">
        <v>510</v>
      </c>
      <c r="F56" s="32" t="s">
        <v>531</v>
      </c>
      <c r="G56" s="32" t="s">
        <v>552</v>
      </c>
      <c r="H56" s="32" t="s">
        <v>573</v>
      </c>
      <c r="I56" s="32" t="s">
        <v>599</v>
      </c>
      <c r="J56" s="32" t="s">
        <v>625</v>
      </c>
      <c r="K56" s="41" t="s">
        <v>221</v>
      </c>
      <c r="L56" s="41" t="s">
        <v>221</v>
      </c>
      <c r="M56" s="32" t="str">
        <f t="shared" si="12"/>
        <v>E1@@E1for@@gactccgtctcTcttccgtgtgggattatgggagcAGGATCCaaataggag</v>
      </c>
      <c r="N56" s="32" t="str">
        <f t="shared" si="11"/>
        <v>E2@@E2for@@gactccgtctcTtcagtcctagggattatgctagcAGGATCCaaataggag</v>
      </c>
      <c r="O56" s="42"/>
      <c r="P56" s="41" t="str">
        <f t="shared" si="11"/>
        <v>E4@@E4for@@gactccgtctcTaaactttgtgtgattatctcaatAGGATCCaaataggag</v>
      </c>
      <c r="Q56" s="41" t="str">
        <f t="shared" si="11"/>
        <v>E5@@E5for@@gactccgtctcTgtattatgtgggattatcgagtcAGGATCCaaataggag</v>
      </c>
      <c r="R56" s="41" t="str">
        <f t="shared" si="11"/>
        <v>E6@@E6for@@gactccgtctcTtttgattcagtgattatattagtAGGATCCaaataggag</v>
      </c>
      <c r="S56" s="41" t="str">
        <f t="shared" si="11"/>
        <v>E7@@E7for@@gactccgtctcTttaatttgtgtgattattagcatAGGATCCaaataggag</v>
      </c>
      <c r="T56" s="41" t="str">
        <f t="shared" si="11"/>
        <v>E8@@E8for@@gactccgtctcTgataatgtattgattataacagaAGGATCCaaataggag</v>
      </c>
      <c r="U56" s="41" t="s">
        <v>221</v>
      </c>
      <c r="V56" s="42"/>
      <c r="W56" t="s">
        <v>684</v>
      </c>
      <c r="X56" t="s">
        <v>685</v>
      </c>
      <c r="Y56" s="44" t="s">
        <v>395</v>
      </c>
      <c r="Z56" t="s">
        <v>686</v>
      </c>
      <c r="AA56" t="s">
        <v>687</v>
      </c>
      <c r="AB56" s="32" t="s">
        <v>688</v>
      </c>
      <c r="AC56" s="45" t="s">
        <v>689</v>
      </c>
      <c r="AD56" s="32" t="s">
        <v>690</v>
      </c>
    </row>
    <row r="57" spans="1:30">
      <c r="W57" s="43" t="s">
        <v>206</v>
      </c>
      <c r="X57" s="43" t="s">
        <v>204</v>
      </c>
      <c r="Y57" s="43" t="s">
        <v>208</v>
      </c>
      <c r="Z57" s="43" t="s">
        <v>456</v>
      </c>
      <c r="AA57" s="43" t="s">
        <v>207</v>
      </c>
      <c r="AB57" s="42" t="s">
        <v>330</v>
      </c>
      <c r="AC57" s="42" t="s">
        <v>331</v>
      </c>
      <c r="AD57" s="42" t="s">
        <v>333</v>
      </c>
    </row>
    <row r="58" spans="1:30">
      <c r="A58" s="26" t="s">
        <v>410</v>
      </c>
      <c r="B58" s="41" t="s">
        <v>6</v>
      </c>
    </row>
    <row r="59" spans="1:30">
      <c r="A59" s="26" t="s">
        <v>18</v>
      </c>
      <c r="B59" s="41" t="s">
        <v>15</v>
      </c>
      <c r="U59" s="27" t="s">
        <v>412</v>
      </c>
      <c r="V59" s="27"/>
      <c r="W59" s="27"/>
      <c r="X59" s="27"/>
      <c r="Y59" s="27"/>
      <c r="Z59" s="27"/>
      <c r="AA59" s="27"/>
      <c r="AB59" s="27"/>
      <c r="AC59" s="27"/>
      <c r="AD59" s="27"/>
    </row>
    <row r="60" spans="1:30">
      <c r="A60" s="26" t="s">
        <v>375</v>
      </c>
      <c r="B60" s="41" t="s">
        <v>206</v>
      </c>
      <c r="C60" s="47" t="str">
        <f>VLOOKUP(B60,'TPcon1,TPcon2'!B:X,23,FALSE)</f>
        <v>attaccgcctttgagtgagctgataccgctcgccgcagccgaacgaccgagcgcagcgagtcagtgagcgaggaagcctgcaaCTCGAGtGAGGAGGTCTCAccagACTAGAATAAAGAAAAAGGGAGCCCATGGGCTCCCTTAATTTAAAATGGTTGTCTTAAGAACGACTTCtttacatttttgcttccgtgtggtattatgggagc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ccct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D60" t="s">
        <v>221</v>
      </c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 spans="1:30">
      <c r="A61" t="s">
        <v>365</v>
      </c>
      <c r="B61" t="s">
        <v>172</v>
      </c>
      <c r="C61" t="s">
        <v>409</v>
      </c>
      <c r="D61" t="s">
        <v>0</v>
      </c>
      <c r="E61" t="s">
        <v>2</v>
      </c>
      <c r="F61" t="s">
        <v>18</v>
      </c>
      <c r="G61" t="s">
        <v>173</v>
      </c>
      <c r="H61" t="s">
        <v>180</v>
      </c>
      <c r="I61" t="s">
        <v>152</v>
      </c>
      <c r="J61" s="6">
        <v>-35</v>
      </c>
      <c r="K61" s="6" t="s">
        <v>181</v>
      </c>
      <c r="L61" s="6">
        <v>-10</v>
      </c>
      <c r="M61" s="6" t="s">
        <v>181</v>
      </c>
      <c r="N61" s="6" t="s">
        <v>182</v>
      </c>
      <c r="O61" s="6" t="s">
        <v>183</v>
      </c>
      <c r="Q61" s="9" t="s">
        <v>184</v>
      </c>
      <c r="R61" s="6" t="s">
        <v>200</v>
      </c>
      <c r="S61" s="48" t="s">
        <v>415</v>
      </c>
      <c r="T61" s="6" t="s">
        <v>226</v>
      </c>
      <c r="U61" s="27" t="s">
        <v>199</v>
      </c>
      <c r="V61" s="28" t="s">
        <v>368</v>
      </c>
      <c r="W61" s="28" t="s">
        <v>368</v>
      </c>
      <c r="X61" s="28" t="s">
        <v>375</v>
      </c>
      <c r="Y61" s="28" t="s">
        <v>376</v>
      </c>
      <c r="Z61" s="28" t="s">
        <v>369</v>
      </c>
      <c r="AA61" s="28" t="s">
        <v>413</v>
      </c>
      <c r="AB61" s="29" t="s">
        <v>366</v>
      </c>
      <c r="AC61" s="29" t="s">
        <v>367</v>
      </c>
      <c r="AD61" s="29" t="s">
        <v>693</v>
      </c>
    </row>
    <row r="62" spans="1:30">
      <c r="A62" s="13" t="s">
        <v>232</v>
      </c>
      <c r="B62" t="s">
        <v>252</v>
      </c>
      <c r="C62" t="s">
        <v>241</v>
      </c>
      <c r="D62" t="s">
        <v>1</v>
      </c>
      <c r="E62" t="s">
        <v>163</v>
      </c>
      <c r="F62" t="s">
        <v>15</v>
      </c>
      <c r="G62" s="5" t="s">
        <v>195</v>
      </c>
      <c r="H62" s="5" t="s">
        <v>444</v>
      </c>
      <c r="I62" s="5" t="s">
        <v>149</v>
      </c>
      <c r="J62" s="5" t="s">
        <v>239</v>
      </c>
      <c r="K62" s="5" t="s">
        <v>120</v>
      </c>
      <c r="L62" s="5" t="s">
        <v>240</v>
      </c>
      <c r="M62" s="5" t="s">
        <v>121</v>
      </c>
      <c r="N62" s="5" t="s">
        <v>15</v>
      </c>
      <c r="O62" s="5" t="s">
        <v>312</v>
      </c>
      <c r="P62" s="5"/>
      <c r="Q62" s="10" t="s">
        <v>460</v>
      </c>
      <c r="R62" s="3" t="s">
        <v>461</v>
      </c>
      <c r="S62" s="49" t="str">
        <f>CONCATENATE(MID($C$60,1,107),R62,MID($C$60,212,10000))</f>
        <v>attaccgcctttgagtgagctgataccgctcgccgcagccgaacgaccgagcgcagcgagtcagtgagcgaggaagcctgcaaCTCGAGtGAGGAGGTCTCAccagACTAGAATAAAGAAAAAGGGAGCCCATGGGCTCCCTTAATTTAAAATGGTTGTCTTAAGAACGACTTCttgacatttttgcttccgtgtggtataatgggagc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ccct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62" s="3" t="str">
        <f>MID(Q62,7,LEN(Q62)-11)</f>
        <v>CTAGAATAAAGAAAAAGGGAGCCCATGGGCTCCCTTAATTTAAAATGGTTGTCTTAAGAACGACTTCttgacatttttgcttccgtgtggtataatgggagcAGGATCC</v>
      </c>
      <c r="U62" s="30" t="s">
        <v>388</v>
      </c>
      <c r="V62" s="30"/>
      <c r="W62" s="30"/>
      <c r="X62" s="30"/>
      <c r="Y62" s="31"/>
      <c r="Z62" s="31"/>
      <c r="AA62" s="31"/>
      <c r="AB62" s="27" t="s">
        <v>221</v>
      </c>
      <c r="AC62" s="27" t="s">
        <v>691</v>
      </c>
      <c r="AD62" s="27"/>
    </row>
    <row r="63" spans="1:30">
      <c r="A63" s="13" t="s">
        <v>232</v>
      </c>
      <c r="B63" t="s">
        <v>276</v>
      </c>
      <c r="C63" t="s">
        <v>234</v>
      </c>
      <c r="D63" t="s">
        <v>1</v>
      </c>
      <c r="E63" t="s">
        <v>163</v>
      </c>
      <c r="F63" t="s">
        <v>15</v>
      </c>
      <c r="G63" s="5" t="s">
        <v>195</v>
      </c>
      <c r="H63" s="5" t="s">
        <v>444</v>
      </c>
      <c r="I63" s="5" t="s">
        <v>149</v>
      </c>
      <c r="J63" s="5" t="s">
        <v>235</v>
      </c>
      <c r="K63" s="5" t="s">
        <v>120</v>
      </c>
      <c r="L63" s="5" t="s">
        <v>236</v>
      </c>
      <c r="M63" s="5" t="s">
        <v>121</v>
      </c>
      <c r="N63" s="5" t="s">
        <v>15</v>
      </c>
      <c r="O63" s="5" t="s">
        <v>312</v>
      </c>
      <c r="P63" s="5"/>
      <c r="Q63" s="10" t="s">
        <v>462</v>
      </c>
      <c r="R63" s="3" t="s">
        <v>463</v>
      </c>
      <c r="S63" s="49" t="str">
        <f t="shared" ref="S63:S67" si="13">CONCATENATE(MID($C$60,1,107),R63,MID($C$60,212,10000))</f>
        <v>attaccgcctttgagtgagctgataccgctcgccgcagccgaacgaccgagcgcagcgagtcagtgagcgaggaagcctgcaaCTCGAGtGAGGAGGTCTCAccagACTAGAATAAAGAAAAAGGGAGCCCATGGGCTCCCTTAATTTAAAATGGTTGTCTTAAGAACGACTTCttgacgtttttgcttccgtgtggtacagtgggagc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ccct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63" s="3" t="str">
        <f t="shared" ref="T63:T66" si="14">MID(Q63,7,LEN(Q63)-11)</f>
        <v>CTAGAATAAAGAAAAAGGGAGCCCATGGGCTCCCTTAATTTAAAATGGTTGTCTTAAGAACGACTTCttgacgtttttgcttccgtgtggtacagtgggagcAGGATCC</v>
      </c>
      <c r="U63" s="30" t="s">
        <v>663</v>
      </c>
      <c r="V63" s="30" t="s">
        <v>313</v>
      </c>
      <c r="W63" s="30" t="s">
        <v>313</v>
      </c>
      <c r="X63" s="30" t="s">
        <v>206</v>
      </c>
      <c r="Y63" s="31">
        <v>2941</v>
      </c>
      <c r="Z63" s="31" t="s">
        <v>378</v>
      </c>
      <c r="AA63" s="31" t="s">
        <v>414</v>
      </c>
      <c r="AB63" s="27" t="s">
        <v>221</v>
      </c>
      <c r="AC63" s="27"/>
      <c r="AD63" s="27"/>
    </row>
    <row r="64" spans="1:30">
      <c r="A64" s="13" t="s">
        <v>238</v>
      </c>
      <c r="B64" t="s">
        <v>288</v>
      </c>
      <c r="C64" t="s">
        <v>242</v>
      </c>
      <c r="D64" t="s">
        <v>1</v>
      </c>
      <c r="E64" t="s">
        <v>163</v>
      </c>
      <c r="F64" t="s">
        <v>15</v>
      </c>
      <c r="G64" s="5" t="s">
        <v>195</v>
      </c>
      <c r="H64" s="5" t="s">
        <v>444</v>
      </c>
      <c r="I64" s="5" t="s">
        <v>149</v>
      </c>
      <c r="J64" s="5" t="s">
        <v>245</v>
      </c>
      <c r="K64" s="5" t="s">
        <v>120</v>
      </c>
      <c r="L64" s="5" t="s">
        <v>246</v>
      </c>
      <c r="M64" s="5" t="s">
        <v>121</v>
      </c>
      <c r="N64" s="5" t="s">
        <v>15</v>
      </c>
      <c r="O64" s="5" t="s">
        <v>312</v>
      </c>
      <c r="P64" s="5"/>
      <c r="Q64" s="10" t="s">
        <v>464</v>
      </c>
      <c r="R64" s="3" t="s">
        <v>465</v>
      </c>
      <c r="S64" s="49" t="str">
        <f t="shared" si="13"/>
        <v>attaccgcctttgagtgagctgataccgctcgccgcagccgaacgaccgagcgcagcgagtcagtgagcgaggaagcctgcaaCTCGAGtGAGGAGGTCTCAccagACTAGAATAAAGAAAAAGGGAGCCCATGGGCTCCCTTAATTTAAAATGGTTGTCTTAAGAACGACTTCtttacgtttttgcttccgtgtggtactatgggagc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ccct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64" s="3" t="str">
        <f t="shared" si="14"/>
        <v>CTAGAATAAAGAAAAAGGGAGCCCATGGGCTCCCTTAATTTAAAATGGTTGTCTTAAGAACGACTTCtttacgtttttgcttccgtgtggtactatgggagcAGGATCC</v>
      </c>
      <c r="U64" s="30" t="s">
        <v>390</v>
      </c>
      <c r="V64" s="30"/>
      <c r="W64" s="30"/>
      <c r="X64" s="30"/>
      <c r="Y64" s="31"/>
      <c r="Z64" s="31"/>
      <c r="AA64" s="31"/>
      <c r="AB64" s="27" t="s">
        <v>221</v>
      </c>
      <c r="AC64" s="27" t="s">
        <v>691</v>
      </c>
      <c r="AD64" s="27"/>
    </row>
    <row r="65" spans="1:30">
      <c r="A65" s="13" t="s">
        <v>243</v>
      </c>
      <c r="B65" t="s">
        <v>466</v>
      </c>
      <c r="C65" t="s">
        <v>406</v>
      </c>
      <c r="D65" t="s">
        <v>1</v>
      </c>
      <c r="E65" t="s">
        <v>163</v>
      </c>
      <c r="F65" t="s">
        <v>15</v>
      </c>
      <c r="G65" s="5" t="s">
        <v>195</v>
      </c>
      <c r="H65" s="5" t="s">
        <v>444</v>
      </c>
      <c r="I65" s="5" t="s">
        <v>149</v>
      </c>
      <c r="J65" s="5" t="s">
        <v>197</v>
      </c>
      <c r="K65" s="5" t="s">
        <v>120</v>
      </c>
      <c r="L65" s="5" t="s">
        <v>405</v>
      </c>
      <c r="M65" s="5" t="s">
        <v>121</v>
      </c>
      <c r="N65" s="5" t="s">
        <v>15</v>
      </c>
      <c r="O65" s="5" t="s">
        <v>312</v>
      </c>
      <c r="P65" s="5"/>
      <c r="Q65" s="10" t="s">
        <v>467</v>
      </c>
      <c r="R65" s="3" t="s">
        <v>468</v>
      </c>
      <c r="S65" s="49" t="str">
        <f t="shared" si="13"/>
        <v>attaccgcctttgagtgagctgataccgctcgccgcagccgaacgaccgagcgcagcgagtcagtgagcgaggaagcctgcaaCTCGAGtGAGGAGGTCTCAccagACTAGAATAAAGAAAAAGGGAGCCCATGGGCTCCCTTAATTTAAAATGGTTGTCTTAAGAACGACTTCtttacatttttgcttccgtgtgggactgtgggagc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ccct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65" s="3" t="str">
        <f t="shared" si="14"/>
        <v>CTAGAATAAAGAAAAAGGGAGCCCATGGGCTCCCTTAATTTAAAATGGTTGTCTTAAGAACGACTTCtttacatttttgcttccgtgtgggactgtgggagcAGGATCC</v>
      </c>
      <c r="U65" s="30" t="s">
        <v>676</v>
      </c>
      <c r="V65" s="30" t="s">
        <v>313</v>
      </c>
      <c r="W65" s="30" t="s">
        <v>313</v>
      </c>
      <c r="X65" s="30" t="s">
        <v>206</v>
      </c>
      <c r="Y65" s="31">
        <v>2941</v>
      </c>
      <c r="Z65" s="31" t="s">
        <v>378</v>
      </c>
      <c r="AA65" s="31" t="s">
        <v>414</v>
      </c>
      <c r="AB65" s="27" t="s">
        <v>221</v>
      </c>
      <c r="AC65" s="27"/>
      <c r="AD65" s="27"/>
    </row>
    <row r="66" spans="1:30">
      <c r="A66" s="13" t="s">
        <v>243</v>
      </c>
      <c r="B66" t="s">
        <v>300</v>
      </c>
      <c r="C66" t="s">
        <v>244</v>
      </c>
      <c r="D66" t="s">
        <v>1</v>
      </c>
      <c r="E66" t="s">
        <v>163</v>
      </c>
      <c r="F66" t="s">
        <v>15</v>
      </c>
      <c r="G66" s="5" t="s">
        <v>195</v>
      </c>
      <c r="H66" s="5" t="s">
        <v>444</v>
      </c>
      <c r="I66" s="5" t="s">
        <v>149</v>
      </c>
      <c r="J66" s="5" t="s">
        <v>247</v>
      </c>
      <c r="K66" s="5" t="s">
        <v>120</v>
      </c>
      <c r="L66" s="5" t="s">
        <v>248</v>
      </c>
      <c r="M66" s="5" t="s">
        <v>121</v>
      </c>
      <c r="N66" s="5" t="s">
        <v>15</v>
      </c>
      <c r="O66" s="5" t="s">
        <v>312</v>
      </c>
      <c r="P66" s="5"/>
      <c r="Q66" s="10" t="s">
        <v>469</v>
      </c>
      <c r="R66" s="3" t="s">
        <v>470</v>
      </c>
      <c r="S66" s="49" t="str">
        <f t="shared" si="13"/>
        <v>attaccgcctttgagtgagctgataccgctcgccgcagccgaacgaccgagcgcagcgagtcagtgagcgaggaagcctgcaaCTCGAGtGAGGAGGTCTCAccagACTAGAATAAAGAAAAAGGGAGCCCATGGGCTCCCTTAATTTAAAATGGTTGTCTTAAGAACGACTTCctgatatttttgcttccgtgtgggattatgggagc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ccct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66" s="3" t="str">
        <f t="shared" si="14"/>
        <v>CTAGAATAAAGAAAAAGGGAGCCCATGGGCTCCCTTAATTTAAAATGGTTGTCTTAAGAACGACTTCctgatatttttgcttccgtgtgggattatgggagcAGGATCC</v>
      </c>
      <c r="U66" s="30" t="s">
        <v>684</v>
      </c>
      <c r="V66" s="30" t="s">
        <v>313</v>
      </c>
      <c r="W66" s="30" t="s">
        <v>313</v>
      </c>
      <c r="X66" s="30" t="s">
        <v>206</v>
      </c>
      <c r="Y66" s="31">
        <v>2941</v>
      </c>
      <c r="Z66" s="31" t="s">
        <v>378</v>
      </c>
      <c r="AA66" s="31" t="s">
        <v>414</v>
      </c>
      <c r="AB66" s="27" t="s">
        <v>221</v>
      </c>
      <c r="AC66" s="27"/>
      <c r="AD66" s="27"/>
    </row>
    <row r="67" spans="1:30" s="20" customFormat="1">
      <c r="A67" s="19" t="s">
        <v>231</v>
      </c>
      <c r="B67" s="20" t="s">
        <v>264</v>
      </c>
      <c r="C67" s="20" t="s">
        <v>233</v>
      </c>
      <c r="D67" s="20" t="s">
        <v>1</v>
      </c>
      <c r="E67" s="20" t="s">
        <v>163</v>
      </c>
      <c r="F67" s="20" t="s">
        <v>15</v>
      </c>
      <c r="G67" s="21" t="s">
        <v>195</v>
      </c>
      <c r="H67" s="21" t="s">
        <v>444</v>
      </c>
      <c r="I67" s="21" t="s">
        <v>149</v>
      </c>
      <c r="J67" s="21" t="s">
        <v>197</v>
      </c>
      <c r="K67" s="21" t="s">
        <v>120</v>
      </c>
      <c r="L67" s="21" t="s">
        <v>198</v>
      </c>
      <c r="M67" s="21" t="s">
        <v>121</v>
      </c>
      <c r="N67" s="21" t="s">
        <v>15</v>
      </c>
      <c r="O67" s="21" t="s">
        <v>312</v>
      </c>
      <c r="P67" s="21"/>
      <c r="Q67" s="21" t="s">
        <v>471</v>
      </c>
      <c r="R67" s="22" t="s">
        <v>445</v>
      </c>
      <c r="S67" s="49" t="str">
        <f t="shared" si="13"/>
        <v>attaccgcctttgagtgagctgataccgctcgccgcagccgaacgaccgagcgcagcgagtcagtgagcgaggaagcctgcaaCTCGAGtGAGGAGGTCTCAccagACTAGAATAAAGAAAAAGGGAGCCCATGGGCTCCCTTAATTTAAAATGGTTGTCTTAAGAACGACTTCtttacatttttgcttccgtgtggtattatgggagc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ccct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67" s="22" t="s">
        <v>411</v>
      </c>
      <c r="W67" s="22"/>
      <c r="X67" s="22"/>
      <c r="Y67" s="22"/>
      <c r="Z67" s="22"/>
      <c r="AA67" s="22"/>
      <c r="AB67" s="20" t="s">
        <v>221</v>
      </c>
    </row>
    <row r="69" spans="1:30">
      <c r="A69" s="26" t="s">
        <v>410</v>
      </c>
      <c r="B69" s="41" t="s">
        <v>4</v>
      </c>
      <c r="S69" s="49"/>
    </row>
    <row r="70" spans="1:30">
      <c r="A70" s="26" t="s">
        <v>18</v>
      </c>
      <c r="B70" s="41" t="s">
        <v>16</v>
      </c>
      <c r="U70" s="27" t="s">
        <v>412</v>
      </c>
      <c r="V70" s="27"/>
      <c r="W70" s="27"/>
      <c r="X70" s="27"/>
      <c r="Y70" s="27"/>
      <c r="Z70" s="27"/>
      <c r="AA70" s="27"/>
      <c r="AB70" s="27"/>
      <c r="AC70" s="27"/>
      <c r="AD70" s="27"/>
    </row>
    <row r="71" spans="1:30">
      <c r="A71" s="26" t="s">
        <v>375</v>
      </c>
      <c r="B71" s="41" t="s">
        <v>204</v>
      </c>
      <c r="C71" s="47" t="str">
        <f>VLOOKUP(B71,'TPcon1,TPcon2'!B:X,23,FALSE)</f>
        <v>attaccgcctttgagtgagctgataccgctcgccgcagccgaacgaccgagcgcagcgagtcagtgagcgaggaagcctgcaaCTCGAGtGAGGAGGTCTCAccctACTAGACCATAATCATAAGGGGCTTCGGCCCCTTTCTTCATTTTGAGCGAATAATACCTCAGAGCGtttacagctagctcagtcctaggtattatgctagc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D71" t="s">
        <v>221</v>
      </c>
      <c r="U71" s="27"/>
      <c r="V71" s="27"/>
      <c r="W71" s="27"/>
      <c r="X71" s="27"/>
      <c r="Y71" s="27"/>
      <c r="Z71" s="27"/>
      <c r="AA71" s="27"/>
      <c r="AB71" s="27"/>
      <c r="AC71" s="27"/>
      <c r="AD71" s="27"/>
    </row>
    <row r="72" spans="1:30">
      <c r="A72" t="s">
        <v>365</v>
      </c>
      <c r="B72" t="s">
        <v>172</v>
      </c>
      <c r="C72" t="s">
        <v>409</v>
      </c>
      <c r="D72" t="s">
        <v>0</v>
      </c>
      <c r="E72" t="s">
        <v>2</v>
      </c>
      <c r="F72" t="s">
        <v>18</v>
      </c>
      <c r="G72" t="s">
        <v>173</v>
      </c>
      <c r="H72" t="s">
        <v>180</v>
      </c>
      <c r="I72" t="s">
        <v>152</v>
      </c>
      <c r="J72" s="6">
        <v>-35</v>
      </c>
      <c r="K72" s="6" t="s">
        <v>181</v>
      </c>
      <c r="L72" s="6">
        <v>-10</v>
      </c>
      <c r="M72" s="6" t="s">
        <v>181</v>
      </c>
      <c r="N72" s="6" t="s">
        <v>182</v>
      </c>
      <c r="O72" s="6" t="s">
        <v>183</v>
      </c>
      <c r="Q72" s="9" t="s">
        <v>184</v>
      </c>
      <c r="R72" s="6" t="s">
        <v>200</v>
      </c>
      <c r="S72" s="48" t="s">
        <v>415</v>
      </c>
      <c r="T72" s="6" t="s">
        <v>226</v>
      </c>
      <c r="U72" s="27" t="s">
        <v>199</v>
      </c>
      <c r="V72" s="28" t="s">
        <v>368</v>
      </c>
      <c r="W72" s="28" t="s">
        <v>368</v>
      </c>
      <c r="X72" s="28" t="s">
        <v>375</v>
      </c>
      <c r="Y72" s="28" t="s">
        <v>376</v>
      </c>
      <c r="Z72" s="28" t="s">
        <v>369</v>
      </c>
      <c r="AA72" s="28" t="s">
        <v>413</v>
      </c>
      <c r="AB72" s="29" t="s">
        <v>366</v>
      </c>
      <c r="AC72" s="29" t="s">
        <v>367</v>
      </c>
      <c r="AD72" s="46" t="s">
        <v>693</v>
      </c>
    </row>
    <row r="73" spans="1:30">
      <c r="A73" s="13" t="s">
        <v>232</v>
      </c>
      <c r="B73" t="s">
        <v>250</v>
      </c>
      <c r="C73" t="s">
        <v>241</v>
      </c>
      <c r="D73" t="s">
        <v>104</v>
      </c>
      <c r="E73" t="s">
        <v>161</v>
      </c>
      <c r="F73" t="s">
        <v>16</v>
      </c>
      <c r="G73" s="5" t="s">
        <v>195</v>
      </c>
      <c r="H73" s="5" t="s">
        <v>440</v>
      </c>
      <c r="I73" s="5" t="s">
        <v>147</v>
      </c>
      <c r="J73" s="5" t="s">
        <v>239</v>
      </c>
      <c r="K73" s="5" t="s">
        <v>145</v>
      </c>
      <c r="L73" s="5" t="s">
        <v>240</v>
      </c>
      <c r="M73" s="5" t="s">
        <v>144</v>
      </c>
      <c r="N73" s="5" t="s">
        <v>15</v>
      </c>
      <c r="O73" s="5" t="s">
        <v>312</v>
      </c>
      <c r="P73" s="5"/>
      <c r="Q73" s="10" t="s">
        <v>490</v>
      </c>
      <c r="R73" s="3" t="s">
        <v>491</v>
      </c>
      <c r="S73" s="49" t="str">
        <f>CONCATENATE(MID($C$71,1,107),R73,MID($C$71,210,10000))</f>
        <v>attaccgcctttgagtgagctgataccgctcgccgcagccgaacgaccgagcgcagcgagtcagtgagcgaggaagcctgcaaCTCGAGtGAGGAGGTCTCAccctACTAGACCATAATCATAAGGGGCTTCGGCCCCTTTCTTCATTTTGAGCGAATAATACCTCAGAGCGttgacagctagctcagtcctaggtataatgctagc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73" s="3" t="str">
        <f>MID(Q73,7,LEN(Q73)-11)</f>
        <v>CTAGACCATAATCATAAGGGGCTTCGGCCCCTTTCTTCATTTTGAGCGAATAATACCTCAGAGCGttgacagctagctcagtcctaggtataatgctagcAGGATCC</v>
      </c>
      <c r="U73" s="30" t="s">
        <v>656</v>
      </c>
      <c r="V73" s="30" t="s">
        <v>313</v>
      </c>
      <c r="W73" s="30" t="s">
        <v>313</v>
      </c>
      <c r="X73" s="30" t="s">
        <v>204</v>
      </c>
      <c r="Y73" s="31">
        <v>2941</v>
      </c>
      <c r="Z73" s="31" t="s">
        <v>378</v>
      </c>
      <c r="AA73" s="31" t="s">
        <v>414</v>
      </c>
      <c r="AB73" s="27" t="s">
        <v>221</v>
      </c>
      <c r="AC73" s="27"/>
      <c r="AD73" s="27"/>
    </row>
    <row r="74" spans="1:30">
      <c r="A74" s="13" t="s">
        <v>232</v>
      </c>
      <c r="B74" t="s">
        <v>274</v>
      </c>
      <c r="C74" t="s">
        <v>234</v>
      </c>
      <c r="D74" t="s">
        <v>104</v>
      </c>
      <c r="E74" t="s">
        <v>161</v>
      </c>
      <c r="F74" t="s">
        <v>16</v>
      </c>
      <c r="G74" s="5" t="s">
        <v>195</v>
      </c>
      <c r="H74" s="5" t="s">
        <v>440</v>
      </c>
      <c r="I74" s="5" t="s">
        <v>147</v>
      </c>
      <c r="J74" s="5" t="s">
        <v>235</v>
      </c>
      <c r="K74" s="5" t="s">
        <v>145</v>
      </c>
      <c r="L74" s="5" t="s">
        <v>236</v>
      </c>
      <c r="M74" s="5" t="s">
        <v>144</v>
      </c>
      <c r="N74" s="5" t="s">
        <v>15</v>
      </c>
      <c r="O74" s="5" t="s">
        <v>312</v>
      </c>
      <c r="P74" s="5"/>
      <c r="Q74" s="10" t="s">
        <v>492</v>
      </c>
      <c r="R74" s="3" t="s">
        <v>493</v>
      </c>
      <c r="S74" s="49" t="str">
        <f t="shared" ref="S74:S78" si="15">CONCATENATE(MID($C$71,1,107),R74,MID($C$71,210,10000))</f>
        <v>attaccgcctttgagtgagctgataccgctcgccgcagccgaacgaccgagcgcagcgagtcagtgagcgaggaagcctgcaaCTCGAGtGAGGAGGTCTCAccctACTAGACCATAATCATAAGGGGCTTCGGCCCCTTTCTTCATTTTGAGCGAATAATACCTCAGAGCGttgacggctagctcagtcctaggtacagtgctagc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74" s="3" t="str">
        <f t="shared" ref="T74:T77" si="16">MID(Q74,7,LEN(Q74)-11)</f>
        <v>CTAGACCATAATCATAAGGGGCTTCGGCCCCTTTCTTCATTTTGAGCGAATAATACCTCAGAGCGttgacggctagctcagtcctaggtacagtgctagcAGGATCC</v>
      </c>
      <c r="U74" s="30" t="s">
        <v>664</v>
      </c>
      <c r="V74" s="30" t="s">
        <v>313</v>
      </c>
      <c r="W74" s="30" t="s">
        <v>313</v>
      </c>
      <c r="X74" s="30" t="s">
        <v>204</v>
      </c>
      <c r="Y74" s="31">
        <v>2941</v>
      </c>
      <c r="Z74" s="31" t="s">
        <v>378</v>
      </c>
      <c r="AA74" s="31" t="s">
        <v>414</v>
      </c>
      <c r="AB74" s="27" t="s">
        <v>221</v>
      </c>
      <c r="AC74" s="27"/>
      <c r="AD74" s="27"/>
    </row>
    <row r="75" spans="1:30">
      <c r="A75" s="13" t="s">
        <v>238</v>
      </c>
      <c r="B75" t="s">
        <v>286</v>
      </c>
      <c r="C75" t="s">
        <v>242</v>
      </c>
      <c r="D75" t="s">
        <v>104</v>
      </c>
      <c r="E75" t="s">
        <v>161</v>
      </c>
      <c r="F75" t="s">
        <v>16</v>
      </c>
      <c r="G75" s="5" t="s">
        <v>195</v>
      </c>
      <c r="H75" s="5" t="s">
        <v>440</v>
      </c>
      <c r="I75" s="5" t="s">
        <v>147</v>
      </c>
      <c r="J75" s="5" t="s">
        <v>245</v>
      </c>
      <c r="K75" s="5" t="s">
        <v>145</v>
      </c>
      <c r="L75" s="5" t="s">
        <v>246</v>
      </c>
      <c r="M75" s="5" t="s">
        <v>144</v>
      </c>
      <c r="N75" s="5" t="s">
        <v>15</v>
      </c>
      <c r="O75" s="5" t="s">
        <v>312</v>
      </c>
      <c r="P75" s="5"/>
      <c r="Q75" s="10" t="s">
        <v>494</v>
      </c>
      <c r="R75" s="3" t="s">
        <v>495</v>
      </c>
      <c r="S75" s="49" t="str">
        <f t="shared" si="15"/>
        <v>attaccgcctttgagtgagctgataccgctcgccgcagccgaacgaccgagcgcagcgagtcagtgagcgaggaagcctgcaaCTCGAGtGAGGAGGTCTCAccctACTAGACCATAATCATAAGGGGCTTCGGCCCCTTTCTTCATTTTGAGCGAATAATACCTCAGAGCGtttacggctagctcagtcctaggtactatgctagc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75" s="3" t="str">
        <f t="shared" si="16"/>
        <v>CTAGACCATAATCATAAGGGGCTTCGGCCCCTTTCTTCATTTTGAGCGAATAATACCTCAGAGCGtttacggctagctcagtcctaggtactatgctagcAGGATCC</v>
      </c>
      <c r="U75" s="30" t="s">
        <v>670</v>
      </c>
      <c r="V75" s="30" t="s">
        <v>313</v>
      </c>
      <c r="W75" s="30" t="s">
        <v>313</v>
      </c>
      <c r="X75" s="30" t="s">
        <v>204</v>
      </c>
      <c r="Y75" s="31">
        <v>2941</v>
      </c>
      <c r="Z75" s="31" t="s">
        <v>378</v>
      </c>
      <c r="AA75" s="31" t="s">
        <v>414</v>
      </c>
      <c r="AB75" s="27" t="s">
        <v>221</v>
      </c>
      <c r="AC75" s="27"/>
      <c r="AD75" s="27"/>
    </row>
    <row r="76" spans="1:30">
      <c r="A76" s="13" t="s">
        <v>243</v>
      </c>
      <c r="B76" t="s">
        <v>496</v>
      </c>
      <c r="C76" t="s">
        <v>406</v>
      </c>
      <c r="D76" t="s">
        <v>104</v>
      </c>
      <c r="E76" t="s">
        <v>161</v>
      </c>
      <c r="F76" t="s">
        <v>16</v>
      </c>
      <c r="G76" s="5" t="s">
        <v>195</v>
      </c>
      <c r="H76" s="5" t="s">
        <v>440</v>
      </c>
      <c r="I76" s="5" t="s">
        <v>147</v>
      </c>
      <c r="J76" s="5" t="s">
        <v>197</v>
      </c>
      <c r="K76" s="5" t="s">
        <v>145</v>
      </c>
      <c r="L76" s="5" t="s">
        <v>405</v>
      </c>
      <c r="M76" s="5" t="s">
        <v>144</v>
      </c>
      <c r="N76" s="5" t="s">
        <v>15</v>
      </c>
      <c r="O76" s="5" t="s">
        <v>312</v>
      </c>
      <c r="P76" s="5"/>
      <c r="Q76" s="10" t="s">
        <v>497</v>
      </c>
      <c r="R76" s="3" t="s">
        <v>498</v>
      </c>
      <c r="S76" s="49" t="str">
        <f t="shared" si="15"/>
        <v>attaccgcctttgagtgagctgataccgctcgccgcagccgaacgaccgagcgcagcgagtcagtgagcgaggaagcctgcaaCTCGAGtGAGGAGGTCTCAccctACTAGACCATAATCATAAGGGGCTTCGGCCCCTTTCTTCATTTTGAGCGAATAATACCTCAGAGCGtttacagctagctcagtcctagggactgtgctagc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76" s="3" t="str">
        <f t="shared" si="16"/>
        <v>CTAGACCATAATCATAAGGGGCTTCGGCCCCTTTCTTCATTTTGAGCGAATAATACCTCAGAGCGtttacagctagctcagtcctagggactgtgctagcAGGATCC</v>
      </c>
      <c r="U76" s="30" t="s">
        <v>677</v>
      </c>
      <c r="V76" s="30" t="s">
        <v>313</v>
      </c>
      <c r="W76" s="30" t="s">
        <v>313</v>
      </c>
      <c r="X76" s="30" t="s">
        <v>204</v>
      </c>
      <c r="Y76" s="31">
        <v>2941</v>
      </c>
      <c r="Z76" s="31" t="s">
        <v>378</v>
      </c>
      <c r="AA76" s="31" t="s">
        <v>414</v>
      </c>
      <c r="AB76" s="27" t="s">
        <v>221</v>
      </c>
      <c r="AC76" s="27"/>
      <c r="AD76" s="27"/>
    </row>
    <row r="77" spans="1:30">
      <c r="A77" s="13" t="s">
        <v>243</v>
      </c>
      <c r="B77" t="s">
        <v>298</v>
      </c>
      <c r="C77" t="s">
        <v>244</v>
      </c>
      <c r="D77" t="s">
        <v>104</v>
      </c>
      <c r="E77" t="s">
        <v>161</v>
      </c>
      <c r="F77" t="s">
        <v>16</v>
      </c>
      <c r="G77" s="5" t="s">
        <v>195</v>
      </c>
      <c r="H77" s="5" t="s">
        <v>440</v>
      </c>
      <c r="I77" s="5" t="s">
        <v>147</v>
      </c>
      <c r="J77" s="5" t="s">
        <v>247</v>
      </c>
      <c r="K77" s="5" t="s">
        <v>145</v>
      </c>
      <c r="L77" s="5" t="s">
        <v>248</v>
      </c>
      <c r="M77" s="5" t="s">
        <v>144</v>
      </c>
      <c r="N77" s="5" t="s">
        <v>15</v>
      </c>
      <c r="O77" s="5" t="s">
        <v>312</v>
      </c>
      <c r="P77" s="5"/>
      <c r="Q77" s="10" t="s">
        <v>499</v>
      </c>
      <c r="R77" s="3" t="s">
        <v>500</v>
      </c>
      <c r="S77" s="49" t="str">
        <f t="shared" si="15"/>
        <v>attaccgcctttgagtgagctgataccgctcgccgcagccgaacgaccgagcgcagcgagtcagtgagcgaggaagcctgcaaCTCGAGtGAGGAGGTCTCAccctACTAGACCATAATCATAAGGGGCTTCGGCCCCTTTCTTCATTTTGAGCGAATAATACCTCAGAGCGctgatagctagctcagtcctagggattatgctagc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77" s="3" t="str">
        <f t="shared" si="16"/>
        <v>CTAGACCATAATCATAAGGGGCTTCGGCCCCTTTCTTCATTTTGAGCGAATAATACCTCAGAGCGctgatagctagctcagtcctagggattatgctagcAGGATCC</v>
      </c>
      <c r="U77" s="30" t="s">
        <v>685</v>
      </c>
      <c r="V77" s="30" t="s">
        <v>313</v>
      </c>
      <c r="W77" s="30" t="s">
        <v>313</v>
      </c>
      <c r="X77" s="30" t="s">
        <v>204</v>
      </c>
      <c r="Y77" s="31">
        <v>2941</v>
      </c>
      <c r="Z77" s="31" t="s">
        <v>378</v>
      </c>
      <c r="AA77" s="31" t="s">
        <v>414</v>
      </c>
      <c r="AB77" s="27" t="s">
        <v>221</v>
      </c>
      <c r="AC77" s="27"/>
      <c r="AD77" s="27"/>
    </row>
    <row r="78" spans="1:30" s="20" customFormat="1">
      <c r="A78" s="19" t="s">
        <v>231</v>
      </c>
      <c r="B78" s="20" t="s">
        <v>262</v>
      </c>
      <c r="C78" s="20" t="s">
        <v>233</v>
      </c>
      <c r="D78" s="20" t="s">
        <v>104</v>
      </c>
      <c r="E78" s="20" t="s">
        <v>161</v>
      </c>
      <c r="F78" s="20" t="s">
        <v>16</v>
      </c>
      <c r="G78" s="21" t="s">
        <v>195</v>
      </c>
      <c r="H78" s="21" t="s">
        <v>440</v>
      </c>
      <c r="I78" s="21" t="s">
        <v>147</v>
      </c>
      <c r="J78" s="21" t="s">
        <v>197</v>
      </c>
      <c r="K78" s="21" t="s">
        <v>145</v>
      </c>
      <c r="L78" s="21" t="s">
        <v>198</v>
      </c>
      <c r="M78" s="21" t="s">
        <v>144</v>
      </c>
      <c r="N78" s="21" t="s">
        <v>15</v>
      </c>
      <c r="O78" s="21" t="s">
        <v>312</v>
      </c>
      <c r="P78" s="21"/>
      <c r="Q78" s="21" t="s">
        <v>501</v>
      </c>
      <c r="R78" s="22" t="s">
        <v>441</v>
      </c>
      <c r="S78" s="49" t="str">
        <f t="shared" si="15"/>
        <v>attaccgcctttgagtgagctgataccgctcgccgcagccgaacgaccgagcgcagcgagtcagtgagcgaggaagcctgcaaCTCGAGtGAGGAGGTCTCAccctACTAGACCATAATCATAAGGGGCTTCGGCCCCTTTCTTCATTTTGAGCGAATAATACCTCAGAGCGtttacagctagctcagtcctaggtattatgctagc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78" s="22" t="s">
        <v>411</v>
      </c>
      <c r="W78" s="22"/>
      <c r="X78" s="22"/>
      <c r="Y78" s="22"/>
      <c r="Z78" s="22"/>
      <c r="AA78" s="22"/>
      <c r="AB78" s="20" t="s">
        <v>221</v>
      </c>
    </row>
    <row r="80" spans="1:30">
      <c r="A80" s="26" t="s">
        <v>410</v>
      </c>
      <c r="B80" s="41" t="s">
        <v>8</v>
      </c>
      <c r="S80" s="49"/>
    </row>
    <row r="81" spans="1:30">
      <c r="A81" s="26" t="s">
        <v>18</v>
      </c>
      <c r="B81" s="41" t="s">
        <v>17</v>
      </c>
      <c r="U81" s="27" t="s">
        <v>412</v>
      </c>
      <c r="V81" s="27"/>
      <c r="W81" s="27"/>
      <c r="X81" s="27"/>
      <c r="Y81" s="27"/>
      <c r="Z81" s="27"/>
      <c r="AA81" s="27"/>
      <c r="AB81" s="27"/>
      <c r="AC81" s="27"/>
      <c r="AD81" s="27"/>
    </row>
    <row r="82" spans="1:30">
      <c r="A82" s="26" t="s">
        <v>375</v>
      </c>
      <c r="B82" s="41" t="s">
        <v>208</v>
      </c>
      <c r="C82" s="47" t="str">
        <f>VLOOKUP(B82,'TPcon1,TPcon2'!B:X,23,FALSE)</f>
        <v>attaccgcctttgagtgagctgataccgctcgccgcagccgaacgaccgagcgcagcgagtcagtgagcgaggaagcctgcaaCTCGAGtGAGGAGGTCTCAagcaACTAGAGTTAAATAAAAAGGGACCGAAAGGTCCCTTTGTTTTATTCATGATTCTATAAGATTGCACTAtttacatgatagaagcactctactattatctcaa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gttc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D82" t="s">
        <v>221</v>
      </c>
      <c r="U82" s="27"/>
      <c r="V82" s="27"/>
      <c r="W82" s="27"/>
      <c r="X82" s="27"/>
      <c r="Y82" s="27"/>
      <c r="Z82" s="27"/>
      <c r="AA82" s="27"/>
      <c r="AB82" s="27"/>
      <c r="AC82" s="27"/>
      <c r="AD82" s="27"/>
    </row>
    <row r="83" spans="1:30">
      <c r="A83" t="s">
        <v>365</v>
      </c>
      <c r="B83" t="s">
        <v>172</v>
      </c>
      <c r="C83" t="s">
        <v>409</v>
      </c>
      <c r="D83" t="s">
        <v>0</v>
      </c>
      <c r="E83" t="s">
        <v>2</v>
      </c>
      <c r="F83" t="s">
        <v>18</v>
      </c>
      <c r="G83" t="s">
        <v>173</v>
      </c>
      <c r="H83" t="s">
        <v>180</v>
      </c>
      <c r="I83" t="s">
        <v>152</v>
      </c>
      <c r="J83" s="6">
        <v>-35</v>
      </c>
      <c r="K83" s="6" t="s">
        <v>181</v>
      </c>
      <c r="L83" s="6">
        <v>-10</v>
      </c>
      <c r="M83" s="6" t="s">
        <v>181</v>
      </c>
      <c r="N83" s="6" t="s">
        <v>182</v>
      </c>
      <c r="O83" s="6" t="s">
        <v>183</v>
      </c>
      <c r="Q83" s="9" t="s">
        <v>184</v>
      </c>
      <c r="R83" s="6" t="s">
        <v>200</v>
      </c>
      <c r="S83" s="48" t="s">
        <v>415</v>
      </c>
      <c r="T83" s="6" t="s">
        <v>226</v>
      </c>
      <c r="U83" s="27" t="s">
        <v>199</v>
      </c>
      <c r="V83" s="28" t="s">
        <v>368</v>
      </c>
      <c r="W83" s="28" t="s">
        <v>368</v>
      </c>
      <c r="X83" s="28" t="s">
        <v>375</v>
      </c>
      <c r="Y83" s="28" t="s">
        <v>376</v>
      </c>
      <c r="Z83" s="28" t="s">
        <v>369</v>
      </c>
      <c r="AA83" s="28" t="s">
        <v>413</v>
      </c>
      <c r="AB83" s="29" t="s">
        <v>366</v>
      </c>
      <c r="AC83" s="29" t="s">
        <v>367</v>
      </c>
      <c r="AD83" s="46" t="s">
        <v>693</v>
      </c>
    </row>
    <row r="84" spans="1:30">
      <c r="A84" s="13" t="s">
        <v>232</v>
      </c>
      <c r="B84" t="s">
        <v>254</v>
      </c>
      <c r="C84" t="s">
        <v>241</v>
      </c>
      <c r="D84" t="s">
        <v>107</v>
      </c>
      <c r="E84" t="s">
        <v>165</v>
      </c>
      <c r="F84" t="s">
        <v>17</v>
      </c>
      <c r="G84" s="5" t="s">
        <v>195</v>
      </c>
      <c r="H84" s="5" t="s">
        <v>448</v>
      </c>
      <c r="I84" s="5" t="s">
        <v>151</v>
      </c>
      <c r="J84" s="5" t="s">
        <v>239</v>
      </c>
      <c r="K84" s="5" t="s">
        <v>124</v>
      </c>
      <c r="L84" s="5" t="s">
        <v>240</v>
      </c>
      <c r="M84" s="5" t="s">
        <v>119</v>
      </c>
      <c r="N84" s="5" t="s">
        <v>15</v>
      </c>
      <c r="O84" s="5" t="s">
        <v>312</v>
      </c>
      <c r="P84" s="5"/>
      <c r="Q84" s="10" t="s">
        <v>511</v>
      </c>
      <c r="R84" s="3" t="s">
        <v>512</v>
      </c>
      <c r="S84" s="49" t="str">
        <f>CONCATENATE(MID($C$82,1,107),R84,MID($C$82,212,10000))</f>
        <v>attaccgcctttgagtgagctgataccgctcgccgcagccgaacgaccgagcgcagcgagtcagtgagcgaggaagcctgcaaCTCGAGtGAGGAGGTCTCAagcaACTAGAGTTAAATAAAAAGGGACCGAAAGGTCCCTTTGTTTTATTCATGATTCTATAAGATTGCACTAttgacatgatagaagcactctactataatctcaa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gttc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84" s="3" t="str">
        <f>MID(Q84,7,LEN(Q84)-11)</f>
        <v>CTAGAGTTAAATAAAAAGGGACCGAAAGGTCCCTTTGTTTTATTCATGATTCTATAAGATTGCACTAttgacatgatagaagcactctactataatctcaatAGGATCC</v>
      </c>
      <c r="U84" s="30" t="s">
        <v>657</v>
      </c>
      <c r="V84" s="30" t="s">
        <v>313</v>
      </c>
      <c r="W84" s="30" t="s">
        <v>313</v>
      </c>
      <c r="X84" s="30" t="s">
        <v>208</v>
      </c>
      <c r="Y84" s="31">
        <v>2941</v>
      </c>
      <c r="Z84" s="31" t="s">
        <v>378</v>
      </c>
      <c r="AA84" s="31" t="s">
        <v>414</v>
      </c>
      <c r="AB84" s="27" t="s">
        <v>221</v>
      </c>
      <c r="AC84" s="27"/>
      <c r="AD84" s="27"/>
    </row>
    <row r="85" spans="1:30">
      <c r="A85" s="13" t="s">
        <v>232</v>
      </c>
      <c r="B85" t="s">
        <v>278</v>
      </c>
      <c r="C85" t="s">
        <v>234</v>
      </c>
      <c r="D85" t="s">
        <v>107</v>
      </c>
      <c r="E85" t="s">
        <v>165</v>
      </c>
      <c r="F85" t="s">
        <v>17</v>
      </c>
      <c r="G85" s="5" t="s">
        <v>195</v>
      </c>
      <c r="H85" s="5" t="s">
        <v>448</v>
      </c>
      <c r="I85" s="5" t="s">
        <v>151</v>
      </c>
      <c r="J85" s="5" t="s">
        <v>235</v>
      </c>
      <c r="K85" s="5" t="s">
        <v>124</v>
      </c>
      <c r="L85" s="5" t="s">
        <v>236</v>
      </c>
      <c r="M85" s="5" t="s">
        <v>119</v>
      </c>
      <c r="N85" s="5" t="s">
        <v>15</v>
      </c>
      <c r="O85" s="5" t="s">
        <v>312</v>
      </c>
      <c r="P85" s="5"/>
      <c r="Q85" s="10" t="s">
        <v>513</v>
      </c>
      <c r="R85" s="3" t="s">
        <v>514</v>
      </c>
      <c r="S85" s="49" t="str">
        <f t="shared" ref="S85:S89" si="17">CONCATENATE(MID($C$82,1,107),R85,MID($C$82,212,10000))</f>
        <v>attaccgcctttgagtgagctgataccgctcgccgcagccgaacgaccgagcgcagcgagtcagtgagcgaggaagcctgcaaCTCGAGtGAGGAGGTCTCAagcaACTAGAGTTAAATAAAAAGGGACCGAAAGGTCCCTTTGTTTTATTCATGATTCTATAAGATTGCACTAttgacgtgatagaagcactctactacagtctcaa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gttc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85" s="3" t="str">
        <f t="shared" ref="T85:T88" si="18">MID(Q85,7,LEN(Q85)-11)</f>
        <v>CTAGAGTTAAATAAAAAGGGACCGAAAGGTCCCTTTGTTTTATTCATGATTCTATAAGATTGCACTAttgacgtgatagaagcactctactacagtctcaatAGGATCC</v>
      </c>
      <c r="U85" s="30" t="s">
        <v>393</v>
      </c>
      <c r="V85" s="30"/>
      <c r="W85" s="30"/>
      <c r="X85" s="30"/>
      <c r="Y85" s="31"/>
      <c r="Z85" s="31"/>
      <c r="AA85" s="31"/>
      <c r="AB85" s="27" t="s">
        <v>221</v>
      </c>
      <c r="AC85" s="27" t="s">
        <v>691</v>
      </c>
      <c r="AD85" s="27"/>
    </row>
    <row r="86" spans="1:30">
      <c r="A86" s="13" t="s">
        <v>238</v>
      </c>
      <c r="B86" t="s">
        <v>290</v>
      </c>
      <c r="C86" t="s">
        <v>242</v>
      </c>
      <c r="D86" t="s">
        <v>107</v>
      </c>
      <c r="E86" t="s">
        <v>165</v>
      </c>
      <c r="F86" t="s">
        <v>17</v>
      </c>
      <c r="G86" s="5" t="s">
        <v>195</v>
      </c>
      <c r="H86" s="5" t="s">
        <v>448</v>
      </c>
      <c r="I86" s="5" t="s">
        <v>151</v>
      </c>
      <c r="J86" s="5" t="s">
        <v>245</v>
      </c>
      <c r="K86" s="5" t="s">
        <v>124</v>
      </c>
      <c r="L86" s="5" t="s">
        <v>246</v>
      </c>
      <c r="M86" s="5" t="s">
        <v>119</v>
      </c>
      <c r="N86" s="5" t="s">
        <v>15</v>
      </c>
      <c r="O86" s="5" t="s">
        <v>312</v>
      </c>
      <c r="P86" s="5"/>
      <c r="Q86" s="10" t="s">
        <v>515</v>
      </c>
      <c r="R86" s="3" t="s">
        <v>516</v>
      </c>
      <c r="S86" s="49" t="str">
        <f t="shared" si="17"/>
        <v>attaccgcctttgagtgagctgataccgctcgccgcagccgaacgaccgagcgcagcgagtcagtgagcgaggaagcctgcaaCTCGAGtGAGGAGGTCTCAagcaACTAGAGTTAAATAAAAAGGGACCGAAAGGTCCCTTTGTTTTATTCATGATTCTATAAGATTGCACTAtttacgtgatagaagcactctactactatctcaa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gttc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86" s="3" t="str">
        <f t="shared" si="18"/>
        <v>CTAGAGTTAAATAAAAAGGGACCGAAAGGTCCCTTTGTTTTATTCATGATTCTATAAGATTGCACTAtttacgtgatagaagcactctactactatctcaatAGGATCC</v>
      </c>
      <c r="U86" s="30" t="s">
        <v>394</v>
      </c>
      <c r="V86" s="30"/>
      <c r="W86" s="30"/>
      <c r="X86" s="30"/>
      <c r="Y86" s="31"/>
      <c r="Z86" s="31"/>
      <c r="AA86" s="31"/>
      <c r="AB86" s="27" t="s">
        <v>221</v>
      </c>
      <c r="AC86" s="27" t="s">
        <v>691</v>
      </c>
      <c r="AD86" s="27"/>
    </row>
    <row r="87" spans="1:30">
      <c r="A87" s="13" t="s">
        <v>243</v>
      </c>
      <c r="B87" t="s">
        <v>517</v>
      </c>
      <c r="C87" t="s">
        <v>406</v>
      </c>
      <c r="D87" t="s">
        <v>107</v>
      </c>
      <c r="E87" t="s">
        <v>165</v>
      </c>
      <c r="F87" t="s">
        <v>17</v>
      </c>
      <c r="G87" s="5" t="s">
        <v>195</v>
      </c>
      <c r="H87" s="5" t="s">
        <v>448</v>
      </c>
      <c r="I87" s="5" t="s">
        <v>151</v>
      </c>
      <c r="J87" s="5" t="s">
        <v>197</v>
      </c>
      <c r="K87" s="5" t="s">
        <v>124</v>
      </c>
      <c r="L87" s="5" t="s">
        <v>405</v>
      </c>
      <c r="M87" s="5" t="s">
        <v>119</v>
      </c>
      <c r="N87" s="5" t="s">
        <v>15</v>
      </c>
      <c r="O87" s="5" t="s">
        <v>312</v>
      </c>
      <c r="P87" s="5"/>
      <c r="Q87" s="10" t="s">
        <v>518</v>
      </c>
      <c r="R87" s="3" t="s">
        <v>519</v>
      </c>
      <c r="S87" s="49" t="str">
        <f t="shared" si="17"/>
        <v>attaccgcctttgagtgagctgataccgctcgccgcagccgaacgaccgagcgcagcgagtcagtgagcgaggaagcctgcaaCTCGAGtGAGGAGGTCTCAagcaACTAGAGTTAAATAAAAAGGGACCGAAAGGTCCCTTTGTTTTATTCATGATTCTATAAGATTGCACTAtttacatgatagaagcactctacgactgtctcaa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gttc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87" s="3" t="str">
        <f t="shared" si="18"/>
        <v>CTAGAGTTAAATAAAAAGGGACCGAAAGGTCCCTTTGTTTTATTCATGATTCTATAAGATTGCACTAtttacatgatagaagcactctacgactgtctcaatAGGATCC</v>
      </c>
      <c r="U87" s="30" t="s">
        <v>678</v>
      </c>
      <c r="V87" s="30" t="s">
        <v>313</v>
      </c>
      <c r="W87" s="30" t="s">
        <v>313</v>
      </c>
      <c r="X87" s="30" t="s">
        <v>208</v>
      </c>
      <c r="Y87" s="31">
        <v>2941</v>
      </c>
      <c r="Z87" s="31" t="s">
        <v>378</v>
      </c>
      <c r="AA87" s="31" t="s">
        <v>414</v>
      </c>
      <c r="AB87" s="27" t="s">
        <v>221</v>
      </c>
      <c r="AC87" s="27"/>
      <c r="AD87" s="27"/>
    </row>
    <row r="88" spans="1:30">
      <c r="A88" s="13" t="s">
        <v>243</v>
      </c>
      <c r="B88" t="s">
        <v>302</v>
      </c>
      <c r="C88" t="s">
        <v>244</v>
      </c>
      <c r="D88" t="s">
        <v>107</v>
      </c>
      <c r="E88" t="s">
        <v>165</v>
      </c>
      <c r="F88" t="s">
        <v>17</v>
      </c>
      <c r="G88" s="5" t="s">
        <v>195</v>
      </c>
      <c r="H88" s="5" t="s">
        <v>448</v>
      </c>
      <c r="I88" s="5" t="s">
        <v>151</v>
      </c>
      <c r="J88" s="5" t="s">
        <v>247</v>
      </c>
      <c r="K88" s="5" t="s">
        <v>124</v>
      </c>
      <c r="L88" s="5" t="s">
        <v>248</v>
      </c>
      <c r="M88" s="5" t="s">
        <v>119</v>
      </c>
      <c r="N88" s="5" t="s">
        <v>15</v>
      </c>
      <c r="O88" s="5" t="s">
        <v>312</v>
      </c>
      <c r="P88" s="5"/>
      <c r="Q88" s="10" t="s">
        <v>520</v>
      </c>
      <c r="R88" s="3" t="s">
        <v>521</v>
      </c>
      <c r="S88" s="49" t="str">
        <f t="shared" si="17"/>
        <v>attaccgcctttgagtgagctgataccgctcgccgcagccgaacgaccgagcgcagcgagtcagtgagcgaggaagcctgcaaCTCGAGtGAGGAGGTCTCAagcaACTAGAGTTAAATAAAAAGGGACCGAAAGGTCCCTTTGTTTTATTCATGATTCTATAAGATTGCACTActgatatgatagaagcactctacgattatctcaa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gttc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88" s="3" t="str">
        <f t="shared" si="18"/>
        <v>CTAGAGTTAAATAAAAAGGGACCGAAAGGTCCCTTTGTTTTATTCATGATTCTATAAGATTGCACTActgatatgatagaagcactctacgattatctcaatAGGATCC</v>
      </c>
      <c r="U88" s="30" t="s">
        <v>395</v>
      </c>
      <c r="V88" s="30"/>
      <c r="W88" s="30"/>
      <c r="X88" s="30"/>
      <c r="Y88" s="31"/>
      <c r="Z88" s="31"/>
      <c r="AA88" s="31"/>
      <c r="AB88" s="27" t="s">
        <v>221</v>
      </c>
      <c r="AC88" s="27" t="s">
        <v>691</v>
      </c>
      <c r="AD88" s="27"/>
    </row>
    <row r="89" spans="1:30" s="20" customFormat="1">
      <c r="A89" s="19" t="s">
        <v>231</v>
      </c>
      <c r="B89" s="20" t="s">
        <v>266</v>
      </c>
      <c r="C89" s="20" t="s">
        <v>233</v>
      </c>
      <c r="D89" s="20" t="s">
        <v>107</v>
      </c>
      <c r="E89" s="20" t="s">
        <v>165</v>
      </c>
      <c r="F89" s="20" t="s">
        <v>17</v>
      </c>
      <c r="G89" s="21" t="s">
        <v>195</v>
      </c>
      <c r="H89" s="21" t="s">
        <v>448</v>
      </c>
      <c r="I89" s="21" t="s">
        <v>151</v>
      </c>
      <c r="J89" s="21" t="s">
        <v>197</v>
      </c>
      <c r="K89" s="21" t="s">
        <v>124</v>
      </c>
      <c r="L89" s="21" t="s">
        <v>198</v>
      </c>
      <c r="M89" s="21" t="s">
        <v>119</v>
      </c>
      <c r="N89" s="21" t="s">
        <v>15</v>
      </c>
      <c r="O89" s="21" t="s">
        <v>312</v>
      </c>
      <c r="P89" s="21"/>
      <c r="Q89" s="21" t="s">
        <v>522</v>
      </c>
      <c r="R89" s="22" t="s">
        <v>449</v>
      </c>
      <c r="S89" s="49" t="str">
        <f t="shared" si="17"/>
        <v>attaccgcctttgagtgagctgataccgctcgccgcagccgaacgaccgagcgcagcgagtcagtgagcgaggaagcctgcaaCTCGAGtGAGGAGGTCTCAagcaACTAGAGTTAAATAAAAAGGGACCGAAAGGTCCCTTTGTTTTATTCATGATTCTATAAGATTGCACTAtttacatgatagaagcactctactattatctcaa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gttc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89" s="22" t="s">
        <v>411</v>
      </c>
      <c r="W89" s="22"/>
      <c r="X89" s="22"/>
      <c r="Y89" s="22"/>
      <c r="Z89" s="22"/>
      <c r="AA89" s="22"/>
      <c r="AB89" s="20" t="s">
        <v>221</v>
      </c>
    </row>
    <row r="91" spans="1:30">
      <c r="A91" s="26" t="s">
        <v>410</v>
      </c>
      <c r="B91" s="41" t="s">
        <v>5</v>
      </c>
      <c r="S91" s="49"/>
    </row>
    <row r="92" spans="1:30">
      <c r="A92" s="26" t="s">
        <v>18</v>
      </c>
      <c r="B92" s="41" t="s">
        <v>15</v>
      </c>
      <c r="U92" s="27" t="s">
        <v>412</v>
      </c>
      <c r="V92" s="27"/>
      <c r="W92" s="27"/>
      <c r="X92" s="27"/>
      <c r="Y92" s="27"/>
      <c r="Z92" s="27"/>
      <c r="AA92" s="27"/>
      <c r="AB92" s="27"/>
      <c r="AC92" s="27"/>
      <c r="AD92" s="27"/>
    </row>
    <row r="93" spans="1:30">
      <c r="A93" s="26" t="s">
        <v>375</v>
      </c>
      <c r="B93" s="41" t="s">
        <v>456</v>
      </c>
      <c r="C93" s="47"/>
      <c r="U93" s="27"/>
      <c r="V93" s="27"/>
      <c r="W93" s="27"/>
      <c r="X93" s="27"/>
      <c r="Y93" s="27"/>
      <c r="Z93" s="27"/>
      <c r="AA93" s="27"/>
      <c r="AB93" s="27"/>
      <c r="AC93" s="27"/>
      <c r="AD93" s="27"/>
    </row>
    <row r="94" spans="1:30">
      <c r="A94" t="s">
        <v>365</v>
      </c>
      <c r="B94" t="s">
        <v>172</v>
      </c>
      <c r="C94" t="s">
        <v>409</v>
      </c>
      <c r="D94" t="s">
        <v>0</v>
      </c>
      <c r="E94" t="s">
        <v>2</v>
      </c>
      <c r="F94" t="s">
        <v>18</v>
      </c>
      <c r="G94" t="s">
        <v>173</v>
      </c>
      <c r="H94" t="s">
        <v>180</v>
      </c>
      <c r="I94" t="s">
        <v>152</v>
      </c>
      <c r="J94" s="6">
        <v>-35</v>
      </c>
      <c r="K94" s="6" t="s">
        <v>181</v>
      </c>
      <c r="L94" s="6">
        <v>-10</v>
      </c>
      <c r="M94" s="6" t="s">
        <v>181</v>
      </c>
      <c r="N94" s="6" t="s">
        <v>182</v>
      </c>
      <c r="O94" s="6" t="s">
        <v>183</v>
      </c>
      <c r="Q94" s="9" t="s">
        <v>184</v>
      </c>
      <c r="R94" s="6" t="s">
        <v>200</v>
      </c>
      <c r="S94" s="48" t="s">
        <v>415</v>
      </c>
      <c r="T94" s="6" t="s">
        <v>226</v>
      </c>
      <c r="U94" s="27" t="s">
        <v>199</v>
      </c>
      <c r="V94" s="28" t="s">
        <v>368</v>
      </c>
      <c r="W94" s="28" t="s">
        <v>368</v>
      </c>
      <c r="X94" s="28" t="s">
        <v>375</v>
      </c>
      <c r="Y94" s="28" t="s">
        <v>376</v>
      </c>
      <c r="Z94" s="28" t="s">
        <v>369</v>
      </c>
      <c r="AA94" s="28" t="s">
        <v>413</v>
      </c>
      <c r="AB94" s="29" t="s">
        <v>366</v>
      </c>
      <c r="AC94" s="29" t="s">
        <v>367</v>
      </c>
      <c r="AD94" s="46" t="s">
        <v>693</v>
      </c>
    </row>
    <row r="95" spans="1:30">
      <c r="A95" s="13" t="s">
        <v>232</v>
      </c>
      <c r="B95" t="s">
        <v>251</v>
      </c>
      <c r="C95" t="s">
        <v>241</v>
      </c>
      <c r="D95" t="s">
        <v>105</v>
      </c>
      <c r="E95" t="s">
        <v>162</v>
      </c>
      <c r="F95" t="s">
        <v>15</v>
      </c>
      <c r="G95" s="5" t="s">
        <v>195</v>
      </c>
      <c r="H95" s="5" t="s">
        <v>442</v>
      </c>
      <c r="I95" s="5" t="s">
        <v>148</v>
      </c>
      <c r="J95" s="5" t="s">
        <v>239</v>
      </c>
      <c r="K95" s="5" t="s">
        <v>118</v>
      </c>
      <c r="L95" s="5" t="s">
        <v>240</v>
      </c>
      <c r="M95" s="5" t="s">
        <v>119</v>
      </c>
      <c r="N95" s="5" t="s">
        <v>15</v>
      </c>
      <c r="O95" s="5" t="s">
        <v>312</v>
      </c>
      <c r="P95" s="5"/>
      <c r="Q95" s="10" t="s">
        <v>532</v>
      </c>
      <c r="R95" s="3" t="s">
        <v>533</v>
      </c>
      <c r="S95" s="49"/>
      <c r="T95" s="3" t="str">
        <f>MID(Q95,7,LEN(Q95)-11)</f>
        <v>CTAGATATAAATGATAGGGAGCCTTCGGGCTCCCTTTTTTATTTCAACTAGATGCAGTGCTTGCTCTttgacaacataaaaactttgtgttataatctcaatAGGATCC</v>
      </c>
      <c r="U95" s="30" t="s">
        <v>658</v>
      </c>
      <c r="V95" s="30" t="s">
        <v>313</v>
      </c>
      <c r="W95" s="30" t="s">
        <v>313</v>
      </c>
      <c r="X95" s="30" t="s">
        <v>456</v>
      </c>
      <c r="Y95" s="31">
        <v>2941</v>
      </c>
      <c r="Z95" s="31" t="s">
        <v>378</v>
      </c>
      <c r="AA95" s="31" t="s">
        <v>414</v>
      </c>
      <c r="AB95" s="27" t="s">
        <v>221</v>
      </c>
      <c r="AC95" s="27"/>
      <c r="AD95" s="27"/>
    </row>
    <row r="96" spans="1:30">
      <c r="A96" s="13" t="s">
        <v>232</v>
      </c>
      <c r="B96" t="s">
        <v>275</v>
      </c>
      <c r="C96" t="s">
        <v>234</v>
      </c>
      <c r="D96" t="s">
        <v>105</v>
      </c>
      <c r="E96" t="s">
        <v>162</v>
      </c>
      <c r="F96" t="s">
        <v>15</v>
      </c>
      <c r="G96" s="5" t="s">
        <v>195</v>
      </c>
      <c r="H96" s="5" t="s">
        <v>442</v>
      </c>
      <c r="I96" s="5" t="s">
        <v>148</v>
      </c>
      <c r="J96" s="5" t="s">
        <v>235</v>
      </c>
      <c r="K96" s="5" t="s">
        <v>118</v>
      </c>
      <c r="L96" s="5" t="s">
        <v>236</v>
      </c>
      <c r="M96" s="5" t="s">
        <v>119</v>
      </c>
      <c r="N96" s="5" t="s">
        <v>15</v>
      </c>
      <c r="O96" s="5" t="s">
        <v>312</v>
      </c>
      <c r="P96" s="5"/>
      <c r="Q96" s="10" t="s">
        <v>534</v>
      </c>
      <c r="R96" s="3" t="s">
        <v>535</v>
      </c>
      <c r="S96" s="49"/>
      <c r="T96" s="3" t="str">
        <f t="shared" ref="T96:T99" si="19">MID(Q96,7,LEN(Q96)-11)</f>
        <v>CTAGATATAAATGATAGGGAGCCTTCGGGCTCCCTTTTTTATTTCAACTAGATGCAGTGCTTGCTCTttgacgacataaaaactttgtgttacagtctcaatAGGATCC</v>
      </c>
      <c r="U96" s="30" t="s">
        <v>665</v>
      </c>
      <c r="V96" s="30" t="s">
        <v>313</v>
      </c>
      <c r="W96" s="30" t="s">
        <v>313</v>
      </c>
      <c r="X96" s="30" t="s">
        <v>456</v>
      </c>
      <c r="Y96" s="31">
        <v>2941</v>
      </c>
      <c r="Z96" s="31" t="s">
        <v>378</v>
      </c>
      <c r="AA96" s="31" t="s">
        <v>414</v>
      </c>
      <c r="AB96" s="27" t="s">
        <v>221</v>
      </c>
      <c r="AC96" s="27"/>
      <c r="AD96" s="27"/>
    </row>
    <row r="97" spans="1:30">
      <c r="A97" s="13" t="s">
        <v>238</v>
      </c>
      <c r="B97" t="s">
        <v>287</v>
      </c>
      <c r="C97" t="s">
        <v>242</v>
      </c>
      <c r="D97" t="s">
        <v>105</v>
      </c>
      <c r="E97" t="s">
        <v>162</v>
      </c>
      <c r="F97" t="s">
        <v>15</v>
      </c>
      <c r="G97" s="5" t="s">
        <v>195</v>
      </c>
      <c r="H97" s="5" t="s">
        <v>442</v>
      </c>
      <c r="I97" s="5" t="s">
        <v>148</v>
      </c>
      <c r="J97" s="5" t="s">
        <v>245</v>
      </c>
      <c r="K97" s="5" t="s">
        <v>118</v>
      </c>
      <c r="L97" s="5" t="s">
        <v>246</v>
      </c>
      <c r="M97" s="5" t="s">
        <v>119</v>
      </c>
      <c r="N97" s="5" t="s">
        <v>15</v>
      </c>
      <c r="O97" s="5" t="s">
        <v>312</v>
      </c>
      <c r="P97" s="5"/>
      <c r="Q97" s="10" t="s">
        <v>536</v>
      </c>
      <c r="R97" s="3" t="s">
        <v>537</v>
      </c>
      <c r="S97" s="49"/>
      <c r="T97" s="3" t="str">
        <f t="shared" si="19"/>
        <v>CTAGATATAAATGATAGGGAGCCTTCGGGCTCCCTTTTTTATTTCAACTAGATGCAGTGCTTGCTCTtttacgacataaaaactttgtgttactatctcaatAGGATCC</v>
      </c>
      <c r="U97" s="30" t="s">
        <v>671</v>
      </c>
      <c r="V97" s="30" t="s">
        <v>313</v>
      </c>
      <c r="W97" s="30" t="s">
        <v>313</v>
      </c>
      <c r="X97" s="30" t="s">
        <v>456</v>
      </c>
      <c r="Y97" s="31">
        <v>2941</v>
      </c>
      <c r="Z97" s="31" t="s">
        <v>378</v>
      </c>
      <c r="AA97" s="31" t="s">
        <v>414</v>
      </c>
      <c r="AB97" s="27" t="s">
        <v>221</v>
      </c>
      <c r="AC97" s="27"/>
      <c r="AD97" s="27"/>
    </row>
    <row r="98" spans="1:30">
      <c r="A98" s="13" t="s">
        <v>243</v>
      </c>
      <c r="B98" t="s">
        <v>538</v>
      </c>
      <c r="C98" t="s">
        <v>406</v>
      </c>
      <c r="D98" t="s">
        <v>105</v>
      </c>
      <c r="E98" t="s">
        <v>162</v>
      </c>
      <c r="F98" t="s">
        <v>15</v>
      </c>
      <c r="G98" s="5" t="s">
        <v>195</v>
      </c>
      <c r="H98" s="5" t="s">
        <v>442</v>
      </c>
      <c r="I98" s="5" t="s">
        <v>148</v>
      </c>
      <c r="J98" s="5" t="s">
        <v>197</v>
      </c>
      <c r="K98" s="5" t="s">
        <v>118</v>
      </c>
      <c r="L98" s="5" t="s">
        <v>405</v>
      </c>
      <c r="M98" s="5" t="s">
        <v>119</v>
      </c>
      <c r="N98" s="5" t="s">
        <v>15</v>
      </c>
      <c r="O98" s="5" t="s">
        <v>312</v>
      </c>
      <c r="P98" s="5"/>
      <c r="Q98" s="10" t="s">
        <v>539</v>
      </c>
      <c r="R98" s="3" t="s">
        <v>540</v>
      </c>
      <c r="S98" s="49"/>
      <c r="T98" s="3" t="str">
        <f t="shared" si="19"/>
        <v>CTAGATATAAATGATAGGGAGCCTTCGGGCTCCCTTTTTTATTTCAACTAGATGCAGTGCTTGCTCTtttacaacataaaaactttgtgtgactgtctcaatAGGATCC</v>
      </c>
      <c r="U98" s="30" t="s">
        <v>679</v>
      </c>
      <c r="V98" s="30" t="s">
        <v>313</v>
      </c>
      <c r="W98" s="30" t="s">
        <v>313</v>
      </c>
      <c r="X98" s="30" t="s">
        <v>456</v>
      </c>
      <c r="Y98" s="31">
        <v>2941</v>
      </c>
      <c r="Z98" s="31" t="s">
        <v>378</v>
      </c>
      <c r="AA98" s="31" t="s">
        <v>414</v>
      </c>
      <c r="AB98" s="27" t="s">
        <v>221</v>
      </c>
      <c r="AC98" s="27"/>
      <c r="AD98" s="27"/>
    </row>
    <row r="99" spans="1:30">
      <c r="A99" s="13" t="s">
        <v>243</v>
      </c>
      <c r="B99" t="s">
        <v>299</v>
      </c>
      <c r="C99" t="s">
        <v>244</v>
      </c>
      <c r="D99" t="s">
        <v>105</v>
      </c>
      <c r="E99" t="s">
        <v>162</v>
      </c>
      <c r="F99" t="s">
        <v>15</v>
      </c>
      <c r="G99" s="5" t="s">
        <v>195</v>
      </c>
      <c r="H99" s="5" t="s">
        <v>442</v>
      </c>
      <c r="I99" s="5" t="s">
        <v>148</v>
      </c>
      <c r="J99" s="5" t="s">
        <v>247</v>
      </c>
      <c r="K99" s="5" t="s">
        <v>118</v>
      </c>
      <c r="L99" s="5" t="s">
        <v>248</v>
      </c>
      <c r="M99" s="5" t="s">
        <v>119</v>
      </c>
      <c r="N99" s="5" t="s">
        <v>15</v>
      </c>
      <c r="O99" s="5" t="s">
        <v>312</v>
      </c>
      <c r="P99" s="5"/>
      <c r="Q99" s="10" t="s">
        <v>541</v>
      </c>
      <c r="R99" s="3" t="s">
        <v>542</v>
      </c>
      <c r="S99" s="49"/>
      <c r="T99" s="3" t="str">
        <f t="shared" si="19"/>
        <v>CTAGATATAAATGATAGGGAGCCTTCGGGCTCCCTTTTTTATTTCAACTAGATGCAGTGCTTGCTCTctgataacataaaaactttgtgtgattatctcaatAGGATCC</v>
      </c>
      <c r="U99" s="30" t="s">
        <v>686</v>
      </c>
      <c r="V99" s="30" t="s">
        <v>313</v>
      </c>
      <c r="W99" s="30" t="s">
        <v>313</v>
      </c>
      <c r="X99" s="30" t="s">
        <v>456</v>
      </c>
      <c r="Y99" s="31">
        <v>2941</v>
      </c>
      <c r="Z99" s="31" t="s">
        <v>378</v>
      </c>
      <c r="AA99" s="31" t="s">
        <v>414</v>
      </c>
      <c r="AB99" s="27" t="s">
        <v>221</v>
      </c>
      <c r="AC99" s="27"/>
      <c r="AD99" s="27"/>
    </row>
    <row r="100" spans="1:30" s="20" customFormat="1">
      <c r="A100" s="19" t="s">
        <v>231</v>
      </c>
      <c r="B100" s="20" t="s">
        <v>263</v>
      </c>
      <c r="C100" s="20" t="s">
        <v>233</v>
      </c>
      <c r="D100" s="20" t="s">
        <v>105</v>
      </c>
      <c r="E100" s="20" t="s">
        <v>162</v>
      </c>
      <c r="F100" s="20" t="s">
        <v>15</v>
      </c>
      <c r="G100" s="21" t="s">
        <v>195</v>
      </c>
      <c r="H100" s="21" t="s">
        <v>442</v>
      </c>
      <c r="I100" s="21" t="s">
        <v>148</v>
      </c>
      <c r="J100" s="21" t="s">
        <v>197</v>
      </c>
      <c r="K100" s="21" t="s">
        <v>118</v>
      </c>
      <c r="L100" s="21" t="s">
        <v>198</v>
      </c>
      <c r="M100" s="21" t="s">
        <v>119</v>
      </c>
      <c r="N100" s="21" t="s">
        <v>15</v>
      </c>
      <c r="O100" s="21" t="s">
        <v>312</v>
      </c>
      <c r="P100" s="21"/>
      <c r="Q100" s="21" t="s">
        <v>543</v>
      </c>
      <c r="R100" s="22" t="s">
        <v>443</v>
      </c>
      <c r="S100" s="49"/>
      <c r="T100" s="22" t="s">
        <v>411</v>
      </c>
      <c r="W100" s="22"/>
      <c r="X100" s="22"/>
      <c r="Y100" s="22"/>
      <c r="Z100" s="22"/>
      <c r="AA100" s="22"/>
      <c r="AB100" s="20" t="s">
        <v>221</v>
      </c>
    </row>
    <row r="102" spans="1:30">
      <c r="A102" s="26" t="s">
        <v>410</v>
      </c>
      <c r="B102" s="25" t="s">
        <v>7</v>
      </c>
    </row>
    <row r="103" spans="1:30">
      <c r="A103" s="26" t="s">
        <v>18</v>
      </c>
      <c r="B103" s="25" t="s">
        <v>16</v>
      </c>
      <c r="U103" s="27" t="s">
        <v>412</v>
      </c>
      <c r="V103" s="27"/>
      <c r="W103" s="27"/>
      <c r="X103" s="27"/>
      <c r="Y103" s="27"/>
      <c r="Z103" s="27"/>
      <c r="AA103" s="27"/>
      <c r="AB103" s="27"/>
      <c r="AC103" s="27"/>
      <c r="AD103" s="27"/>
    </row>
    <row r="104" spans="1:30">
      <c r="A104" s="26" t="s">
        <v>375</v>
      </c>
      <c r="B104" s="25" t="s">
        <v>207</v>
      </c>
      <c r="C104" s="47" t="str">
        <f>VLOOKUP(B104,'TPcon1,TPcon2'!B:X,23,FALSE)</f>
        <v>attaccgcctttgagtgagctgataccgctcgccgcagccgaacgaccgagcgcagcgagtcagtgagcgaggaagcctgcaaCTCGAGtGAGGAGGTCTCAccctACTAGAGCATAAGTTGAGGACTCCTTCGGGAGTCCTTTTTTATTTTCCCAGGTGGTATGGAAGCTATCtttacatcttcagtattatgtggtattatcgagtc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D104" t="s">
        <v>221</v>
      </c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</row>
    <row r="105" spans="1:30">
      <c r="A105" t="s">
        <v>365</v>
      </c>
      <c r="B105" t="s">
        <v>172</v>
      </c>
      <c r="C105" t="s">
        <v>409</v>
      </c>
      <c r="D105" t="s">
        <v>0</v>
      </c>
      <c r="E105" t="s">
        <v>2</v>
      </c>
      <c r="F105" t="s">
        <v>18</v>
      </c>
      <c r="G105" t="s">
        <v>173</v>
      </c>
      <c r="H105" t="s">
        <v>180</v>
      </c>
      <c r="I105" t="s">
        <v>152</v>
      </c>
      <c r="J105" s="6">
        <v>-35</v>
      </c>
      <c r="K105" s="6" t="s">
        <v>181</v>
      </c>
      <c r="L105" s="6">
        <v>-10</v>
      </c>
      <c r="M105" s="6" t="s">
        <v>181</v>
      </c>
      <c r="N105" s="6" t="s">
        <v>182</v>
      </c>
      <c r="O105" s="6" t="s">
        <v>183</v>
      </c>
      <c r="Q105" s="9" t="s">
        <v>184</v>
      </c>
      <c r="R105" s="6" t="s">
        <v>200</v>
      </c>
      <c r="S105" s="48" t="s">
        <v>415</v>
      </c>
      <c r="T105" s="6" t="s">
        <v>226</v>
      </c>
      <c r="U105" s="27" t="s">
        <v>199</v>
      </c>
      <c r="V105" s="28" t="s">
        <v>368</v>
      </c>
      <c r="W105" s="28" t="s">
        <v>368</v>
      </c>
      <c r="X105" s="28" t="s">
        <v>375</v>
      </c>
      <c r="Y105" s="28" t="s">
        <v>376</v>
      </c>
      <c r="Z105" s="28" t="s">
        <v>369</v>
      </c>
      <c r="AA105" s="28" t="s">
        <v>413</v>
      </c>
      <c r="AB105" s="29" t="s">
        <v>366</v>
      </c>
      <c r="AC105" s="29" t="s">
        <v>367</v>
      </c>
      <c r="AD105" s="46" t="s">
        <v>693</v>
      </c>
    </row>
    <row r="106" spans="1:30">
      <c r="A106" s="13" t="s">
        <v>232</v>
      </c>
      <c r="B106" t="s">
        <v>253</v>
      </c>
      <c r="C106" t="s">
        <v>241</v>
      </c>
      <c r="D106" t="s">
        <v>106</v>
      </c>
      <c r="E106" t="s">
        <v>164</v>
      </c>
      <c r="F106" t="s">
        <v>16</v>
      </c>
      <c r="G106" s="5" t="s">
        <v>195</v>
      </c>
      <c r="H106" s="5" t="s">
        <v>446</v>
      </c>
      <c r="I106" s="5" t="s">
        <v>150</v>
      </c>
      <c r="J106" s="5" t="s">
        <v>239</v>
      </c>
      <c r="K106" s="5" t="s">
        <v>122</v>
      </c>
      <c r="L106" s="5" t="s">
        <v>240</v>
      </c>
      <c r="M106" s="5" t="s">
        <v>123</v>
      </c>
      <c r="N106" s="5" t="s">
        <v>15</v>
      </c>
      <c r="O106" s="5" t="s">
        <v>312</v>
      </c>
      <c r="P106" s="5"/>
      <c r="Q106" s="10" t="s">
        <v>553</v>
      </c>
      <c r="R106" s="3" t="s">
        <v>554</v>
      </c>
      <c r="S106" s="49" t="str">
        <f>CONCATENATE(MID($C$104,1,107),R106,MID($C$104,212,10000))</f>
        <v>attaccgcctttgagtgagctgataccgctcgccgcagccgaacgaccgagcgcagcgagtcagtgagcgaggaagcctgcaaCTCGAGtGAGGAGGTCTCAccctACTAGAGCATAAGTTGAGGACTCCTTCGGGAGTCCTTTTTTATTTTCCCAGGTGGTATGGAAGCTATCttgacatcttcagtattatgtggtataatcgagtc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106" s="3" t="str">
        <f>MID(Q106,7,LEN(Q106)-11)</f>
        <v>CTAGAGCATAAGTTGAGGACTCCTTCGGGAGTCCTTTTTTATTTTCCCAGGTGGTATGGAAGCTATCttgacatcttcagtattatgtggtataatcgagtcAGGATCC</v>
      </c>
      <c r="U106" s="30" t="s">
        <v>659</v>
      </c>
      <c r="V106" s="30" t="s">
        <v>313</v>
      </c>
      <c r="W106" s="30" t="s">
        <v>313</v>
      </c>
      <c r="X106" s="30" t="s">
        <v>207</v>
      </c>
      <c r="Y106" s="31">
        <v>2941</v>
      </c>
      <c r="Z106" s="31" t="s">
        <v>378</v>
      </c>
      <c r="AA106" s="31" t="s">
        <v>414</v>
      </c>
      <c r="AB106" s="27" t="s">
        <v>221</v>
      </c>
      <c r="AC106" s="27"/>
      <c r="AD106" s="27"/>
    </row>
    <row r="107" spans="1:30">
      <c r="A107" s="13" t="s">
        <v>232</v>
      </c>
      <c r="B107" t="s">
        <v>277</v>
      </c>
      <c r="C107" t="s">
        <v>234</v>
      </c>
      <c r="D107" t="s">
        <v>106</v>
      </c>
      <c r="E107" t="s">
        <v>164</v>
      </c>
      <c r="F107" t="s">
        <v>16</v>
      </c>
      <c r="G107" s="5" t="s">
        <v>195</v>
      </c>
      <c r="H107" s="5" t="s">
        <v>446</v>
      </c>
      <c r="I107" s="5" t="s">
        <v>150</v>
      </c>
      <c r="J107" s="5" t="s">
        <v>235</v>
      </c>
      <c r="K107" s="5" t="s">
        <v>122</v>
      </c>
      <c r="L107" s="5" t="s">
        <v>236</v>
      </c>
      <c r="M107" s="5" t="s">
        <v>123</v>
      </c>
      <c r="N107" s="5" t="s">
        <v>15</v>
      </c>
      <c r="O107" s="5" t="s">
        <v>312</v>
      </c>
      <c r="P107" s="5"/>
      <c r="Q107" s="10" t="s">
        <v>555</v>
      </c>
      <c r="R107" s="3" t="s">
        <v>556</v>
      </c>
      <c r="S107" s="49" t="str">
        <f t="shared" ref="S107:S111" si="20">CONCATENATE(MID($C$104,1,107),R107,MID($C$104,212,10000))</f>
        <v>attaccgcctttgagtgagctgataccgctcgccgcagccgaacgaccgagcgcagcgagtcagtgagcgaggaagcctgcaaCTCGAGtGAGGAGGTCTCAccctACTAGAGCATAAGTTGAGGACTCCTTCGGGAGTCCTTTTTTATTTTCCCAGGTGGTATGGAAGCTATCttgacgtcttcagtattatgtggtacagtcgagtc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107" s="3" t="str">
        <f t="shared" ref="T107:T110" si="21">MID(Q107,7,LEN(Q107)-11)</f>
        <v>CTAGAGCATAAGTTGAGGACTCCTTCGGGAGTCCTTTTTTATTTTCCCAGGTGGTATGGAAGCTATCttgacgtcttcagtattatgtggtacagtcgagtcAGGATCC</v>
      </c>
      <c r="U107" s="30" t="s">
        <v>666</v>
      </c>
      <c r="V107" s="30" t="s">
        <v>313</v>
      </c>
      <c r="W107" s="30" t="s">
        <v>313</v>
      </c>
      <c r="X107" s="30" t="s">
        <v>207</v>
      </c>
      <c r="Y107" s="31">
        <v>2941</v>
      </c>
      <c r="Z107" s="31" t="s">
        <v>378</v>
      </c>
      <c r="AA107" s="31" t="s">
        <v>414</v>
      </c>
      <c r="AB107" s="27" t="s">
        <v>221</v>
      </c>
      <c r="AC107" s="27"/>
      <c r="AD107" s="27"/>
    </row>
    <row r="108" spans="1:30">
      <c r="A108" s="13" t="s">
        <v>238</v>
      </c>
      <c r="B108" t="s">
        <v>289</v>
      </c>
      <c r="C108" t="s">
        <v>242</v>
      </c>
      <c r="D108" t="s">
        <v>106</v>
      </c>
      <c r="E108" t="s">
        <v>164</v>
      </c>
      <c r="F108" t="s">
        <v>16</v>
      </c>
      <c r="G108" s="5" t="s">
        <v>195</v>
      </c>
      <c r="H108" s="5" t="s">
        <v>446</v>
      </c>
      <c r="I108" s="5" t="s">
        <v>150</v>
      </c>
      <c r="J108" s="5" t="s">
        <v>245</v>
      </c>
      <c r="K108" s="5" t="s">
        <v>122</v>
      </c>
      <c r="L108" s="5" t="s">
        <v>246</v>
      </c>
      <c r="M108" s="5" t="s">
        <v>123</v>
      </c>
      <c r="N108" s="5" t="s">
        <v>15</v>
      </c>
      <c r="O108" s="5" t="s">
        <v>312</v>
      </c>
      <c r="P108" s="5"/>
      <c r="Q108" s="10" t="s">
        <v>557</v>
      </c>
      <c r="R108" s="3" t="s">
        <v>558</v>
      </c>
      <c r="S108" s="49" t="str">
        <f t="shared" si="20"/>
        <v>attaccgcctttgagtgagctgataccgctcgccgcagccgaacgaccgagcgcagcgagtcagtgagcgaggaagcctgcaaCTCGAGtGAGGAGGTCTCAccctACTAGAGCATAAGTTGAGGACTCCTTCGGGAGTCCTTTTTTATTTTCCCAGGTGGTATGGAAGCTATCtttacgtcttcagtattatgtggtactatcgagtc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108" s="3" t="str">
        <f t="shared" si="21"/>
        <v>CTAGAGCATAAGTTGAGGACTCCTTCGGGAGTCCTTTTTTATTTTCCCAGGTGGTATGGAAGCTATCtttacgtcttcagtattatgtggtactatcgagtcAGGATCC</v>
      </c>
      <c r="U108" s="30" t="s">
        <v>672</v>
      </c>
      <c r="V108" s="30" t="s">
        <v>313</v>
      </c>
      <c r="W108" s="30" t="s">
        <v>313</v>
      </c>
      <c r="X108" s="30" t="s">
        <v>207</v>
      </c>
      <c r="Y108" s="31">
        <v>2941</v>
      </c>
      <c r="Z108" s="31" t="s">
        <v>378</v>
      </c>
      <c r="AA108" s="31" t="s">
        <v>414</v>
      </c>
      <c r="AB108" s="27" t="s">
        <v>221</v>
      </c>
      <c r="AC108" s="27"/>
      <c r="AD108" s="27"/>
    </row>
    <row r="109" spans="1:30">
      <c r="A109" s="13" t="s">
        <v>243</v>
      </c>
      <c r="B109" t="s">
        <v>559</v>
      </c>
      <c r="C109" t="s">
        <v>406</v>
      </c>
      <c r="D109" t="s">
        <v>106</v>
      </c>
      <c r="E109" t="s">
        <v>164</v>
      </c>
      <c r="F109" t="s">
        <v>16</v>
      </c>
      <c r="G109" s="5" t="s">
        <v>195</v>
      </c>
      <c r="H109" s="5" t="s">
        <v>446</v>
      </c>
      <c r="I109" s="5" t="s">
        <v>150</v>
      </c>
      <c r="J109" s="5" t="s">
        <v>197</v>
      </c>
      <c r="K109" s="5" t="s">
        <v>122</v>
      </c>
      <c r="L109" s="5" t="s">
        <v>405</v>
      </c>
      <c r="M109" s="5" t="s">
        <v>123</v>
      </c>
      <c r="N109" s="5" t="s">
        <v>15</v>
      </c>
      <c r="O109" s="5" t="s">
        <v>312</v>
      </c>
      <c r="P109" s="5"/>
      <c r="Q109" s="10" t="s">
        <v>560</v>
      </c>
      <c r="R109" s="3" t="s">
        <v>561</v>
      </c>
      <c r="S109" s="49" t="str">
        <f t="shared" si="20"/>
        <v>attaccgcctttgagtgagctgataccgctcgccgcagccgaacgaccgagcgcagcgagtcagtgagcgaggaagcctgcaaCTCGAGtGAGGAGGTCTCAccctACTAGAGCATAAGTTGAGGACTCCTTCGGGAGTCCTTTTTTATTTTCCCAGGTGGTATGGAAGCTATCtttacatcttcagtattatgtgggactgtcgagtc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109" s="3" t="str">
        <f t="shared" si="21"/>
        <v>CTAGAGCATAAGTTGAGGACTCCTTCGGGAGTCCTTTTTTATTTTCCCAGGTGGTATGGAAGCTATCtttacatcttcagtattatgtgggactgtcgagtcAGGATCC</v>
      </c>
      <c r="U109" s="30" t="s">
        <v>680</v>
      </c>
      <c r="V109" s="30" t="s">
        <v>313</v>
      </c>
      <c r="W109" s="30" t="s">
        <v>313</v>
      </c>
      <c r="X109" s="30" t="s">
        <v>207</v>
      </c>
      <c r="Y109" s="31">
        <v>2941</v>
      </c>
      <c r="Z109" s="31" t="s">
        <v>378</v>
      </c>
      <c r="AA109" s="31" t="s">
        <v>414</v>
      </c>
      <c r="AB109" s="27" t="s">
        <v>221</v>
      </c>
      <c r="AC109" s="27"/>
      <c r="AD109" s="27"/>
    </row>
    <row r="110" spans="1:30">
      <c r="A110" s="13" t="s">
        <v>243</v>
      </c>
      <c r="B110" t="s">
        <v>301</v>
      </c>
      <c r="C110" t="s">
        <v>244</v>
      </c>
      <c r="D110" t="s">
        <v>106</v>
      </c>
      <c r="E110" t="s">
        <v>164</v>
      </c>
      <c r="F110" t="s">
        <v>16</v>
      </c>
      <c r="G110" s="5" t="s">
        <v>195</v>
      </c>
      <c r="H110" s="5" t="s">
        <v>446</v>
      </c>
      <c r="I110" s="5" t="s">
        <v>150</v>
      </c>
      <c r="J110" s="5" t="s">
        <v>247</v>
      </c>
      <c r="K110" s="5" t="s">
        <v>122</v>
      </c>
      <c r="L110" s="5" t="s">
        <v>248</v>
      </c>
      <c r="M110" s="5" t="s">
        <v>123</v>
      </c>
      <c r="N110" s="5" t="s">
        <v>15</v>
      </c>
      <c r="O110" s="5" t="s">
        <v>312</v>
      </c>
      <c r="P110" s="5"/>
      <c r="Q110" s="10" t="s">
        <v>562</v>
      </c>
      <c r="R110" s="3" t="s">
        <v>563</v>
      </c>
      <c r="S110" s="49" t="str">
        <f t="shared" si="20"/>
        <v>attaccgcctttgagtgagctgataccgctcgccgcagccgaacgaccgagcgcagcgagtcagtgagcgaggaagcctgcaaCTCGAGtGAGGAGGTCTCAccctACTAGAGCATAAGTTGAGGACTCCTTCGGGAGTCCTTTTTTATTTTCCCAGGTGGTATGGAAGCTATCctgatatcttcagtattatgtgggattatcgagtc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110" s="3" t="str">
        <f t="shared" si="21"/>
        <v>CTAGAGCATAAGTTGAGGACTCCTTCGGGAGTCCTTTTTTATTTTCCCAGGTGGTATGGAAGCTATCctgatatcttcagtattatgtgggattatcgagtcAGGATCC</v>
      </c>
      <c r="U110" s="30" t="s">
        <v>687</v>
      </c>
      <c r="V110" s="30" t="s">
        <v>313</v>
      </c>
      <c r="W110" s="30" t="s">
        <v>313</v>
      </c>
      <c r="X110" s="30" t="s">
        <v>207</v>
      </c>
      <c r="Y110" s="31">
        <v>2941</v>
      </c>
      <c r="Z110" s="31" t="s">
        <v>378</v>
      </c>
      <c r="AA110" s="31" t="s">
        <v>414</v>
      </c>
      <c r="AB110" s="27" t="s">
        <v>221</v>
      </c>
      <c r="AC110" s="27"/>
      <c r="AD110" s="27"/>
    </row>
    <row r="111" spans="1:30" s="20" customFormat="1">
      <c r="A111" s="19" t="s">
        <v>231</v>
      </c>
      <c r="B111" s="20" t="s">
        <v>265</v>
      </c>
      <c r="C111" s="20" t="s">
        <v>233</v>
      </c>
      <c r="D111" s="20" t="s">
        <v>106</v>
      </c>
      <c r="E111" s="20" t="s">
        <v>164</v>
      </c>
      <c r="F111" s="20" t="s">
        <v>16</v>
      </c>
      <c r="G111" s="21" t="s">
        <v>195</v>
      </c>
      <c r="H111" s="21" t="s">
        <v>446</v>
      </c>
      <c r="I111" s="21" t="s">
        <v>150</v>
      </c>
      <c r="J111" s="21" t="s">
        <v>197</v>
      </c>
      <c r="K111" s="21" t="s">
        <v>122</v>
      </c>
      <c r="L111" s="21" t="s">
        <v>198</v>
      </c>
      <c r="M111" s="21" t="s">
        <v>123</v>
      </c>
      <c r="N111" s="21" t="s">
        <v>15</v>
      </c>
      <c r="O111" s="21" t="s">
        <v>312</v>
      </c>
      <c r="P111" s="21"/>
      <c r="Q111" s="21" t="s">
        <v>564</v>
      </c>
      <c r="R111" s="22" t="s">
        <v>447</v>
      </c>
      <c r="S111" s="49" t="str">
        <f t="shared" si="20"/>
        <v>attaccgcctttgagtgagctgataccgctcgccgcagccgaacgaccgagcgcagcgagtcagtgagcgaggaagcctgcaaCTCGAGtGAGGAGGTCTCAccctACTAGAGCATAAGTTGAGGACTCCTTCGGGAGTCCTTTTTTATTTTCCCAGGTGGTATGGAAGCTATCtttacatcttcagtattatgtggtattatcgagtc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111" s="22" t="s">
        <v>411</v>
      </c>
      <c r="W111" s="22"/>
      <c r="X111" s="22"/>
      <c r="Y111" s="22"/>
      <c r="Z111" s="22"/>
      <c r="AA111" s="22"/>
      <c r="AB111" s="20" t="s">
        <v>221</v>
      </c>
    </row>
    <row r="113" spans="1:30">
      <c r="A113" s="26" t="s">
        <v>410</v>
      </c>
      <c r="B113" t="s">
        <v>324</v>
      </c>
      <c r="S113" s="49"/>
    </row>
    <row r="114" spans="1:30">
      <c r="A114" s="26" t="s">
        <v>18</v>
      </c>
      <c r="B114" t="s">
        <v>16</v>
      </c>
      <c r="U114" s="27" t="s">
        <v>412</v>
      </c>
      <c r="V114" s="27"/>
      <c r="W114" s="27"/>
      <c r="X114" s="27"/>
      <c r="Y114" s="27"/>
      <c r="Z114" s="27"/>
      <c r="AA114" s="27"/>
      <c r="AB114" s="27"/>
      <c r="AC114" s="27"/>
      <c r="AD114" s="27"/>
    </row>
    <row r="115" spans="1:30">
      <c r="A115" s="26" t="s">
        <v>375</v>
      </c>
      <c r="B115" t="s">
        <v>330</v>
      </c>
      <c r="C115" s="47" t="str">
        <f>VLOOKUP(B115,'TPcon1,TPcon2'!B:X,23,FALSE)</f>
        <v>attaccgcctttgagtgagctgataccgctcgccgcagccgaacgaccgagcgcagcgagtcagtgagcgaggaagcctgcaaCTCGAGtGAGGAGGTCTCAccctACTAGATAATAACTCAAGGACTCCTTCGGGAGTCCtTTTTTCATTTAAAGTCTTGTGCTCACGGAACTGtttacatttcgttttgattcagttattatattag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D115" t="s">
        <v>221</v>
      </c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</row>
    <row r="116" spans="1:30">
      <c r="A116" t="s">
        <v>365</v>
      </c>
      <c r="B116" t="s">
        <v>172</v>
      </c>
      <c r="C116" t="s">
        <v>409</v>
      </c>
      <c r="D116" t="s">
        <v>0</v>
      </c>
      <c r="E116" t="s">
        <v>2</v>
      </c>
      <c r="F116" t="s">
        <v>18</v>
      </c>
      <c r="G116" t="s">
        <v>173</v>
      </c>
      <c r="H116" t="s">
        <v>180</v>
      </c>
      <c r="I116" t="s">
        <v>152</v>
      </c>
      <c r="J116" s="6">
        <v>-35</v>
      </c>
      <c r="K116" s="6" t="s">
        <v>181</v>
      </c>
      <c r="L116" s="6">
        <v>-10</v>
      </c>
      <c r="M116" s="6" t="s">
        <v>181</v>
      </c>
      <c r="N116" s="6" t="s">
        <v>182</v>
      </c>
      <c r="O116" s="6" t="s">
        <v>183</v>
      </c>
      <c r="Q116" s="9" t="s">
        <v>184</v>
      </c>
      <c r="R116" s="6" t="s">
        <v>200</v>
      </c>
      <c r="S116" s="48" t="s">
        <v>415</v>
      </c>
      <c r="T116" s="6" t="s">
        <v>226</v>
      </c>
      <c r="U116" s="27" t="s">
        <v>199</v>
      </c>
      <c r="V116" s="28" t="s">
        <v>368</v>
      </c>
      <c r="W116" s="28" t="s">
        <v>368</v>
      </c>
      <c r="X116" s="28" t="s">
        <v>375</v>
      </c>
      <c r="Y116" s="28" t="s">
        <v>376</v>
      </c>
      <c r="Z116" s="28" t="s">
        <v>369</v>
      </c>
      <c r="AA116" s="28" t="s">
        <v>413</v>
      </c>
      <c r="AB116" s="29" t="s">
        <v>366</v>
      </c>
      <c r="AC116" s="29" t="s">
        <v>367</v>
      </c>
      <c r="AD116" s="29" t="s">
        <v>693</v>
      </c>
    </row>
    <row r="117" spans="1:30">
      <c r="A117" s="13" t="s">
        <v>232</v>
      </c>
      <c r="B117" t="s">
        <v>574</v>
      </c>
      <c r="C117" t="s">
        <v>241</v>
      </c>
      <c r="D117" t="s">
        <v>109</v>
      </c>
      <c r="E117" t="s">
        <v>167</v>
      </c>
      <c r="F117" t="s">
        <v>16</v>
      </c>
      <c r="G117" s="5" t="s">
        <v>195</v>
      </c>
      <c r="H117" s="5" t="s">
        <v>450</v>
      </c>
      <c r="I117" s="5" t="s">
        <v>154</v>
      </c>
      <c r="J117" s="5" t="s">
        <v>239</v>
      </c>
      <c r="K117" s="5" t="s">
        <v>127</v>
      </c>
      <c r="L117" s="5" t="s">
        <v>240</v>
      </c>
      <c r="M117" s="5" t="s">
        <v>128</v>
      </c>
      <c r="N117" s="5" t="s">
        <v>15</v>
      </c>
      <c r="O117" s="5" t="s">
        <v>312</v>
      </c>
      <c r="P117" s="5"/>
      <c r="Q117" s="10" t="s">
        <v>575</v>
      </c>
      <c r="R117" s="3" t="s">
        <v>576</v>
      </c>
      <c r="S117" s="49" t="str">
        <f>CONCATENATE(MID($C$115,1,107),R117,MID($C$115,213,10000))</f>
        <v>attaccgcctttgagtgagctgataccgctcgccgcagccgaacgaccgagcgcagcgagtcagtgagcgaggaagcctgcaaCTCGAGtGAGGAGGTCTCAccctACTAGATAATAACTCAAGGACTCCTTCGGGAGTCCtTTTTTCATTTAAAGTCTTGTGCTCACGGAACTGttgacatttcgttttgattcagttataatattag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117" s="3" t="str">
        <f>MID(Q117,7,LEN(Q117)-11)</f>
        <v>CTAGATAATAACTCAAGGACTCCTTCGGGAGTCCtTTTTTCATTTAAAGTCTTGTGCTCACGGAACTGttgacatttcgttttgattcagttataatattagtAGGATCC</v>
      </c>
      <c r="U117" s="30" t="s">
        <v>660</v>
      </c>
      <c r="V117" s="30" t="s">
        <v>313</v>
      </c>
      <c r="W117" s="30" t="s">
        <v>313</v>
      </c>
      <c r="X117" s="30" t="s">
        <v>330</v>
      </c>
      <c r="Y117" s="31">
        <v>2941</v>
      </c>
      <c r="Z117" s="31" t="s">
        <v>378</v>
      </c>
      <c r="AA117" s="31" t="s">
        <v>414</v>
      </c>
      <c r="AB117" s="27" t="s">
        <v>221</v>
      </c>
      <c r="AC117" s="27"/>
      <c r="AD117" s="27"/>
    </row>
    <row r="118" spans="1:30">
      <c r="A118" s="13" t="s">
        <v>232</v>
      </c>
      <c r="B118" t="s">
        <v>577</v>
      </c>
      <c r="C118" t="s">
        <v>234</v>
      </c>
      <c r="D118" t="s">
        <v>109</v>
      </c>
      <c r="E118" t="s">
        <v>167</v>
      </c>
      <c r="F118" t="s">
        <v>16</v>
      </c>
      <c r="G118" s="5" t="s">
        <v>195</v>
      </c>
      <c r="H118" s="5" t="s">
        <v>450</v>
      </c>
      <c r="I118" s="5" t="s">
        <v>154</v>
      </c>
      <c r="J118" s="5" t="s">
        <v>235</v>
      </c>
      <c r="K118" s="5" t="s">
        <v>127</v>
      </c>
      <c r="L118" s="5" t="s">
        <v>236</v>
      </c>
      <c r="M118" s="5" t="s">
        <v>128</v>
      </c>
      <c r="N118" s="5" t="s">
        <v>15</v>
      </c>
      <c r="O118" s="5" t="s">
        <v>312</v>
      </c>
      <c r="P118" s="5"/>
      <c r="Q118" s="10" t="s">
        <v>578</v>
      </c>
      <c r="R118" s="3" t="s">
        <v>579</v>
      </c>
      <c r="S118" s="49" t="str">
        <f t="shared" ref="S118:S122" si="22">CONCATENATE(MID($C$115,1,107),R118,MID($C$115,213,10000))</f>
        <v>attaccgcctttgagtgagctgataccgctcgccgcagccgaacgaccgagcgcagcgagtcagtgagcgaggaagcctgcaaCTCGAGtGAGGAGGTCTCAccctACTAGATAATAACTCAAGGACTCCTTCGGGAGTCCtTTTTTCATTTAAAGTCTTGTGCTCACGGAACTGttgacgtttcgttttgattcagttacagtattag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118" s="3" t="str">
        <f t="shared" ref="T118:T121" si="23">MID(Q118,7,LEN(Q118)-11)</f>
        <v>CTAGATAATAACTCAAGGACTCCTTCGGGAGTCCtTTTTTCATTTAAAGTCTTGTGCTCACGGAACTGttgacgtttcgttttgattcagttacagtattagtAGGATCC</v>
      </c>
      <c r="U118" s="30" t="s">
        <v>667</v>
      </c>
      <c r="V118" s="30" t="s">
        <v>313</v>
      </c>
      <c r="W118" s="30" t="s">
        <v>313</v>
      </c>
      <c r="X118" s="30" t="s">
        <v>330</v>
      </c>
      <c r="Y118" s="31">
        <v>2941</v>
      </c>
      <c r="Z118" s="31" t="s">
        <v>378</v>
      </c>
      <c r="AA118" s="31" t="s">
        <v>414</v>
      </c>
      <c r="AB118" s="27" t="s">
        <v>221</v>
      </c>
      <c r="AC118" s="27"/>
      <c r="AD118" s="27"/>
    </row>
    <row r="119" spans="1:30">
      <c r="A119" s="13" t="s">
        <v>238</v>
      </c>
      <c r="B119" t="s">
        <v>580</v>
      </c>
      <c r="C119" t="s">
        <v>242</v>
      </c>
      <c r="D119" t="s">
        <v>109</v>
      </c>
      <c r="E119" t="s">
        <v>167</v>
      </c>
      <c r="F119" t="s">
        <v>16</v>
      </c>
      <c r="G119" s="5" t="s">
        <v>195</v>
      </c>
      <c r="H119" s="5" t="s">
        <v>450</v>
      </c>
      <c r="I119" s="5" t="s">
        <v>154</v>
      </c>
      <c r="J119" s="5" t="s">
        <v>245</v>
      </c>
      <c r="K119" s="5" t="s">
        <v>127</v>
      </c>
      <c r="L119" s="5" t="s">
        <v>246</v>
      </c>
      <c r="M119" s="5" t="s">
        <v>128</v>
      </c>
      <c r="N119" s="5" t="s">
        <v>15</v>
      </c>
      <c r="O119" s="5" t="s">
        <v>312</v>
      </c>
      <c r="P119" s="5"/>
      <c r="Q119" s="10" t="s">
        <v>581</v>
      </c>
      <c r="R119" s="3" t="s">
        <v>582</v>
      </c>
      <c r="S119" s="49" t="str">
        <f t="shared" si="22"/>
        <v>attaccgcctttgagtgagctgataccgctcgccgcagccgaacgaccgagcgcagcgagtcagtgagcgaggaagcctgcaaCTCGAGtGAGGAGGTCTCAccctACTAGATAATAACTCAAGGACTCCTTCGGGAGTCCtTTTTTCATTTAAAGTCTTGTGCTCACGGAACTGtttacgtttcgttttgattcagttactatattag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119" s="3" t="str">
        <f t="shared" si="23"/>
        <v>CTAGATAATAACTCAAGGACTCCTTCGGGAGTCCtTTTTTCATTTAAAGTCTTGTGCTCACGGAACTGtttacgtttcgttttgattcagttactatattagtAGGATCC</v>
      </c>
      <c r="U119" s="30" t="s">
        <v>673</v>
      </c>
      <c r="V119" s="30" t="s">
        <v>313</v>
      </c>
      <c r="W119" s="30" t="s">
        <v>313</v>
      </c>
      <c r="X119" s="30" t="s">
        <v>330</v>
      </c>
      <c r="Y119" s="31">
        <v>2941</v>
      </c>
      <c r="Z119" s="31" t="s">
        <v>378</v>
      </c>
      <c r="AA119" s="31" t="s">
        <v>414</v>
      </c>
      <c r="AB119" s="27" t="s">
        <v>221</v>
      </c>
      <c r="AC119" s="27"/>
      <c r="AD119" s="27"/>
    </row>
    <row r="120" spans="1:30">
      <c r="A120" s="13" t="s">
        <v>243</v>
      </c>
      <c r="B120" t="s">
        <v>583</v>
      </c>
      <c r="C120" t="s">
        <v>406</v>
      </c>
      <c r="D120" t="s">
        <v>109</v>
      </c>
      <c r="E120" t="s">
        <v>167</v>
      </c>
      <c r="F120" t="s">
        <v>16</v>
      </c>
      <c r="G120" s="5" t="s">
        <v>195</v>
      </c>
      <c r="H120" s="5" t="s">
        <v>450</v>
      </c>
      <c r="I120" s="5" t="s">
        <v>154</v>
      </c>
      <c r="J120" s="5" t="s">
        <v>197</v>
      </c>
      <c r="K120" s="5" t="s">
        <v>127</v>
      </c>
      <c r="L120" s="5" t="s">
        <v>405</v>
      </c>
      <c r="M120" s="5" t="s">
        <v>128</v>
      </c>
      <c r="N120" s="5" t="s">
        <v>15</v>
      </c>
      <c r="O120" s="5" t="s">
        <v>312</v>
      </c>
      <c r="P120" s="5"/>
      <c r="Q120" s="10" t="s">
        <v>584</v>
      </c>
      <c r="R120" s="3" t="s">
        <v>585</v>
      </c>
      <c r="S120" s="49" t="str">
        <f t="shared" si="22"/>
        <v>attaccgcctttgagtgagctgataccgctcgccgcagccgaacgaccgagcgcagcgagtcagtgagcgaggaagcctgcaaCTCGAGtGAGGAGGTCTCAccctACTAGATAATAACTCAAGGACTCCTTCGGGAGTCCtTTTTTCATTTAAAGTCTTGTGCTCACGGAACTGtttacatttcgttttgattcagtgactgtattag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120" s="3" t="str">
        <f t="shared" si="23"/>
        <v>CTAGATAATAACTCAAGGACTCCTTCGGGAGTCCtTTTTTCATTTAAAGTCTTGTGCTCACGGAACTGtttacatttcgttttgattcagtgactgtattagtAGGATCC</v>
      </c>
      <c r="U120" s="30" t="s">
        <v>681</v>
      </c>
      <c r="V120" s="30" t="s">
        <v>313</v>
      </c>
      <c r="W120" s="30" t="s">
        <v>313</v>
      </c>
      <c r="X120" s="30" t="s">
        <v>330</v>
      </c>
      <c r="Y120" s="31">
        <v>2941</v>
      </c>
      <c r="Z120" s="31" t="s">
        <v>378</v>
      </c>
      <c r="AA120" s="31" t="s">
        <v>414</v>
      </c>
      <c r="AB120" s="27" t="s">
        <v>221</v>
      </c>
      <c r="AC120" s="27"/>
      <c r="AD120" s="27" t="s">
        <v>692</v>
      </c>
    </row>
    <row r="121" spans="1:30">
      <c r="A121" s="13" t="s">
        <v>243</v>
      </c>
      <c r="B121" t="s">
        <v>586</v>
      </c>
      <c r="C121" t="s">
        <v>244</v>
      </c>
      <c r="D121" t="s">
        <v>109</v>
      </c>
      <c r="E121" t="s">
        <v>167</v>
      </c>
      <c r="F121" t="s">
        <v>16</v>
      </c>
      <c r="G121" s="5" t="s">
        <v>195</v>
      </c>
      <c r="H121" s="5" t="s">
        <v>450</v>
      </c>
      <c r="I121" s="5" t="s">
        <v>154</v>
      </c>
      <c r="J121" s="5" t="s">
        <v>247</v>
      </c>
      <c r="K121" s="5" t="s">
        <v>127</v>
      </c>
      <c r="L121" s="5" t="s">
        <v>248</v>
      </c>
      <c r="M121" s="5" t="s">
        <v>128</v>
      </c>
      <c r="N121" s="5" t="s">
        <v>15</v>
      </c>
      <c r="O121" s="5" t="s">
        <v>312</v>
      </c>
      <c r="P121" s="5"/>
      <c r="Q121" s="10" t="s">
        <v>587</v>
      </c>
      <c r="R121" s="3" t="s">
        <v>588</v>
      </c>
      <c r="S121" s="49" t="str">
        <f t="shared" si="22"/>
        <v>attaccgcctttgagtgagctgataccgctcgccgcagccgaacgaccgagcgcagcgagtcagtgagcgaggaagcctgcaaCTCGAGtGAGGAGGTCTCAccctACTAGATAATAACTCAAGGACTCCTTCGGGAGTCCtTTTTTCATTTAAAGTCTTGTGCTCACGGAACTGctgatatttcgttttgattcagtgattatattag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121" s="3" t="str">
        <f t="shared" si="23"/>
        <v>CTAGATAATAACTCAAGGACTCCTTCGGGAGTCCtTTTTTCATTTAAAGTCTTGTGCTCACGGAACTGctgatatttcgttttgattcagtgattatattagtAGGATCC</v>
      </c>
      <c r="U121" s="30" t="s">
        <v>688</v>
      </c>
      <c r="V121" s="30" t="s">
        <v>313</v>
      </c>
      <c r="W121" s="30" t="s">
        <v>313</v>
      </c>
      <c r="X121" s="30" t="s">
        <v>330</v>
      </c>
      <c r="Y121" s="31">
        <v>2941</v>
      </c>
      <c r="Z121" s="31" t="s">
        <v>378</v>
      </c>
      <c r="AA121" s="31" t="s">
        <v>414</v>
      </c>
      <c r="AB121" s="27" t="s">
        <v>221</v>
      </c>
      <c r="AC121" s="27"/>
      <c r="AD121" s="27"/>
    </row>
    <row r="122" spans="1:30" s="20" customFormat="1">
      <c r="A122" s="19" t="s">
        <v>231</v>
      </c>
      <c r="B122" s="20" t="s">
        <v>589</v>
      </c>
      <c r="C122" s="20" t="s">
        <v>233</v>
      </c>
      <c r="D122" s="20" t="s">
        <v>109</v>
      </c>
      <c r="E122" s="20" t="s">
        <v>167</v>
      </c>
      <c r="F122" s="20" t="s">
        <v>16</v>
      </c>
      <c r="G122" s="21" t="s">
        <v>195</v>
      </c>
      <c r="H122" s="21" t="s">
        <v>450</v>
      </c>
      <c r="I122" s="21" t="s">
        <v>154</v>
      </c>
      <c r="J122" s="21" t="s">
        <v>197</v>
      </c>
      <c r="K122" s="21" t="s">
        <v>127</v>
      </c>
      <c r="L122" s="21" t="s">
        <v>198</v>
      </c>
      <c r="M122" s="21" t="s">
        <v>128</v>
      </c>
      <c r="N122" s="21" t="s">
        <v>15</v>
      </c>
      <c r="O122" s="21" t="s">
        <v>312</v>
      </c>
      <c r="P122" s="21"/>
      <c r="Q122" s="21" t="s">
        <v>590</v>
      </c>
      <c r="R122" s="22" t="s">
        <v>453</v>
      </c>
      <c r="S122" s="49" t="str">
        <f t="shared" si="22"/>
        <v>attaccgcctttgagtgagctgataccgctcgccgcagccgaacgaccgagcgcagcgagtcagtgagcgaggaagcctgcaaCTCGAGtGAGGAGGTCTCAccctACTAGATAATAACTCAAGGACTCCTTCGGGAGTCCtTTTTTCATTTAAAGTCTTGTGCTCACGGAACTGtttacatttcgttttgattcagttattatattag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122" s="22" t="s">
        <v>411</v>
      </c>
      <c r="W122" s="22"/>
      <c r="X122" s="22"/>
      <c r="Y122" s="22"/>
      <c r="Z122" s="22"/>
      <c r="AA122" s="22"/>
      <c r="AB122" s="20" t="s">
        <v>221</v>
      </c>
    </row>
    <row r="124" spans="1:30">
      <c r="A124" s="26" t="s">
        <v>410</v>
      </c>
      <c r="B124" t="s">
        <v>325</v>
      </c>
      <c r="S124" s="49"/>
    </row>
    <row r="125" spans="1:30">
      <c r="A125" s="26" t="s">
        <v>18</v>
      </c>
      <c r="B125" t="s">
        <v>17</v>
      </c>
      <c r="U125" s="27" t="s">
        <v>412</v>
      </c>
      <c r="V125" s="27"/>
      <c r="W125" s="27"/>
      <c r="X125" s="27"/>
      <c r="Y125" s="27"/>
      <c r="Z125" s="27"/>
      <c r="AA125" s="27"/>
      <c r="AB125" s="27"/>
      <c r="AC125" s="27"/>
      <c r="AD125" s="27"/>
    </row>
    <row r="126" spans="1:30">
      <c r="A126" s="26" t="s">
        <v>375</v>
      </c>
      <c r="B126" t="s">
        <v>331</v>
      </c>
      <c r="C126" s="47" t="str">
        <f>VLOOKUP(B126,'TPcon1,TPcon2'!B:X,23,FALSE)</f>
        <v>attaccgcctttgagtgagctgataccgctcgccgcagccgaacgaccgagcgcagcgagtcagtgagcgaggaagcctgcaaCTCGAGtGAGGAGGTCTCAagcaACTAGAACTAATTAATTGGGGACCCTAGAGGTCCCCTTTTTTATTTTAAGTTCCTCACACTACGTCATGtttacattaactttaatttgtgttattattagca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gttc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D126" t="s">
        <v>221</v>
      </c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</row>
    <row r="127" spans="1:30">
      <c r="A127" t="s">
        <v>365</v>
      </c>
      <c r="B127" t="s">
        <v>172</v>
      </c>
      <c r="C127" t="s">
        <v>409</v>
      </c>
      <c r="D127" t="s">
        <v>0</v>
      </c>
      <c r="E127" t="s">
        <v>2</v>
      </c>
      <c r="F127" t="s">
        <v>18</v>
      </c>
      <c r="G127" t="s">
        <v>173</v>
      </c>
      <c r="H127" t="s">
        <v>180</v>
      </c>
      <c r="I127" t="s">
        <v>152</v>
      </c>
      <c r="J127" s="6">
        <v>-35</v>
      </c>
      <c r="K127" s="6" t="s">
        <v>181</v>
      </c>
      <c r="L127" s="6">
        <v>-10</v>
      </c>
      <c r="M127" s="6" t="s">
        <v>181</v>
      </c>
      <c r="N127" s="6" t="s">
        <v>182</v>
      </c>
      <c r="O127" s="6" t="s">
        <v>183</v>
      </c>
      <c r="Q127" s="9" t="s">
        <v>184</v>
      </c>
      <c r="R127" s="6" t="s">
        <v>200</v>
      </c>
      <c r="S127" s="48" t="s">
        <v>415</v>
      </c>
      <c r="T127" s="6" t="s">
        <v>226</v>
      </c>
      <c r="U127" s="27" t="s">
        <v>199</v>
      </c>
      <c r="V127" s="28" t="s">
        <v>368</v>
      </c>
      <c r="W127" s="28" t="s">
        <v>368</v>
      </c>
      <c r="X127" s="28" t="s">
        <v>375</v>
      </c>
      <c r="Y127" s="28" t="s">
        <v>376</v>
      </c>
      <c r="Z127" s="28" t="s">
        <v>369</v>
      </c>
      <c r="AA127" s="28" t="s">
        <v>413</v>
      </c>
      <c r="AB127" s="29" t="s">
        <v>366</v>
      </c>
      <c r="AC127" s="29" t="s">
        <v>367</v>
      </c>
      <c r="AD127" s="29" t="s">
        <v>367</v>
      </c>
    </row>
    <row r="128" spans="1:30">
      <c r="A128" s="13" t="s">
        <v>232</v>
      </c>
      <c r="B128" t="s">
        <v>600</v>
      </c>
      <c r="C128" t="s">
        <v>241</v>
      </c>
      <c r="D128" t="s">
        <v>110</v>
      </c>
      <c r="E128" t="s">
        <v>168</v>
      </c>
      <c r="F128" t="s">
        <v>17</v>
      </c>
      <c r="G128" s="5" t="s">
        <v>195</v>
      </c>
      <c r="H128" s="5" t="s">
        <v>451</v>
      </c>
      <c r="I128" s="5" t="s">
        <v>156</v>
      </c>
      <c r="J128" s="5" t="s">
        <v>239</v>
      </c>
      <c r="K128" s="5" t="s">
        <v>129</v>
      </c>
      <c r="L128" s="5" t="s">
        <v>240</v>
      </c>
      <c r="M128" s="5" t="s">
        <v>130</v>
      </c>
      <c r="N128" s="5" t="s">
        <v>15</v>
      </c>
      <c r="O128" s="5" t="s">
        <v>312</v>
      </c>
      <c r="P128" s="5"/>
      <c r="Q128" s="10" t="s">
        <v>601</v>
      </c>
      <c r="R128" s="3" t="s">
        <v>602</v>
      </c>
      <c r="S128" s="49" t="str">
        <f>CONCATENATE(MID($C$126,1,107),R128,MID($C$126,213,10000))</f>
        <v>attaccgcctttgagtgagctgataccgctcgccgcagccgaacgaccgagcgcagcgagtcagtgagcgaggaagcctgcaaCTCGAGtGAGGAGGTCTCAagcaACTAGAACTAATTAATTGGGGACCCTAGAGGTCCCCTTTTTTATTTTAAGTTCCTCACACTACGTCATGttgacattaactttaatttgtgttataattagca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gttc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128" s="3" t="str">
        <f>MID(Q128,7,LEN(Q128)-11)</f>
        <v>CTAGAACTAATTAATTGGGGACCCTAGAGGTCCCCTTTTTTATTTTAAGTTCCTCACACTACGTCATGttgacattaactttaatttgtgttataattagcatAGGATCC</v>
      </c>
      <c r="U128" s="30" t="s">
        <v>661</v>
      </c>
      <c r="V128" s="30" t="s">
        <v>313</v>
      </c>
      <c r="W128" s="30" t="s">
        <v>313</v>
      </c>
      <c r="X128" s="30" t="s">
        <v>331</v>
      </c>
      <c r="Y128" s="31">
        <v>2941</v>
      </c>
      <c r="Z128" s="31" t="s">
        <v>378</v>
      </c>
      <c r="AA128" s="31" t="s">
        <v>414</v>
      </c>
      <c r="AB128" s="27" t="s">
        <v>221</v>
      </c>
      <c r="AC128" s="27"/>
      <c r="AD128" s="27"/>
    </row>
    <row r="129" spans="1:30">
      <c r="A129" s="13" t="s">
        <v>232</v>
      </c>
      <c r="B129" t="s">
        <v>603</v>
      </c>
      <c r="C129" t="s">
        <v>234</v>
      </c>
      <c r="D129" t="s">
        <v>110</v>
      </c>
      <c r="E129" t="s">
        <v>168</v>
      </c>
      <c r="F129" t="s">
        <v>17</v>
      </c>
      <c r="G129" s="5" t="s">
        <v>195</v>
      </c>
      <c r="H129" s="5" t="s">
        <v>451</v>
      </c>
      <c r="I129" s="5" t="s">
        <v>156</v>
      </c>
      <c r="J129" s="5" t="s">
        <v>235</v>
      </c>
      <c r="K129" s="5" t="s">
        <v>129</v>
      </c>
      <c r="L129" s="5" t="s">
        <v>236</v>
      </c>
      <c r="M129" s="5" t="s">
        <v>130</v>
      </c>
      <c r="N129" s="5" t="s">
        <v>15</v>
      </c>
      <c r="O129" s="5" t="s">
        <v>312</v>
      </c>
      <c r="P129" s="5"/>
      <c r="Q129" s="10" t="s">
        <v>604</v>
      </c>
      <c r="R129" s="3" t="s">
        <v>605</v>
      </c>
      <c r="S129" s="49" t="str">
        <f t="shared" ref="S129:S133" si="24">CONCATENATE(MID($C$126,1,107),R129,MID($C$126,213,10000))</f>
        <v>attaccgcctttgagtgagctgataccgctcgccgcagccgaacgaccgagcgcagcgagtcagtgagcgaggaagcctgcaaCTCGAGtGAGGAGGTCTCAagcaACTAGAACTAATTAATTGGGGACCCTAGAGGTCCCCTTTTTTATTTTAAGTTCCTCACACTACGTCATGttgacgttaactttaatttgtgttacagttagca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gttc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129" s="3" t="str">
        <f t="shared" ref="T129:T132" si="25">MID(Q129,7,LEN(Q129)-11)</f>
        <v>CTAGAACTAATTAATTGGGGACCCTAGAGGTCCCCTTTTTTATTTTAAGTTCCTCACACTACGTCATGttgacgttaactttaatttgtgttacagttagcatAGGATCC</v>
      </c>
      <c r="U129" s="30" t="s">
        <v>668</v>
      </c>
      <c r="V129" s="30" t="s">
        <v>313</v>
      </c>
      <c r="W129" s="30" t="s">
        <v>313</v>
      </c>
      <c r="X129" s="30" t="s">
        <v>331</v>
      </c>
      <c r="Y129" s="31">
        <v>2941</v>
      </c>
      <c r="Z129" s="31" t="s">
        <v>378</v>
      </c>
      <c r="AA129" s="31" t="s">
        <v>414</v>
      </c>
      <c r="AB129" s="27" t="s">
        <v>221</v>
      </c>
      <c r="AC129" s="27"/>
      <c r="AD129" s="27"/>
    </row>
    <row r="130" spans="1:30">
      <c r="A130" s="13" t="s">
        <v>238</v>
      </c>
      <c r="B130" t="s">
        <v>606</v>
      </c>
      <c r="C130" t="s">
        <v>242</v>
      </c>
      <c r="D130" t="s">
        <v>110</v>
      </c>
      <c r="E130" t="s">
        <v>168</v>
      </c>
      <c r="F130" t="s">
        <v>17</v>
      </c>
      <c r="G130" s="5" t="s">
        <v>195</v>
      </c>
      <c r="H130" s="5" t="s">
        <v>451</v>
      </c>
      <c r="I130" s="5" t="s">
        <v>156</v>
      </c>
      <c r="J130" s="5" t="s">
        <v>245</v>
      </c>
      <c r="K130" s="5" t="s">
        <v>129</v>
      </c>
      <c r="L130" s="5" t="s">
        <v>246</v>
      </c>
      <c r="M130" s="5" t="s">
        <v>130</v>
      </c>
      <c r="N130" s="5" t="s">
        <v>15</v>
      </c>
      <c r="O130" s="5" t="s">
        <v>312</v>
      </c>
      <c r="P130" s="5"/>
      <c r="Q130" s="10" t="s">
        <v>607</v>
      </c>
      <c r="R130" s="3" t="s">
        <v>608</v>
      </c>
      <c r="S130" s="49" t="str">
        <f t="shared" si="24"/>
        <v>attaccgcctttgagtgagctgataccgctcgccgcagccgaacgaccgagcgcagcgagtcagtgagcgaggaagcctgcaaCTCGAGtGAGGAGGTCTCAagcaACTAGAACTAATTAATTGGGGACCCTAGAGGTCCCCTTTTTTATTTTAAGTTCCTCACACTACGTCATGtttacgttaactttaatttgtgttactattagca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gttc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130" s="3" t="str">
        <f t="shared" si="25"/>
        <v>CTAGAACTAATTAATTGGGGACCCTAGAGGTCCCCTTTTTTATTTTAAGTTCCTCACACTACGTCATGtttacgttaactttaatttgtgttactattagcatAGGATCC</v>
      </c>
      <c r="U130" s="30" t="s">
        <v>674</v>
      </c>
      <c r="V130" s="30" t="s">
        <v>313</v>
      </c>
      <c r="W130" s="30" t="s">
        <v>313</v>
      </c>
      <c r="X130" s="30" t="s">
        <v>331</v>
      </c>
      <c r="Y130" s="31">
        <v>2941</v>
      </c>
      <c r="Z130" s="31" t="s">
        <v>378</v>
      </c>
      <c r="AA130" s="31" t="s">
        <v>414</v>
      </c>
      <c r="AB130" s="27" t="s">
        <v>221</v>
      </c>
      <c r="AC130" s="27"/>
      <c r="AD130" s="27"/>
    </row>
    <row r="131" spans="1:30">
      <c r="A131" s="13" t="s">
        <v>243</v>
      </c>
      <c r="B131" t="s">
        <v>609</v>
      </c>
      <c r="C131" t="s">
        <v>406</v>
      </c>
      <c r="D131" t="s">
        <v>110</v>
      </c>
      <c r="E131" t="s">
        <v>168</v>
      </c>
      <c r="F131" t="s">
        <v>17</v>
      </c>
      <c r="G131" s="5" t="s">
        <v>195</v>
      </c>
      <c r="H131" s="5" t="s">
        <v>451</v>
      </c>
      <c r="I131" s="5" t="s">
        <v>156</v>
      </c>
      <c r="J131" s="5" t="s">
        <v>197</v>
      </c>
      <c r="K131" s="5" t="s">
        <v>129</v>
      </c>
      <c r="L131" s="5" t="s">
        <v>405</v>
      </c>
      <c r="M131" s="5" t="s">
        <v>130</v>
      </c>
      <c r="N131" s="5" t="s">
        <v>15</v>
      </c>
      <c r="O131" s="5" t="s">
        <v>312</v>
      </c>
      <c r="P131" s="5"/>
      <c r="Q131" s="10" t="s">
        <v>610</v>
      </c>
      <c r="R131" s="3" t="s">
        <v>611</v>
      </c>
      <c r="S131" s="49" t="str">
        <f t="shared" si="24"/>
        <v>attaccgcctttgagtgagctgataccgctcgccgcagccgaacgaccgagcgcagcgagtcagtgagcgaggaagcctgcaaCTCGAGtGAGGAGGTCTCAagcaACTAGAACTAATTAATTGGGGACCCTAGAGGTCCCCTTTTTTATTTTAAGTTCCTCACACTACGTCATGtttacattaactttaatttgtgtgactgttagca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gttc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131" s="3" t="str">
        <f t="shared" si="25"/>
        <v>CTAGAACTAATTAATTGGGGACCCTAGAGGTCCCCTTTTTTATTTTAAGTTCCTCACACTACGTCATGtttacattaactttaatttgtgtgactgttagcatAGGATCC</v>
      </c>
      <c r="U131" s="30" t="s">
        <v>682</v>
      </c>
      <c r="V131" s="30" t="s">
        <v>313</v>
      </c>
      <c r="W131" s="30" t="s">
        <v>313</v>
      </c>
      <c r="X131" s="30" t="s">
        <v>331</v>
      </c>
      <c r="Y131" s="31">
        <v>2941</v>
      </c>
      <c r="Z131" s="31" t="s">
        <v>378</v>
      </c>
      <c r="AA131" s="31" t="s">
        <v>414</v>
      </c>
      <c r="AB131" s="27" t="s">
        <v>221</v>
      </c>
      <c r="AC131" s="27"/>
      <c r="AD131" s="27"/>
    </row>
    <row r="132" spans="1:30">
      <c r="A132" s="13" t="s">
        <v>243</v>
      </c>
      <c r="B132" t="s">
        <v>612</v>
      </c>
      <c r="C132" t="s">
        <v>244</v>
      </c>
      <c r="D132" t="s">
        <v>110</v>
      </c>
      <c r="E132" t="s">
        <v>168</v>
      </c>
      <c r="F132" t="s">
        <v>17</v>
      </c>
      <c r="G132" s="5" t="s">
        <v>195</v>
      </c>
      <c r="H132" s="5" t="s">
        <v>451</v>
      </c>
      <c r="I132" s="5" t="s">
        <v>156</v>
      </c>
      <c r="J132" s="5" t="s">
        <v>247</v>
      </c>
      <c r="K132" s="5" t="s">
        <v>129</v>
      </c>
      <c r="L132" s="5" t="s">
        <v>248</v>
      </c>
      <c r="M132" s="5" t="s">
        <v>130</v>
      </c>
      <c r="N132" s="5" t="s">
        <v>15</v>
      </c>
      <c r="O132" s="5" t="s">
        <v>312</v>
      </c>
      <c r="P132" s="5"/>
      <c r="Q132" s="10" t="s">
        <v>613</v>
      </c>
      <c r="R132" s="3" t="s">
        <v>614</v>
      </c>
      <c r="S132" s="49" t="str">
        <f t="shared" si="24"/>
        <v>attaccgcctttgagtgagctgataccgctcgccgcagccgaacgaccgagcgcagcgagtcagtgagcgaggaagcctgcaaCTCGAGtGAGGAGGTCTCAagcaACTAGAACTAATTAATTGGGGACCCTAGAGGTCCCCTTTTTTATTTTAAGTTCCTCACACTACGTCATGctgatattaactttaatttgtgtgattattagca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gttc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132" s="3" t="str">
        <f t="shared" si="25"/>
        <v>CTAGAACTAATTAATTGGGGACCCTAGAGGTCCCCTTTTTTATTTTAAGTTCCTCACACTACGTCATGctgatattaactttaatttgtgtgattattagcatAGGATCC</v>
      </c>
      <c r="U132" s="30" t="s">
        <v>689</v>
      </c>
      <c r="V132" s="30" t="s">
        <v>313</v>
      </c>
      <c r="W132" s="30" t="s">
        <v>313</v>
      </c>
      <c r="X132" s="30" t="s">
        <v>331</v>
      </c>
      <c r="Y132" s="31">
        <v>2941</v>
      </c>
      <c r="Z132" s="31" t="s">
        <v>378</v>
      </c>
      <c r="AA132" s="31" t="s">
        <v>414</v>
      </c>
      <c r="AB132" s="27" t="s">
        <v>221</v>
      </c>
      <c r="AC132" s="27"/>
      <c r="AD132" s="27" t="s">
        <v>692</v>
      </c>
    </row>
    <row r="133" spans="1:30" s="20" customFormat="1">
      <c r="A133" s="19" t="s">
        <v>231</v>
      </c>
      <c r="B133" s="20" t="s">
        <v>615</v>
      </c>
      <c r="C133" s="20" t="s">
        <v>233</v>
      </c>
      <c r="D133" s="20" t="s">
        <v>110</v>
      </c>
      <c r="E133" s="20" t="s">
        <v>168</v>
      </c>
      <c r="F133" s="20" t="s">
        <v>17</v>
      </c>
      <c r="G133" s="21" t="s">
        <v>195</v>
      </c>
      <c r="H133" s="21" t="s">
        <v>451</v>
      </c>
      <c r="I133" s="21" t="s">
        <v>156</v>
      </c>
      <c r="J133" s="21" t="s">
        <v>197</v>
      </c>
      <c r="K133" s="21" t="s">
        <v>129</v>
      </c>
      <c r="L133" s="21" t="s">
        <v>198</v>
      </c>
      <c r="M133" s="21" t="s">
        <v>130</v>
      </c>
      <c r="N133" s="21" t="s">
        <v>15</v>
      </c>
      <c r="O133" s="21" t="s">
        <v>312</v>
      </c>
      <c r="P133" s="21"/>
      <c r="Q133" s="21" t="s">
        <v>616</v>
      </c>
      <c r="R133" s="22" t="s">
        <v>454</v>
      </c>
      <c r="S133" s="49" t="str">
        <f t="shared" si="24"/>
        <v>attaccgcctttgagtgagctgataccgctcgccgcagccgaacgaccgagcgcagcgagtcagtgagcgaggaagcctgcaaCTCGAGtGAGGAGGTCTCAagcaACTAGAACTAATTAATTGGGGACCCTAGAGGTCCCCTTTTTTATTTTAAGTTCCTCACACTACGTCATGtttacattaactttaatttgtgttattattagcat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gttc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133" s="22" t="s">
        <v>411</v>
      </c>
      <c r="W133" s="22"/>
      <c r="X133" s="22"/>
      <c r="Y133" s="22"/>
      <c r="Z133" s="22"/>
      <c r="AA133" s="22"/>
      <c r="AB133" s="20" t="s">
        <v>221</v>
      </c>
    </row>
    <row r="135" spans="1:30">
      <c r="A135" s="26" t="s">
        <v>410</v>
      </c>
      <c r="B135" t="s">
        <v>327</v>
      </c>
      <c r="S135" s="49"/>
    </row>
    <row r="136" spans="1:30">
      <c r="A136" s="26" t="s">
        <v>18</v>
      </c>
      <c r="B136" t="s">
        <v>16</v>
      </c>
      <c r="U136" s="27" t="s">
        <v>412</v>
      </c>
      <c r="V136" s="27"/>
      <c r="W136" s="27"/>
      <c r="X136" s="27"/>
      <c r="Y136" s="27"/>
      <c r="Z136" s="27"/>
      <c r="AA136" s="27"/>
      <c r="AB136" s="27"/>
      <c r="AC136" s="27"/>
      <c r="AD136" s="27"/>
    </row>
    <row r="137" spans="1:30">
      <c r="A137" s="26" t="s">
        <v>375</v>
      </c>
      <c r="B137" t="s">
        <v>333</v>
      </c>
      <c r="C137" s="47" t="str">
        <f>VLOOKUP(B137,'TPcon1,TPcon2'!B:X,23,FALSE)</f>
        <v>attaccgcctttgagtgagctgataccgctcgccgcagccgaacgaccgagcgcagcgagtcagtgagcgaggaagcctgcaaCTCGAGtGAGGAGGTCTCAccctACTAGACGAATAACATTAGTCTCCTTCGGGAGACTtTTTTTCATTTTACCAGCCACGTATCGCCAGATGtttacatttaatgataatgtatttattataacaga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D137" t="s">
        <v>221</v>
      </c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</row>
    <row r="138" spans="1:30">
      <c r="A138" t="s">
        <v>365</v>
      </c>
      <c r="B138" t="s">
        <v>172</v>
      </c>
      <c r="C138" t="s">
        <v>409</v>
      </c>
      <c r="D138" t="s">
        <v>0</v>
      </c>
      <c r="E138" t="s">
        <v>2</v>
      </c>
      <c r="F138" t="s">
        <v>18</v>
      </c>
      <c r="G138" t="s">
        <v>173</v>
      </c>
      <c r="H138" t="s">
        <v>180</v>
      </c>
      <c r="I138" t="s">
        <v>152</v>
      </c>
      <c r="J138" s="6">
        <v>-35</v>
      </c>
      <c r="K138" s="6" t="s">
        <v>181</v>
      </c>
      <c r="L138" s="6">
        <v>-10</v>
      </c>
      <c r="M138" s="6" t="s">
        <v>181</v>
      </c>
      <c r="N138" s="6" t="s">
        <v>182</v>
      </c>
      <c r="O138" s="6" t="s">
        <v>183</v>
      </c>
      <c r="Q138" s="9" t="s">
        <v>184</v>
      </c>
      <c r="R138" s="6" t="s">
        <v>200</v>
      </c>
      <c r="S138" s="48" t="s">
        <v>415</v>
      </c>
      <c r="T138" s="6" t="s">
        <v>226</v>
      </c>
      <c r="U138" s="27" t="s">
        <v>199</v>
      </c>
      <c r="V138" s="28" t="s">
        <v>368</v>
      </c>
      <c r="W138" s="28" t="s">
        <v>368</v>
      </c>
      <c r="X138" s="28" t="s">
        <v>375</v>
      </c>
      <c r="Y138" s="28" t="s">
        <v>376</v>
      </c>
      <c r="Z138" s="28" t="s">
        <v>369</v>
      </c>
      <c r="AA138" s="28" t="s">
        <v>413</v>
      </c>
      <c r="AB138" s="29" t="s">
        <v>366</v>
      </c>
      <c r="AC138" s="29" t="s">
        <v>367</v>
      </c>
      <c r="AD138" s="29" t="s">
        <v>367</v>
      </c>
    </row>
    <row r="139" spans="1:30">
      <c r="A139" s="13" t="s">
        <v>232</v>
      </c>
      <c r="B139" t="s">
        <v>626</v>
      </c>
      <c r="C139" t="s">
        <v>241</v>
      </c>
      <c r="D139" t="s">
        <v>112</v>
      </c>
      <c r="E139" t="s">
        <v>170</v>
      </c>
      <c r="F139" t="s">
        <v>16</v>
      </c>
      <c r="G139" s="5" t="s">
        <v>195</v>
      </c>
      <c r="H139" s="5" t="s">
        <v>452</v>
      </c>
      <c r="I139" s="5" t="s">
        <v>158</v>
      </c>
      <c r="J139" s="5" t="s">
        <v>239</v>
      </c>
      <c r="K139" s="5" t="s">
        <v>133</v>
      </c>
      <c r="L139" s="5" t="s">
        <v>240</v>
      </c>
      <c r="M139" s="5" t="s">
        <v>134</v>
      </c>
      <c r="N139" s="5" t="s">
        <v>15</v>
      </c>
      <c r="O139" s="5" t="s">
        <v>312</v>
      </c>
      <c r="Q139" s="10" t="s">
        <v>627</v>
      </c>
      <c r="R139" s="3" t="s">
        <v>628</v>
      </c>
      <c r="S139" s="49" t="str">
        <f>CONCATENATE(MID($C$137,1,107),R139,MID($C$137,213,10000))</f>
        <v>attaccgcctttgagtgagctgataccgctcgccgcagccgaacgaccgagcgcagcgagtcagtgagcgaggaagcctgcaaCTCGAGtGAGGAGGTCTCAccctACTAGACGAATAACATTAGTCTCCTTCGGGAGACTtTTTTTCATTTTACCAGCCACGTATCGCCAGATGttgacatttaatgataatgtatttataataacaga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139" s="3" t="str">
        <f>MID(Q139,7,LEN(Q139)-11)</f>
        <v>CTAGACGAATAACATTAGTCTCCTTCGGGAGACTtTTTTTCATTTTACCAGCCACGTATCGCCAGATGttgacatttaatgataatgtatttataataacagaAGGATCC</v>
      </c>
      <c r="U139" s="30" t="s">
        <v>662</v>
      </c>
      <c r="V139" s="30" t="s">
        <v>313</v>
      </c>
      <c r="W139" s="30" t="s">
        <v>313</v>
      </c>
      <c r="X139" s="30" t="s">
        <v>333</v>
      </c>
      <c r="Y139" s="31">
        <v>2941</v>
      </c>
      <c r="Z139" s="31" t="s">
        <v>378</v>
      </c>
      <c r="AA139" s="31" t="s">
        <v>414</v>
      </c>
      <c r="AB139" s="27" t="s">
        <v>221</v>
      </c>
      <c r="AC139" s="27"/>
      <c r="AD139" s="27"/>
    </row>
    <row r="140" spans="1:30">
      <c r="A140" s="13" t="s">
        <v>232</v>
      </c>
      <c r="B140" t="s">
        <v>629</v>
      </c>
      <c r="C140" t="s">
        <v>234</v>
      </c>
      <c r="D140" t="s">
        <v>112</v>
      </c>
      <c r="E140" t="s">
        <v>170</v>
      </c>
      <c r="F140" t="s">
        <v>16</v>
      </c>
      <c r="G140" s="5" t="s">
        <v>195</v>
      </c>
      <c r="H140" s="5" t="s">
        <v>452</v>
      </c>
      <c r="I140" s="5" t="s">
        <v>158</v>
      </c>
      <c r="J140" s="5" t="s">
        <v>235</v>
      </c>
      <c r="K140" s="5" t="s">
        <v>133</v>
      </c>
      <c r="L140" s="5" t="s">
        <v>236</v>
      </c>
      <c r="M140" s="5" t="s">
        <v>134</v>
      </c>
      <c r="N140" s="5" t="s">
        <v>15</v>
      </c>
      <c r="O140" s="5" t="s">
        <v>312</v>
      </c>
      <c r="Q140" s="10" t="s">
        <v>630</v>
      </c>
      <c r="R140" s="3" t="s">
        <v>631</v>
      </c>
      <c r="S140" s="49" t="str">
        <f t="shared" ref="S140:S144" si="26">CONCATENATE(MID($C$137,1,107),R140,MID($C$137,213,10000))</f>
        <v>attaccgcctttgagtgagctgataccgctcgccgcagccgaacgaccgagcgcagcgagtcagtgagcgaggaagcctgcaaCTCGAGtGAGGAGGTCTCAccctACTAGACGAATAACATTAGTCTCCTTCGGGAGACTtTTTTTCATTTTACCAGCCACGTATCGCCAGATGttgacgtttaatgataatgtatttacagtaacaga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140" s="3" t="str">
        <f t="shared" ref="T140:T143" si="27">MID(Q140,7,LEN(Q140)-11)</f>
        <v>CTAGACGAATAACATTAGTCTCCTTCGGGAGACTtTTTTTCATTTTACCAGCCACGTATCGCCAGATGttgacgtttaatgataatgtatttacagtaacagaAGGATCC</v>
      </c>
      <c r="U140" s="30" t="s">
        <v>669</v>
      </c>
      <c r="V140" s="30" t="s">
        <v>313</v>
      </c>
      <c r="W140" s="30" t="s">
        <v>313</v>
      </c>
      <c r="X140" s="30" t="s">
        <v>333</v>
      </c>
      <c r="Y140" s="31">
        <v>2941</v>
      </c>
      <c r="Z140" s="31" t="s">
        <v>378</v>
      </c>
      <c r="AA140" s="31" t="s">
        <v>414</v>
      </c>
      <c r="AB140" s="27" t="s">
        <v>221</v>
      </c>
      <c r="AC140" s="27"/>
      <c r="AD140" s="27"/>
    </row>
    <row r="141" spans="1:30">
      <c r="A141" s="13" t="s">
        <v>238</v>
      </c>
      <c r="B141" t="s">
        <v>632</v>
      </c>
      <c r="C141" t="s">
        <v>242</v>
      </c>
      <c r="D141" t="s">
        <v>112</v>
      </c>
      <c r="E141" t="s">
        <v>170</v>
      </c>
      <c r="F141" t="s">
        <v>16</v>
      </c>
      <c r="G141" s="5" t="s">
        <v>195</v>
      </c>
      <c r="H141" s="5" t="s">
        <v>452</v>
      </c>
      <c r="I141" s="5" t="s">
        <v>158</v>
      </c>
      <c r="J141" s="5" t="s">
        <v>245</v>
      </c>
      <c r="K141" s="5" t="s">
        <v>133</v>
      </c>
      <c r="L141" s="5" t="s">
        <v>246</v>
      </c>
      <c r="M141" s="5" t="s">
        <v>134</v>
      </c>
      <c r="N141" s="5" t="s">
        <v>15</v>
      </c>
      <c r="O141" s="5" t="s">
        <v>312</v>
      </c>
      <c r="Q141" s="10" t="s">
        <v>633</v>
      </c>
      <c r="R141" s="3" t="s">
        <v>634</v>
      </c>
      <c r="S141" s="49" t="str">
        <f t="shared" si="26"/>
        <v>attaccgcctttgagtgagctgataccgctcgccgcagccgaacgaccgagcgcagcgagtcagtgagcgaggaagcctgcaaCTCGAGtGAGGAGGTCTCAccctACTAGACGAATAACATTAGTCTCCTTCGGGAGACTtTTTTTCATTTTACCAGCCACGTATCGCCAGATGtttacgtttaatgataatgtatttactataacaga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141" s="3" t="str">
        <f t="shared" si="27"/>
        <v>CTAGACGAATAACATTAGTCTCCTTCGGGAGACTtTTTTTCATTTTACCAGCCACGTATCGCCAGATGtttacgtttaatgataatgtatttactataacagaAGGATCC</v>
      </c>
      <c r="U141" s="30" t="s">
        <v>675</v>
      </c>
      <c r="V141" s="30" t="s">
        <v>313</v>
      </c>
      <c r="W141" s="30" t="s">
        <v>313</v>
      </c>
      <c r="X141" s="30" t="s">
        <v>333</v>
      </c>
      <c r="Y141" s="31">
        <v>2941</v>
      </c>
      <c r="Z141" s="31" t="s">
        <v>378</v>
      </c>
      <c r="AA141" s="31" t="s">
        <v>414</v>
      </c>
      <c r="AB141" s="27" t="s">
        <v>221</v>
      </c>
      <c r="AC141" s="27"/>
      <c r="AD141" s="27"/>
    </row>
    <row r="142" spans="1:30">
      <c r="A142" s="13" t="s">
        <v>243</v>
      </c>
      <c r="B142" t="s">
        <v>635</v>
      </c>
      <c r="C142" t="s">
        <v>406</v>
      </c>
      <c r="D142" t="s">
        <v>112</v>
      </c>
      <c r="E142" t="s">
        <v>170</v>
      </c>
      <c r="F142" t="s">
        <v>16</v>
      </c>
      <c r="G142" s="5" t="s">
        <v>195</v>
      </c>
      <c r="H142" s="5" t="s">
        <v>452</v>
      </c>
      <c r="I142" s="5" t="s">
        <v>158</v>
      </c>
      <c r="J142" s="5" t="s">
        <v>197</v>
      </c>
      <c r="K142" s="5" t="s">
        <v>133</v>
      </c>
      <c r="L142" s="5" t="s">
        <v>405</v>
      </c>
      <c r="M142" s="5" t="s">
        <v>134</v>
      </c>
      <c r="N142" s="5" t="s">
        <v>15</v>
      </c>
      <c r="O142" s="5" t="s">
        <v>312</v>
      </c>
      <c r="Q142" s="10" t="s">
        <v>636</v>
      </c>
      <c r="R142" s="3" t="s">
        <v>637</v>
      </c>
      <c r="S142" s="49" t="str">
        <f t="shared" si="26"/>
        <v>attaccgcctttgagtgagctgataccgctcgccgcagccgaacgaccgagcgcagcgagtcagtgagcgaggaagcctgcaaCTCGAGtGAGGAGGTCTCAccctACTAGACGAATAACATTAGTCTCCTTCGGGAGACTtTTTTTCATTTTACCAGCCACGTATCGCCAGATGtttacatttaatgataatgtattgactgtaacaga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142" s="3" t="str">
        <f t="shared" si="27"/>
        <v>CTAGACGAATAACATTAGTCTCCTTCGGGAGACTtTTTTTCATTTTACCAGCCACGTATCGCCAGATGtttacatttaatgataatgtattgactgtaacagaAGGATCC</v>
      </c>
      <c r="U142" s="30" t="s">
        <v>683</v>
      </c>
      <c r="V142" s="30" t="s">
        <v>313</v>
      </c>
      <c r="W142" s="30" t="s">
        <v>313</v>
      </c>
      <c r="X142" s="30" t="s">
        <v>333</v>
      </c>
      <c r="Y142" s="31">
        <v>2941</v>
      </c>
      <c r="Z142" s="31" t="s">
        <v>378</v>
      </c>
      <c r="AA142" s="31" t="s">
        <v>414</v>
      </c>
      <c r="AB142" s="27" t="s">
        <v>221</v>
      </c>
      <c r="AC142" s="27"/>
      <c r="AD142" s="27"/>
    </row>
    <row r="143" spans="1:30">
      <c r="A143" s="13" t="s">
        <v>243</v>
      </c>
      <c r="B143" t="s">
        <v>638</v>
      </c>
      <c r="C143" t="s">
        <v>244</v>
      </c>
      <c r="D143" t="s">
        <v>112</v>
      </c>
      <c r="E143" t="s">
        <v>170</v>
      </c>
      <c r="F143" t="s">
        <v>16</v>
      </c>
      <c r="G143" s="5" t="s">
        <v>195</v>
      </c>
      <c r="H143" s="5" t="s">
        <v>452</v>
      </c>
      <c r="I143" s="5" t="s">
        <v>158</v>
      </c>
      <c r="J143" s="5" t="s">
        <v>247</v>
      </c>
      <c r="K143" s="5" t="s">
        <v>133</v>
      </c>
      <c r="L143" s="5" t="s">
        <v>248</v>
      </c>
      <c r="M143" s="5" t="s">
        <v>134</v>
      </c>
      <c r="N143" s="5" t="s">
        <v>15</v>
      </c>
      <c r="O143" s="5" t="s">
        <v>312</v>
      </c>
      <c r="Q143" s="10" t="s">
        <v>639</v>
      </c>
      <c r="R143" s="3" t="s">
        <v>640</v>
      </c>
      <c r="S143" s="49" t="str">
        <f t="shared" si="26"/>
        <v>attaccgcctttgagtgagctgataccgctcgccgcagccgaacgaccgagcgcagcgagtcagtgagcgaggaagcctgcaaCTCGAGtGAGGAGGTCTCAccctACTAGACGAATAACATTAGTCTCCTTCGGGAGACTtTTTTTCATTTTACCAGCCACGTATCGCCAGATGctgatatttaatgataatgtattgattataacaga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143" s="3" t="str">
        <f t="shared" si="27"/>
        <v>CTAGACGAATAACATTAGTCTCCTTCGGGAGACTtTTTTTCATTTTACCAGCCACGTATCGCCAGATGctgatatttaatgataatgtattgattataacagaAGGATCC</v>
      </c>
      <c r="U143" s="30" t="s">
        <v>690</v>
      </c>
      <c r="V143" s="30" t="s">
        <v>313</v>
      </c>
      <c r="W143" s="30" t="s">
        <v>313</v>
      </c>
      <c r="X143" s="30" t="s">
        <v>333</v>
      </c>
      <c r="Y143" s="31">
        <v>2941</v>
      </c>
      <c r="Z143" s="31" t="s">
        <v>378</v>
      </c>
      <c r="AA143" s="31" t="s">
        <v>414</v>
      </c>
      <c r="AB143" s="27" t="s">
        <v>221</v>
      </c>
      <c r="AC143" s="27"/>
      <c r="AD143" s="27"/>
    </row>
    <row r="144" spans="1:30" s="20" customFormat="1">
      <c r="A144" s="19" t="s">
        <v>231</v>
      </c>
      <c r="B144" s="20" t="s">
        <v>641</v>
      </c>
      <c r="C144" s="20" t="s">
        <v>233</v>
      </c>
      <c r="D144" s="20" t="s">
        <v>112</v>
      </c>
      <c r="E144" s="20" t="s">
        <v>170</v>
      </c>
      <c r="F144" s="20" t="s">
        <v>16</v>
      </c>
      <c r="G144" s="21" t="s">
        <v>195</v>
      </c>
      <c r="H144" s="21" t="s">
        <v>452</v>
      </c>
      <c r="I144" s="21" t="s">
        <v>158</v>
      </c>
      <c r="J144" s="21" t="s">
        <v>197</v>
      </c>
      <c r="K144" s="21" t="s">
        <v>133</v>
      </c>
      <c r="L144" s="21" t="s">
        <v>198</v>
      </c>
      <c r="M144" s="21" t="s">
        <v>134</v>
      </c>
      <c r="N144" s="21" t="s">
        <v>15</v>
      </c>
      <c r="O144" s="21" t="s">
        <v>312</v>
      </c>
      <c r="Q144" s="21" t="s">
        <v>642</v>
      </c>
      <c r="R144" s="22" t="s">
        <v>455</v>
      </c>
      <c r="S144" s="49" t="str">
        <f t="shared" si="26"/>
        <v>attaccgcctttgagtgagctgataccgctcgccgcagccgaacgaccgagcgcagcgagtcagtgagcgaggaagcctgcaaCTCGAGtGAGGAGGTCTCAccctACTAGACGAATAACATTAGTCTCCTTCGGGAGACTtTTTTTCATTTTACCAGCCACGTATCGCCAGATGtttacatttaatgataatgtatttattataacagaA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v>
      </c>
      <c r="T144" s="22" t="s">
        <v>411</v>
      </c>
      <c r="W144" s="22"/>
      <c r="X144" s="22"/>
      <c r="Y144" s="22"/>
      <c r="Z144" s="22"/>
      <c r="AA144" s="22"/>
      <c r="AB144" s="20" t="s">
        <v>221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topLeftCell="A33" workbookViewId="0">
      <selection activeCell="H45" sqref="H45"/>
    </sheetView>
  </sheetViews>
  <sheetFormatPr baseColWidth="10" defaultRowHeight="15" x14ac:dyDescent="0"/>
  <cols>
    <col min="3" max="3" width="14" bestFit="1" customWidth="1"/>
    <col min="4" max="5" width="24" bestFit="1" customWidth="1"/>
    <col min="6" max="6" width="24.1640625" bestFit="1" customWidth="1"/>
    <col min="7" max="7" width="4.33203125" customWidth="1"/>
    <col min="8" max="8" width="22.5" bestFit="1" customWidth="1"/>
  </cols>
  <sheetData>
    <row r="1" spans="1:9">
      <c r="A1" t="s">
        <v>694</v>
      </c>
    </row>
    <row r="3" spans="1:9">
      <c r="D3" t="s">
        <v>695</v>
      </c>
    </row>
    <row r="4" spans="1:9">
      <c r="C4" t="s">
        <v>410</v>
      </c>
      <c r="D4" t="s">
        <v>15</v>
      </c>
      <c r="E4" t="s">
        <v>16</v>
      </c>
      <c r="F4" t="s">
        <v>17</v>
      </c>
    </row>
    <row r="5" spans="1:9">
      <c r="B5" t="s">
        <v>696</v>
      </c>
      <c r="C5">
        <v>1</v>
      </c>
      <c r="D5" s="40" t="s">
        <v>6</v>
      </c>
      <c r="E5" s="40" t="s">
        <v>4</v>
      </c>
      <c r="F5" s="40" t="s">
        <v>8</v>
      </c>
    </row>
    <row r="6" spans="1:9">
      <c r="C6">
        <v>2</v>
      </c>
      <c r="D6" s="40" t="s">
        <v>5</v>
      </c>
      <c r="E6" s="40" t="s">
        <v>7</v>
      </c>
      <c r="F6" s="40" t="s">
        <v>325</v>
      </c>
    </row>
    <row r="7" spans="1:9">
      <c r="C7">
        <v>3</v>
      </c>
      <c r="D7" s="40" t="s">
        <v>697</v>
      </c>
      <c r="E7" s="40" t="s">
        <v>697</v>
      </c>
      <c r="F7" s="40" t="s">
        <v>697</v>
      </c>
    </row>
    <row r="11" spans="1:9">
      <c r="C11" t="s">
        <v>698</v>
      </c>
      <c r="D11" t="s">
        <v>15</v>
      </c>
      <c r="E11" t="s">
        <v>16</v>
      </c>
      <c r="F11" t="s">
        <v>17</v>
      </c>
    </row>
    <row r="12" spans="1:9">
      <c r="C12">
        <v>1</v>
      </c>
      <c r="D12" s="40" t="s">
        <v>149</v>
      </c>
      <c r="E12" s="40" t="s">
        <v>147</v>
      </c>
      <c r="F12" s="40" t="s">
        <v>151</v>
      </c>
      <c r="H12" s="40" t="s">
        <v>704</v>
      </c>
      <c r="I12" s="40"/>
    </row>
    <row r="13" spans="1:9">
      <c r="C13">
        <v>2</v>
      </c>
      <c r="D13" s="40" t="s">
        <v>148</v>
      </c>
      <c r="E13" s="40" t="s">
        <v>150</v>
      </c>
      <c r="F13" s="40" t="s">
        <v>156</v>
      </c>
      <c r="H13" s="40"/>
      <c r="I13" s="40"/>
    </row>
    <row r="14" spans="1:9">
      <c r="C14">
        <v>3</v>
      </c>
      <c r="D14" s="40" t="e">
        <v>#N/A</v>
      </c>
      <c r="E14" s="40" t="e">
        <v>#N/A</v>
      </c>
      <c r="F14" s="40" t="e">
        <v>#N/A</v>
      </c>
      <c r="H14" s="40" t="s">
        <v>700</v>
      </c>
      <c r="I14" s="40" t="s">
        <v>701</v>
      </c>
    </row>
    <row r="15" spans="1:9">
      <c r="H15" s="40" t="s">
        <v>702</v>
      </c>
      <c r="I15" s="40" t="s">
        <v>703</v>
      </c>
    </row>
    <row r="16" spans="1:9">
      <c r="H16" s="40"/>
      <c r="I16" s="40"/>
    </row>
    <row r="17" spans="3:11">
      <c r="H17" s="40" t="s">
        <v>710</v>
      </c>
      <c r="I17" s="40" t="s">
        <v>705</v>
      </c>
    </row>
    <row r="18" spans="3:11">
      <c r="C18" t="s">
        <v>699</v>
      </c>
      <c r="D18" t="s">
        <v>15</v>
      </c>
      <c r="E18" t="s">
        <v>16</v>
      </c>
      <c r="F18" t="s">
        <v>17</v>
      </c>
      <c r="H18" s="40" t="s">
        <v>711</v>
      </c>
      <c r="I18" s="40" t="s">
        <v>708</v>
      </c>
    </row>
    <row r="19" spans="3:11">
      <c r="C19">
        <v>1</v>
      </c>
      <c r="D19" t="str">
        <f>[1]!revcom(D12)</f>
        <v>GAAGTCGTTCTTAAGACAAC</v>
      </c>
      <c r="E19" t="str">
        <f>[1]!revcom(E12)</f>
        <v>CGCTCTGAGGTATTATTCGC</v>
      </c>
      <c r="F19" t="str">
        <f>[1]!revcom(F12)</f>
        <v>TAGTGCAATCTTATAGAATC</v>
      </c>
      <c r="H19" s="40"/>
      <c r="I19" s="40"/>
    </row>
    <row r="20" spans="3:11">
      <c r="C20">
        <v>2</v>
      </c>
      <c r="D20" t="str">
        <f>[1]!revcom(D13)</f>
        <v>AGAGCAAGCACTGCATCTAG</v>
      </c>
      <c r="E20" t="str">
        <f>[1]!revcom(E13)</f>
        <v>GATAGCTTCCATACCACCTG</v>
      </c>
      <c r="F20" t="str">
        <f>[1]!revcom(F13)</f>
        <v>CATGACGTAGTGTGAGGAAC</v>
      </c>
      <c r="H20" s="40"/>
      <c r="I20" s="40"/>
    </row>
    <row r="21" spans="3:11">
      <c r="C21">
        <v>3</v>
      </c>
      <c r="D21" t="e">
        <v>#N/A</v>
      </c>
      <c r="E21" t="e">
        <v>#N/A</v>
      </c>
      <c r="F21" t="e">
        <v>#N/A</v>
      </c>
    </row>
    <row r="22" spans="3:11">
      <c r="E22" s="5"/>
      <c r="F22" s="5"/>
      <c r="G22" s="5"/>
    </row>
    <row r="23" spans="3:11">
      <c r="E23" s="5"/>
      <c r="F23" s="5"/>
      <c r="G23" s="5"/>
    </row>
    <row r="24" spans="3:11">
      <c r="G24" s="5"/>
    </row>
    <row r="25" spans="3:11">
      <c r="C25" t="s">
        <v>706</v>
      </c>
      <c r="D25" t="s">
        <v>15</v>
      </c>
      <c r="E25" t="s">
        <v>16</v>
      </c>
      <c r="F25" t="s">
        <v>17</v>
      </c>
      <c r="G25" s="5"/>
      <c r="I25" t="s">
        <v>709</v>
      </c>
    </row>
    <row r="26" spans="3:11">
      <c r="C26">
        <v>1</v>
      </c>
      <c r="D26" t="str">
        <f>CONCATENATE($I$14,$I$17,D12)</f>
        <v>TGTAAAACGACGGCCAGTATACGTAACAGTGCATAGACTGTTGTCTTAAGAACGACTTC</v>
      </c>
      <c r="E26" t="str">
        <f t="shared" ref="E26:F27" si="0">CONCATENATE($I$14,$I$17,E12)</f>
        <v>TGTAAAACGACGGCCAGTATACGTAACAGTGCATAGACTGCGAATAATACCTCAGAGCG</v>
      </c>
      <c r="F26" t="str">
        <f t="shared" si="0"/>
        <v>TGTAAAACGACGGCCAGTATACGTAACAGTGCATAGACTGATTCTATAAGATTGCACTA</v>
      </c>
      <c r="G26" s="5" t="s">
        <v>221</v>
      </c>
      <c r="I26">
        <f>LEN(D26)</f>
        <v>59</v>
      </c>
      <c r="J26">
        <f t="shared" ref="J26:J27" si="1">LEN(E26)</f>
        <v>59</v>
      </c>
      <c r="K26">
        <f t="shared" ref="K26:K27" si="2">LEN(F26)</f>
        <v>59</v>
      </c>
    </row>
    <row r="27" spans="3:11">
      <c r="C27">
        <v>2</v>
      </c>
      <c r="D27" t="str">
        <f>CONCATENATE($I$14,$I$17,D13)</f>
        <v>TGTAAAACGACGGCCAGTATACGTAACAGTGCATAGACTCTAGATGCAGTGCTTGCTCT</v>
      </c>
      <c r="E27" t="str">
        <f t="shared" si="0"/>
        <v>TGTAAAACGACGGCCAGTATACGTAACAGTGCATAGACTCAGGTGGTATGGAAGCTATC</v>
      </c>
      <c r="F27" t="str">
        <f t="shared" si="0"/>
        <v>TGTAAAACGACGGCCAGTATACGTAACAGTGCATAGACTGTTCCTCACACTACGTCATG</v>
      </c>
      <c r="G27" s="5" t="s">
        <v>221</v>
      </c>
      <c r="I27">
        <f>LEN(D27)</f>
        <v>59</v>
      </c>
      <c r="J27">
        <f t="shared" si="1"/>
        <v>59</v>
      </c>
      <c r="K27">
        <f t="shared" si="2"/>
        <v>59</v>
      </c>
    </row>
    <row r="28" spans="3:11">
      <c r="C28">
        <v>3</v>
      </c>
      <c r="D28" t="e">
        <v>#N/A</v>
      </c>
      <c r="E28" t="e">
        <v>#N/A</v>
      </c>
      <c r="F28" t="e">
        <v>#N/A</v>
      </c>
      <c r="G28" s="5"/>
    </row>
    <row r="29" spans="3:11">
      <c r="E29" s="5"/>
      <c r="F29" s="5"/>
      <c r="G29" s="5"/>
    </row>
    <row r="30" spans="3:11">
      <c r="E30" s="5"/>
      <c r="F30" s="5"/>
      <c r="G30" s="5"/>
    </row>
    <row r="31" spans="3:11">
      <c r="C31" t="s">
        <v>707</v>
      </c>
      <c r="D31" t="s">
        <v>15</v>
      </c>
      <c r="E31" t="s">
        <v>16</v>
      </c>
      <c r="F31" t="s">
        <v>17</v>
      </c>
      <c r="G31" s="5"/>
      <c r="I31" t="s">
        <v>709</v>
      </c>
    </row>
    <row r="32" spans="3:11">
      <c r="C32">
        <v>1</v>
      </c>
      <c r="D32" t="str">
        <f>CONCATENATE($I$15,$I$18,D19)</f>
        <v>CAGGAAACAGCTATGACATACGTAACAGTGCATAGACTGGAAGTCGTTCTTAAGACAAC</v>
      </c>
      <c r="E32" t="str">
        <f t="shared" ref="E32:F33" si="3">CONCATENATE($I$15,$I$18,E19)</f>
        <v>CAGGAAACAGCTATGACATACGTAACAGTGCATAGACTGCGCTCTGAGGTATTATTCGC</v>
      </c>
      <c r="F32" t="str">
        <f t="shared" si="3"/>
        <v>CAGGAAACAGCTATGACATACGTAACAGTGCATAGACTGTAGTGCAATCTTATAGAATC</v>
      </c>
      <c r="G32" s="5" t="s">
        <v>221</v>
      </c>
      <c r="I32">
        <f>LEN(D32)</f>
        <v>59</v>
      </c>
      <c r="J32">
        <f t="shared" ref="J32:K32" si="4">LEN(E32)</f>
        <v>59</v>
      </c>
      <c r="K32">
        <f t="shared" si="4"/>
        <v>59</v>
      </c>
    </row>
    <row r="33" spans="1:11">
      <c r="C33">
        <v>2</v>
      </c>
      <c r="D33" t="str">
        <f>CONCATENATE($I$15,$I$18,D20)</f>
        <v>CAGGAAACAGCTATGACATACGTAACAGTGCATAGACTGAGAGCAAGCACTGCATCTAG</v>
      </c>
      <c r="E33" t="str">
        <f t="shared" si="3"/>
        <v>CAGGAAACAGCTATGACATACGTAACAGTGCATAGACTGGATAGCTTCCATACCACCTG</v>
      </c>
      <c r="F33" t="str">
        <f t="shared" si="3"/>
        <v>CAGGAAACAGCTATGACATACGTAACAGTGCATAGACTGCATGACGTAGTGTGAGGAAC</v>
      </c>
      <c r="G33" s="5" t="s">
        <v>221</v>
      </c>
      <c r="I33">
        <f>LEN(D33)</f>
        <v>59</v>
      </c>
      <c r="J33">
        <f t="shared" ref="J33" si="5">LEN(E33)</f>
        <v>59</v>
      </c>
      <c r="K33">
        <f t="shared" ref="K33" si="6">LEN(F33)</f>
        <v>59</v>
      </c>
    </row>
    <row r="34" spans="1:11">
      <c r="C34">
        <v>3</v>
      </c>
      <c r="D34" t="e">
        <v>#N/A</v>
      </c>
      <c r="E34" t="e">
        <v>#N/A</v>
      </c>
      <c r="F34" t="e">
        <v>#N/A</v>
      </c>
      <c r="G34" s="5"/>
    </row>
    <row r="36" spans="1:11">
      <c r="C36" t="s">
        <v>712</v>
      </c>
      <c r="D36" t="s">
        <v>15</v>
      </c>
      <c r="E36" t="s">
        <v>16</v>
      </c>
      <c r="F36" t="s">
        <v>17</v>
      </c>
    </row>
    <row r="37" spans="1:11">
      <c r="C37">
        <v>1</v>
      </c>
      <c r="D37" t="str">
        <f>CONCATENATE(D$36,$C37,"_For")</f>
        <v>A1_For</v>
      </c>
      <c r="E37" t="str">
        <f t="shared" ref="E37:F37" si="7">CONCATENATE(E$36,$C37,"_For")</f>
        <v>B1_For</v>
      </c>
      <c r="F37" t="str">
        <f t="shared" si="7"/>
        <v>C1_For</v>
      </c>
    </row>
    <row r="38" spans="1:11">
      <c r="C38">
        <v>2</v>
      </c>
      <c r="D38" t="str">
        <f t="shared" ref="D38:F39" si="8">CONCATENATE(D$36,$C38,"_For")</f>
        <v>A2_For</v>
      </c>
      <c r="E38" t="str">
        <f t="shared" si="8"/>
        <v>B2_For</v>
      </c>
      <c r="F38" t="str">
        <f t="shared" si="8"/>
        <v>C2_For</v>
      </c>
    </row>
    <row r="39" spans="1:11">
      <c r="C39">
        <v>3</v>
      </c>
      <c r="D39" t="str">
        <f t="shared" si="8"/>
        <v>A3_For</v>
      </c>
      <c r="E39" t="str">
        <f t="shared" si="8"/>
        <v>B3_For</v>
      </c>
      <c r="F39" t="str">
        <f t="shared" si="8"/>
        <v>C3_For</v>
      </c>
    </row>
    <row r="42" spans="1:11">
      <c r="C42" t="s">
        <v>713</v>
      </c>
      <c r="D42" t="s">
        <v>15</v>
      </c>
      <c r="E42" t="s">
        <v>16</v>
      </c>
      <c r="F42" t="s">
        <v>17</v>
      </c>
    </row>
    <row r="43" spans="1:11">
      <c r="C43">
        <v>1</v>
      </c>
      <c r="D43" t="str">
        <f>CONCATENATE(D$36,$C43,"_Rev")</f>
        <v>A1_Rev</v>
      </c>
      <c r="E43" t="str">
        <f t="shared" ref="E43:F45" si="9">CONCATENATE(E$36,$C43,"_Rev")</f>
        <v>B1_Rev</v>
      </c>
      <c r="F43" t="str">
        <f t="shared" si="9"/>
        <v>C1_Rev</v>
      </c>
    </row>
    <row r="44" spans="1:11">
      <c r="C44">
        <v>2</v>
      </c>
      <c r="D44" t="str">
        <f t="shared" ref="D44:D45" si="10">CONCATENATE(D$36,$C44,"_Rev")</f>
        <v>A2_Rev</v>
      </c>
      <c r="E44" t="str">
        <f t="shared" si="9"/>
        <v>B2_Rev</v>
      </c>
      <c r="F44" t="str">
        <f t="shared" si="9"/>
        <v>C2_Rev</v>
      </c>
    </row>
    <row r="45" spans="1:11">
      <c r="C45">
        <v>3</v>
      </c>
      <c r="D45" t="str">
        <f t="shared" si="10"/>
        <v>A3_Rev</v>
      </c>
      <c r="E45" t="str">
        <f t="shared" si="9"/>
        <v>B3_Rev</v>
      </c>
      <c r="F45" t="str">
        <f t="shared" si="9"/>
        <v>C3_Rev</v>
      </c>
    </row>
    <row r="48" spans="1:11">
      <c r="A48">
        <v>1</v>
      </c>
      <c r="B48">
        <v>1</v>
      </c>
      <c r="C48" t="str">
        <f>VLOOKUP(A48,$C$36:$F$39,B48+1,FALSE)</f>
        <v>A1_For</v>
      </c>
      <c r="D48" t="str">
        <f>VLOOKUP(A48,$C$25:$F$29,B48+1,FALSE)</f>
        <v>TGTAAAACGACGGCCAGTATACGTAACAGTGCATAGACTGTTGTCTTAAGAACGACTTC</v>
      </c>
    </row>
    <row r="49" spans="1:4">
      <c r="A49">
        <v>2</v>
      </c>
      <c r="B49">
        <v>1</v>
      </c>
      <c r="C49" t="str">
        <f t="shared" ref="C49:C56" si="11">VLOOKUP(A49,$C$36:$F$39,B49+1,FALSE)</f>
        <v>A2_For</v>
      </c>
      <c r="D49" t="str">
        <f>VLOOKUP(A49,$C$25:$F$29,B49+1,FALSE)</f>
        <v>TGTAAAACGACGGCCAGTATACGTAACAGTGCATAGACTCTAGATGCAGTGCTTGCTCT</v>
      </c>
    </row>
    <row r="50" spans="1:4">
      <c r="A50">
        <v>3</v>
      </c>
      <c r="B50">
        <v>1</v>
      </c>
      <c r="C50" t="str">
        <f t="shared" si="11"/>
        <v>A3_For</v>
      </c>
    </row>
    <row r="51" spans="1:4">
      <c r="A51">
        <v>1</v>
      </c>
      <c r="B51">
        <v>2</v>
      </c>
      <c r="C51" t="str">
        <f t="shared" si="11"/>
        <v>B1_For</v>
      </c>
      <c r="D51" t="str">
        <f>VLOOKUP(A51,$C$25:$F$29,B51+1,FALSE)</f>
        <v>TGTAAAACGACGGCCAGTATACGTAACAGTGCATAGACTGCGAATAATACCTCAGAGCG</v>
      </c>
    </row>
    <row r="52" spans="1:4">
      <c r="A52">
        <v>2</v>
      </c>
      <c r="B52">
        <v>2</v>
      </c>
      <c r="C52" t="str">
        <f t="shared" si="11"/>
        <v>B2_For</v>
      </c>
      <c r="D52" t="str">
        <f>VLOOKUP(A52,$C$25:$F$29,B52+1,FALSE)</f>
        <v>TGTAAAACGACGGCCAGTATACGTAACAGTGCATAGACTCAGGTGGTATGGAAGCTATC</v>
      </c>
    </row>
    <row r="53" spans="1:4">
      <c r="A53">
        <v>3</v>
      </c>
      <c r="B53">
        <v>2</v>
      </c>
      <c r="C53" t="str">
        <f t="shared" si="11"/>
        <v>B3_For</v>
      </c>
    </row>
    <row r="54" spans="1:4">
      <c r="A54">
        <v>1</v>
      </c>
      <c r="B54">
        <v>3</v>
      </c>
      <c r="C54" t="str">
        <f t="shared" si="11"/>
        <v>C1_For</v>
      </c>
      <c r="D54" t="str">
        <f>VLOOKUP(A54,$C$25:$F$29,B54+1,FALSE)</f>
        <v>TGTAAAACGACGGCCAGTATACGTAACAGTGCATAGACTGATTCTATAAGATTGCACTA</v>
      </c>
    </row>
    <row r="55" spans="1:4">
      <c r="A55">
        <v>2</v>
      </c>
      <c r="B55">
        <v>3</v>
      </c>
      <c r="C55" t="str">
        <f t="shared" si="11"/>
        <v>C2_For</v>
      </c>
      <c r="D55" t="str">
        <f>VLOOKUP(A55,$C$25:$F$29,B55+1,FALSE)</f>
        <v>TGTAAAACGACGGCCAGTATACGTAACAGTGCATAGACTGTTCCTCACACTACGTCATG</v>
      </c>
    </row>
    <row r="56" spans="1:4">
      <c r="A56">
        <v>3</v>
      </c>
      <c r="B56">
        <v>3</v>
      </c>
      <c r="C56" t="str">
        <f t="shared" si="11"/>
        <v>C3_For</v>
      </c>
    </row>
    <row r="58" spans="1:4">
      <c r="A58">
        <v>1</v>
      </c>
      <c r="B58">
        <v>1</v>
      </c>
      <c r="C58" t="str">
        <f>VLOOKUP(A58,$C$42:$F$45,B58+1,FALSE)</f>
        <v>A1_Rev</v>
      </c>
      <c r="D58" t="str">
        <f>VLOOKUP(A58,$C$31:$F$34,B58+1,FALSE)</f>
        <v>CAGGAAACAGCTATGACATACGTAACAGTGCATAGACTGGAAGTCGTTCTTAAGACAAC</v>
      </c>
    </row>
    <row r="59" spans="1:4">
      <c r="A59">
        <v>2</v>
      </c>
      <c r="B59">
        <v>1</v>
      </c>
      <c r="C59" t="str">
        <f t="shared" ref="C59:C66" si="12">VLOOKUP(A59,$C$42:$F$45,B59+1,FALSE)</f>
        <v>A2_Rev</v>
      </c>
      <c r="D59" t="str">
        <f>VLOOKUP(A59,$C$31:$F$34,B59+1,FALSE)</f>
        <v>CAGGAAACAGCTATGACATACGTAACAGTGCATAGACTGAGAGCAAGCACTGCATCTAG</v>
      </c>
    </row>
    <row r="60" spans="1:4">
      <c r="A60">
        <v>3</v>
      </c>
      <c r="B60">
        <v>1</v>
      </c>
      <c r="C60" t="str">
        <f t="shared" si="12"/>
        <v>A3_Rev</v>
      </c>
    </row>
    <row r="61" spans="1:4">
      <c r="A61">
        <v>1</v>
      </c>
      <c r="B61">
        <v>2</v>
      </c>
      <c r="C61" t="str">
        <f t="shared" si="12"/>
        <v>B1_Rev</v>
      </c>
      <c r="D61" t="str">
        <f>VLOOKUP(A61,$C$31:$F$34,B61+1,FALSE)</f>
        <v>CAGGAAACAGCTATGACATACGTAACAGTGCATAGACTGCGCTCTGAGGTATTATTCGC</v>
      </c>
    </row>
    <row r="62" spans="1:4">
      <c r="A62">
        <v>2</v>
      </c>
      <c r="B62">
        <v>2</v>
      </c>
      <c r="C62" t="str">
        <f t="shared" si="12"/>
        <v>B2_Rev</v>
      </c>
      <c r="D62" t="str">
        <f>VLOOKUP(A62,$C$31:$F$34,B62+1,FALSE)</f>
        <v>CAGGAAACAGCTATGACATACGTAACAGTGCATAGACTGGATAGCTTCCATACCACCTG</v>
      </c>
    </row>
    <row r="63" spans="1:4">
      <c r="A63">
        <v>3</v>
      </c>
      <c r="B63">
        <v>2</v>
      </c>
      <c r="C63" t="str">
        <f t="shared" si="12"/>
        <v>B3_Rev</v>
      </c>
    </row>
    <row r="64" spans="1:4">
      <c r="A64">
        <v>1</v>
      </c>
      <c r="B64">
        <v>3</v>
      </c>
      <c r="C64" t="str">
        <f t="shared" si="12"/>
        <v>C1_Rev</v>
      </c>
      <c r="D64" t="str">
        <f>VLOOKUP(A64,$C$31:$F$34,B64+1,FALSE)</f>
        <v>CAGGAAACAGCTATGACATACGTAACAGTGCATAGACTGTAGTGCAATCTTATAGAATC</v>
      </c>
    </row>
    <row r="65" spans="1:4">
      <c r="A65">
        <v>2</v>
      </c>
      <c r="B65">
        <v>3</v>
      </c>
      <c r="C65" t="str">
        <f t="shared" si="12"/>
        <v>C2_Rev</v>
      </c>
      <c r="D65" t="str">
        <f>VLOOKUP(A65,$C$31:$F$34,B65+1,FALSE)</f>
        <v>CAGGAAACAGCTATGACATACGTAACAGTGCATAGACTGCATGACGTAGTGTGAGGAAC</v>
      </c>
    </row>
    <row r="66" spans="1:4">
      <c r="A66">
        <v>3</v>
      </c>
      <c r="B66">
        <v>3</v>
      </c>
      <c r="C66" t="str">
        <f t="shared" si="12"/>
        <v>C3_Rev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T4 terminators</vt:lpstr>
      <vt:lpstr>features</vt:lpstr>
      <vt:lpstr>TPcon1,TPcon2</vt:lpstr>
      <vt:lpstr>(old)</vt:lpstr>
      <vt:lpstr>TPcon2 BamHI</vt:lpstr>
      <vt:lpstr>TPcon3 BsmBI</vt:lpstr>
      <vt:lpstr>TPcon4</vt:lpstr>
      <vt:lpstr>analysis</vt:lpstr>
    </vt:vector>
  </TitlesOfParts>
  <Company>20n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Christopher Anderson</dc:creator>
  <cp:lastModifiedBy>John Christopher Anderson</cp:lastModifiedBy>
  <dcterms:created xsi:type="dcterms:W3CDTF">2016-03-03T04:06:10Z</dcterms:created>
  <dcterms:modified xsi:type="dcterms:W3CDTF">2016-07-05T00:26:22Z</dcterms:modified>
</cp:coreProperties>
</file>