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560" yWindow="560" windowWidth="27900" windowHeight="16840" tabRatio="872" firstSheet="28" activeTab="38"/>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_1116_all.csv" sheetId="33" r:id="rId7"/>
    <sheet name="irate1_all__1116_by age" sheetId="32" r:id="rId8"/>
    <sheet name="irate1_individual years" sheetId="13" r:id="rId9"/>
    <sheet name="irate1_5years" sheetId="27" r:id="rId10"/>
    <sheet name="irate1_" sheetId="30" r:id="rId11"/>
    <sheet name="Initiation1 by age" sheetId="36" r:id="rId12"/>
    <sheet name="r_init1_age" sheetId="37" r:id="rId13"/>
    <sheet name="irate2" sheetId="10" r:id="rId14"/>
    <sheet name="irate2_individual years" sheetId="17" r:id="rId15"/>
    <sheet name="irate2_5years" sheetId="29" r:id="rId16"/>
    <sheet name="irate2_" sheetId="31" r:id="rId17"/>
    <sheet name="Initiation2 by age" sheetId="38" r:id="rId18"/>
    <sheet name="r_init2_age" sheetId="39" r:id="rId19"/>
    <sheet name="Discontinuation" sheetId="14" r:id="rId20"/>
    <sheet name="Discontinuation by age" sheetId="25" r:id="rId21"/>
    <sheet name="r_discont_age" sheetId="35" r:id="rId22"/>
    <sheet name="Failure" sheetId="15" r:id="rId23"/>
    <sheet name="Switching" sheetId="16" r:id="rId24"/>
    <sheet name="switching_matrix (cell %)" sheetId="18" r:id="rId25"/>
    <sheet name="switching_matrix (n)" sheetId="24" r:id="rId26"/>
    <sheet name="switching_matrix" sheetId="26" r:id="rId27"/>
    <sheet name="contraception_failure_discontin" sheetId="11" r:id="rId28"/>
    <sheet name="lit summary" sheetId="19" r:id="rId29"/>
    <sheet name="WHO" sheetId="20" r:id="rId30"/>
    <sheet name="Guttmacher" sheetId="21" r:id="rId31"/>
    <sheet name="USAID" sheetId="22" r:id="rId32"/>
    <sheet name="cprev2010.csv" sheetId="23" r:id="rId33"/>
    <sheet name="Fert contracep proj interpol" sheetId="40" r:id="rId34"/>
    <sheet name="Contracep_projections" sheetId="41" r:id="rId35"/>
    <sheet name="r_init_year" sheetId="42" r:id="rId36"/>
    <sheet name="drates_12m" sheetId="44" r:id="rId37"/>
    <sheet name="r_discont_year_old_new_calcs" sheetId="45" r:id="rId38"/>
    <sheet name="r_discont_year" sheetId="46" r:id="rId39"/>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4" i="44" l="1"/>
  <c r="C92" i="45"/>
  <c r="C91" i="45"/>
  <c r="C90" i="45"/>
  <c r="C89" i="45"/>
  <c r="C88" i="45"/>
  <c r="C87" i="45"/>
  <c r="C86" i="45"/>
  <c r="C85" i="45"/>
  <c r="C84" i="45"/>
  <c r="C83" i="45"/>
  <c r="C82" i="45"/>
  <c r="C81" i="45"/>
  <c r="C80" i="45"/>
  <c r="C79" i="45"/>
  <c r="C78" i="45"/>
  <c r="C77" i="45"/>
  <c r="C76" i="45"/>
  <c r="C75" i="45"/>
  <c r="C74" i="45"/>
  <c r="C73" i="45"/>
  <c r="C72" i="45"/>
  <c r="C71" i="45"/>
  <c r="C70" i="45"/>
  <c r="C69" i="45"/>
  <c r="C68" i="45"/>
  <c r="C67" i="45"/>
  <c r="C66" i="45"/>
  <c r="C65" i="45"/>
  <c r="C64" i="45"/>
  <c r="C63" i="45"/>
  <c r="C62" i="45"/>
  <c r="C61" i="45"/>
  <c r="C60" i="45"/>
  <c r="C59" i="45"/>
  <c r="C58" i="45"/>
  <c r="C57" i="45"/>
  <c r="C56" i="45"/>
  <c r="C55" i="45"/>
  <c r="C54" i="45"/>
  <c r="C53" i="45"/>
  <c r="C52" i="45"/>
  <c r="C51" i="45"/>
  <c r="C50" i="45"/>
  <c r="C49" i="45"/>
  <c r="C48" i="45"/>
  <c r="C47" i="45"/>
  <c r="C46" i="45"/>
  <c r="C45" i="45"/>
  <c r="C44" i="45"/>
  <c r="C43" i="45"/>
  <c r="C42" i="45"/>
  <c r="C41" i="45"/>
  <c r="C40" i="45"/>
  <c r="C39" i="45"/>
  <c r="C38" i="45"/>
  <c r="C37" i="45"/>
  <c r="C36" i="45"/>
  <c r="C35" i="45"/>
  <c r="C34" i="45"/>
  <c r="C33" i="45"/>
  <c r="C32" i="45"/>
  <c r="C31" i="45"/>
  <c r="C30" i="45"/>
  <c r="C29" i="45"/>
  <c r="C28" i="45"/>
  <c r="C27" i="45"/>
  <c r="C26" i="45"/>
  <c r="C25" i="45"/>
  <c r="C24" i="45"/>
  <c r="C23" i="45"/>
  <c r="C22" i="45"/>
  <c r="C21" i="45"/>
  <c r="C20" i="45"/>
  <c r="C19" i="45"/>
  <c r="C18" i="45"/>
  <c r="C17" i="45"/>
  <c r="C16" i="45"/>
  <c r="C15" i="45"/>
  <c r="C14" i="45"/>
  <c r="C13" i="45"/>
  <c r="C12" i="45"/>
  <c r="C11" i="45"/>
  <c r="C10" i="45"/>
  <c r="C9" i="45"/>
  <c r="C8" i="45"/>
  <c r="C7" i="45"/>
  <c r="C6" i="45"/>
  <c r="C5" i="45"/>
  <c r="C4" i="45"/>
  <c r="C3" i="45"/>
  <c r="C2" i="45"/>
  <c r="M5" i="44"/>
  <c r="M6" i="44"/>
  <c r="M7" i="44"/>
  <c r="M8" i="44"/>
  <c r="M9" i="44"/>
  <c r="M13" i="44"/>
  <c r="B97" i="40"/>
  <c r="B10" i="40"/>
  <c r="D97" i="40"/>
  <c r="C97" i="40"/>
  <c r="B96" i="40"/>
  <c r="D96" i="40"/>
  <c r="C96" i="40"/>
  <c r="B95" i="40"/>
  <c r="D95" i="40"/>
  <c r="C95" i="40"/>
  <c r="D94" i="40"/>
  <c r="C94" i="40"/>
  <c r="B93" i="40"/>
  <c r="D93" i="40"/>
  <c r="C93" i="40"/>
  <c r="B92" i="40"/>
  <c r="D92" i="40"/>
  <c r="C92" i="40"/>
  <c r="B91" i="40"/>
  <c r="D91" i="40"/>
  <c r="C91" i="40"/>
  <c r="B90" i="40"/>
  <c r="D90" i="40"/>
  <c r="C90" i="40"/>
  <c r="D89" i="40"/>
  <c r="C89" i="40"/>
  <c r="B88" i="40"/>
  <c r="D88" i="40"/>
  <c r="C88" i="40"/>
  <c r="B87" i="40"/>
  <c r="D87" i="40"/>
  <c r="C87" i="40"/>
  <c r="B86" i="40"/>
  <c r="D86" i="40"/>
  <c r="C86" i="40"/>
  <c r="B85" i="40"/>
  <c r="D85" i="40"/>
  <c r="C85" i="40"/>
  <c r="D84" i="40"/>
  <c r="C84" i="40"/>
  <c r="B83" i="40"/>
  <c r="D83" i="40"/>
  <c r="C83" i="40"/>
  <c r="B82" i="40"/>
  <c r="D82" i="40"/>
  <c r="C82" i="40"/>
  <c r="B81" i="40"/>
  <c r="D81" i="40"/>
  <c r="C81" i="40"/>
  <c r="B80" i="40"/>
  <c r="D80" i="40"/>
  <c r="C80" i="40"/>
  <c r="D79" i="40"/>
  <c r="C79" i="40"/>
  <c r="B78" i="40"/>
  <c r="D78" i="40"/>
  <c r="C78" i="40"/>
  <c r="B77" i="40"/>
  <c r="D77" i="40"/>
  <c r="C77" i="40"/>
  <c r="B76" i="40"/>
  <c r="D76" i="40"/>
  <c r="C76" i="40"/>
  <c r="B75" i="40"/>
  <c r="D75" i="40"/>
  <c r="C75" i="40"/>
  <c r="D74" i="40"/>
  <c r="C74" i="40"/>
  <c r="B73" i="40"/>
  <c r="D73" i="40"/>
  <c r="C73" i="40"/>
  <c r="B72" i="40"/>
  <c r="D72" i="40"/>
  <c r="C72" i="40"/>
  <c r="B71" i="40"/>
  <c r="D71" i="40"/>
  <c r="C71" i="40"/>
  <c r="B70" i="40"/>
  <c r="D70" i="40"/>
  <c r="C70" i="40"/>
  <c r="D69" i="40"/>
  <c r="C69" i="40"/>
  <c r="B68" i="40"/>
  <c r="D68" i="40"/>
  <c r="C68" i="40"/>
  <c r="B67" i="40"/>
  <c r="D67" i="40"/>
  <c r="C67" i="40"/>
  <c r="B66" i="40"/>
  <c r="D66" i="40"/>
  <c r="C66" i="40"/>
  <c r="B65" i="40"/>
  <c r="D65" i="40"/>
  <c r="C65" i="40"/>
  <c r="D64" i="40"/>
  <c r="C64" i="40"/>
  <c r="B63" i="40"/>
  <c r="D63" i="40"/>
  <c r="C63" i="40"/>
  <c r="B62" i="40"/>
  <c r="D62" i="40"/>
  <c r="C62" i="40"/>
  <c r="B61" i="40"/>
  <c r="D61" i="40"/>
  <c r="C61" i="40"/>
  <c r="B60" i="40"/>
  <c r="D60" i="40"/>
  <c r="C60" i="40"/>
  <c r="D59" i="40"/>
  <c r="C59" i="40"/>
  <c r="B58" i="40"/>
  <c r="D58" i="40"/>
  <c r="C58" i="40"/>
  <c r="B57" i="40"/>
  <c r="D57" i="40"/>
  <c r="C57" i="40"/>
  <c r="B56" i="40"/>
  <c r="D56" i="40"/>
  <c r="C56" i="40"/>
  <c r="B55" i="40"/>
  <c r="D55" i="40"/>
  <c r="C55" i="40"/>
  <c r="D54" i="40"/>
  <c r="C54" i="40"/>
  <c r="B53" i="40"/>
  <c r="D53" i="40"/>
  <c r="C53" i="40"/>
  <c r="B52" i="40"/>
  <c r="D52" i="40"/>
  <c r="C52" i="40"/>
  <c r="B51" i="40"/>
  <c r="D51" i="40"/>
  <c r="C51" i="40"/>
  <c r="B50" i="40"/>
  <c r="D50" i="40"/>
  <c r="C50" i="40"/>
  <c r="D49" i="40"/>
  <c r="C49" i="40"/>
  <c r="B48" i="40"/>
  <c r="D48" i="40"/>
  <c r="C48" i="40"/>
  <c r="B47" i="40"/>
  <c r="D47" i="40"/>
  <c r="C47" i="40"/>
  <c r="B46" i="40"/>
  <c r="D46" i="40"/>
  <c r="C46" i="40"/>
  <c r="B45" i="40"/>
  <c r="D45" i="40"/>
  <c r="C45" i="40"/>
  <c r="D44" i="40"/>
  <c r="C44" i="40"/>
  <c r="B43" i="40"/>
  <c r="D43" i="40"/>
  <c r="C43" i="40"/>
  <c r="B42" i="40"/>
  <c r="D42" i="40"/>
  <c r="C42" i="40"/>
  <c r="B41" i="40"/>
  <c r="D41" i="40"/>
  <c r="C41" i="40"/>
  <c r="B40" i="40"/>
  <c r="D40" i="40"/>
  <c r="C40" i="40"/>
  <c r="D39" i="40"/>
  <c r="C39" i="40"/>
  <c r="B38" i="40"/>
  <c r="D38" i="40"/>
  <c r="C38" i="40"/>
  <c r="B37" i="40"/>
  <c r="D37" i="40"/>
  <c r="C37" i="40"/>
  <c r="B36" i="40"/>
  <c r="D36" i="40"/>
  <c r="C36" i="40"/>
  <c r="B35" i="40"/>
  <c r="D35" i="40"/>
  <c r="C35" i="40"/>
  <c r="D34" i="40"/>
  <c r="C34" i="40"/>
  <c r="B33" i="40"/>
  <c r="D33" i="40"/>
  <c r="C33" i="40"/>
  <c r="B32" i="40"/>
  <c r="D32" i="40"/>
  <c r="C32" i="40"/>
  <c r="B31" i="40"/>
  <c r="D31" i="40"/>
  <c r="C31" i="40"/>
  <c r="B30" i="40"/>
  <c r="D30" i="40"/>
  <c r="C30" i="40"/>
  <c r="D29" i="40"/>
  <c r="C29" i="40"/>
  <c r="B28" i="40"/>
  <c r="D28" i="40"/>
  <c r="C28" i="40"/>
  <c r="B27" i="40"/>
  <c r="D27" i="40"/>
  <c r="C27" i="40"/>
  <c r="B26" i="40"/>
  <c r="D26" i="40"/>
  <c r="C26" i="40"/>
  <c r="B25" i="40"/>
  <c r="D25" i="40"/>
  <c r="C25" i="40"/>
  <c r="D24" i="40"/>
  <c r="C24" i="40"/>
  <c r="B23" i="40"/>
  <c r="D23" i="40"/>
  <c r="C23" i="40"/>
  <c r="B22" i="40"/>
  <c r="D22" i="40"/>
  <c r="C22" i="40"/>
  <c r="B21" i="40"/>
  <c r="D21" i="40"/>
  <c r="C21" i="40"/>
  <c r="B20" i="40"/>
  <c r="D20" i="40"/>
  <c r="C20" i="40"/>
  <c r="D19" i="40"/>
  <c r="C19" i="40"/>
  <c r="B18" i="40"/>
  <c r="D18" i="40"/>
  <c r="C18" i="40"/>
  <c r="B17" i="40"/>
  <c r="D17" i="40"/>
  <c r="C17" i="40"/>
  <c r="B16" i="40"/>
  <c r="D16" i="40"/>
  <c r="C16" i="40"/>
  <c r="B15" i="40"/>
  <c r="D15" i="40"/>
  <c r="C15" i="40"/>
  <c r="D14" i="40"/>
  <c r="C14" i="40"/>
  <c r="B13" i="40"/>
  <c r="D13" i="40"/>
  <c r="C13" i="40"/>
  <c r="B12" i="40"/>
  <c r="D12" i="40"/>
  <c r="C12" i="40"/>
  <c r="B11" i="40"/>
  <c r="D11" i="40"/>
  <c r="C11" i="40"/>
  <c r="D10" i="40"/>
  <c r="C10" i="40"/>
  <c r="D9" i="40"/>
  <c r="C9" i="40"/>
  <c r="B8" i="40"/>
  <c r="D8" i="40"/>
  <c r="C8" i="40"/>
  <c r="B7" i="40"/>
  <c r="D7" i="40"/>
  <c r="C7" i="40"/>
  <c r="B6" i="40"/>
  <c r="D6" i="40"/>
  <c r="C6" i="40"/>
  <c r="B5" i="40"/>
  <c r="D5" i="40"/>
  <c r="C5" i="40"/>
  <c r="D4" i="40"/>
  <c r="C4" i="40"/>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8" i="38"/>
  <c r="F8" i="38"/>
  <c r="J8" i="38"/>
  <c r="I9" i="38"/>
  <c r="I10" i="38"/>
  <c r="I11" i="38"/>
  <c r="I12" i="38"/>
  <c r="I13" i="38"/>
  <c r="I14" i="38"/>
  <c r="I15" i="38"/>
  <c r="I16" i="38"/>
  <c r="I17" i="38"/>
  <c r="I18" i="38"/>
  <c r="I19" i="38"/>
  <c r="I20" i="38"/>
  <c r="I21" i="38"/>
  <c r="I22" i="38"/>
  <c r="I23" i="38"/>
  <c r="I24" i="38"/>
  <c r="I25" i="38"/>
  <c r="I26" i="38"/>
  <c r="I27" i="38"/>
  <c r="I28" i="38"/>
  <c r="I29" i="38"/>
  <c r="I30" i="38"/>
  <c r="I31" i="38"/>
  <c r="I32" i="38"/>
  <c r="I33" i="38"/>
  <c r="I34" i="38"/>
  <c r="I35" i="38"/>
  <c r="I36" i="38"/>
  <c r="I37" i="38"/>
  <c r="I38" i="38"/>
  <c r="I39" i="38"/>
  <c r="I40" i="38"/>
  <c r="I41" i="38"/>
  <c r="I42" i="38"/>
  <c r="I8" i="38"/>
  <c r="J42" i="38"/>
  <c r="B36" i="39"/>
  <c r="J41" i="38"/>
  <c r="B35" i="39"/>
  <c r="J40" i="38"/>
  <c r="B34" i="39"/>
  <c r="J39" i="38"/>
  <c r="B33" i="39"/>
  <c r="J38" i="38"/>
  <c r="B32" i="39"/>
  <c r="J37" i="38"/>
  <c r="B31" i="39"/>
  <c r="J36" i="38"/>
  <c r="B30" i="39"/>
  <c r="J35" i="38"/>
  <c r="B29" i="39"/>
  <c r="J34" i="38"/>
  <c r="B28" i="39"/>
  <c r="J33" i="38"/>
  <c r="B27" i="39"/>
  <c r="J32" i="38"/>
  <c r="B26" i="39"/>
  <c r="J31" i="38"/>
  <c r="B25" i="39"/>
  <c r="J30" i="38"/>
  <c r="B24" i="39"/>
  <c r="J29" i="38"/>
  <c r="B23" i="39"/>
  <c r="J28" i="38"/>
  <c r="B22" i="39"/>
  <c r="J27" i="38"/>
  <c r="B21" i="39"/>
  <c r="J26" i="38"/>
  <c r="B20" i="39"/>
  <c r="J25" i="38"/>
  <c r="B19" i="39"/>
  <c r="J24" i="38"/>
  <c r="B18" i="39"/>
  <c r="J23" i="38"/>
  <c r="B17" i="39"/>
  <c r="J22" i="38"/>
  <c r="B16" i="39"/>
  <c r="J21" i="38"/>
  <c r="B15" i="39"/>
  <c r="J20" i="38"/>
  <c r="B14" i="39"/>
  <c r="J19" i="38"/>
  <c r="B13" i="39"/>
  <c r="J18" i="38"/>
  <c r="B12" i="39"/>
  <c r="J17" i="38"/>
  <c r="B11" i="39"/>
  <c r="J16" i="38"/>
  <c r="B10" i="39"/>
  <c r="J15" i="38"/>
  <c r="B9" i="39"/>
  <c r="J14" i="38"/>
  <c r="B8" i="39"/>
  <c r="J13" i="38"/>
  <c r="B7" i="39"/>
  <c r="J12" i="38"/>
  <c r="B6" i="39"/>
  <c r="J11" i="38"/>
  <c r="B5" i="39"/>
  <c r="J10" i="38"/>
  <c r="B4" i="39"/>
  <c r="J9" i="38"/>
  <c r="B3" i="39"/>
  <c r="B2" i="39"/>
  <c r="F42" i="38"/>
  <c r="F41" i="38"/>
  <c r="F40" i="38"/>
  <c r="F39" i="38"/>
  <c r="F38" i="38"/>
  <c r="F37" i="38"/>
  <c r="F36" i="38"/>
  <c r="F35" i="38"/>
  <c r="F34" i="38"/>
  <c r="F33" i="38"/>
  <c r="F32" i="38"/>
  <c r="F31" i="38"/>
  <c r="F30" i="38"/>
  <c r="F29" i="38"/>
  <c r="F28" i="38"/>
  <c r="F27" i="38"/>
  <c r="F26" i="38"/>
  <c r="F25" i="38"/>
  <c r="F24" i="38"/>
  <c r="F23" i="38"/>
  <c r="F22" i="38"/>
  <c r="F21" i="38"/>
  <c r="F20" i="38"/>
  <c r="F19" i="38"/>
  <c r="F18" i="38"/>
  <c r="F17" i="38"/>
  <c r="F16" i="38"/>
  <c r="F15" i="38"/>
  <c r="F14" i="38"/>
  <c r="F13" i="38"/>
  <c r="F12" i="38"/>
  <c r="F11" i="38"/>
  <c r="F10" i="38"/>
  <c r="F9" i="38"/>
  <c r="N1" i="38"/>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2" i="37"/>
  <c r="E10" i="36"/>
  <c r="E9" i="36"/>
  <c r="E8" i="36"/>
  <c r="D10" i="36"/>
  <c r="D9"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8" i="36"/>
  <c r="E42" i="36"/>
  <c r="B42" i="36"/>
  <c r="E41" i="36"/>
  <c r="B41" i="36"/>
  <c r="E40" i="36"/>
  <c r="B40" i="36"/>
  <c r="E39" i="36"/>
  <c r="B39" i="36"/>
  <c r="E38" i="36"/>
  <c r="B38" i="36"/>
  <c r="E37" i="36"/>
  <c r="B37" i="36"/>
  <c r="E36" i="36"/>
  <c r="B36" i="36"/>
  <c r="E35" i="36"/>
  <c r="B35" i="36"/>
  <c r="E34" i="36"/>
  <c r="B34" i="36"/>
  <c r="E33" i="36"/>
  <c r="B33" i="36"/>
  <c r="E32" i="36"/>
  <c r="B32" i="36"/>
  <c r="E31" i="36"/>
  <c r="B31" i="36"/>
  <c r="E30" i="36"/>
  <c r="B30" i="36"/>
  <c r="E29" i="36"/>
  <c r="B29" i="36"/>
  <c r="E28" i="36"/>
  <c r="B28" i="36"/>
  <c r="E27" i="36"/>
  <c r="B27" i="36"/>
  <c r="E26" i="36"/>
  <c r="B26" i="36"/>
  <c r="E25" i="36"/>
  <c r="B25" i="36"/>
  <c r="E24" i="36"/>
  <c r="B24" i="36"/>
  <c r="E23" i="36"/>
  <c r="B23" i="36"/>
  <c r="E22" i="36"/>
  <c r="B22" i="36"/>
  <c r="E21" i="36"/>
  <c r="B21" i="36"/>
  <c r="E20" i="36"/>
  <c r="B20" i="36"/>
  <c r="E19" i="36"/>
  <c r="B19" i="36"/>
  <c r="E18" i="36"/>
  <c r="B18" i="36"/>
  <c r="E17" i="36"/>
  <c r="B17" i="36"/>
  <c r="E16" i="36"/>
  <c r="B16" i="36"/>
  <c r="E15" i="36"/>
  <c r="B15" i="36"/>
  <c r="E14" i="36"/>
  <c r="B14" i="36"/>
  <c r="E13" i="36"/>
  <c r="B13" i="36"/>
  <c r="E12" i="36"/>
  <c r="B12" i="36"/>
  <c r="E11" i="36"/>
  <c r="B11" i="36"/>
  <c r="B10" i="36"/>
  <c r="B9" i="36"/>
  <c r="B8" i="36"/>
  <c r="I1" i="36"/>
  <c r="A2" i="31"/>
  <c r="D2" i="30"/>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2" i="35"/>
  <c r="E8" i="25"/>
  <c r="I1"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D8" i="25"/>
  <c r="R3" i="32"/>
  <c r="R2" i="32"/>
  <c r="F41"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7" i="32"/>
  <c r="J2" i="32"/>
  <c r="J3" i="32"/>
  <c r="D7" i="32"/>
  <c r="B8" i="32"/>
  <c r="C8" i="32"/>
  <c r="B9" i="32"/>
  <c r="C9" i="32"/>
  <c r="B10" i="32"/>
  <c r="C10" i="32"/>
  <c r="B11" i="32"/>
  <c r="C11" i="32"/>
  <c r="B12" i="32"/>
  <c r="C12" i="32"/>
  <c r="B13" i="32"/>
  <c r="C13" i="32"/>
  <c r="B14" i="32"/>
  <c r="C14" i="32"/>
  <c r="B15" i="32"/>
  <c r="C15" i="32"/>
  <c r="B16" i="32"/>
  <c r="C16" i="32"/>
  <c r="B17" i="32"/>
  <c r="C17" i="32"/>
  <c r="B18" i="32"/>
  <c r="C18" i="32"/>
  <c r="B19" i="32"/>
  <c r="C19" i="32"/>
  <c r="B20" i="32"/>
  <c r="C20" i="32"/>
  <c r="B21" i="32"/>
  <c r="C21" i="32"/>
  <c r="B22" i="32"/>
  <c r="C22" i="32"/>
  <c r="B23" i="32"/>
  <c r="C23" i="32"/>
  <c r="B24" i="32"/>
  <c r="C24" i="32"/>
  <c r="B25" i="32"/>
  <c r="C25" i="32"/>
  <c r="B26" i="32"/>
  <c r="C26" i="32"/>
  <c r="B27" i="32"/>
  <c r="C27" i="32"/>
  <c r="B28" i="32"/>
  <c r="C28" i="32"/>
  <c r="B29" i="32"/>
  <c r="C29" i="32"/>
  <c r="B30" i="32"/>
  <c r="C30" i="32"/>
  <c r="B31" i="32"/>
  <c r="C31" i="32"/>
  <c r="B32" i="32"/>
  <c r="C32" i="32"/>
  <c r="B33" i="32"/>
  <c r="C33" i="32"/>
  <c r="B34" i="32"/>
  <c r="C34" i="32"/>
  <c r="B35" i="32"/>
  <c r="C35" i="32"/>
  <c r="B36" i="32"/>
  <c r="C36" i="32"/>
  <c r="B37" i="32"/>
  <c r="C37" i="32"/>
  <c r="B38" i="32"/>
  <c r="C38" i="32"/>
  <c r="B39" i="32"/>
  <c r="C39" i="32"/>
  <c r="B40" i="32"/>
  <c r="C40" i="32"/>
  <c r="B41" i="32"/>
  <c r="C41" i="32"/>
  <c r="B7" i="32"/>
  <c r="C7" i="32"/>
  <c r="B8" i="25"/>
  <c r="E7" i="32"/>
  <c r="D8" i="32"/>
  <c r="E8" i="32"/>
  <c r="D9" i="32"/>
  <c r="E9" i="32"/>
  <c r="D10" i="32"/>
  <c r="E10" i="32"/>
  <c r="D11" i="32"/>
  <c r="E11" i="32"/>
  <c r="D12" i="32"/>
  <c r="E12" i="32"/>
  <c r="D13" i="32"/>
  <c r="E13" i="32"/>
  <c r="D14" i="32"/>
  <c r="E14" i="32"/>
  <c r="D15" i="32"/>
  <c r="E15" i="32"/>
  <c r="D16" i="32"/>
  <c r="E16" i="32"/>
  <c r="D17" i="32"/>
  <c r="E17" i="32"/>
  <c r="D18" i="32"/>
  <c r="E18" i="32"/>
  <c r="D19" i="32"/>
  <c r="E19" i="32"/>
  <c r="D20" i="32"/>
  <c r="E20" i="32"/>
  <c r="D21" i="32"/>
  <c r="E21" i="32"/>
  <c r="D22" i="32"/>
  <c r="E22" i="32"/>
  <c r="D23" i="32"/>
  <c r="E23" i="32"/>
  <c r="D24" i="32"/>
  <c r="E24" i="32"/>
  <c r="D25" i="32"/>
  <c r="E25" i="32"/>
  <c r="D26" i="32"/>
  <c r="E26" i="32"/>
  <c r="D27" i="32"/>
  <c r="E27" i="32"/>
  <c r="D28" i="32"/>
  <c r="E28" i="32"/>
  <c r="D29" i="32"/>
  <c r="E29" i="32"/>
  <c r="D30" i="32"/>
  <c r="E30" i="32"/>
  <c r="D31" i="32"/>
  <c r="E31" i="32"/>
  <c r="D32" i="32"/>
  <c r="E32" i="32"/>
  <c r="D33" i="32"/>
  <c r="E33" i="32"/>
  <c r="D34" i="32"/>
  <c r="E34" i="32"/>
  <c r="D35" i="32"/>
  <c r="E35" i="32"/>
  <c r="D36" i="32"/>
  <c r="E36" i="32"/>
  <c r="D37" i="32"/>
  <c r="E37" i="32"/>
  <c r="D38" i="32"/>
  <c r="E38" i="32"/>
  <c r="D39" i="32"/>
  <c r="E39" i="32"/>
  <c r="D40" i="32"/>
  <c r="E40" i="32"/>
  <c r="D41" i="32"/>
  <c r="E41" i="32"/>
  <c r="B2" i="31"/>
  <c r="C2" i="31"/>
  <c r="D2" i="31"/>
  <c r="E2" i="31"/>
  <c r="F2" i="31"/>
  <c r="G2" i="31"/>
  <c r="H2" i="31"/>
  <c r="I2" i="31"/>
  <c r="J2" i="31"/>
  <c r="K2" i="31"/>
  <c r="B2" i="30"/>
  <c r="C2" i="30"/>
  <c r="E2" i="30"/>
  <c r="F2" i="30"/>
  <c r="G2" i="30"/>
  <c r="H2" i="30"/>
  <c r="I2" i="30"/>
  <c r="J2" i="30"/>
  <c r="K2" i="30"/>
  <c r="A2" i="30"/>
  <c r="L18" i="17"/>
  <c r="K18" i="17"/>
  <c r="J18" i="17"/>
  <c r="I18" i="17"/>
  <c r="H18" i="17"/>
  <c r="G18" i="17"/>
  <c r="F18" i="17"/>
  <c r="E18" i="17"/>
  <c r="D18" i="17"/>
  <c r="C18" i="17"/>
  <c r="B18" i="17"/>
  <c r="G20" i="13"/>
  <c r="H20" i="13"/>
  <c r="I20" i="13"/>
  <c r="J20" i="13"/>
  <c r="K20" i="13"/>
  <c r="L20" i="13"/>
  <c r="B20" i="13"/>
  <c r="C20" i="13"/>
  <c r="D20" i="13"/>
  <c r="E20" i="13"/>
  <c r="F20" i="13"/>
  <c r="L2" i="18"/>
  <c r="L3" i="18"/>
  <c r="L4" i="18"/>
  <c r="L5" i="18"/>
  <c r="L6" i="18"/>
  <c r="L7" i="18"/>
  <c r="L8" i="18"/>
  <c r="L9" i="18"/>
  <c r="L10" i="18"/>
  <c r="K2" i="26"/>
  <c r="B2" i="26"/>
  <c r="C2" i="26"/>
  <c r="D2" i="26"/>
  <c r="E2" i="26"/>
  <c r="F2" i="26"/>
  <c r="G2" i="26"/>
  <c r="H2" i="26"/>
  <c r="I2" i="26"/>
  <c r="J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<sst xmlns="http://schemas.openxmlformats.org/spreadsheetml/2006/main" count="37530" uniqueCount="362">
  <si>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</si>
  <si>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</si>
  <si>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</si>
  <si>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</si>
  <si>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</si>
  <si>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</si>
  <si>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</si>
  <si>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</si>
  <si>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</si>
  <si>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</si>
  <si>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</si>
  <si>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</si>
  <si>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</si>
  <si>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</si>
  <si>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</si>
  <si>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</si>
  <si>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</si>
  <si>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</si>
  <si>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</si>
  <si>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</si>
  <si>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</si>
  <si>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</si>
  <si>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</si>
  <si>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</si>
  <si>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</si>
  <si>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</si>
  <si>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</si>
  <si>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</si>
  <si>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</si>
  <si>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</si>
  <si>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</si>
  <si>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</si>
  <si>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</si>
  <si>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</si>
  <si>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</si>
  <si>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</si>
  <si>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</si>
  <si>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</si>
  <si>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</si>
  <si>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</si>
  <si>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</si>
  <si>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</si>
  <si>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</si>
  <si>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</si>
  <si>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</si>
  <si>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</si>
  <si>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</si>
  <si>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</si>
  <si>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</si>
  <si>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</si>
  <si>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</si>
  <si>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</si>
  <si>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</si>
  <si>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</si>
  <si>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</si>
  <si>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</si>
  <si>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</si>
  <si>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</si>
  <si>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</si>
  <si>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</si>
  <si>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</si>
  <si>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</si>
  <si>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</si>
  <si>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</si>
  <si>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</si>
  <si>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</si>
  <si>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</si>
  <si>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</si>
  <si>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</si>
  <si>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</si>
  <si>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</si>
  <si>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</si>
  <si>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</si>
  <si>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</si>
  <si>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</si>
  <si>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</si>
  <si>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</si>
  <si>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</si>
  <si>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</si>
  <si>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</si>
  <si>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</si>
  <si>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</si>
  <si>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</si>
  <si>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</si>
  <si>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</si>
  <si>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</si>
  <si>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</si>
  <si>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</si>
  <si>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</si>
  <si>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</si>
  <si>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</si>
  <si>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</si>
  <si>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</si>
  <si>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</si>
  <si>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</si>
  <si>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</si>
  <si>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</si>
  <si>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</si>
  <si>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</si>
  <si>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</si>
  <si>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</si>
  <si>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</si>
  <si>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</si>
  <si>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</si>
  <si>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</si>
  <si>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</si>
  <si>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</si>
  <si>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</si>
  <si>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</si>
  <si>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</si>
  <si>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</si>
  <si>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</si>
  <si>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</si>
  <si>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</si>
  <si>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</si>
  <si>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</si>
  <si>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</si>
  <si>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</si>
  <si>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</si>
  <si>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</si>
  <si>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</si>
  <si>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</si>
  <si>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</si>
  <si>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</si>
  <si>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</si>
  <si>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</si>
  <si>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</si>
  <si>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</si>
  <si>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</si>
  <si>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</si>
  <si>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</si>
  <si>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</si>
  <si>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</si>
  <si>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</si>
  <si>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</si>
  <si>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</si>
  <si>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</si>
  <si>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</si>
  <si>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</si>
  <si>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</si>
  <si>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</si>
  <si>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</si>
  <si>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</si>
  <si>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</si>
  <si>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</si>
  <si>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</si>
  <si>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</si>
  <si>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</si>
  <si>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</si>
  <si>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</si>
  <si>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</si>
  <si>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</si>
  <si>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</si>
  <si>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</si>
  <si>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</si>
  <si>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</si>
  <si>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</si>
  <si>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</si>
  <si>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</si>
  <si>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</si>
  <si>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</si>
  <si>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</si>
  <si>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</si>
  <si>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</si>
  <si>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</si>
  <si>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</si>
  <si>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</si>
  <si>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</si>
  <si>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</si>
  <si>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</si>
  <si>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</si>
  <si>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</si>
  <si>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</si>
  <si>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</si>
  <si>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</si>
  <si>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</si>
  <si>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</si>
  <si>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</si>
  <si>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</si>
  <si>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</si>
  <si>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</si>
  <si>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</si>
  <si>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</si>
  <si>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</si>
  <si>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</si>
  <si>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</si>
  <si>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</si>
  <si>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</si>
  <si>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</si>
  <si>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</si>
  <si>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</si>
  <si>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</si>
  <si>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</si>
  <si>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</si>
  <si>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</si>
  <si>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</si>
  <si>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</si>
  <si>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</si>
  <si>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</si>
  <si>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</si>
  <si>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</si>
  <si>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</si>
  <si>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</si>
  <si>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</si>
  <si>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</si>
  <si>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</si>
  <si>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</si>
  <si>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</si>
  <si>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</si>
  <si>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</si>
  <si>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</si>
  <si>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</si>
  <si>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</si>
  <si>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</si>
  <si>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</si>
  <si>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</si>
  <si>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</si>
  <si>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</si>
  <si>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</si>
  <si>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</si>
  <si>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</si>
  <si>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</si>
  <si>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</si>
  <si>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</si>
  <si>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</si>
  <si>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</si>
  <si>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</si>
  <si>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</si>
  <si>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</si>
  <si>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</si>
  <si>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</si>
  <si>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</si>
  <si>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</si>
  <si>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</si>
  <si>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</si>
  <si>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</si>
  <si>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</si>
  <si>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</si>
  <si>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</si>
  <si>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</si>
  <si>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</si>
  <si>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</si>
  <si>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</si>
  <si>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</si>
  <si>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</si>
  <si>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</si>
  <si>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</si>
  <si>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</si>
  <si>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</si>
  <si>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</si>
  <si>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</si>
  <si>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</si>
  <si>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</si>
  <si>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</si>
  <si>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</si>
  <si>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</si>
  <si>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</si>
  <si>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</si>
  <si>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</si>
  <si>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</si>
  <si>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</si>
  <si>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</si>
  <si>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</si>
  <si>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</si>
  <si>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</si>
  <si>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</si>
  <si>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</si>
  <si>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</si>
  <si>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</si>
  <si>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</si>
  <si>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</si>
  <si>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</si>
  <si>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</si>
  <si>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</si>
  <si>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</si>
  <si>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</si>
  <si>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combined</t>
  </si>
  <si>
    <t>change %</t>
  </si>
  <si>
    <t>2005-2010</t>
  </si>
  <si>
    <t>2011-2016</t>
  </si>
  <si>
    <t>2006-10</t>
  </si>
  <si>
    <t>2005-09</t>
  </si>
  <si>
    <t>2007-11</t>
  </si>
  <si>
    <t>2008-12</t>
  </si>
  <si>
    <t>2009-13</t>
  </si>
  <si>
    <t>2010-14</t>
  </si>
  <si>
    <t>2011-15</t>
  </si>
  <si>
    <t>2012-16</t>
  </si>
  <si>
    <t>seems to be an upswing in contraception initiation rates in 2011</t>
  </si>
  <si>
    <t>--&gt; divide into 2005-2010 and 2011-2016?</t>
  </si>
  <si>
    <t>2005-10</t>
  </si>
  <si>
    <t>2011-16</t>
  </si>
  <si>
    <t>(also see sheet 'irate1_individual years')</t>
  </si>
  <si>
    <t>(also see sheet 'irate2_individual years')</t>
  </si>
  <si>
    <t>2005-16</t>
  </si>
  <si>
    <t>just use 2011-2016 in model? (sheet irate2_)</t>
  </si>
  <si>
    <t>just use 2011-2016 in model? (sheet irate1_)</t>
  </si>
  <si>
    <t>irate1hr_age1</t>
  </si>
  <si>
    <t>irate1hr_age2</t>
  </si>
  <si>
    <t>fracpoly: stcox age_</t>
  </si>
  <si>
    <t>Iage___1 = X^-2-.120162076</t>
  </si>
  <si>
    <t>Iage___2 = X^3-24.00760659</t>
  </si>
  <si>
    <t>r_init1_fracpoly</t>
  </si>
  <si>
    <t>(where: X = age_/10)</t>
  </si>
  <si>
    <t>r_init_age age^2</t>
  </si>
  <si>
    <t>irate1_age1</t>
  </si>
  <si>
    <t>irate1_age2</t>
  </si>
  <si>
    <t>fracpoly: regress _d age_</t>
  </si>
  <si>
    <t>Iage___2 = X^-2*ln(X)-.1273065414</t>
  </si>
  <si>
    <t>fracpoly: regress  _d age_</t>
  </si>
  <si>
    <t>This makes sense - higher initiation rates in younger ages, drops off when wanting kids, then picks up again when don't want kids anymore</t>
  </si>
  <si>
    <t>trying to add age to stcox models and then doing fracpoly on the stcox models doesn't seem to work!</t>
  </si>
  <si>
    <t>female_sterilisation</t>
  </si>
  <si>
    <t>_d is initiations (init1) in stset data [recode init1 to 0 &amp; 1 from . &amp; 1 and get same results with fracpoly: regress init1 age_ ]</t>
  </si>
  <si>
    <t>This is from eventsfile.dta which is the 2016 DHS (i.e same as eventsfile2016.dta)</t>
  </si>
  <si>
    <t>avergae:</t>
  </si>
  <si>
    <t>r_discont_age</t>
  </si>
  <si>
    <t>to get irate1_ to sum to 1</t>
  </si>
  <si>
    <t>to get irate2_ to sum to 1</t>
  </si>
  <si>
    <t>regress _d age_ age_sq</t>
  </si>
  <si>
    <t>r_init1_age</t>
  </si>
  <si>
    <t>r_init1_age_sq</t>
  </si>
  <si>
    <t>r_init1_cons</t>
  </si>
  <si>
    <t>r_inti1 age age^2</t>
  </si>
  <si>
    <t>_d is init1</t>
  </si>
  <si>
    <t>age_ is exact age in years</t>
  </si>
  <si>
    <t>Iage__1 = X^-2-.120162076</t>
  </si>
  <si>
    <t>Iage__2 = X^-2*ln(X)-.1273065414</t>
  </si>
  <si>
    <t>proportion relative change compared to average (use this because want to preserve different rates for each contraception method though have one model for age)</t>
  </si>
  <si>
    <t>r_init2_age</t>
  </si>
  <si>
    <t>r_init2_age_sq</t>
  </si>
  <si>
    <t>r_init2_cons</t>
  </si>
  <si>
    <t>_d is init2</t>
  </si>
  <si>
    <t>r_inti2 age age^2</t>
  </si>
  <si>
    <t>r_init2_fracpoly</t>
  </si>
  <si>
    <t>Iage__1 = X^-2-.1196273042</t>
  </si>
  <si>
    <t>Iage___2 = X^3-24.16876872</t>
  </si>
  <si>
    <t>p-value</t>
  </si>
  <si>
    <t>Fracpoly model is not significant: Prob &gt; F  = 0.0891</t>
  </si>
  <si>
    <t>age_ age_sq model is not significant: Prob &gt; F = 0.0963</t>
  </si>
  <si>
    <t>regress _d age_</t>
  </si>
  <si>
    <t>age_ model is significant: Prob &gt; F = 0.0306 though not very significant so perhaps not really worth adding computational complexity to the model?</t>
  </si>
  <si>
    <t>fertility</t>
  </si>
  <si>
    <t>r_init_year</t>
  </si>
  <si>
    <t>r_discont_year</t>
  </si>
  <si>
    <t>secular increase in Contraception use</t>
  </si>
  <si>
    <t>Totaal Fertility Rate increase from WPP 2019 mediaum variant scenario 'WPP2019_FERT_F04_TOTAL_FERTILITY'</t>
  </si>
  <si>
    <t>1. moved WPP fertility data for each period to midpoint year i.e. 2010-2015 is 2012</t>
  </si>
  <si>
    <t>2. Interpolated fertility from one 5 year period to the next by year by calculating the difference between the first and last years of the 5 year period, dividing by 5 and adding this amount, once, twice, three times and four times to the first, second, third and fourth years in betwen the first and last years of the 5 year period respectively</t>
  </si>
  <si>
    <t>3. Calculate r_init_year and r_discont_year so that 2013 is base year (mid point of 2011-2016 is base initiation rate as per model parameters) then each year is caclulated as the ratio of 2013 fertility to that years fertility: r_init_year increases as fertility decreases and r_discont_year decreases as fertility decreases</t>
  </si>
  <si>
    <t>drates_12m.dta from line 366 of 'failure discontinuation switching rates.do'</t>
  </si>
  <si>
    <t>proportion of reasons for discontinuation (reasons 2-7)</t>
  </si>
  <si>
    <t>Desire to become pregnant</t>
  </si>
  <si>
    <t>only use desire to become pregnant in r_discont_year</t>
  </si>
  <si>
    <t>Other method related reason</t>
  </si>
  <si>
    <t>Side effects</t>
  </si>
  <si>
    <t>Wanted more effective method</t>
  </si>
  <si>
    <t>Other fertility related reasons</t>
  </si>
  <si>
    <t>Other reason/DK</t>
  </si>
  <si>
    <t>Weighted N</t>
  </si>
  <si>
    <t>Unweighted N</t>
  </si>
  <si>
    <t>r_discont_year_old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</si>
</sst>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 #,##0.00_-;_-* &quot;-&quot;??_-;_-@_-"/>
    <numFmt numFmtId="165" formatCode="0.0"/>
    <numFmt numFmtId="166" formatCode="0.0000"/>
    <numFmt numFmtId="167" formatCode="0.00000000000000"/>
    <numFmt numFmtId="168" formatCode="##0;\-##0;0"/>
    <numFmt numFmtId="169" formatCode="##0.00000;\-##0.00000;0.000"/>
    <numFmt numFmtId="170" formatCode="##0.0000;\-##0.0000;0.00"/>
  </numFmts>
  <fonts count="41"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
      <sz val="12"/>
      <color rgb="FF000000"/>
      <name val="Calibri"/>
      <family val="2"/>
      <scheme val="minor"/>
    </font>
    <font>
      <sz val="12"/>
      <color theme="0" tint="-0.499984740745262"/>
      <name val="Calibri"/>
      <scheme val="minor"/>
    </font>
    <font>
      <b/>
      <sz val="12"/>
      <color theme="0" tint="-0.499984740745262"/>
      <name val="Calibri"/>
      <scheme val="minor"/>
    </font>
    <font>
      <sz val="12"/>
      <color theme="9" tint="-0.249977111117893"/>
      <name val="Calibri"/>
      <scheme val="minor"/>
    </font>
    <font>
      <sz val="8"/>
      <color theme="1"/>
      <name val="Calibri"/>
      <family val="2"/>
      <scheme val="minor"/>
    </font>
    <font>
      <sz val="10"/>
      <color theme="1"/>
      <name val="Calibri"/>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7"/>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7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39" fillId="0" borderId="0"/>
  </cellStyleXfs>
  <cellXfs count="253">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4" fillId="0" borderId="10" xfId="100" applyFont="1" applyBorder="1"/>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0" xfId="100" applyFont="1" applyAlignment="1">
      <alignment horizontal="center"/>
    </xf>
    <xf numFmtId="0" fontId="24"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49" fontId="23" fillId="0" borderId="28" xfId="100" applyNumberFormat="1" applyFont="1" applyBorder="1" applyAlignment="1">
      <alignment horizontal="center" vertical="center"/>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24" fillId="0" borderId="0" xfId="100" applyFont="1" applyBorder="1" applyAlignment="1">
      <alignment horizontal="center" vertical="center"/>
    </xf>
    <xf numFmtId="0" fontId="24" fillId="0" borderId="28" xfId="100" applyFont="1" applyBorder="1" applyAlignment="1">
      <alignment horizontal="left" wrapText="1"/>
    </xf>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0" fontId="0" fillId="0" borderId="0" xfId="0" applyAlignment="1">
      <alignment horizontal="right"/>
    </xf>
    <xf numFmtId="11" fontId="0" fillId="0" borderId="0" xfId="0" applyNumberFormat="1"/>
    <xf numFmtId="10" fontId="0" fillId="0" borderId="0" xfId="0" applyNumberFormat="1"/>
    <xf numFmtId="0" fontId="35" fillId="0" borderId="0" xfId="0" applyFont="1"/>
    <xf numFmtId="0" fontId="35" fillId="0" borderId="0" xfId="0" applyNumberFormat="1" applyFont="1"/>
    <xf numFmtId="0" fontId="0" fillId="0" borderId="13" xfId="0" applyBorder="1"/>
    <xf numFmtId="11" fontId="0" fillId="0" borderId="13" xfId="0" applyNumberFormat="1" applyBorder="1"/>
    <xf numFmtId="11" fontId="35" fillId="0" borderId="0" xfId="0" applyNumberFormat="1" applyFont="1"/>
    <xf numFmtId="0" fontId="35" fillId="0" borderId="13" xfId="0" applyFont="1" applyBorder="1"/>
    <xf numFmtId="0" fontId="35" fillId="0" borderId="13" xfId="0" applyNumberFormat="1" applyFont="1" applyBorder="1"/>
    <xf numFmtId="0" fontId="0" fillId="0" borderId="0" xfId="0" applyBorder="1"/>
    <xf numFmtId="0" fontId="0" fillId="0" borderId="0" xfId="0" quotePrefix="1"/>
    <xf numFmtId="0" fontId="15" fillId="0" borderId="0" xfId="0" applyFont="1"/>
    <xf numFmtId="0" fontId="36" fillId="0" borderId="0" xfId="0" applyFont="1"/>
    <xf numFmtId="0" fontId="36" fillId="0" borderId="0" xfId="0" applyFont="1" applyAlignment="1">
      <alignment horizontal="right"/>
    </xf>
    <xf numFmtId="0" fontId="37" fillId="0" borderId="0" xfId="0" applyFont="1"/>
    <xf numFmtId="0" fontId="0" fillId="0" borderId="0" xfId="0" applyAlignment="1"/>
    <xf numFmtId="167" fontId="0" fillId="0" borderId="0" xfId="0" applyNumberFormat="1"/>
    <xf numFmtId="0" fontId="15" fillId="0" borderId="0" xfId="0" applyFont="1" applyAlignment="1">
      <alignment horizontal="right"/>
    </xf>
    <xf numFmtId="0" fontId="40" fillId="0" borderId="0" xfId="171" applyFont="1"/>
    <xf numFmtId="0" fontId="39" fillId="0" borderId="0" xfId="171"/>
    <xf numFmtId="0" fontId="17" fillId="0" borderId="0" xfId="171" applyFont="1"/>
    <xf numFmtId="168" fontId="28" fillId="0" borderId="0" xfId="171" applyNumberFormat="1" applyFont="1" applyAlignment="1">
      <alignment horizontal="right"/>
    </xf>
    <xf numFmtId="169" fontId="28" fillId="0" borderId="0" xfId="171" applyNumberFormat="1" applyFont="1" applyAlignment="1">
      <alignment horizontal="right"/>
    </xf>
    <xf numFmtId="170" fontId="28" fillId="0" borderId="0" xfId="171" applyNumberFormat="1" applyFont="1" applyAlignment="1">
      <alignment horizontal="right"/>
    </xf>
    <xf numFmtId="0" fontId="38" fillId="0" borderId="0" xfId="0" applyFont="1" applyAlignment="1">
      <alignment horizontal="center" wrapText="1"/>
    </xf>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3" fillId="0" borderId="13" xfId="100" applyFont="1" applyBorder="1" applyAlignment="1">
      <alignment horizontal="left" vertical="top" wrapText="1"/>
    </xf>
    <xf numFmtId="0" fontId="23" fillId="0" borderId="0" xfId="100" applyFont="1" applyFill="1" applyBorder="1" applyAlignment="1">
      <alignment horizontal="left" vertical="center" wrapText="1"/>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4" xfId="100" applyFont="1" applyBorder="1" applyAlignment="1">
      <alignment horizontal="left" vertical="center"/>
    </xf>
    <xf numFmtId="0" fontId="23" fillId="0" borderId="10" xfId="100" applyFont="1" applyBorder="1" applyAlignment="1">
      <alignment horizontal="center"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3" fillId="0" borderId="14" xfId="100" applyFont="1" applyBorder="1" applyAlignment="1">
      <alignment horizontal="left" wrapText="1"/>
    </xf>
    <xf numFmtId="0" fontId="23" fillId="0" borderId="15" xfId="100" applyFont="1" applyBorder="1" applyAlignment="1">
      <alignment horizontal="center" vertical="center" wrapText="1"/>
    </xf>
    <xf numFmtId="0" fontId="23" fillId="0" borderId="16"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6"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8" borderId="16" xfId="100" applyFont="1" applyFill="1" applyBorder="1" applyAlignment="1">
      <alignment horizontal="center" vertical="center" wrapText="1"/>
    </xf>
    <xf numFmtId="0" fontId="23" fillId="39" borderId="10" xfId="100" applyFont="1" applyFill="1" applyBorder="1" applyAlignment="1">
      <alignment horizontal="center"/>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34" borderId="15"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34" borderId="16"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43" borderId="10" xfId="100" applyFont="1" applyFill="1" applyBorder="1" applyAlignment="1">
      <alignment horizontal="left"/>
    </xf>
    <xf numFmtId="0" fontId="23" fillId="0" borderId="10" xfId="100" applyFont="1" applyBorder="1" applyAlignment="1">
      <alignment horizontal="left"/>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3" fillId="41" borderId="0" xfId="100" applyFont="1" applyFill="1" applyAlignment="1">
      <alignment horizontal="center" vertical="center" wrapText="1"/>
    </xf>
    <xf numFmtId="0" fontId="23" fillId="41" borderId="28" xfId="100" applyFont="1" applyFill="1" applyBorder="1" applyAlignment="1">
      <alignment horizontal="center" vertical="center" wrapText="1"/>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4" fillId="45" borderId="0" xfId="100" applyFont="1" applyFill="1" applyAlignment="1">
      <alignment horizontal="left" vertical="center"/>
    </xf>
    <xf numFmtId="0" fontId="24" fillId="45" borderId="28" xfId="100" applyFont="1" applyFill="1" applyBorder="1" applyAlignment="1">
      <alignment horizontal="left" vertical="center"/>
    </xf>
    <xf numFmtId="0" fontId="23" fillId="34" borderId="26" xfId="100" applyFont="1" applyFill="1" applyBorder="1" applyAlignment="1">
      <alignment horizontal="left" vertical="center" wrapText="1"/>
    </xf>
    <xf numFmtId="0" fontId="23" fillId="34" borderId="29"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0" borderId="10" xfId="100" applyFont="1" applyBorder="1" applyAlignment="1">
      <alignment horizontal="center" vertical="center" wrapText="1"/>
    </xf>
    <xf numFmtId="0" fontId="24" fillId="45" borderId="0" xfId="100" applyFont="1" applyFill="1" applyBorder="1" applyAlignment="1">
      <alignment horizontal="left" vertical="center"/>
    </xf>
    <xf numFmtId="0" fontId="24" fillId="45" borderId="0" xfId="100" applyFont="1" applyFill="1" applyAlignment="1">
      <alignment horizontal="left" vertical="center" wrapText="1"/>
    </xf>
    <xf numFmtId="0" fontId="24" fillId="45" borderId="28" xfId="100" applyFont="1" applyFill="1" applyBorder="1" applyAlignment="1">
      <alignment horizontal="left" vertical="center" wrapText="1"/>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24" fillId="45" borderId="0" xfId="100" applyFont="1" applyFill="1" applyAlignment="1">
      <alignment vertical="center"/>
    </xf>
    <xf numFmtId="0" fontId="29" fillId="0" borderId="0" xfId="100" applyFont="1" applyAlignment="1">
      <alignment horizontal="left" wrapText="1"/>
    </xf>
    <xf numFmtId="0" fontId="24" fillId="45" borderId="31" xfId="100" applyFont="1" applyFill="1" applyBorder="1" applyAlignment="1">
      <alignment horizontal="left" vertical="center"/>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34" fillId="0" borderId="11" xfId="100" applyFont="1" applyBorder="1" applyAlignment="1">
      <alignment horizontal="left"/>
    </xf>
    <xf numFmtId="0" fontId="34" fillId="0" borderId="12" xfId="100" applyFont="1" applyBorder="1" applyAlignment="1">
      <alignment horizontal="left"/>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41" borderId="32" xfId="100" applyFont="1" applyFill="1" applyBorder="1" applyAlignment="1">
      <alignment horizontal="center" vertical="center" wrapText="1"/>
    </xf>
    <xf numFmtId="0" fontId="23" fillId="41" borderId="31"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4" fillId="35" borderId="40" xfId="100" applyFont="1" applyFill="1" applyBorder="1" applyAlignment="1">
      <alignment horizontal="center" vertical="center"/>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0" fontId="34" fillId="0" borderId="11" xfId="100" applyFont="1" applyBorder="1" applyAlignment="1"/>
    <xf numFmtId="0" fontId="34" fillId="0" borderId="12" xfId="100" applyFont="1" applyBorder="1" applyAlignment="1"/>
    <xf numFmtId="0" fontId="24" fillId="45" borderId="31" xfId="100" applyFont="1" applyFill="1" applyBorder="1" applyAlignment="1">
      <alignment horizontal="left" vertical="center" wrapText="1"/>
    </xf>
    <xf numFmtId="0" fontId="0" fillId="47" borderId="10" xfId="0" applyFill="1" applyBorder="1"/>
    <xf numFmtId="0" fontId="0" fillId="47" borderId="0" xfId="0" applyFill="1"/>
  </cellXfs>
  <cellStyles count="17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rmal 3" xfId="17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styles" Target="styles.xml"/><Relationship Id="rId42" Type="http://schemas.openxmlformats.org/officeDocument/2006/relationships/sharedStrings" Target="sharedStrings.xml"/><Relationship Id="rId43"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lineChart>
        <c:grouping val="standard"/>
        <c:varyColors val="0"/>
        <c:ser>
          <c:idx val="2"/>
          <c:order val="0"/>
          <c:tx>
            <c:strRef>
              <c:f>'irate1_all__1116_by age'!$F$6</c:f>
              <c:strCache>
                <c:ptCount val="1"/>
                <c:pt idx="0">
                  <c:v>fracpoly: regress  _d age_</c:v>
                </c:pt>
              </c:strCache>
            </c:strRef>
          </c:tx>
          <c:marker>
            <c:symbol val="none"/>
          </c:marker>
          <c:cat>
            <c:numRef>
              <c:f>'irate1_all__1116_by age'!$A$7:$A$41</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'irate1_all__1116_by age'!$F$7:$F$41</c:f>
              <c:numCache>
                <c:formatCode>General</c:formatCode>
                <c:ptCount val="35"/>
                <c:pt idx="0">
                  <c:v>0.454503591140426</c:v>
                </c:pt>
                <c:pt idx="1">
                  <c:v>0.418747010247099</c:v>
                </c:pt>
                <c:pt idx="2">
                  <c:v>0.392297491354445</c:v>
                </c:pt>
                <c:pt idx="3">
                  <c:v>0.372643578325149</c:v>
                </c:pt>
                <c:pt idx="4">
                  <c:v>0.358017004579093</c:v>
                </c:pt>
                <c:pt idx="5">
                  <c:v>0.347151709273572</c:v>
                </c:pt>
                <c:pt idx="6">
                  <c:v>0.339127664599196</c:v>
                </c:pt>
                <c:pt idx="7">
                  <c:v>0.333267442054397</c:v>
                </c:pt>
                <c:pt idx="8">
                  <c:v>0.329066361857404</c:v>
                </c:pt>
                <c:pt idx="9">
                  <c:v>0.326144488148002</c:v>
                </c:pt>
                <c:pt idx="10">
                  <c:v>0.324213110915318</c:v>
                </c:pt>
                <c:pt idx="11">
                  <c:v>0.32305100371896</c:v>
                </c:pt>
                <c:pt idx="12">
                  <c:v>0.322487383933087</c:v>
                </c:pt>
                <c:pt idx="13">
                  <c:v>0.322389535706805</c:v>
                </c:pt>
                <c:pt idx="14">
                  <c:v>0.322653720189335</c:v>
                </c:pt>
                <c:pt idx="15">
                  <c:v>0.323198431958551</c:v>
                </c:pt>
                <c:pt idx="16">
                  <c:v>0.323959349096164</c:v>
                </c:pt>
                <c:pt idx="17">
                  <c:v>0.324885518755908</c:v>
                </c:pt>
                <c:pt idx="18">
                  <c:v>0.325936452832421</c:v>
                </c:pt>
                <c:pt idx="19">
                  <c:v>0.327079900139298</c:v>
                </c:pt>
                <c:pt idx="20">
                  <c:v>0.32829012572303</c:v>
                </c:pt>
                <c:pt idx="21">
                  <c:v>0.329546573351739</c:v>
                </c:pt>
                <c:pt idx="22">
                  <c:v>0.330832819658211</c:v>
                </c:pt>
                <c:pt idx="23">
                  <c:v>0.332135751812035</c:v>
                </c:pt>
                <c:pt idx="24">
                  <c:v>0.333444917619042</c:v>
                </c:pt>
                <c:pt idx="25">
                  <c:v>0.334752009437552</c:v>
                </c:pt>
                <c:pt idx="26">
                  <c:v>0.336050452539505</c:v>
                </c:pt>
                <c:pt idx="27">
                  <c:v>0.33733507542865</c:v>
                </c:pt>
                <c:pt idx="28">
                  <c:v>0.338601844793894</c:v>
                </c:pt>
                <c:pt idx="29">
                  <c:v>0.339847651678496</c:v>
                </c:pt>
                <c:pt idx="30">
                  <c:v>0.341070138412677</c:v>
                </c:pt>
                <c:pt idx="31">
                  <c:v>0.342267558126306</c:v>
                </c:pt>
                <c:pt idx="32">
                  <c:v>0.343438660403661</c:v>
                </c:pt>
                <c:pt idx="33">
                  <c:v>0.344582597991976</c:v>
                </c:pt>
                <c:pt idx="34">
                  <c:v>0.345698850524711</c:v>
                </c:pt>
              </c:numCache>
            </c:numRef>
          </c:val>
          <c:smooth val="0"/>
        </c:ser>
        <c:dLbls>
          <c:showLegendKey val="0"/>
          <c:showVal val="0"/>
          <c:showCatName val="0"/>
          <c:showSerName val="0"/>
          <c:showPercent val="0"/>
          <c:showBubbleSize val="0"/>
        </c:dLbls>
        <c:marker val="1"/>
        <c:smooth val="0"/>
        <c:axId val="-2125336232"/>
        <c:axId val="-2084092616"/>
      </c:lineChart>
      <c:catAx>
        <c:axId val="-2125336232"/>
        <c:scaling>
          <c:orientation val="minMax"/>
        </c:scaling>
        <c:delete val="0"/>
        <c:axPos val="b"/>
        <c:numFmt formatCode="General" sourceLinked="1"/>
        <c:majorTickMark val="out"/>
        <c:minorTickMark val="none"/>
        <c:tickLblPos val="nextTo"/>
        <c:crossAx val="-2084092616"/>
        <c:crosses val="autoZero"/>
        <c:auto val="1"/>
        <c:lblAlgn val="ctr"/>
        <c:lblOffset val="100"/>
        <c:noMultiLvlLbl val="0"/>
      </c:catAx>
      <c:valAx>
        <c:axId val="-2084092616"/>
        <c:scaling>
          <c:orientation val="minMax"/>
        </c:scaling>
        <c:delete val="0"/>
        <c:axPos val="l"/>
        <c:majorGridlines/>
        <c:numFmt formatCode="General" sourceLinked="1"/>
        <c:majorTickMark val="out"/>
        <c:minorTickMark val="none"/>
        <c:tickLblPos val="nextTo"/>
        <c:crossAx val="-2125336232"/>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by method, moving 5 year average </a:t>
            </a:r>
          </a:p>
          <a:p>
            <a:pPr>
              <a:defRPr/>
            </a:pPr>
            <a:r>
              <a:rPr lang="en-US" baseline="0"/>
              <a:t>from Malawi DHS contraception calendar data</a:t>
            </a:r>
            <a:endParaRPr lang="en-US"/>
          </a:p>
        </c:rich>
      </c:tx>
      <c:layout>
        <c:manualLayout>
          <c:xMode val="edge"/>
          <c:yMode val="edge"/>
          <c:x val="0.0508826845587963"/>
          <c:y val="0.0166073546856465"/>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irate1_5years!$C$1</c:f>
              <c:strCache>
                <c:ptCount val="1"/>
                <c:pt idx="0">
                  <c:v>pill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irate1_5years!$C$2:$C$9</c:f>
              <c:numCache>
                <c:formatCode>General</c:formatCode>
                <c:ptCount val="8"/>
                <c:pt idx="0">
                  <c:v>0.0005395386</c:v>
                </c:pt>
                <c:pt idx="1">
                  <c:v>0.0005791147</c:v>
                </c:pt>
                <c:pt idx="2">
                  <c:v>0.000558765</c:v>
                </c:pt>
                <c:pt idx="3">
                  <c:v>0.000538446</c:v>
                </c:pt>
                <c:pt idx="4">
                  <c:v>0.000534581</c:v>
                </c:pt>
                <c:pt idx="5">
                  <c:v>0.000515498</c:v>
                </c:pt>
                <c:pt idx="6">
                  <c:v>0.00141138</c:v>
                </c:pt>
                <c:pt idx="7">
                  <c:v>0.001613604</c:v>
                </c:pt>
              </c:numCache>
            </c:numRef>
          </c:val>
          <c:smooth val="0"/>
        </c:ser>
        <c:ser>
          <c:idx val="1"/>
          <c:order val="1"/>
          <c:tx>
            <c:strRef>
              <c:f>irate1_5years!$D$1</c:f>
              <c:strCache>
                <c:ptCount val="1"/>
                <c:pt idx="0">
                  <c:v>IUD</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irate1_5years!$D$2:$D$9</c:f>
              <c:numCache>
                <c:formatCode>General</c:formatCode>
                <c:ptCount val="8"/>
                <c:pt idx="0">
                  <c:v>1.93846E-5</c:v>
                </c:pt>
                <c:pt idx="1">
                  <c:v>2.80461E-5</c:v>
                </c:pt>
                <c:pt idx="2">
                  <c:v>3.74006E-5</c:v>
                </c:pt>
                <c:pt idx="3">
                  <c:v>6.22996E-5</c:v>
                </c:pt>
                <c:pt idx="4">
                  <c:v>8.62703E-5</c:v>
                </c:pt>
                <c:pt idx="5">
                  <c:v>0.00010046</c:v>
                </c:pt>
                <c:pt idx="6">
                  <c:v>0.000357525</c:v>
                </c:pt>
                <c:pt idx="7">
                  <c:v>0.000437071</c:v>
                </c:pt>
              </c:numCache>
            </c:numRef>
          </c:val>
          <c:smooth val="0"/>
        </c:ser>
        <c:ser>
          <c:idx val="2"/>
          <c:order val="2"/>
          <c:tx>
            <c:strRef>
              <c:f>irate1_5years!$E$1</c:f>
              <c:strCache>
                <c:ptCount val="1"/>
                <c:pt idx="0">
                  <c:v>injections</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irate1_5years!$E$2:$E$9</c:f>
              <c:numCache>
                <c:formatCode>General</c:formatCode>
                <c:ptCount val="8"/>
                <c:pt idx="0">
                  <c:v>0.0051861932</c:v>
                </c:pt>
                <c:pt idx="1">
                  <c:v>0.0057017026</c:v>
                </c:pt>
                <c:pt idx="2">
                  <c:v>0.0057896129</c:v>
                </c:pt>
                <c:pt idx="3">
                  <c:v>0.005924392</c:v>
                </c:pt>
                <c:pt idx="4">
                  <c:v>0.005915048</c:v>
                </c:pt>
                <c:pt idx="5">
                  <c:v>0.005652878</c:v>
                </c:pt>
                <c:pt idx="6">
                  <c:v>0.015347351</c:v>
                </c:pt>
                <c:pt idx="7">
                  <c:v>0.017541274</c:v>
                </c:pt>
              </c:numCache>
            </c:numRef>
          </c:val>
          <c:smooth val="0"/>
        </c:ser>
        <c:ser>
          <c:idx val="3"/>
          <c:order val="3"/>
          <c:tx>
            <c:strRef>
              <c:f>irate1_5years!$F$1</c:f>
              <c:strCache>
                <c:ptCount val="1"/>
                <c:pt idx="0">
                  <c:v>implant</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irate1_5years!$F$2:$F$9</c:f>
              <c:numCache>
                <c:formatCode>General</c:formatCode>
                <c:ptCount val="8"/>
                <c:pt idx="0">
                  <c:v>0.0001195385</c:v>
                </c:pt>
                <c:pt idx="1">
                  <c:v>0.0001788888</c:v>
                </c:pt>
                <c:pt idx="2">
                  <c:v>0.0003523136</c:v>
                </c:pt>
                <c:pt idx="3">
                  <c:v>0.000566629</c:v>
                </c:pt>
                <c:pt idx="4">
                  <c:v>0.000839845</c:v>
                </c:pt>
                <c:pt idx="5">
                  <c:v>0.001155654</c:v>
                </c:pt>
                <c:pt idx="6">
                  <c:v>0.003713763</c:v>
                </c:pt>
                <c:pt idx="7">
                  <c:v>0.004370707</c:v>
                </c:pt>
              </c:numCache>
            </c:numRef>
          </c:val>
          <c:smooth val="0"/>
        </c:ser>
        <c:ser>
          <c:idx val="4"/>
          <c:order val="4"/>
          <c:tx>
            <c:strRef>
              <c:f>irate1_5years!$G$1</c:f>
              <c:strCache>
                <c:ptCount val="1"/>
                <c:pt idx="0">
                  <c:v>male_condom</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irate1_5years!$G$2:$G$9</c:f>
              <c:numCache>
                <c:formatCode>General</c:formatCode>
                <c:ptCount val="8"/>
                <c:pt idx="0">
                  <c:v>0.0010467694</c:v>
                </c:pt>
                <c:pt idx="1">
                  <c:v>0.0012090157</c:v>
                </c:pt>
                <c:pt idx="2">
                  <c:v>0.00112875</c:v>
                </c:pt>
                <c:pt idx="3">
                  <c:v>0.001041293</c:v>
                </c:pt>
                <c:pt idx="4">
                  <c:v>0.000968145</c:v>
                </c:pt>
                <c:pt idx="5">
                  <c:v>0.000853541</c:v>
                </c:pt>
                <c:pt idx="6">
                  <c:v>0.002291152</c:v>
                </c:pt>
                <c:pt idx="7">
                  <c:v>0.002856206</c:v>
                </c:pt>
              </c:numCache>
            </c:numRef>
          </c:val>
          <c:smooth val="0"/>
        </c:ser>
        <c:ser>
          <c:idx val="5"/>
          <c:order val="5"/>
          <c:tx>
            <c:strRef>
              <c:f>irate1_5years!$H$1</c:f>
              <c:strCache>
                <c:ptCount val="1"/>
                <c:pt idx="0">
                  <c:v>female_sterilization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irate1_5years!$H$2:$H$9</c:f>
              <c:numCache>
                <c:formatCode>General</c:formatCode>
                <c:ptCount val="8"/>
                <c:pt idx="0">
                  <c:v>0.0003723462</c:v>
                </c:pt>
                <c:pt idx="1">
                  <c:v>0.0004032579</c:v>
                </c:pt>
                <c:pt idx="2">
                  <c:v>0.0004308549</c:v>
                </c:pt>
                <c:pt idx="3">
                  <c:v>0.000445739</c:v>
                </c:pt>
                <c:pt idx="4">
                  <c:v>0.000447574</c:v>
                </c:pt>
                <c:pt idx="5">
                  <c:v>0.000405506</c:v>
                </c:pt>
                <c:pt idx="6">
                  <c:v>0.00098834</c:v>
                </c:pt>
                <c:pt idx="7">
                  <c:v>0.001064725</c:v>
                </c:pt>
              </c:numCache>
            </c:numRef>
          </c:val>
          <c:smooth val="0"/>
        </c:ser>
        <c:ser>
          <c:idx val="6"/>
          <c:order val="6"/>
          <c:tx>
            <c:strRef>
              <c:f>irate1_5years!$I$1</c:f>
              <c:strCache>
                <c:ptCount val="1"/>
                <c:pt idx="0">
                  <c:v>other_modern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irate1_5years!$I$2:$I$9</c:f>
              <c:numCache>
                <c:formatCode>General</c:formatCode>
                <c:ptCount val="8"/>
                <c:pt idx="0">
                  <c:v>3.47308E-5</c:v>
                </c:pt>
                <c:pt idx="1">
                  <c:v>4.01742E-5</c:v>
                </c:pt>
                <c:pt idx="2">
                  <c:v>3.66526E-5</c:v>
                </c:pt>
                <c:pt idx="3">
                  <c:v>3.04081E-5</c:v>
                </c:pt>
                <c:pt idx="4">
                  <c:v>2.72821E-5</c:v>
                </c:pt>
                <c:pt idx="5">
                  <c:v>1.68655E-5</c:v>
                </c:pt>
                <c:pt idx="6">
                  <c:v>6.73868E-5</c:v>
                </c:pt>
                <c:pt idx="7">
                  <c:v>9.14799E-5</c:v>
                </c:pt>
              </c:numCache>
            </c:numRef>
          </c:val>
          <c:smooth val="0"/>
        </c:ser>
        <c:ser>
          <c:idx val="7"/>
          <c:order val="7"/>
          <c:tx>
            <c:strRef>
              <c:f>irate1_5years!$J$1</c:f>
              <c:strCache>
                <c:ptCount val="1"/>
                <c:pt idx="0">
                  <c:v>periodic_abstinence</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irate1_5years!$J$2:$J$9</c:f>
              <c:numCache>
                <c:formatCode>General</c:formatCode>
                <c:ptCount val="8"/>
                <c:pt idx="0">
                  <c:v>0.0001348846</c:v>
                </c:pt>
                <c:pt idx="1">
                  <c:v>0.0001455367</c:v>
                </c:pt>
                <c:pt idx="2">
                  <c:v>0.0001204299</c:v>
                </c:pt>
                <c:pt idx="3">
                  <c:v>0.000102349</c:v>
                </c:pt>
                <c:pt idx="4">
                  <c:v>7.37353E-5</c:v>
                </c:pt>
                <c:pt idx="5">
                  <c:v>4.83967E-5</c:v>
                </c:pt>
                <c:pt idx="6">
                  <c:v>0.00010108</c:v>
                </c:pt>
                <c:pt idx="7">
                  <c:v>0.000124514</c:v>
                </c:pt>
              </c:numCache>
            </c:numRef>
          </c:val>
          <c:smooth val="0"/>
        </c:ser>
        <c:ser>
          <c:idx val="8"/>
          <c:order val="8"/>
          <c:tx>
            <c:strRef>
              <c:f>irate1_5years!$K$1</c:f>
              <c:strCache>
                <c:ptCount val="1"/>
                <c:pt idx="0">
                  <c:v>withdrawal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irate1_5years!$K$2:$K$9</c:f>
              <c:numCache>
                <c:formatCode>General</c:formatCode>
                <c:ptCount val="8"/>
                <c:pt idx="0">
                  <c:v>0.0005088462</c:v>
                </c:pt>
                <c:pt idx="1">
                  <c:v>0.0005321185</c:v>
                </c:pt>
                <c:pt idx="2">
                  <c:v>0.0004540433</c:v>
                </c:pt>
                <c:pt idx="3">
                  <c:v>0.000372314</c:v>
                </c:pt>
                <c:pt idx="4">
                  <c:v>0.000299365</c:v>
                </c:pt>
                <c:pt idx="5">
                  <c:v>0.000206786</c:v>
                </c:pt>
                <c:pt idx="6">
                  <c:v>0.000370628</c:v>
                </c:pt>
                <c:pt idx="7">
                  <c:v>0.000431989</c:v>
                </c:pt>
              </c:numCache>
            </c:numRef>
          </c:val>
          <c:smooth val="0"/>
        </c:ser>
        <c:ser>
          <c:idx val="9"/>
          <c:order val="9"/>
          <c:tx>
            <c:strRef>
              <c:f>irate1_5years!$L$1</c:f>
              <c:strCache>
                <c:ptCount val="1"/>
                <c:pt idx="0">
                  <c:v>other_traditional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irate1_5years!$L$2:$L$9</c:f>
              <c:numCache>
                <c:formatCode>General</c:formatCode>
                <c:ptCount val="8"/>
                <c:pt idx="0">
                  <c:v>0.0002245385</c:v>
                </c:pt>
                <c:pt idx="1">
                  <c:v>0.0002395291</c:v>
                </c:pt>
                <c:pt idx="2">
                  <c:v>0.0002169235</c:v>
                </c:pt>
                <c:pt idx="3">
                  <c:v>0.000177257</c:v>
                </c:pt>
                <c:pt idx="4">
                  <c:v>0.000138622</c:v>
                </c:pt>
                <c:pt idx="5">
                  <c:v>0.000106326</c:v>
                </c:pt>
                <c:pt idx="6">
                  <c:v>0.000207776</c:v>
                </c:pt>
                <c:pt idx="7">
                  <c:v>0.000221077</c:v>
                </c:pt>
              </c:numCache>
            </c:numRef>
          </c:val>
          <c:smooth val="0"/>
        </c:ser>
        <c:dLbls>
          <c:showLegendKey val="0"/>
          <c:showVal val="0"/>
          <c:showCatName val="0"/>
          <c:showSerName val="0"/>
          <c:showPercent val="0"/>
          <c:showBubbleSize val="0"/>
        </c:dLbls>
        <c:marker val="1"/>
        <c:smooth val="0"/>
        <c:axId val="-2089844200"/>
        <c:axId val="-2084306728"/>
      </c:lineChart>
      <c:catAx>
        <c:axId val="-2089844200"/>
        <c:scaling>
          <c:orientation val="minMax"/>
        </c:scaling>
        <c:delete val="0"/>
        <c:axPos val="b"/>
        <c:majorTickMark val="out"/>
        <c:minorTickMark val="none"/>
        <c:tickLblPos val="nextTo"/>
        <c:crossAx val="-2084306728"/>
        <c:crosses val="autoZero"/>
        <c:auto val="1"/>
        <c:lblAlgn val="ctr"/>
        <c:lblOffset val="100"/>
        <c:noMultiLvlLbl val="0"/>
      </c:catAx>
      <c:valAx>
        <c:axId val="-2084306728"/>
        <c:scaling>
          <c:orientation val="minMax"/>
          <c:max val="0.018"/>
        </c:scaling>
        <c:delete val="0"/>
        <c:axPos val="l"/>
        <c:majorGridlines/>
        <c:numFmt formatCode="General" sourceLinked="1"/>
        <c:majorTickMark val="out"/>
        <c:minorTickMark val="none"/>
        <c:tickLblPos val="nextTo"/>
        <c:crossAx val="-2089844200"/>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'Initiation1 by age'!$B$7</c:f>
              <c:strCache>
                <c:ptCount val="1"/>
                <c:pt idx="0">
                  <c:v>r_inti1 age age^2</c:v>
                </c:pt>
              </c:strCache>
            </c:strRef>
          </c:tx>
          <c:marker>
            <c:symbol val="none"/>
          </c:marker>
          <c:cat>
            <c:numRef>
              <c:f>'Initiation1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'Initiation1 by age'!$B$8:$B$42</c:f>
              <c:numCache>
                <c:formatCode>General</c:formatCode>
                <c:ptCount val="35"/>
                <c:pt idx="0">
                  <c:v>0.3655073</c:v>
                </c:pt>
                <c:pt idx="1">
                  <c:v>0.3608539</c:v>
                </c:pt>
                <c:pt idx="2">
                  <c:v>0.3564679</c:v>
                </c:pt>
                <c:pt idx="3">
                  <c:v>0.3523493</c:v>
                </c:pt>
                <c:pt idx="4">
                  <c:v>0.3484981</c:v>
                </c:pt>
                <c:pt idx="5">
                  <c:v>0.3449143</c:v>
                </c:pt>
                <c:pt idx="6">
                  <c:v>0.3415979</c:v>
                </c:pt>
                <c:pt idx="7">
                  <c:v>0.3385489</c:v>
                </c:pt>
                <c:pt idx="8">
                  <c:v>0.3357673</c:v>
                </c:pt>
                <c:pt idx="9">
                  <c:v>0.3332531</c:v>
                </c:pt>
                <c:pt idx="10">
                  <c:v>0.3310063</c:v>
                </c:pt>
                <c:pt idx="11">
                  <c:v>0.3290269</c:v>
                </c:pt>
                <c:pt idx="12">
                  <c:v>0.3273149</c:v>
                </c:pt>
                <c:pt idx="13">
                  <c:v>0.3258703</c:v>
                </c:pt>
                <c:pt idx="14">
                  <c:v>0.3246931</c:v>
                </c:pt>
                <c:pt idx="15">
                  <c:v>0.3237833</c:v>
                </c:pt>
                <c:pt idx="16">
                  <c:v>0.3231409</c:v>
                </c:pt>
                <c:pt idx="17">
                  <c:v>0.3227659</c:v>
                </c:pt>
                <c:pt idx="18">
                  <c:v>0.3226583</c:v>
                </c:pt>
                <c:pt idx="19">
                  <c:v>0.3228181</c:v>
                </c:pt>
                <c:pt idx="20">
                  <c:v>0.3232453</c:v>
                </c:pt>
                <c:pt idx="21">
                  <c:v>0.3239399</c:v>
                </c:pt>
                <c:pt idx="22">
                  <c:v>0.3249019</c:v>
                </c:pt>
                <c:pt idx="23">
                  <c:v>0.3261313</c:v>
                </c:pt>
                <c:pt idx="24">
                  <c:v>0.3276281</c:v>
                </c:pt>
                <c:pt idx="25">
                  <c:v>0.3293923</c:v>
                </c:pt>
                <c:pt idx="26">
                  <c:v>0.3314239</c:v>
                </c:pt>
                <c:pt idx="27">
                  <c:v>0.3337229</c:v>
                </c:pt>
                <c:pt idx="28">
                  <c:v>0.3362893</c:v>
                </c:pt>
                <c:pt idx="29">
                  <c:v>0.3391231</c:v>
                </c:pt>
                <c:pt idx="30">
                  <c:v>0.3422243</c:v>
                </c:pt>
                <c:pt idx="31">
                  <c:v>0.3455929</c:v>
                </c:pt>
                <c:pt idx="32">
                  <c:v>0.3492289</c:v>
                </c:pt>
                <c:pt idx="33">
                  <c:v>0.3531323</c:v>
                </c:pt>
                <c:pt idx="34">
                  <c:v>0.3573031</c:v>
                </c:pt>
              </c:numCache>
            </c:numRef>
          </c:val>
          <c:smooth val="0"/>
        </c:ser>
        <c:ser>
          <c:idx val="0"/>
          <c:order val="1"/>
          <c:tx>
            <c:strRef>
              <c:f>'Initiation1 by age'!$D$7</c:f>
              <c:strCache>
                <c:ptCount val="1"/>
                <c:pt idx="0">
                  <c:v>r_init1_fracpoly</c:v>
                </c:pt>
              </c:strCache>
            </c:strRef>
          </c:tx>
          <c:marker>
            <c:symbol val="none"/>
          </c:marker>
          <c:val>
            <c:numRef>
              <c:f>'Initiation1 by age'!$D$8:$D$42</c:f>
              <c:numCache>
                <c:formatCode>General</c:formatCode>
                <c:ptCount val="35"/>
                <c:pt idx="0">
                  <c:v>0.454503583803215</c:v>
                </c:pt>
                <c:pt idx="1">
                  <c:v>0.418747001694003</c:v>
                </c:pt>
                <c:pt idx="2">
                  <c:v>0.392297482352662</c:v>
                </c:pt>
                <c:pt idx="3">
                  <c:v>0.372643569388129</c:v>
                </c:pt>
                <c:pt idx="4">
                  <c:v>0.358016996049092</c:v>
                </c:pt>
                <c:pt idx="5">
                  <c:v>0.3471517013759</c:v>
                </c:pt>
                <c:pt idx="6">
                  <c:v>0.339127657478505</c:v>
                </c:pt>
                <c:pt idx="7">
                  <c:v>0.333267435799317</c:v>
                </c:pt>
                <c:pt idx="8">
                  <c:v>0.329066356517502</c:v>
                </c:pt>
                <c:pt idx="9">
                  <c:v>0.32614448374558</c:v>
                </c:pt>
                <c:pt idx="10">
                  <c:v>0.324213107453702</c:v>
                </c:pt>
                <c:pt idx="11">
                  <c:v>0.323051001188368</c:v>
                </c:pt>
                <c:pt idx="12">
                  <c:v>0.322487382314811</c:v>
                </c:pt>
                <c:pt idx="13">
                  <c:v>0.322389534976202</c:v>
                </c:pt>
                <c:pt idx="14">
                  <c:v>0.322653720317971</c:v>
                </c:pt>
                <c:pt idx="15">
                  <c:v>0.323198432915743</c:v>
                </c:pt>
                <c:pt idx="16">
                  <c:v>0.323959350850084</c:v>
                </c:pt>
                <c:pt idx="17">
                  <c:v>0.324885521274369</c:v>
                </c:pt>
                <c:pt idx="18">
                  <c:v>0.325936456083431</c:v>
                </c:pt>
                <c:pt idx="19">
                  <c:v>0.327079904091452</c:v>
                </c:pt>
                <c:pt idx="20">
                  <c:v>0.328290130345771</c:v>
                </c:pt>
                <c:pt idx="21">
                  <c:v>0.329546578615534</c:v>
                </c:pt>
                <c:pt idx="22">
                  <c:v>0.330832825534658</c:v>
                </c:pt>
                <c:pt idx="23">
                  <c:v>0.332135758273923</c:v>
                </c:pt>
                <c:pt idx="24">
                  <c:v>0.333444924640379</c:v>
                </c:pt>
                <c:pt idx="25">
                  <c:v>0.33475201699356</c:v>
                </c:pt>
                <c:pt idx="26">
                  <c:v>0.336050460606605</c:v>
                </c:pt>
                <c:pt idx="27">
                  <c:v>0.337335083984431</c:v>
                </c:pt>
                <c:pt idx="28">
                  <c:v>0.338601853817075</c:v>
                </c:pt>
                <c:pt idx="29">
                  <c:v>0.339847661148881</c:v>
                </c:pt>
                <c:pt idx="30">
                  <c:v>0.341070148311106</c:v>
                </c:pt>
                <c:pt idx="31">
                  <c:v>0.342267568434611</c:v>
                </c:pt>
                <c:pt idx="32">
                  <c:v>0.343438671104611</c:v>
                </c:pt>
                <c:pt idx="33">
                  <c:v>0.344582609069234</c:v>
                </c:pt>
                <c:pt idx="34">
                  <c:v>0.345698861962781</c:v>
                </c:pt>
              </c:numCache>
            </c:numRef>
          </c:val>
          <c:smooth val="0"/>
        </c:ser>
        <c:dLbls>
          <c:showLegendKey val="0"/>
          <c:showVal val="0"/>
          <c:showCatName val="0"/>
          <c:showSerName val="0"/>
          <c:showPercent val="0"/>
          <c:showBubbleSize val="0"/>
        </c:dLbls>
        <c:marker val="1"/>
        <c:smooth val="0"/>
        <c:axId val="-2074671112"/>
        <c:axId val="-2069270504"/>
      </c:lineChart>
      <c:catAx>
        <c:axId val="-2074671112"/>
        <c:scaling>
          <c:orientation val="minMax"/>
        </c:scaling>
        <c:delete val="0"/>
        <c:axPos val="b"/>
        <c:numFmt formatCode="General" sourceLinked="1"/>
        <c:majorTickMark val="out"/>
        <c:minorTickMark val="none"/>
        <c:tickLblPos val="nextTo"/>
        <c:crossAx val="-2069270504"/>
        <c:crosses val="autoZero"/>
        <c:auto val="1"/>
        <c:lblAlgn val="ctr"/>
        <c:lblOffset val="100"/>
        <c:noMultiLvlLbl val="0"/>
      </c:catAx>
      <c:valAx>
        <c:axId val="-2069270504"/>
        <c:scaling>
          <c:orientation val="minMax"/>
        </c:scaling>
        <c:delete val="0"/>
        <c:axPos val="l"/>
        <c:majorGridlines/>
        <c:numFmt formatCode="General" sourceLinked="1"/>
        <c:majorTickMark val="out"/>
        <c:minorTickMark val="none"/>
        <c:tickLblPos val="nextTo"/>
        <c:crossAx val="-2074671112"/>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after pregnancy, birth or termination</a:t>
            </a:r>
          </a:p>
          <a:p>
            <a:pPr>
              <a:defRPr/>
            </a:pPr>
            <a:r>
              <a:rPr lang="en-US" baseline="0"/>
              <a:t>by method, moving 5 year average from Malawi DHS contraception calendar data</a:t>
            </a:r>
            <a:endParaRPr lang="en-US"/>
          </a:p>
        </c:rich>
      </c:tx>
      <c:layout>
        <c:manualLayout>
          <c:xMode val="edge"/>
          <c:yMode val="edge"/>
          <c:x val="0.0508826845587963"/>
          <c:y val="0.0474495848161328"/>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irate2_5years!$C$1</c:f>
              <c:strCache>
                <c:ptCount val="1"/>
                <c:pt idx="0">
                  <c:v>pill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irate2_5years!$C$2:$C$9</c:f>
              <c:numCache>
                <c:formatCode>General</c:formatCode>
                <c:ptCount val="8"/>
                <c:pt idx="0">
                  <c:v>0.000274138</c:v>
                </c:pt>
                <c:pt idx="1">
                  <c:v>0.000279014</c:v>
                </c:pt>
                <c:pt idx="2">
                  <c:v>0.0002506458</c:v>
                </c:pt>
                <c:pt idx="3">
                  <c:v>0.0002207733</c:v>
                </c:pt>
                <c:pt idx="4">
                  <c:v>0.000241688</c:v>
                </c:pt>
                <c:pt idx="5">
                  <c:v>0.000216738</c:v>
                </c:pt>
                <c:pt idx="6">
                  <c:v>0.000341358</c:v>
                </c:pt>
                <c:pt idx="7">
                  <c:v>0.00039982</c:v>
                </c:pt>
              </c:numCache>
            </c:numRef>
          </c:val>
          <c:smooth val="0"/>
        </c:ser>
        <c:ser>
          <c:idx val="1"/>
          <c:order val="1"/>
          <c:tx>
            <c:strRef>
              <c:f>irate2_5years!$D$1</c:f>
              <c:strCache>
                <c:ptCount val="1"/>
                <c:pt idx="0">
                  <c:v>IUD</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irate2_5years!$D$2:$D$9</c:f>
              <c:numCache>
                <c:formatCode>0.00E+00</c:formatCode>
                <c:ptCount val="8"/>
                <c:pt idx="0">
                  <c:v>3.0802E-6</c:v>
                </c:pt>
                <c:pt idx="1">
                  <c:v>8.05E-6</c:v>
                </c:pt>
                <c:pt idx="2" formatCode="General">
                  <c:v>1.79033E-5</c:v>
                </c:pt>
                <c:pt idx="3" formatCode="General">
                  <c:v>2.45304E-5</c:v>
                </c:pt>
                <c:pt idx="4" formatCode="General">
                  <c:v>3.31729E-5</c:v>
                </c:pt>
                <c:pt idx="5" formatCode="General">
                  <c:v>3.45858E-5</c:v>
                </c:pt>
                <c:pt idx="6" formatCode="General">
                  <c:v>7.04978E-5</c:v>
                </c:pt>
                <c:pt idx="7" formatCode="General">
                  <c:v>7.89769E-5</c:v>
                </c:pt>
              </c:numCache>
            </c:numRef>
          </c:val>
          <c:smooth val="0"/>
        </c:ser>
        <c:ser>
          <c:idx val="2"/>
          <c:order val="2"/>
          <c:tx>
            <c:strRef>
              <c:f>irate2_5years!$E$1</c:f>
              <c:strCache>
                <c:ptCount val="1"/>
                <c:pt idx="0">
                  <c:v>injections</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irate2_5years!$E$2:$E$9</c:f>
              <c:numCache>
                <c:formatCode>General</c:formatCode>
                <c:ptCount val="8"/>
                <c:pt idx="0">
                  <c:v>0.0023070716</c:v>
                </c:pt>
                <c:pt idx="1">
                  <c:v>0.002213333</c:v>
                </c:pt>
                <c:pt idx="2">
                  <c:v>0.0022686003</c:v>
                </c:pt>
                <c:pt idx="3">
                  <c:v>0.00228623</c:v>
                </c:pt>
                <c:pt idx="4">
                  <c:v>0.002414515</c:v>
                </c:pt>
                <c:pt idx="5">
                  <c:v>0.002593935</c:v>
                </c:pt>
                <c:pt idx="6">
                  <c:v>0.004663985</c:v>
                </c:pt>
                <c:pt idx="7">
                  <c:v>0.005237153</c:v>
                </c:pt>
              </c:numCache>
            </c:numRef>
          </c:val>
          <c:smooth val="0"/>
        </c:ser>
        <c:ser>
          <c:idx val="3"/>
          <c:order val="3"/>
          <c:tx>
            <c:strRef>
              <c:f>irate2_5years!$F$1</c:f>
              <c:strCache>
                <c:ptCount val="1"/>
                <c:pt idx="0">
                  <c:v>implant</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irate2_5years!$F$2:$F$9</c:f>
              <c:numCache>
                <c:formatCode>General</c:formatCode>
                <c:ptCount val="8"/>
                <c:pt idx="0">
                  <c:v>4.6203E-5</c:v>
                </c:pt>
                <c:pt idx="1">
                  <c:v>6.70707E-5</c:v>
                </c:pt>
                <c:pt idx="2">
                  <c:v>0.0001867055</c:v>
                </c:pt>
                <c:pt idx="3">
                  <c:v>0.0002870053</c:v>
                </c:pt>
                <c:pt idx="4">
                  <c:v>0.00042414</c:v>
                </c:pt>
                <c:pt idx="5">
                  <c:v>0.00054415</c:v>
                </c:pt>
                <c:pt idx="6">
                  <c:v>0.001113123</c:v>
                </c:pt>
                <c:pt idx="7">
                  <c:v>0.001248822</c:v>
                </c:pt>
              </c:numCache>
            </c:numRef>
          </c:val>
          <c:smooth val="0"/>
        </c:ser>
        <c:ser>
          <c:idx val="4"/>
          <c:order val="4"/>
          <c:tx>
            <c:strRef>
              <c:f>irate2_5years!$G$1</c:f>
              <c:strCache>
                <c:ptCount val="1"/>
                <c:pt idx="0">
                  <c:v>male_condom</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irate2_5years!$G$2:$G$9</c:f>
              <c:numCache>
                <c:formatCode>General</c:formatCode>
                <c:ptCount val="8"/>
                <c:pt idx="0">
                  <c:v>0.0002310152</c:v>
                </c:pt>
                <c:pt idx="1">
                  <c:v>0.000268283</c:v>
                </c:pt>
                <c:pt idx="2">
                  <c:v>0.0002506458</c:v>
                </c:pt>
                <c:pt idx="3">
                  <c:v>0.000201149</c:v>
                </c:pt>
                <c:pt idx="4">
                  <c:v>0.000213255</c:v>
                </c:pt>
                <c:pt idx="5">
                  <c:v>0.000253629</c:v>
                </c:pt>
                <c:pt idx="6">
                  <c:v>0.000404435</c:v>
                </c:pt>
                <c:pt idx="7">
                  <c:v>0.000493605</c:v>
                </c:pt>
              </c:numCache>
            </c:numRef>
          </c:val>
          <c:smooth val="0"/>
        </c:ser>
        <c:ser>
          <c:idx val="5"/>
          <c:order val="5"/>
          <c:tx>
            <c:strRef>
              <c:f>irate2_5years!$H$1</c:f>
              <c:strCache>
                <c:ptCount val="1"/>
                <c:pt idx="0">
                  <c:v>female_sterilization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irate2_5years!$H$2:$H$9</c:f>
              <c:numCache>
                <c:formatCode>General</c:formatCode>
                <c:ptCount val="8"/>
                <c:pt idx="0">
                  <c:v>0.0009024993</c:v>
                </c:pt>
                <c:pt idx="1">
                  <c:v>0.000904113</c:v>
                </c:pt>
                <c:pt idx="2">
                  <c:v>0.0008823755</c:v>
                </c:pt>
                <c:pt idx="3">
                  <c:v>0.0008291264</c:v>
                </c:pt>
                <c:pt idx="4">
                  <c:v>0.000720326</c:v>
                </c:pt>
                <c:pt idx="5">
                  <c:v>0.000682493</c:v>
                </c:pt>
                <c:pt idx="6">
                  <c:v>0.000983259</c:v>
                </c:pt>
                <c:pt idx="7">
                  <c:v>0.001036571</c:v>
                </c:pt>
              </c:numCache>
            </c:numRef>
          </c:val>
          <c:smooth val="0"/>
        </c:ser>
        <c:ser>
          <c:idx val="6"/>
          <c:order val="6"/>
          <c:tx>
            <c:strRef>
              <c:f>irate2_5years!$I$1</c:f>
              <c:strCache>
                <c:ptCount val="1"/>
                <c:pt idx="0">
                  <c:v>other_modern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irate2_5years!$I$2:$I$9</c:f>
              <c:numCache>
                <c:formatCode>General</c:formatCode>
                <c:ptCount val="8"/>
                <c:pt idx="0">
                  <c:v>1.84812E-5</c:v>
                </c:pt>
                <c:pt idx="1">
                  <c:v>1.6097E-5</c:v>
                </c:pt>
                <c:pt idx="2">
                  <c:v>2.04609E-5</c:v>
                </c:pt>
                <c:pt idx="3">
                  <c:v>1.96243E-5</c:v>
                </c:pt>
                <c:pt idx="4">
                  <c:v>1.4217E-5</c:v>
                </c:pt>
                <c:pt idx="5">
                  <c:v>1.614E-5</c:v>
                </c:pt>
                <c:pt idx="6">
                  <c:v>2.96833E-5</c:v>
                </c:pt>
                <c:pt idx="7">
                  <c:v>2.96163E-5</c:v>
                </c:pt>
              </c:numCache>
            </c:numRef>
          </c:val>
          <c:smooth val="0"/>
        </c:ser>
        <c:ser>
          <c:idx val="7"/>
          <c:order val="7"/>
          <c:tx>
            <c:strRef>
              <c:f>irate2_5years!$J$1</c:f>
              <c:strCache>
                <c:ptCount val="1"/>
                <c:pt idx="0">
                  <c:v>periodic_abstinence</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irate2_5years!$J$2:$J$9</c:f>
              <c:numCache>
                <c:formatCode>General</c:formatCode>
                <c:ptCount val="8"/>
                <c:pt idx="0">
                  <c:v>0.0001601705</c:v>
                </c:pt>
                <c:pt idx="1">
                  <c:v>0.000134141</c:v>
                </c:pt>
                <c:pt idx="2">
                  <c:v>0.0001176501</c:v>
                </c:pt>
                <c:pt idx="3">
                  <c:v>7.84972E-5</c:v>
                </c:pt>
                <c:pt idx="4">
                  <c:v>7.10848E-5</c:v>
                </c:pt>
                <c:pt idx="5">
                  <c:v>3.22801E-5</c:v>
                </c:pt>
                <c:pt idx="6">
                  <c:v>4.45249E-5</c:v>
                </c:pt>
                <c:pt idx="7">
                  <c:v>4.93605E-5</c:v>
                </c:pt>
              </c:numCache>
            </c:numRef>
          </c:val>
          <c:smooth val="0"/>
        </c:ser>
        <c:ser>
          <c:idx val="8"/>
          <c:order val="8"/>
          <c:tx>
            <c:strRef>
              <c:f>irate2_5years!$K$1</c:f>
              <c:strCache>
                <c:ptCount val="1"/>
                <c:pt idx="0">
                  <c:v>withdrawal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irate2_5years!$K$2:$K$9</c:f>
              <c:numCache>
                <c:formatCode>General</c:formatCode>
                <c:ptCount val="8"/>
                <c:pt idx="0">
                  <c:v>0.0002248548</c:v>
                </c:pt>
                <c:pt idx="1">
                  <c:v>0.000211943</c:v>
                </c:pt>
                <c:pt idx="2">
                  <c:v>0.0001790327</c:v>
                </c:pt>
                <c:pt idx="3">
                  <c:v>0.0001471822</c:v>
                </c:pt>
                <c:pt idx="4">
                  <c:v>0.000106627</c:v>
                </c:pt>
                <c:pt idx="5">
                  <c:v>9.45345E-5</c:v>
                </c:pt>
                <c:pt idx="6">
                  <c:v>0.000115023</c:v>
                </c:pt>
                <c:pt idx="7">
                  <c:v>0.000118465</c:v>
                </c:pt>
              </c:numCache>
            </c:numRef>
          </c:val>
          <c:smooth val="0"/>
        </c:ser>
        <c:ser>
          <c:idx val="9"/>
          <c:order val="9"/>
          <c:tx>
            <c:strRef>
              <c:f>irate2_5years!$L$1</c:f>
              <c:strCache>
                <c:ptCount val="1"/>
                <c:pt idx="0">
                  <c:v>other_traditional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irate2_5years!$L$2:$L$9</c:f>
              <c:numCache>
                <c:formatCode>General</c:formatCode>
                <c:ptCount val="8"/>
                <c:pt idx="0">
                  <c:v>0.0001971329</c:v>
                </c:pt>
                <c:pt idx="1">
                  <c:v>0.00017975</c:v>
                </c:pt>
                <c:pt idx="2">
                  <c:v>0.0001688023</c:v>
                </c:pt>
                <c:pt idx="3">
                  <c:v>0.0001864308</c:v>
                </c:pt>
                <c:pt idx="4">
                  <c:v>0.000222732</c:v>
                </c:pt>
                <c:pt idx="5">
                  <c:v>0.000272075</c:v>
                </c:pt>
                <c:pt idx="6">
                  <c:v>0.000500905</c:v>
                </c:pt>
                <c:pt idx="7">
                  <c:v>0.000577518</c:v>
                </c:pt>
              </c:numCache>
            </c:numRef>
          </c:val>
          <c:smooth val="0"/>
        </c:ser>
        <c:dLbls>
          <c:showLegendKey val="0"/>
          <c:showVal val="0"/>
          <c:showCatName val="0"/>
          <c:showSerName val="0"/>
          <c:showPercent val="0"/>
          <c:showBubbleSize val="0"/>
        </c:dLbls>
        <c:marker val="1"/>
        <c:smooth val="0"/>
        <c:axId val="-2074729080"/>
        <c:axId val="-2073028520"/>
      </c:lineChart>
      <c:catAx>
        <c:axId val="-2074729080"/>
        <c:scaling>
          <c:orientation val="minMax"/>
        </c:scaling>
        <c:delete val="0"/>
        <c:axPos val="b"/>
        <c:majorTickMark val="out"/>
        <c:minorTickMark val="none"/>
        <c:tickLblPos val="nextTo"/>
        <c:crossAx val="-2073028520"/>
        <c:crosses val="autoZero"/>
        <c:auto val="1"/>
        <c:lblAlgn val="ctr"/>
        <c:lblOffset val="100"/>
        <c:noMultiLvlLbl val="0"/>
      </c:catAx>
      <c:valAx>
        <c:axId val="-2073028520"/>
        <c:scaling>
          <c:orientation val="minMax"/>
          <c:max val="0.006"/>
        </c:scaling>
        <c:delete val="0"/>
        <c:axPos val="l"/>
        <c:majorGridlines/>
        <c:numFmt formatCode="General" sourceLinked="1"/>
        <c:majorTickMark val="out"/>
        <c:minorTickMark val="none"/>
        <c:tickLblPos val="nextTo"/>
        <c:crossAx val="-2074729080"/>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'Initiation2 by age'!$F$7</c:f>
              <c:strCache>
                <c:ptCount val="1"/>
                <c:pt idx="0">
                  <c:v>r_inti2 age age^2</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age'!$F$8:$F$42</c:f>
              <c:numCache>
                <c:formatCode>General</c:formatCode>
                <c:ptCount val="35"/>
                <c:pt idx="0">
                  <c:v>0.1215457</c:v>
                </c:pt>
                <c:pt idx="1">
                  <c:v>0.12249248</c:v>
                </c:pt>
                <c:pt idx="2">
                  <c:v>0.12343102</c:v>
                </c:pt>
                <c:pt idx="3">
                  <c:v>0.12436132</c:v>
                </c:pt>
                <c:pt idx="4">
                  <c:v>0.12528338</c:v>
                </c:pt>
                <c:pt idx="5">
                  <c:v>0.1261972</c:v>
                </c:pt>
                <c:pt idx="6">
                  <c:v>0.12710278</c:v>
                </c:pt>
                <c:pt idx="7">
                  <c:v>0.12800012</c:v>
                </c:pt>
                <c:pt idx="8">
                  <c:v>0.12888922</c:v>
                </c:pt>
                <c:pt idx="9">
                  <c:v>0.12977008</c:v>
                </c:pt>
                <c:pt idx="10">
                  <c:v>0.1306427</c:v>
                </c:pt>
                <c:pt idx="11">
                  <c:v>0.13150708</c:v>
                </c:pt>
                <c:pt idx="12">
                  <c:v>0.13236322</c:v>
                </c:pt>
                <c:pt idx="13">
                  <c:v>0.13321112</c:v>
                </c:pt>
                <c:pt idx="14">
                  <c:v>0.13405078</c:v>
                </c:pt>
                <c:pt idx="15">
                  <c:v>0.1348822</c:v>
                </c:pt>
                <c:pt idx="16">
                  <c:v>0.13570538</c:v>
                </c:pt>
                <c:pt idx="17">
                  <c:v>0.13652032</c:v>
                </c:pt>
                <c:pt idx="18">
                  <c:v>0.13732702</c:v>
                </c:pt>
                <c:pt idx="19">
                  <c:v>0.13812548</c:v>
                </c:pt>
                <c:pt idx="20">
                  <c:v>0.1389157</c:v>
                </c:pt>
                <c:pt idx="21">
                  <c:v>0.13969768</c:v>
                </c:pt>
                <c:pt idx="22">
                  <c:v>0.14047142</c:v>
                </c:pt>
                <c:pt idx="23">
                  <c:v>0.14123692</c:v>
                </c:pt>
                <c:pt idx="24">
                  <c:v>0.14199418</c:v>
                </c:pt>
                <c:pt idx="25">
                  <c:v>0.1427432</c:v>
                </c:pt>
                <c:pt idx="26">
                  <c:v>0.14348398</c:v>
                </c:pt>
                <c:pt idx="27">
                  <c:v>0.14421652</c:v>
                </c:pt>
                <c:pt idx="28">
                  <c:v>0.14494082</c:v>
                </c:pt>
                <c:pt idx="29">
                  <c:v>0.14565688</c:v>
                </c:pt>
                <c:pt idx="30">
                  <c:v>0.1463647</c:v>
                </c:pt>
                <c:pt idx="31">
                  <c:v>0.14706428</c:v>
                </c:pt>
                <c:pt idx="32">
                  <c:v>0.14775562</c:v>
                </c:pt>
                <c:pt idx="33">
                  <c:v>0.14843872</c:v>
                </c:pt>
                <c:pt idx="34">
                  <c:v>0.14911358</c:v>
                </c:pt>
              </c:numCache>
            </c:numRef>
          </c:val>
          <c:smooth val="0"/>
        </c:ser>
        <c:ser>
          <c:idx val="0"/>
          <c:order val="1"/>
          <c:tx>
            <c:strRef>
              <c:f>'Initiation2 by age'!$I$7</c:f>
              <c:strCache>
                <c:ptCount val="1"/>
                <c:pt idx="0">
                  <c:v>r_init2_fracpoly</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age'!$I$8:$I$42</c:f>
              <c:numCache>
                <c:formatCode>General</c:formatCode>
                <c:ptCount val="35"/>
                <c:pt idx="0">
                  <c:v>0.115500121694836</c:v>
                </c:pt>
                <c:pt idx="1">
                  <c:v>0.118265558871225</c:v>
                </c:pt>
                <c:pt idx="2">
                  <c:v>0.120585816902756</c:v>
                </c:pt>
                <c:pt idx="3">
                  <c:v>0.122560469777552</c:v>
                </c:pt>
                <c:pt idx="4">
                  <c:v>0.124263796645775</c:v>
                </c:pt>
                <c:pt idx="5">
                  <c:v>0.125752173083725</c:v>
                </c:pt>
                <c:pt idx="6">
                  <c:v>0.127069060077149</c:v>
                </c:pt>
                <c:pt idx="7">
                  <c:v>0.128248443313477</c:v>
                </c:pt>
                <c:pt idx="8">
                  <c:v>0.129317249466145</c:v>
                </c:pt>
                <c:pt idx="9">
                  <c:v>0.130297073011503</c:v>
                </c:pt>
                <c:pt idx="10">
                  <c:v>0.131205429583725</c:v>
                </c:pt>
                <c:pt idx="11">
                  <c:v>0.132056678618636</c:v>
                </c:pt>
                <c:pt idx="12">
                  <c:v>0.132862711380982</c:v>
                </c:pt>
                <c:pt idx="13">
                  <c:v>0.133633470161276</c:v>
                </c:pt>
                <c:pt idx="14">
                  <c:v>0.134377344380871</c:v>
                </c:pt>
                <c:pt idx="15">
                  <c:v>0.135101475861503</c:v>
                </c:pt>
                <c:pt idx="16">
                  <c:v>0.135811996308595</c:v>
                </c:pt>
                <c:pt idx="17">
                  <c:v>0.1365142136806</c:v>
                </c:pt>
                <c:pt idx="18">
                  <c:v>0.137212759641393</c:v>
                </c:pt>
                <c:pt idx="19">
                  <c:v>0.137911707113483</c:v>
                </c:pt>
                <c:pt idx="20">
                  <c:v>0.138614664665358</c:v>
                </c:pt>
                <c:pt idx="21">
                  <c:v>0.139324852807182</c:v>
                </c:pt>
                <c:pt idx="22">
                  <c:v>0.140045166052096</c:v>
                </c:pt>
                <c:pt idx="23">
                  <c:v>0.140778223699238</c:v>
                </c:pt>
                <c:pt idx="24">
                  <c:v>0.141526411621464</c:v>
                </c:pt>
                <c:pt idx="25">
                  <c:v>0.142291916833725</c:v>
                </c:pt>
                <c:pt idx="26">
                  <c:v>0.143076756233101</c:v>
                </c:pt>
                <c:pt idx="27">
                  <c:v>0.143882800607081</c:v>
                </c:pt>
                <c:pt idx="28">
                  <c:v>0.144711794779939</c:v>
                </c:pt>
                <c:pt idx="29">
                  <c:v>0.145565374591163</c:v>
                </c:pt>
                <c:pt idx="30">
                  <c:v>0.146445081262738</c:v>
                </c:pt>
                <c:pt idx="31">
                  <c:v>0.14735237360433</c:v>
                </c:pt>
                <c:pt idx="32">
                  <c:v>0.148288638420393</c:v>
                </c:pt>
                <c:pt idx="33">
                  <c:v>0.14925519941567</c:v>
                </c:pt>
                <c:pt idx="34">
                  <c:v>0.150253324841701</c:v>
                </c:pt>
              </c:numCache>
            </c:numRef>
          </c:val>
          <c:smooth val="0"/>
        </c:ser>
        <c:ser>
          <c:idx val="2"/>
          <c:order val="2"/>
          <c:tx>
            <c:strRef>
              <c:f>'Initiation2 by age'!$B$7</c:f>
              <c:strCache>
                <c:ptCount val="1"/>
                <c:pt idx="0">
                  <c:v>r_init2_age</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age'!$B$8:$B$42</c:f>
              <c:numCache>
                <c:formatCode>General</c:formatCode>
                <c:ptCount val="35"/>
                <c:pt idx="0">
                  <c:v>0.122346</c:v>
                </c:pt>
                <c:pt idx="1">
                  <c:v>0.1231678</c:v>
                </c:pt>
                <c:pt idx="2">
                  <c:v>0.1239896</c:v>
                </c:pt>
                <c:pt idx="3">
                  <c:v>0.1248114</c:v>
                </c:pt>
                <c:pt idx="4">
                  <c:v>0.1256332</c:v>
                </c:pt>
                <c:pt idx="5">
                  <c:v>0.126455</c:v>
                </c:pt>
                <c:pt idx="6">
                  <c:v>0.1272768</c:v>
                </c:pt>
                <c:pt idx="7">
                  <c:v>0.1280986</c:v>
                </c:pt>
                <c:pt idx="8">
                  <c:v>0.1289204</c:v>
                </c:pt>
                <c:pt idx="9">
                  <c:v>0.1297422</c:v>
                </c:pt>
                <c:pt idx="10">
                  <c:v>0.130564</c:v>
                </c:pt>
                <c:pt idx="11">
                  <c:v>0.1313858</c:v>
                </c:pt>
                <c:pt idx="12">
                  <c:v>0.1322076</c:v>
                </c:pt>
                <c:pt idx="13">
                  <c:v>0.1330294</c:v>
                </c:pt>
                <c:pt idx="14">
                  <c:v>0.1338512</c:v>
                </c:pt>
                <c:pt idx="15">
                  <c:v>0.134673</c:v>
                </c:pt>
                <c:pt idx="16">
                  <c:v>0.1354948</c:v>
                </c:pt>
                <c:pt idx="17">
                  <c:v>0.1363166</c:v>
                </c:pt>
                <c:pt idx="18">
                  <c:v>0.1371384</c:v>
                </c:pt>
                <c:pt idx="19">
                  <c:v>0.1379602</c:v>
                </c:pt>
                <c:pt idx="20">
                  <c:v>0.138782</c:v>
                </c:pt>
                <c:pt idx="21">
                  <c:v>0.1396038</c:v>
                </c:pt>
                <c:pt idx="22">
                  <c:v>0.1404256</c:v>
                </c:pt>
                <c:pt idx="23">
                  <c:v>0.1412474</c:v>
                </c:pt>
                <c:pt idx="24">
                  <c:v>0.1420692</c:v>
                </c:pt>
                <c:pt idx="25">
                  <c:v>0.142891</c:v>
                </c:pt>
                <c:pt idx="26">
                  <c:v>0.1437128</c:v>
                </c:pt>
                <c:pt idx="27">
                  <c:v>0.1445346</c:v>
                </c:pt>
                <c:pt idx="28">
                  <c:v>0.1453564</c:v>
                </c:pt>
                <c:pt idx="29">
                  <c:v>0.1461782</c:v>
                </c:pt>
                <c:pt idx="30">
                  <c:v>0.147</c:v>
                </c:pt>
                <c:pt idx="31">
                  <c:v>0.1478218</c:v>
                </c:pt>
                <c:pt idx="32">
                  <c:v>0.1486436</c:v>
                </c:pt>
                <c:pt idx="33">
                  <c:v>0.1494654</c:v>
                </c:pt>
                <c:pt idx="34">
                  <c:v>0.1502872</c:v>
                </c:pt>
              </c:numCache>
            </c:numRef>
          </c:val>
          <c:smooth val="0"/>
        </c:ser>
        <c:dLbls>
          <c:showLegendKey val="0"/>
          <c:showVal val="0"/>
          <c:showCatName val="0"/>
          <c:showSerName val="0"/>
          <c:showPercent val="0"/>
          <c:showBubbleSize val="0"/>
        </c:dLbls>
        <c:marker val="1"/>
        <c:smooth val="0"/>
        <c:axId val="-2067348552"/>
        <c:axId val="-2067345832"/>
      </c:lineChart>
      <c:catAx>
        <c:axId val="-2067348552"/>
        <c:scaling>
          <c:orientation val="minMax"/>
        </c:scaling>
        <c:delete val="0"/>
        <c:axPos val="b"/>
        <c:numFmt formatCode="General" sourceLinked="1"/>
        <c:majorTickMark val="out"/>
        <c:minorTickMark val="none"/>
        <c:tickLblPos val="nextTo"/>
        <c:crossAx val="-2067345832"/>
        <c:crosses val="autoZero"/>
        <c:auto val="1"/>
        <c:lblAlgn val="ctr"/>
        <c:lblOffset val="100"/>
        <c:noMultiLvlLbl val="0"/>
      </c:catAx>
      <c:valAx>
        <c:axId val="-2067345832"/>
        <c:scaling>
          <c:orientation val="minMax"/>
        </c:scaling>
        <c:delete val="0"/>
        <c:axPos val="l"/>
        <c:majorGridlines/>
        <c:numFmt formatCode="General" sourceLinked="1"/>
        <c:majorTickMark val="out"/>
        <c:minorTickMark val="none"/>
        <c:tickLblPos val="nextTo"/>
        <c:crossAx val="-2067348552"/>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067207480"/>
        <c:axId val="-2071590456"/>
      </c:lineChart>
      <c:catAx>
        <c:axId val="-2067207480"/>
        <c:scaling>
          <c:orientation val="minMax"/>
        </c:scaling>
        <c:delete val="0"/>
        <c:axPos val="b"/>
        <c:numFmt formatCode="General" sourceLinked="1"/>
        <c:majorTickMark val="out"/>
        <c:minorTickMark val="none"/>
        <c:tickLblPos val="nextTo"/>
        <c:crossAx val="-2071590456"/>
        <c:crosses val="autoZero"/>
        <c:auto val="1"/>
        <c:lblAlgn val="ctr"/>
        <c:lblOffset val="100"/>
        <c:noMultiLvlLbl val="0"/>
      </c:catAx>
      <c:valAx>
        <c:axId val="-2071590456"/>
        <c:scaling>
          <c:orientation val="minMax"/>
        </c:scaling>
        <c:delete val="0"/>
        <c:axPos val="l"/>
        <c:majorGridlines/>
        <c:numFmt formatCode="General" sourceLinked="1"/>
        <c:majorTickMark val="out"/>
        <c:minorTickMark val="none"/>
        <c:tickLblPos val="nextTo"/>
        <c:crossAx val="-2067207480"/>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 xmlns:a16="http://schemas.microsoft.com/office/drawing/2014/main"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 updated by Tim Colbourn, latest version 14th</a:t>
          </a:r>
          <a:r>
            <a:rPr lang="en-US" sz="1100" baseline="0"/>
            <a:t> August 2019 - see Contraception module.docx</a:t>
          </a:r>
          <a:endParaRPr lang="en-US" sz="1100"/>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No dependency on parity or marriage though Guttmacher and other analyses of available data suggest the relationship with parity is not as strong compared to that for age</a:t>
          </a:r>
        </a:p>
        <a:p>
          <a:endParaRPr lang="en-US" sz="1100" u="none" baseline="0"/>
        </a:p>
        <a:p>
          <a:r>
            <a:rPr lang="en-US" sz="1100" u="sng" baseline="0"/>
            <a:t>To DO</a:t>
          </a:r>
        </a:p>
        <a:p>
          <a:r>
            <a:rPr lang="en-US" sz="1100" baseline="0"/>
            <a:t>Reconcile DHS and patterns with the UN forward projections (and investigate UN projection assumptions on contraception use - are secular trends included?)</a:t>
          </a:r>
        </a:p>
        <a:p>
          <a:r>
            <a:rPr lang="en-US" sz="1100" baseline="0"/>
            <a:t>Have birth sex ratio based on data (currently assumed to be 0.5</a:t>
          </a:r>
        </a:p>
        <a:p>
          <a:r>
            <a:rPr lang="en-US" sz="1100" baseline="0"/>
            <a:t>Consider reduced fertility in the moths after birth when not using contraception</a:t>
          </a:r>
        </a:p>
        <a:p>
          <a:r>
            <a:rPr lang="en-US" sz="1100" baseline="0"/>
            <a:t>Add RR of lower baseline fertility rate and failure rate by HIV and Chlamydia (see Marston et al 2017 paper – need to link to these modules)</a:t>
          </a:r>
        </a:p>
        <a:p>
          <a:r>
            <a:rPr lang="en-US" sz="1100" baseline="0"/>
            <a:t>Add some women being pregnant at start of simulation as currently 0 are – check what Joe has done for this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958850</xdr:colOff>
      <xdr:row>6</xdr:row>
      <xdr:rowOff>76200</xdr:rowOff>
    </xdr:from>
    <xdr:to>
      <xdr:col>15</xdr:col>
      <xdr:colOff>558800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254000</xdr:colOff>
      <xdr:row>7</xdr:row>
      <xdr:rowOff>139700</xdr:rowOff>
    </xdr:from>
    <xdr:to>
      <xdr:col>16</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254000</xdr:colOff>
      <xdr:row>7</xdr:row>
      <xdr:rowOff>139700</xdr:rowOff>
    </xdr:from>
    <xdr:to>
      <xdr:col>21</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152400</xdr:colOff>
      <xdr:row>7</xdr:row>
      <xdr:rowOff>50800</xdr:rowOff>
    </xdr:from>
    <xdr:to>
      <xdr:col>16</xdr:col>
      <xdr:colOff>12700</xdr:colOff>
      <xdr:row>42</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heetViews>
  <sheetFormatPr baseColWidth="10" defaultRowHeight="15" x14ac:dyDescent="0"/>
  <sheetData>
    <row r="1" spans="1:10">
      <c r="A1" t="s">
        <v>15</v>
      </c>
      <c r="B1" t="s">
        <v>16</v>
      </c>
      <c r="C1" t="s">
        <v>17</v>
      </c>
      <c r="D1" t="s">
        <v>18</v>
      </c>
      <c r="E1" t="s">
        <v>19</v>
      </c>
      <c r="F1" t="s">
        <v>297</v>
      </c>
      <c r="G1" t="s">
        <v>298</v>
      </c>
      <c r="H1" t="s">
        <v>305</v>
      </c>
      <c r="I1" t="s">
        <v>306</v>
      </c>
      <c r="J1" t="s">
        <v>22</v>
      </c>
    </row>
    <row r="2" spans="1:10">
      <c r="A2">
        <v>13374</v>
      </c>
      <c r="B2">
        <v>534566</v>
      </c>
      <c r="C2">
        <v>0.30022112000000001</v>
      </c>
      <c r="D2">
        <v>7.5055279000000003E-2</v>
      </c>
      <c r="E2">
        <v>2.5018426E-2</v>
      </c>
      <c r="F2">
        <v>12.214696</v>
      </c>
      <c r="G2">
        <v>0.99685055</v>
      </c>
      <c r="H2">
        <v>0.59264439000000002</v>
      </c>
      <c r="I2">
        <v>-1.1393958</v>
      </c>
    </row>
    <row r="3" spans="1:10">
      <c r="A3">
        <v>761</v>
      </c>
      <c r="B3">
        <v>534566</v>
      </c>
      <c r="C3">
        <v>1.7083016999999999E-2</v>
      </c>
      <c r="D3">
        <v>4.2707543000000004E-3</v>
      </c>
      <c r="E3">
        <v>1.4235847999999999E-3</v>
      </c>
      <c r="F3">
        <v>1.0077647000000001</v>
      </c>
      <c r="J3" t="s">
        <v>11</v>
      </c>
    </row>
    <row r="4" spans="1:10">
      <c r="A4">
        <v>191</v>
      </c>
      <c r="B4">
        <v>534566</v>
      </c>
      <c r="C4">
        <v>4.2875902999999996E-3</v>
      </c>
      <c r="D4">
        <v>1.0718976E-3</v>
      </c>
      <c r="E4">
        <v>3.5729920000000001E-4</v>
      </c>
      <c r="F4">
        <v>0.97921968000000004</v>
      </c>
      <c r="J4" t="s">
        <v>25</v>
      </c>
    </row>
    <row r="5" spans="1:10">
      <c r="A5">
        <v>8249</v>
      </c>
      <c r="B5">
        <v>534566</v>
      </c>
      <c r="C5">
        <v>0.18517450999999999</v>
      </c>
      <c r="D5">
        <v>4.6293626999999997E-2</v>
      </c>
      <c r="E5">
        <v>1.5431209E-2</v>
      </c>
      <c r="F5">
        <v>0.96410393999999999</v>
      </c>
      <c r="J5" t="s">
        <v>9</v>
      </c>
    </row>
    <row r="6" spans="1:10">
      <c r="A6">
        <v>1986</v>
      </c>
      <c r="B6">
        <v>534566</v>
      </c>
      <c r="C6">
        <v>4.4581961000000003E-2</v>
      </c>
      <c r="D6">
        <v>1.1145489999999999E-2</v>
      </c>
      <c r="E6">
        <v>3.7151633000000002E-3</v>
      </c>
      <c r="F6">
        <v>0.96161549999999996</v>
      </c>
      <c r="J6" t="s">
        <v>55</v>
      </c>
    </row>
    <row r="7" spans="1:10">
      <c r="A7">
        <v>1255</v>
      </c>
      <c r="B7">
        <v>534566</v>
      </c>
      <c r="C7">
        <v>2.8172387E-2</v>
      </c>
      <c r="D7">
        <v>7.0430967000000002E-3</v>
      </c>
      <c r="E7">
        <v>2.3476988999999999E-3</v>
      </c>
      <c r="F7">
        <v>0.89220560000000004</v>
      </c>
      <c r="J7" t="s">
        <v>56</v>
      </c>
    </row>
    <row r="8" spans="1:10">
      <c r="A8">
        <v>528</v>
      </c>
      <c r="B8">
        <v>534566</v>
      </c>
      <c r="C8">
        <v>1.1852605E-2</v>
      </c>
      <c r="D8">
        <v>2.9631512999999999E-3</v>
      </c>
      <c r="E8">
        <v>9.8771707000000009E-4</v>
      </c>
      <c r="F8">
        <v>1.1288638</v>
      </c>
      <c r="J8" t="s">
        <v>312</v>
      </c>
    </row>
    <row r="9" spans="1:10">
      <c r="A9">
        <v>36</v>
      </c>
      <c r="B9">
        <v>534566</v>
      </c>
      <c r="C9">
        <v>8.0813222999999998E-4</v>
      </c>
      <c r="D9">
        <v>2.0203306000000001E-4</v>
      </c>
      <c r="E9">
        <v>6.7344349999999995E-5</v>
      </c>
      <c r="F9">
        <v>0.95503919999999998</v>
      </c>
      <c r="J9" t="s">
        <v>58</v>
      </c>
    </row>
    <row r="10" spans="1:10">
      <c r="A10">
        <v>54</v>
      </c>
      <c r="B10">
        <v>534566</v>
      </c>
      <c r="C10">
        <v>1.2121982999999999E-3</v>
      </c>
      <c r="D10">
        <v>3.0304957E-4</v>
      </c>
      <c r="E10">
        <v>1.0101652000000001E-4</v>
      </c>
      <c r="F10">
        <v>1.0079324000000001</v>
      </c>
      <c r="J10" t="s">
        <v>59</v>
      </c>
    </row>
    <row r="11" spans="1:10">
      <c r="A11">
        <v>201</v>
      </c>
      <c r="B11">
        <v>534566</v>
      </c>
      <c r="C11">
        <v>4.5120715999999996E-3</v>
      </c>
      <c r="D11">
        <v>1.1280178999999999E-3</v>
      </c>
      <c r="E11">
        <v>3.7600597999999999E-4</v>
      </c>
      <c r="F11">
        <v>0.99265473999999998</v>
      </c>
      <c r="J11" t="s">
        <v>10</v>
      </c>
    </row>
    <row r="12" spans="1:10">
      <c r="A12">
        <v>113</v>
      </c>
      <c r="B12">
        <v>534566</v>
      </c>
      <c r="C12">
        <v>2.5366372000000001E-3</v>
      </c>
      <c r="D12">
        <v>6.3415930999999998E-4</v>
      </c>
      <c r="E12">
        <v>2.1138643E-4</v>
      </c>
      <c r="F12">
        <v>1.0576563999999999</v>
      </c>
      <c r="J12" t="s">
        <v>60</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F6" sqref="F6"/>
    </sheetView>
  </sheetViews>
  <sheetFormatPr baseColWidth="10" defaultRowHeight="15" x14ac:dyDescent="0"/>
  <cols>
    <col min="4" max="4" width="14.1640625" bestFit="1" customWidth="1"/>
    <col min="7" max="8" width="12.6640625" bestFit="1" customWidth="1"/>
    <col min="9" max="9" width="24.83203125" bestFit="1" customWidth="1"/>
    <col min="10" max="10" width="12.5" customWidth="1"/>
    <col min="17" max="17" width="30.1640625" bestFit="1" customWidth="1"/>
  </cols>
  <sheetData>
    <row r="1" spans="1:18">
      <c r="A1" t="s">
        <v>15</v>
      </c>
      <c r="B1" t="s">
        <v>16</v>
      </c>
      <c r="C1" t="s">
        <v>17</v>
      </c>
      <c r="D1" t="s">
        <v>18</v>
      </c>
      <c r="E1" t="s">
        <v>19</v>
      </c>
      <c r="F1" s="148" t="s">
        <v>297</v>
      </c>
      <c r="G1" s="148" t="s">
        <v>298</v>
      </c>
      <c r="H1" s="148"/>
      <c r="I1" s="150" t="s">
        <v>299</v>
      </c>
      <c r="J1" s="149" t="s">
        <v>274</v>
      </c>
      <c r="K1" s="148"/>
      <c r="L1" s="148" t="s">
        <v>20</v>
      </c>
      <c r="M1" s="148" t="s">
        <v>21</v>
      </c>
      <c r="N1" s="148" t="s">
        <v>22</v>
      </c>
      <c r="Q1" s="133" t="s">
        <v>307</v>
      </c>
      <c r="R1" t="s">
        <v>274</v>
      </c>
    </row>
    <row r="2" spans="1:18">
      <c r="A2">
        <v>13374</v>
      </c>
      <c r="B2">
        <v>534566</v>
      </c>
      <c r="C2">
        <v>0.30022112000000001</v>
      </c>
      <c r="D2">
        <v>7.5055279000000003E-2</v>
      </c>
      <c r="E2">
        <v>2.5018426E-2</v>
      </c>
      <c r="F2" s="148">
        <v>12.214696</v>
      </c>
      <c r="G2" s="148">
        <v>0.99685055</v>
      </c>
      <c r="H2" s="148"/>
      <c r="I2" s="148" t="s">
        <v>300</v>
      </c>
      <c r="J2" s="148">
        <f>F2</f>
        <v>12.214696</v>
      </c>
      <c r="K2" s="148"/>
      <c r="L2" s="148">
        <v>1.4009868999999999</v>
      </c>
      <c r="M2" s="148">
        <v>0.99443274999999998</v>
      </c>
      <c r="N2" s="148" t="s">
        <v>23</v>
      </c>
      <c r="Q2" t="s">
        <v>300</v>
      </c>
      <c r="R2">
        <f>irate1_1116_all.csv!H2</f>
        <v>0.59264439000000002</v>
      </c>
    </row>
    <row r="3" spans="1:18">
      <c r="F3" s="148"/>
      <c r="G3" s="148"/>
      <c r="H3" s="148"/>
      <c r="I3" s="148" t="s">
        <v>301</v>
      </c>
      <c r="J3" s="148">
        <f>G2</f>
        <v>0.99685055</v>
      </c>
      <c r="K3" s="148"/>
      <c r="L3" s="148"/>
      <c r="M3" s="148"/>
      <c r="N3" s="148"/>
      <c r="Q3" t="s">
        <v>308</v>
      </c>
      <c r="R3">
        <f>irate1_1116_all.csv!I2</f>
        <v>-1.1393958</v>
      </c>
    </row>
    <row r="4" spans="1:18">
      <c r="F4" s="148"/>
      <c r="G4" s="148"/>
      <c r="H4" s="148"/>
      <c r="I4" s="148" t="s">
        <v>303</v>
      </c>
      <c r="J4" s="148"/>
      <c r="K4" s="148"/>
      <c r="L4" s="148"/>
      <c r="M4" s="148"/>
      <c r="N4" s="148"/>
      <c r="Q4" t="s">
        <v>271</v>
      </c>
      <c r="R4">
        <v>0.32259369999999998</v>
      </c>
    </row>
    <row r="5" spans="1:18">
      <c r="A5" s="146"/>
      <c r="B5" s="148"/>
      <c r="C5" s="148"/>
      <c r="D5" s="148"/>
      <c r="E5" s="148"/>
      <c r="F5" s="151" t="s">
        <v>313</v>
      </c>
      <c r="Q5" t="s">
        <v>273</v>
      </c>
    </row>
    <row r="6" spans="1:18">
      <c r="A6" t="s">
        <v>156</v>
      </c>
      <c r="B6" s="148" t="s">
        <v>304</v>
      </c>
      <c r="C6" s="148"/>
      <c r="D6" s="149" t="s">
        <v>302</v>
      </c>
      <c r="E6" s="148"/>
      <c r="F6" t="s">
        <v>309</v>
      </c>
      <c r="I6" s="147"/>
    </row>
    <row r="7" spans="1:18">
      <c r="A7">
        <v>15</v>
      </c>
      <c r="B7" s="148">
        <f t="shared" ref="B7:B41" si="0">(A7*L$2)+((A7^2)*M$2)</f>
        <v>244.76217224999999</v>
      </c>
      <c r="C7" s="148">
        <f t="shared" ref="C7:C41" si="1">B7*E$2</f>
        <v>6.1235642940358783</v>
      </c>
      <c r="D7" s="148">
        <f t="shared" ref="D7:D41" si="2">(((A7/10)^-2-0.120162076)*J$2)+(((A7/10)^3-24.00760659)*J$3)</f>
        <v>-16.606614678466244</v>
      </c>
      <c r="E7" s="148">
        <f t="shared" ref="E7:E41" si="3">D7*E$2</f>
        <v>-0.41547136044372152</v>
      </c>
      <c r="F7">
        <f>R$4+(((A7/10)^-2-0.120162076)*R$2)+(((A7/10)^-2*LN(A7/10)-0.1273065414)*R$3)</f>
        <v>0.45450359114042643</v>
      </c>
    </row>
    <row r="8" spans="1:18">
      <c r="A8">
        <v>16</v>
      </c>
      <c r="B8" s="148">
        <f t="shared" si="0"/>
        <v>276.99057440000001</v>
      </c>
      <c r="C8" s="148">
        <f t="shared" si="1"/>
        <v>6.9298681883238951</v>
      </c>
      <c r="D8" s="148">
        <f t="shared" si="2"/>
        <v>-16.545273584694023</v>
      </c>
      <c r="E8" s="148">
        <f t="shared" si="3"/>
        <v>-0.41393670282842215</v>
      </c>
      <c r="F8">
        <f t="shared" ref="F8:F40" si="4">R$4+(((A8/10)^-2-0.120162076)*R$2)+(((A8/10)^-2*LN(A8/10)-0.1273065414)*R$3)</f>
        <v>0.41874701024709948</v>
      </c>
    </row>
    <row r="9" spans="1:18">
      <c r="A9">
        <v>17</v>
      </c>
      <c r="B9" s="148">
        <f t="shared" si="0"/>
        <v>311.20784205000001</v>
      </c>
      <c r="C9" s="148">
        <f t="shared" si="1"/>
        <v>7.7859303669476132</v>
      </c>
      <c r="D9" s="148">
        <f t="shared" si="2"/>
        <v>-16.275673902039525</v>
      </c>
      <c r="E9" s="148">
        <f t="shared" si="3"/>
        <v>-0.40719174311830708</v>
      </c>
      <c r="F9">
        <f t="shared" si="4"/>
        <v>0.39229749135444514</v>
      </c>
    </row>
    <row r="10" spans="1:18">
      <c r="A10">
        <v>18</v>
      </c>
      <c r="B10" s="148">
        <f t="shared" si="0"/>
        <v>347.41397519999998</v>
      </c>
      <c r="C10" s="148">
        <f t="shared" si="1"/>
        <v>8.6917508299070345</v>
      </c>
      <c r="D10" s="148">
        <f t="shared" si="2"/>
        <v>-15.816138753659455</v>
      </c>
      <c r="E10" s="148">
        <f t="shared" si="3"/>
        <v>-0.39569489701416133</v>
      </c>
      <c r="F10">
        <f t="shared" si="4"/>
        <v>0.37264357832514916</v>
      </c>
    </row>
    <row r="11" spans="1:18">
      <c r="A11">
        <v>19</v>
      </c>
      <c r="B11" s="148">
        <f t="shared" si="0"/>
        <v>385.60897384999998</v>
      </c>
      <c r="C11" s="148">
        <f t="shared" si="1"/>
        <v>9.647329577202159</v>
      </c>
      <c r="D11" s="148">
        <f t="shared" si="2"/>
        <v>-15.178768840875049</v>
      </c>
      <c r="E11" s="148">
        <f t="shared" si="3"/>
        <v>-0.37974890501653819</v>
      </c>
      <c r="F11">
        <f t="shared" si="4"/>
        <v>0.35801700457909352</v>
      </c>
    </row>
    <row r="12" spans="1:18">
      <c r="A12">
        <v>20</v>
      </c>
      <c r="B12" s="148">
        <f t="shared" si="0"/>
        <v>425.79283800000002</v>
      </c>
      <c r="C12" s="148">
        <f t="shared" si="1"/>
        <v>10.652666608832988</v>
      </c>
      <c r="D12" s="148">
        <f t="shared" si="2"/>
        <v>-14.371260662494024</v>
      </c>
      <c r="E12" s="148">
        <f t="shared" si="3"/>
        <v>-0.3595463214113177</v>
      </c>
      <c r="F12">
        <f t="shared" si="4"/>
        <v>0.34715170927357158</v>
      </c>
    </row>
    <row r="13" spans="1:18">
      <c r="A13">
        <v>21</v>
      </c>
      <c r="B13" s="148">
        <f t="shared" si="0"/>
        <v>467.96556764999997</v>
      </c>
      <c r="C13" s="148">
        <f t="shared" si="1"/>
        <v>11.707761924799518</v>
      </c>
      <c r="D13" s="148">
        <f t="shared" si="2"/>
        <v>-13.398133783343114</v>
      </c>
      <c r="E13" s="148">
        <f t="shared" si="3"/>
        <v>-0.33520021859666976</v>
      </c>
      <c r="F13">
        <f t="shared" si="4"/>
        <v>0.3391276645991958</v>
      </c>
    </row>
    <row r="14" spans="1:18">
      <c r="A14">
        <v>22</v>
      </c>
      <c r="B14" s="148">
        <f t="shared" si="0"/>
        <v>512.12716279999995</v>
      </c>
      <c r="C14" s="148">
        <f t="shared" si="1"/>
        <v>12.812615525101752</v>
      </c>
      <c r="D14" s="148">
        <f t="shared" si="2"/>
        <v>-12.261576885432861</v>
      </c>
      <c r="E14" s="148">
        <f t="shared" si="3"/>
        <v>-0.3067653539515125</v>
      </c>
      <c r="F14">
        <f t="shared" si="4"/>
        <v>0.3332674420543969</v>
      </c>
    </row>
    <row r="15" spans="1:18">
      <c r="A15">
        <v>23</v>
      </c>
      <c r="B15" s="148">
        <f t="shared" si="0"/>
        <v>558.27762344999996</v>
      </c>
      <c r="C15" s="148">
        <f t="shared" si="1"/>
        <v>13.967227409739689</v>
      </c>
      <c r="D15" s="148">
        <f t="shared" si="2"/>
        <v>-10.962042163555179</v>
      </c>
      <c r="E15" s="148">
        <f t="shared" si="3"/>
        <v>-0.27425304067778511</v>
      </c>
      <c r="F15">
        <f t="shared" si="4"/>
        <v>0.32906636185740368</v>
      </c>
    </row>
    <row r="16" spans="1:18">
      <c r="A16">
        <v>24</v>
      </c>
      <c r="B16" s="148">
        <f t="shared" si="0"/>
        <v>606.41694960000007</v>
      </c>
      <c r="C16" s="148">
        <f t="shared" si="1"/>
        <v>15.171597578713332</v>
      </c>
      <c r="D16" s="148">
        <f t="shared" si="2"/>
        <v>-9.4986701148495776</v>
      </c>
      <c r="E16" s="148">
        <f t="shared" si="3"/>
        <v>-0.23764177536677566</v>
      </c>
      <c r="F16">
        <f t="shared" si="4"/>
        <v>0.32614448814800179</v>
      </c>
    </row>
    <row r="17" spans="1:6">
      <c r="A17">
        <v>25</v>
      </c>
      <c r="B17" s="148">
        <f t="shared" si="0"/>
        <v>656.54514124999992</v>
      </c>
      <c r="C17" s="148">
        <f t="shared" si="1"/>
        <v>16.42572603202267</v>
      </c>
      <c r="D17" s="148">
        <f t="shared" si="2"/>
        <v>-7.8695978587440232</v>
      </c>
      <c r="E17" s="148">
        <f t="shared" si="3"/>
        <v>-0.19688495167874578</v>
      </c>
      <c r="F17">
        <f t="shared" si="4"/>
        <v>0.32421311091531829</v>
      </c>
    </row>
    <row r="18" spans="1:6">
      <c r="A18">
        <v>26</v>
      </c>
      <c r="B18" s="148">
        <f t="shared" si="0"/>
        <v>708.66219839999997</v>
      </c>
      <c r="C18" s="148">
        <f t="shared" si="1"/>
        <v>17.729612769667717</v>
      </c>
      <c r="D18" s="148">
        <f t="shared" si="2"/>
        <v>-6.0721861033863265</v>
      </c>
      <c r="E18" s="148">
        <f t="shared" si="3"/>
        <v>-0.15191653868579916</v>
      </c>
      <c r="F18">
        <f t="shared" si="4"/>
        <v>0.32305100371895973</v>
      </c>
    </row>
    <row r="19" spans="1:6">
      <c r="A19">
        <v>27</v>
      </c>
      <c r="B19" s="148">
        <f t="shared" si="0"/>
        <v>762.76812104999999</v>
      </c>
      <c r="C19" s="148">
        <f t="shared" si="1"/>
        <v>19.083257791648467</v>
      </c>
      <c r="D19" s="148">
        <f t="shared" si="2"/>
        <v>-4.1031883974064334</v>
      </c>
      <c r="E19" s="148">
        <f t="shared" si="3"/>
        <v>-0.10265531528457145</v>
      </c>
      <c r="F19">
        <f t="shared" si="4"/>
        <v>0.32248738393308662</v>
      </c>
    </row>
    <row r="20" spans="1:6">
      <c r="A20">
        <v>28</v>
      </c>
      <c r="B20" s="148">
        <f t="shared" si="0"/>
        <v>818.86290919999999</v>
      </c>
      <c r="C20" s="148">
        <f t="shared" si="1"/>
        <v>20.48666109796492</v>
      </c>
      <c r="D20" s="148">
        <f t="shared" si="2"/>
        <v>-1.9588788501185173</v>
      </c>
      <c r="E20" s="148">
        <f t="shared" si="3"/>
        <v>-4.9008065554655214E-2</v>
      </c>
      <c r="F20">
        <f t="shared" si="4"/>
        <v>0.32238953570680545</v>
      </c>
    </row>
    <row r="21" spans="1:6">
      <c r="A21">
        <v>29</v>
      </c>
      <c r="B21" s="148">
        <f t="shared" si="0"/>
        <v>876.94656284999996</v>
      </c>
      <c r="C21" s="148">
        <f t="shared" si="1"/>
        <v>21.939822688617074</v>
      </c>
      <c r="D21" s="148">
        <f t="shared" si="2"/>
        <v>0.36485042832874753</v>
      </c>
      <c r="E21" s="148">
        <f t="shared" si="3"/>
        <v>9.1279834422110743E-3</v>
      </c>
      <c r="F21">
        <f t="shared" si="4"/>
        <v>0.32265372018933541</v>
      </c>
    </row>
    <row r="22" spans="1:6">
      <c r="A22">
        <v>30</v>
      </c>
      <c r="B22" s="148">
        <f t="shared" si="0"/>
        <v>937.01908200000003</v>
      </c>
      <c r="C22" s="148">
        <f t="shared" si="1"/>
        <v>23.442742563604934</v>
      </c>
      <c r="D22" s="148">
        <f t="shared" si="2"/>
        <v>2.872414231950422</v>
      </c>
      <c r="E22" s="148">
        <f t="shared" si="3"/>
        <v>7.1863282903398468E-2</v>
      </c>
      <c r="F22">
        <f t="shared" si="4"/>
        <v>0.32319843195855114</v>
      </c>
    </row>
    <row r="23" spans="1:6">
      <c r="A23">
        <v>31</v>
      </c>
      <c r="B23" s="148">
        <f t="shared" si="0"/>
        <v>999.08046664999995</v>
      </c>
      <c r="C23" s="148">
        <f t="shared" si="1"/>
        <v>24.99542072292849</v>
      </c>
      <c r="D23" s="148">
        <f t="shared" si="2"/>
        <v>5.5684758390492171</v>
      </c>
      <c r="E23" s="148">
        <f t="shared" si="3"/>
        <v>0.13931450071204074</v>
      </c>
      <c r="F23">
        <f t="shared" si="4"/>
        <v>0.32395934909616392</v>
      </c>
    </row>
    <row r="24" spans="1:6">
      <c r="A24">
        <v>32</v>
      </c>
      <c r="B24" s="148">
        <f t="shared" si="0"/>
        <v>1063.1307168000001</v>
      </c>
      <c r="C24" s="148">
        <f t="shared" si="1"/>
        <v>26.597857166587758</v>
      </c>
      <c r="D24" s="148">
        <f t="shared" si="2"/>
        <v>8.4579011661559864</v>
      </c>
      <c r="E24" s="148">
        <f t="shared" si="3"/>
        <v>0.21160337444078725</v>
      </c>
      <c r="F24">
        <f t="shared" si="4"/>
        <v>0.32488551875590832</v>
      </c>
    </row>
    <row r="25" spans="1:6">
      <c r="A25">
        <v>33</v>
      </c>
      <c r="B25" s="148">
        <f t="shared" si="0"/>
        <v>1129.1698324499998</v>
      </c>
      <c r="C25" s="148">
        <f t="shared" si="1"/>
        <v>28.250051894582718</v>
      </c>
      <c r="D25" s="148">
        <f t="shared" si="2"/>
        <v>11.545722495372045</v>
      </c>
      <c r="E25" s="148">
        <f t="shared" si="3"/>
        <v>0.28885580386700083</v>
      </c>
      <c r="F25">
        <f t="shared" si="4"/>
        <v>0.32593645283242095</v>
      </c>
    </row>
    <row r="26" spans="1:6">
      <c r="A26">
        <v>34</v>
      </c>
      <c r="B26" s="148">
        <f t="shared" si="0"/>
        <v>1197.1978136</v>
      </c>
      <c r="C26" s="148">
        <f t="shared" si="1"/>
        <v>29.952004906913395</v>
      </c>
      <c r="D26" s="148">
        <f t="shared" si="2"/>
        <v>14.837109556782098</v>
      </c>
      <c r="E26" s="148">
        <f t="shared" si="3"/>
        <v>0.3712011275002457</v>
      </c>
      <c r="F26">
        <f t="shared" si="4"/>
        <v>0.32707990013929839</v>
      </c>
    </row>
    <row r="27" spans="1:6">
      <c r="A27">
        <v>35</v>
      </c>
      <c r="B27" s="148">
        <f t="shared" si="0"/>
        <v>1267.21466025</v>
      </c>
      <c r="C27" s="148">
        <f t="shared" si="1"/>
        <v>31.703716203579766</v>
      </c>
      <c r="D27" s="148">
        <f t="shared" si="2"/>
        <v>18.337346309572304</v>
      </c>
      <c r="E27" s="148">
        <f t="shared" si="3"/>
        <v>0.4587715416824078</v>
      </c>
      <c r="F27">
        <f t="shared" si="4"/>
        <v>0.32829012572303001</v>
      </c>
    </row>
    <row r="28" spans="1:6">
      <c r="A28">
        <v>36</v>
      </c>
      <c r="B28" s="148">
        <f t="shared" si="0"/>
        <v>1339.2203724000001</v>
      </c>
      <c r="C28" s="148">
        <f t="shared" si="1"/>
        <v>33.505185784581847</v>
      </c>
      <c r="D28" s="148">
        <f t="shared" si="2"/>
        <v>22.051812173614628</v>
      </c>
      <c r="E28" s="148">
        <f t="shared" si="3"/>
        <v>0.55170163103147674</v>
      </c>
      <c r="F28">
        <f t="shared" si="4"/>
        <v>0.32954657335173887</v>
      </c>
    </row>
    <row r="29" spans="1:6">
      <c r="A29">
        <v>37</v>
      </c>
      <c r="B29" s="148">
        <f t="shared" si="0"/>
        <v>1413.21495005</v>
      </c>
      <c r="C29" s="148">
        <f t="shared" si="1"/>
        <v>35.356413649919624</v>
      </c>
      <c r="D29" s="148">
        <f t="shared" si="2"/>
        <v>25.98596676265306</v>
      </c>
      <c r="E29" s="148">
        <f t="shared" si="3"/>
        <v>0.65012798648989512</v>
      </c>
      <c r="F29">
        <f t="shared" si="4"/>
        <v>0.33083281965821099</v>
      </c>
    </row>
    <row r="30" spans="1:6">
      <c r="A30">
        <v>38</v>
      </c>
      <c r="B30" s="148">
        <f t="shared" si="0"/>
        <v>1489.1983931999998</v>
      </c>
      <c r="C30" s="148">
        <f t="shared" si="1"/>
        <v>37.257399799593095</v>
      </c>
      <c r="D30" s="148">
        <f t="shared" si="2"/>
        <v>30.145337391898213</v>
      </c>
      <c r="E30" s="148">
        <f t="shared" si="3"/>
        <v>0.7541888927842384</v>
      </c>
      <c r="F30">
        <f t="shared" si="4"/>
        <v>0.3321357518120347</v>
      </c>
    </row>
    <row r="31" spans="1:6">
      <c r="A31">
        <v>39</v>
      </c>
      <c r="B31" s="148">
        <f t="shared" si="0"/>
        <v>1567.1707018499999</v>
      </c>
      <c r="C31" s="148">
        <f t="shared" si="1"/>
        <v>39.208144233602283</v>
      </c>
      <c r="D31" s="148">
        <f t="shared" si="2"/>
        <v>34.535508798426058</v>
      </c>
      <c r="E31" s="148">
        <f t="shared" si="3"/>
        <v>0.86402407124577119</v>
      </c>
      <c r="F31">
        <f t="shared" si="4"/>
        <v>0.33344491761904199</v>
      </c>
    </row>
    <row r="32" spans="1:6">
      <c r="A32">
        <v>40</v>
      </c>
      <c r="B32" s="148">
        <f t="shared" si="0"/>
        <v>1647.1318759999999</v>
      </c>
      <c r="C32" s="148">
        <f t="shared" si="1"/>
        <v>41.208646951947173</v>
      </c>
      <c r="D32" s="148">
        <f t="shared" si="2"/>
        <v>39.162114637505979</v>
      </c>
      <c r="E32" s="148">
        <f t="shared" si="3"/>
        <v>0.97977446706196014</v>
      </c>
      <c r="F32">
        <f t="shared" si="4"/>
        <v>0.33475200943755201</v>
      </c>
    </row>
    <row r="33" spans="1:9">
      <c r="A33">
        <v>41</v>
      </c>
      <c r="B33" s="148">
        <f t="shared" si="0"/>
        <v>1729.0819156499999</v>
      </c>
      <c r="C33" s="148">
        <f t="shared" si="1"/>
        <v>43.258907954627766</v>
      </c>
      <c r="D33" s="148">
        <f t="shared" si="2"/>
        <v>44.03083041267584</v>
      </c>
      <c r="E33" s="148">
        <f t="shared" si="3"/>
        <v>1.10158207239808</v>
      </c>
      <c r="F33">
        <f t="shared" si="4"/>
        <v>0.33605045253950494</v>
      </c>
    </row>
    <row r="34" spans="1:9">
      <c r="A34">
        <v>42</v>
      </c>
      <c r="B34" s="148">
        <f t="shared" si="0"/>
        <v>1813.0208207999999</v>
      </c>
      <c r="C34" s="148">
        <f t="shared" si="1"/>
        <v>45.358927241644061</v>
      </c>
      <c r="D34" s="148">
        <f t="shared" si="2"/>
        <v>49.147367569806214</v>
      </c>
      <c r="E34" s="148">
        <f t="shared" si="3"/>
        <v>1.2295897786399965</v>
      </c>
      <c r="F34">
        <f t="shared" si="4"/>
        <v>0.33733507542864988</v>
      </c>
    </row>
    <row r="35" spans="1:9">
      <c r="A35">
        <v>43</v>
      </c>
      <c r="B35" s="148">
        <f t="shared" si="0"/>
        <v>1898.9485914500001</v>
      </c>
      <c r="C35" s="148">
        <f t="shared" si="1"/>
        <v>47.508704812996058</v>
      </c>
      <c r="D35" s="148">
        <f t="shared" si="2"/>
        <v>54.5174685411802</v>
      </c>
      <c r="E35" s="148">
        <f t="shared" si="3"/>
        <v>1.3639412524048449</v>
      </c>
      <c r="F35">
        <f t="shared" si="4"/>
        <v>0.33860184479389405</v>
      </c>
      <c r="I35" t="s">
        <v>310</v>
      </c>
    </row>
    <row r="36" spans="1:9">
      <c r="A36">
        <v>44</v>
      </c>
      <c r="B36" s="148">
        <f t="shared" si="0"/>
        <v>1986.8652276</v>
      </c>
      <c r="C36" s="148">
        <f t="shared" si="1"/>
        <v>49.708240668683757</v>
      </c>
      <c r="D36" s="148">
        <f t="shared" si="2"/>
        <v>60.146902568871297</v>
      </c>
      <c r="E36" s="148">
        <f t="shared" si="3"/>
        <v>1.5047808310485165</v>
      </c>
      <c r="F36">
        <f t="shared" si="4"/>
        <v>0.33984765167849634</v>
      </c>
    </row>
    <row r="37" spans="1:9">
      <c r="A37">
        <v>45</v>
      </c>
      <c r="B37" s="148">
        <f t="shared" si="0"/>
        <v>2076.7707292499999</v>
      </c>
      <c r="C37" s="148">
        <f t="shared" si="1"/>
        <v>51.957534808707159</v>
      </c>
      <c r="D37" s="148">
        <f t="shared" si="2"/>
        <v>66.041462170453514</v>
      </c>
      <c r="E37" s="148">
        <f t="shared" si="3"/>
        <v>1.6522534342432906</v>
      </c>
      <c r="F37">
        <f t="shared" si="4"/>
        <v>0.34107013841267708</v>
      </c>
      <c r="I37" t="s">
        <v>311</v>
      </c>
    </row>
    <row r="38" spans="1:9">
      <c r="A38">
        <v>46</v>
      </c>
      <c r="B38" s="148">
        <f t="shared" si="0"/>
        <v>2168.6650963999996</v>
      </c>
      <c r="C38" s="148">
        <f t="shared" si="1"/>
        <v>54.256587233066256</v>
      </c>
      <c r="D38" s="148">
        <f t="shared" si="2"/>
        <v>72.206960136578147</v>
      </c>
      <c r="E38" s="148">
        <f t="shared" si="3"/>
        <v>1.8065044888619302</v>
      </c>
      <c r="F38">
        <f t="shared" si="4"/>
        <v>0.34226755812630638</v>
      </c>
    </row>
    <row r="39" spans="1:9">
      <c r="A39">
        <v>47</v>
      </c>
      <c r="B39" s="148">
        <f t="shared" si="0"/>
        <v>2262.5483290500001</v>
      </c>
      <c r="C39" s="148">
        <f t="shared" si="1"/>
        <v>56.605397941761076</v>
      </c>
      <c r="D39" s="148">
        <f t="shared" si="2"/>
        <v>78.64922697087124</v>
      </c>
      <c r="E39" s="148">
        <f t="shared" si="3"/>
        <v>1.9676798649279463</v>
      </c>
      <c r="F39">
        <f t="shared" si="4"/>
        <v>0.34343866040366067</v>
      </c>
    </row>
    <row r="40" spans="1:9">
      <c r="A40">
        <v>48</v>
      </c>
      <c r="B40" s="148">
        <f t="shared" si="0"/>
        <v>2358.4204272000002</v>
      </c>
      <c r="C40" s="148">
        <f t="shared" si="1"/>
        <v>59.003966934791592</v>
      </c>
      <c r="D40" s="148">
        <f t="shared" si="2"/>
        <v>85.374108699217089</v>
      </c>
      <c r="E40" s="148">
        <f t="shared" si="3"/>
        <v>2.1359258208073189</v>
      </c>
      <c r="F40">
        <f t="shared" si="4"/>
        <v>0.34458259799197605</v>
      </c>
    </row>
    <row r="41" spans="1:9">
      <c r="A41">
        <v>49</v>
      </c>
      <c r="B41" s="148">
        <f t="shared" si="0"/>
        <v>2456.2813908500002</v>
      </c>
      <c r="C41" s="148">
        <f t="shared" si="1"/>
        <v>61.45229421215781</v>
      </c>
      <c r="D41" s="148">
        <f t="shared" si="2"/>
        <v>92.387464988750054</v>
      </c>
      <c r="E41" s="148">
        <f t="shared" si="3"/>
        <v>2.311388956148634</v>
      </c>
      <c r="F41">
        <f>R$4+(((A41/10)^-2-0.120162076)*R$2)+(((A41/10)^-2*LN(A41/10)-0.1273065414)*R$3)</f>
        <v>0.3456988505247115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9" sqref="F9"/>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2">
      <c r="B1" t="s">
        <v>54</v>
      </c>
      <c r="C1" t="s">
        <v>11</v>
      </c>
      <c r="D1" t="s">
        <v>25</v>
      </c>
      <c r="E1" t="s">
        <v>9</v>
      </c>
      <c r="F1" t="s">
        <v>55</v>
      </c>
      <c r="G1" t="s">
        <v>56</v>
      </c>
      <c r="H1" t="s">
        <v>57</v>
      </c>
      <c r="I1" t="s">
        <v>58</v>
      </c>
      <c r="J1" t="s">
        <v>59</v>
      </c>
      <c r="K1" t="s">
        <v>10</v>
      </c>
      <c r="L1" t="s">
        <v>60</v>
      </c>
    </row>
    <row r="2" spans="1:12">
      <c r="A2">
        <v>2005</v>
      </c>
      <c r="B2">
        <v>0.99892115999999997</v>
      </c>
      <c r="C2">
        <v>9.4743900000000006E-5</v>
      </c>
      <c r="D2" s="136">
        <v>2.5264999999999999E-6</v>
      </c>
      <c r="E2">
        <v>7.061576E-4</v>
      </c>
      <c r="F2">
        <v>1.64223E-5</v>
      </c>
      <c r="G2">
        <v>9.97969E-5</v>
      </c>
      <c r="H2">
        <v>5.9372800000000002E-5</v>
      </c>
      <c r="I2" s="136">
        <v>1.2632499999999999E-6</v>
      </c>
      <c r="J2" s="136">
        <v>5.0530099999999996E-6</v>
      </c>
      <c r="K2">
        <v>6.8215599999999998E-5</v>
      </c>
      <c r="L2">
        <v>2.5265E-5</v>
      </c>
    </row>
    <row r="3" spans="1:12">
      <c r="A3">
        <v>2006</v>
      </c>
      <c r="B3">
        <v>0.98533391999999997</v>
      </c>
      <c r="C3">
        <v>1.1668042999999999E-3</v>
      </c>
      <c r="D3">
        <v>4.8616899999999999E-5</v>
      </c>
      <c r="E3">
        <v>9.1399680999999997E-3</v>
      </c>
      <c r="F3">
        <v>2.4308430000000001E-4</v>
      </c>
      <c r="G3">
        <v>1.7583093999999999E-3</v>
      </c>
      <c r="H3">
        <v>5.2668249999999995E-4</v>
      </c>
      <c r="I3">
        <v>3.2411199999999999E-5</v>
      </c>
      <c r="J3">
        <v>2.998039E-4</v>
      </c>
      <c r="K3">
        <v>1.0290566E-3</v>
      </c>
      <c r="L3">
        <v>4.2134600000000001E-4</v>
      </c>
    </row>
    <row r="4" spans="1:12">
      <c r="A4">
        <v>2007</v>
      </c>
      <c r="B4">
        <v>0.98375893000000003</v>
      </c>
      <c r="C4">
        <v>1.1242590000000001E-3</v>
      </c>
      <c r="D4">
        <v>2.4264600000000001E-5</v>
      </c>
      <c r="E4">
        <v>1.0199212500000001E-2</v>
      </c>
      <c r="F4">
        <v>1.6985209999999999E-4</v>
      </c>
      <c r="G4">
        <v>2.0463129000000001E-3</v>
      </c>
      <c r="H4">
        <v>7.036729E-4</v>
      </c>
      <c r="I4">
        <v>8.0881899999999996E-5</v>
      </c>
      <c r="J4">
        <v>2.1838120000000001E-4</v>
      </c>
      <c r="K4">
        <v>1.1323469999999999E-3</v>
      </c>
      <c r="L4">
        <v>5.4190900000000003E-4</v>
      </c>
    </row>
    <row r="5" spans="1:12">
      <c r="A5">
        <v>2008</v>
      </c>
      <c r="B5">
        <v>0.97960590999999997</v>
      </c>
      <c r="C5">
        <v>1.1901779E-3</v>
      </c>
      <c r="D5" s="136">
        <v>8.9487100000000002E-6</v>
      </c>
      <c r="E5">
        <v>1.3029315499999999E-2</v>
      </c>
      <c r="F5">
        <v>2.6846120000000002E-4</v>
      </c>
      <c r="G5">
        <v>2.5951248000000001E-3</v>
      </c>
      <c r="H5">
        <v>9.4856279999999996E-4</v>
      </c>
      <c r="I5">
        <v>8.0538399999999994E-5</v>
      </c>
      <c r="J5">
        <v>4.295379E-4</v>
      </c>
      <c r="K5">
        <v>1.2349214000000001E-3</v>
      </c>
      <c r="L5">
        <v>6.0851199999999996E-4</v>
      </c>
    </row>
    <row r="6" spans="1:12">
      <c r="A6">
        <v>2009</v>
      </c>
      <c r="B6">
        <v>0.96365522999999997</v>
      </c>
      <c r="C6">
        <v>2.0071160999999998E-3</v>
      </c>
      <c r="D6">
        <v>1.3684879999999999E-4</v>
      </c>
      <c r="E6">
        <v>2.3013411099999999E-2</v>
      </c>
      <c r="F6">
        <v>6.2722380000000005E-4</v>
      </c>
      <c r="G6">
        <v>5.2116591999999996E-3</v>
      </c>
      <c r="H6">
        <v>1.7904387999999999E-3</v>
      </c>
      <c r="I6">
        <v>2.052732E-4</v>
      </c>
      <c r="J6">
        <v>5.9301160000000005E-4</v>
      </c>
      <c r="K6">
        <v>1.9500958000000001E-3</v>
      </c>
      <c r="L6">
        <v>8.0968890000000001E-4</v>
      </c>
    </row>
    <row r="7" spans="1:12">
      <c r="A7">
        <v>2010</v>
      </c>
      <c r="B7">
        <v>0.90385979000000005</v>
      </c>
      <c r="C7">
        <v>6.2455758E-3</v>
      </c>
      <c r="D7">
        <v>3.747345E-4</v>
      </c>
      <c r="E7">
        <v>5.8958236099999999E-2</v>
      </c>
      <c r="F7">
        <v>2.4565931E-3</v>
      </c>
      <c r="G7">
        <v>1.49477459E-2</v>
      </c>
      <c r="H7">
        <v>4.1637174000000001E-3</v>
      </c>
      <c r="I7">
        <v>4.5800890000000002E-4</v>
      </c>
      <c r="J7">
        <v>1.1242037000000001E-3</v>
      </c>
      <c r="K7">
        <v>5.1213722E-3</v>
      </c>
      <c r="L7">
        <v>2.2900447E-3</v>
      </c>
    </row>
    <row r="8" spans="1:12">
      <c r="A8" s="140">
        <v>2010</v>
      </c>
      <c r="B8" s="140">
        <v>0.99957936999999997</v>
      </c>
      <c r="C8" s="140">
        <v>2.59205E-5</v>
      </c>
      <c r="D8" s="141">
        <v>7.0692199999999997E-6</v>
      </c>
      <c r="E8" s="140">
        <v>2.8630339999999999E-4</v>
      </c>
      <c r="F8" s="140">
        <v>4.9484499999999997E-5</v>
      </c>
      <c r="G8" s="140">
        <v>2.2385899999999999E-5</v>
      </c>
      <c r="H8" s="140">
        <v>2.12077E-5</v>
      </c>
      <c r="I8" s="140">
        <v>0</v>
      </c>
      <c r="J8" s="141">
        <v>1.1782E-6</v>
      </c>
      <c r="K8" s="141">
        <v>3.5346099999999999E-6</v>
      </c>
      <c r="L8" s="141">
        <v>3.5346099999999999E-6</v>
      </c>
    </row>
    <row r="9" spans="1:12">
      <c r="A9">
        <v>2011</v>
      </c>
      <c r="B9" s="138">
        <v>0.98540801</v>
      </c>
      <c r="C9" s="138">
        <v>8.9338899999999997E-4</v>
      </c>
      <c r="D9" s="138">
        <v>1.3471699999999999E-4</v>
      </c>
      <c r="E9" s="138">
        <v>9.5436630000000008E-3</v>
      </c>
      <c r="F9" s="138">
        <v>1.878953E-3</v>
      </c>
      <c r="G9" s="138">
        <v>9.2884100000000002E-4</v>
      </c>
      <c r="H9" s="138">
        <v>7.7285199999999998E-4</v>
      </c>
      <c r="I9" s="138">
        <v>0</v>
      </c>
      <c r="J9" s="139">
        <v>3.5451899999999998E-5</v>
      </c>
      <c r="K9" s="138">
        <v>2.1980200000000001E-4</v>
      </c>
      <c r="L9" s="138">
        <v>1.8435000000000001E-4</v>
      </c>
    </row>
    <row r="10" spans="1:12">
      <c r="A10">
        <v>2012</v>
      </c>
      <c r="B10" s="138">
        <v>0.98299563000000001</v>
      </c>
      <c r="C10" s="138">
        <v>8.8093999999999998E-4</v>
      </c>
      <c r="D10" s="138">
        <v>2.8130899999999999E-4</v>
      </c>
      <c r="E10" s="138">
        <v>1.1170909999999999E-2</v>
      </c>
      <c r="F10" s="138">
        <v>2.324497E-3</v>
      </c>
      <c r="G10" s="138">
        <v>1.095623E-3</v>
      </c>
      <c r="H10" s="138">
        <v>8.2912000000000003E-4</v>
      </c>
      <c r="I10" s="142">
        <v>7.4000000000000003E-6</v>
      </c>
      <c r="J10" s="139">
        <v>3.7014300000000002E-5</v>
      </c>
      <c r="K10" s="138">
        <v>2.5910000000000001E-4</v>
      </c>
      <c r="L10" s="138">
        <v>1.18446E-4</v>
      </c>
    </row>
    <row r="11" spans="1:12">
      <c r="A11">
        <v>2013</v>
      </c>
      <c r="B11" s="138">
        <v>0.97957802000000005</v>
      </c>
      <c r="C11" s="138">
        <v>1.1034389999999999E-3</v>
      </c>
      <c r="D11" s="138">
        <v>2.7586E-4</v>
      </c>
      <c r="E11" s="138">
        <v>1.2447127000000001E-2</v>
      </c>
      <c r="F11" s="138">
        <v>3.3771920000000002E-3</v>
      </c>
      <c r="G11" s="138">
        <v>1.6635179999999999E-3</v>
      </c>
      <c r="H11" s="138">
        <v>9.2789200000000004E-4</v>
      </c>
      <c r="I11" s="139">
        <v>5.01563E-5</v>
      </c>
      <c r="J11" s="139">
        <v>8.3593900000000006E-5</v>
      </c>
      <c r="K11" s="138">
        <v>3.5109399999999998E-4</v>
      </c>
      <c r="L11" s="138">
        <v>1.4211000000000001E-4</v>
      </c>
    </row>
    <row r="12" spans="1:12">
      <c r="A12">
        <v>2014</v>
      </c>
      <c r="B12" s="138">
        <v>0.96964830000000002</v>
      </c>
      <c r="C12" s="138">
        <v>1.6173579999999999E-3</v>
      </c>
      <c r="D12" s="138">
        <v>3.3607400000000001E-4</v>
      </c>
      <c r="E12" s="138">
        <v>1.7906466999999999E-2</v>
      </c>
      <c r="F12" s="138">
        <v>5.1671449999999997E-3</v>
      </c>
      <c r="G12" s="138">
        <v>3.2347159999999999E-3</v>
      </c>
      <c r="H12" s="138">
        <v>1.0817400000000001E-3</v>
      </c>
      <c r="I12" s="139">
        <v>4.2009299999999998E-5</v>
      </c>
      <c r="J12" s="138">
        <v>1.7854000000000001E-4</v>
      </c>
      <c r="K12" s="138">
        <v>5.0411200000000003E-4</v>
      </c>
      <c r="L12" s="138">
        <v>2.8356300000000002E-4</v>
      </c>
    </row>
    <row r="13" spans="1:12">
      <c r="A13">
        <v>2015</v>
      </c>
      <c r="B13" s="138">
        <v>0.91707110000000003</v>
      </c>
      <c r="C13" s="138">
        <v>5.1310499999999998E-3</v>
      </c>
      <c r="D13" s="138">
        <v>1.5947859999999999E-3</v>
      </c>
      <c r="E13" s="138">
        <v>4.9669485999999999E-2</v>
      </c>
      <c r="F13" s="138">
        <v>1.1764434000000001E-2</v>
      </c>
      <c r="G13" s="138">
        <v>1.0123422E-2</v>
      </c>
      <c r="H13" s="138">
        <v>2.1494940000000001E-3</v>
      </c>
      <c r="I13" s="138">
        <v>5.54708E-4</v>
      </c>
      <c r="J13" s="138">
        <v>3.9291800000000002E-4</v>
      </c>
      <c r="K13" s="138">
        <v>9.7073899999999998E-4</v>
      </c>
      <c r="L13" s="138">
        <v>5.7782099999999996E-4</v>
      </c>
    </row>
    <row r="14" spans="1:12">
      <c r="A14">
        <v>2016</v>
      </c>
      <c r="B14" s="138">
        <v>0.71810090999999998</v>
      </c>
      <c r="C14" s="138">
        <v>2.0771512999999998E-2</v>
      </c>
      <c r="D14" s="138">
        <v>0</v>
      </c>
      <c r="E14" s="138">
        <v>0.148367956</v>
      </c>
      <c r="F14" s="138">
        <v>5.9347189999999998E-3</v>
      </c>
      <c r="G14" s="138">
        <v>9.1988124000000004E-2</v>
      </c>
      <c r="H14" s="138">
        <v>0</v>
      </c>
      <c r="I14" s="138">
        <v>0</v>
      </c>
      <c r="J14" s="138">
        <v>0</v>
      </c>
      <c r="K14" s="138">
        <v>8.9020780000000008E-3</v>
      </c>
      <c r="L14" s="138">
        <v>5.9347189999999998E-3</v>
      </c>
    </row>
    <row r="17" spans="1:12">
      <c r="A17" t="s">
        <v>278</v>
      </c>
      <c r="B17">
        <v>0.99013876999999995</v>
      </c>
      <c r="C17">
        <v>6.4811939999999998E-4</v>
      </c>
      <c r="D17">
        <v>2.6146600000000001E-5</v>
      </c>
      <c r="E17">
        <v>6.2094280000000003E-3</v>
      </c>
      <c r="F17">
        <v>1.632184E-4</v>
      </c>
      <c r="G17">
        <v>1.3120854000000001E-3</v>
      </c>
      <c r="H17">
        <v>4.4449270000000002E-4</v>
      </c>
      <c r="I17">
        <v>4.2785399999999999E-5</v>
      </c>
      <c r="J17">
        <v>1.537105E-4</v>
      </c>
      <c r="K17">
        <v>5.9741079999999999E-4</v>
      </c>
      <c r="L17">
        <v>2.638432E-4</v>
      </c>
    </row>
    <row r="19" spans="1:12">
      <c r="A19" t="s">
        <v>279</v>
      </c>
      <c r="B19">
        <v>0.99007314000000002</v>
      </c>
      <c r="C19">
        <v>5.660312E-4</v>
      </c>
      <c r="D19">
        <v>1.424114E-4</v>
      </c>
      <c r="E19">
        <v>6.1395950999999999E-3</v>
      </c>
      <c r="F19">
        <v>1.4660425E-3</v>
      </c>
      <c r="G19">
        <v>9.2097540000000001E-4</v>
      </c>
      <c r="H19">
        <v>3.9470370000000001E-4</v>
      </c>
      <c r="I19">
        <v>2.6024400000000001E-5</v>
      </c>
      <c r="J19">
        <v>3.9759499999999998E-5</v>
      </c>
      <c r="K19">
        <v>1.4747170000000001E-4</v>
      </c>
      <c r="L19">
        <v>8.3856499999999999E-5</v>
      </c>
    </row>
    <row r="20" spans="1:12">
      <c r="A20" s="135" t="s">
        <v>277</v>
      </c>
      <c r="B20" s="137">
        <f t="shared" ref="B20:E20" si="0">(B19-B17)/B17</f>
        <v>-6.6283638201469172E-5</v>
      </c>
      <c r="C20" s="137">
        <f t="shared" si="0"/>
        <v>-0.12665598344996304</v>
      </c>
      <c r="D20" s="137">
        <f t="shared" si="0"/>
        <v>4.446650807370748</v>
      </c>
      <c r="E20" s="137">
        <f t="shared" si="0"/>
        <v>-1.1246269382622754E-2</v>
      </c>
      <c r="F20" s="137">
        <f>(F19-F17)/F17</f>
        <v>7.9820908672061481</v>
      </c>
      <c r="G20" s="137">
        <f t="shared" ref="G20" si="1">(G19-G17)/G17</f>
        <v>-0.29808273150512921</v>
      </c>
      <c r="H20" s="137">
        <f t="shared" ref="H20" si="2">(H19-H17)/H17</f>
        <v>-0.11201308817895098</v>
      </c>
      <c r="I20" s="137">
        <f t="shared" ref="I20" si="3">(I19-I17)/I17</f>
        <v>-0.39174578243980418</v>
      </c>
      <c r="J20" s="137">
        <f t="shared" ref="J20:K20" si="4">(J19-J17)/J17</f>
        <v>-0.74133517228816503</v>
      </c>
      <c r="K20" s="137">
        <f t="shared" si="4"/>
        <v>-0.75314858720331135</v>
      </c>
      <c r="L20" s="137">
        <f t="shared" ref="L20" si="5">(L19-L17)/L17</f>
        <v>-0.68217297243211117</v>
      </c>
    </row>
    <row r="21" spans="1:12">
      <c r="A21"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1" sqref="N1"/>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2.3600000065293614E-8</v>
      </c>
      <c r="N1" t="s">
        <v>317</v>
      </c>
    </row>
    <row r="2" spans="1:14">
      <c r="A2" t="s">
        <v>281</v>
      </c>
      <c r="B2">
        <v>0.99181324000000004</v>
      </c>
      <c r="C2">
        <v>5.3953859999999998E-4</v>
      </c>
      <c r="D2">
        <v>1.9384600000000001E-5</v>
      </c>
      <c r="E2">
        <v>5.1861931999999996E-3</v>
      </c>
      <c r="F2">
        <v>1.195385E-4</v>
      </c>
      <c r="G2">
        <v>1.0467694E-3</v>
      </c>
      <c r="H2">
        <v>3.7234619999999998E-4</v>
      </c>
      <c r="I2">
        <v>3.4730800000000003E-5</v>
      </c>
      <c r="J2">
        <v>1.3488460000000001E-4</v>
      </c>
      <c r="K2">
        <v>5.0884620000000004E-4</v>
      </c>
      <c r="L2">
        <v>2.2453849999999999E-4</v>
      </c>
    </row>
    <row r="3" spans="1:14">
      <c r="A3" t="s">
        <v>280</v>
      </c>
      <c r="B3">
        <v>0.99094260000000001</v>
      </c>
      <c r="C3">
        <v>5.7911469999999995E-4</v>
      </c>
      <c r="D3">
        <v>2.8046099999999999E-5</v>
      </c>
      <c r="E3">
        <v>5.7017025999999997E-3</v>
      </c>
      <c r="F3">
        <v>1.7888879999999999E-4</v>
      </c>
      <c r="G3">
        <v>1.2090156999999999E-3</v>
      </c>
      <c r="H3">
        <v>4.032579E-4</v>
      </c>
      <c r="I3">
        <v>4.0174199999999999E-5</v>
      </c>
      <c r="J3">
        <v>1.4553670000000001E-4</v>
      </c>
      <c r="K3">
        <v>5.321185E-4</v>
      </c>
      <c r="L3">
        <v>2.395291E-4</v>
      </c>
    </row>
    <row r="4" spans="1:14">
      <c r="A4" t="s">
        <v>282</v>
      </c>
      <c r="B4">
        <v>0.99087422999999997</v>
      </c>
      <c r="C4">
        <v>5.5876500000000002E-4</v>
      </c>
      <c r="D4">
        <v>3.7400600000000002E-5</v>
      </c>
      <c r="E4">
        <v>5.7896129000000003E-3</v>
      </c>
      <c r="F4">
        <v>3.5231359999999997E-4</v>
      </c>
      <c r="G4">
        <v>1.12875E-3</v>
      </c>
      <c r="H4">
        <v>4.3085489999999997E-4</v>
      </c>
      <c r="I4">
        <v>3.6652600000000002E-5</v>
      </c>
      <c r="J4">
        <v>1.204299E-4</v>
      </c>
      <c r="K4">
        <v>4.540433E-4</v>
      </c>
      <c r="L4">
        <v>2.169235E-4</v>
      </c>
    </row>
    <row r="5" spans="1:14">
      <c r="A5" t="s">
        <v>283</v>
      </c>
      <c r="B5" s="138">
        <v>0.99073887000000005</v>
      </c>
      <c r="C5" s="138">
        <v>5.3844600000000004E-4</v>
      </c>
      <c r="D5" s="139">
        <v>6.2299599999999996E-5</v>
      </c>
      <c r="E5" s="138">
        <v>5.9243919999999997E-3</v>
      </c>
      <c r="F5" s="138">
        <v>5.6662900000000003E-4</v>
      </c>
      <c r="G5" s="138">
        <v>1.041293E-3</v>
      </c>
      <c r="H5" s="138">
        <v>4.4573900000000001E-4</v>
      </c>
      <c r="I5" s="139">
        <v>3.0408100000000001E-5</v>
      </c>
      <c r="J5" s="138">
        <v>1.0234900000000001E-4</v>
      </c>
      <c r="K5" s="138">
        <v>3.72314E-4</v>
      </c>
      <c r="L5" s="138">
        <v>1.77257E-4</v>
      </c>
    </row>
    <row r="6" spans="1:14">
      <c r="A6" t="s">
        <v>284</v>
      </c>
      <c r="B6" s="138">
        <v>0.99066955000000001</v>
      </c>
      <c r="C6" s="138">
        <v>5.3458100000000001E-4</v>
      </c>
      <c r="D6" s="139">
        <v>8.6270300000000006E-5</v>
      </c>
      <c r="E6" s="138">
        <v>5.915048E-3</v>
      </c>
      <c r="F6" s="138">
        <v>8.3984499999999998E-4</v>
      </c>
      <c r="G6" s="138">
        <v>9.6814500000000001E-4</v>
      </c>
      <c r="H6" s="138">
        <v>4.4757400000000001E-4</v>
      </c>
      <c r="I6" s="139">
        <v>2.7282100000000001E-5</v>
      </c>
      <c r="J6" s="139">
        <v>7.3735300000000005E-5</v>
      </c>
      <c r="K6" s="138">
        <v>2.99365E-4</v>
      </c>
      <c r="L6" s="138">
        <v>1.38622E-4</v>
      </c>
    </row>
    <row r="7" spans="1:14">
      <c r="A7" s="145" t="s">
        <v>285</v>
      </c>
      <c r="B7" s="138">
        <v>0.99093807</v>
      </c>
      <c r="C7" s="138">
        <v>5.1549799999999998E-4</v>
      </c>
      <c r="D7" s="138">
        <v>1.0046E-4</v>
      </c>
      <c r="E7" s="138">
        <v>5.6528780000000001E-3</v>
      </c>
      <c r="F7" s="138">
        <v>1.1556540000000001E-3</v>
      </c>
      <c r="G7" s="138">
        <v>8.5354099999999998E-4</v>
      </c>
      <c r="H7" s="138">
        <v>4.0550599999999998E-4</v>
      </c>
      <c r="I7" s="139">
        <v>1.68655E-5</v>
      </c>
      <c r="J7" s="139">
        <v>4.8396699999999997E-5</v>
      </c>
      <c r="K7" s="138">
        <v>2.0678600000000001E-4</v>
      </c>
      <c r="L7" s="138">
        <v>1.06326E-4</v>
      </c>
    </row>
    <row r="8" spans="1:14">
      <c r="A8" s="145" t="s">
        <v>286</v>
      </c>
      <c r="B8" s="138">
        <v>0.97514361000000005</v>
      </c>
      <c r="C8" s="138">
        <v>1.4113800000000001E-3</v>
      </c>
      <c r="D8" s="138">
        <v>3.5752499999999998E-4</v>
      </c>
      <c r="E8" s="138">
        <v>1.5347351E-2</v>
      </c>
      <c r="F8" s="138">
        <v>3.7137630000000001E-3</v>
      </c>
      <c r="G8" s="138">
        <v>2.2911519999999999E-3</v>
      </c>
      <c r="H8" s="138">
        <v>9.883400000000001E-4</v>
      </c>
      <c r="I8" s="139">
        <v>6.7386799999999997E-5</v>
      </c>
      <c r="J8" s="138">
        <v>1.0108E-4</v>
      </c>
      <c r="K8" s="138">
        <v>3.7062800000000002E-4</v>
      </c>
      <c r="L8" s="138">
        <v>2.0777600000000001E-4</v>
      </c>
    </row>
    <row r="9" spans="1:14">
      <c r="A9" t="s">
        <v>287</v>
      </c>
      <c r="B9" s="138">
        <v>0.97124737999999999</v>
      </c>
      <c r="C9" s="138">
        <v>1.613604E-3</v>
      </c>
      <c r="D9" s="138">
        <v>4.3707099999999998E-4</v>
      </c>
      <c r="E9" s="138">
        <v>1.7541273999999999E-2</v>
      </c>
      <c r="F9" s="138">
        <v>4.3707069999999997E-3</v>
      </c>
      <c r="G9" s="138">
        <v>2.856206E-3</v>
      </c>
      <c r="H9" s="138">
        <v>1.0647250000000001E-3</v>
      </c>
      <c r="I9" s="139">
        <v>9.1479900000000005E-5</v>
      </c>
      <c r="J9" s="138">
        <v>1.2451399999999999E-4</v>
      </c>
      <c r="K9" s="138">
        <v>4.3198899999999997E-4</v>
      </c>
      <c r="L9" s="138">
        <v>2.21077E-4</v>
      </c>
    </row>
    <row r="11" spans="1:14">
      <c r="M11" t="s">
        <v>288</v>
      </c>
    </row>
    <row r="12" spans="1:14">
      <c r="M12" t="s">
        <v>292</v>
      </c>
    </row>
    <row r="13" spans="1:14">
      <c r="M13" s="146" t="s">
        <v>289</v>
      </c>
    </row>
    <row r="14" spans="1:14">
      <c r="M14" t="s">
        <v>296</v>
      </c>
    </row>
    <row r="15" spans="1:14">
      <c r="A15" s="135"/>
      <c r="B15" s="137"/>
      <c r="C15" s="137"/>
      <c r="D15" s="137"/>
      <c r="E15" s="137"/>
      <c r="F15" s="137"/>
      <c r="G15" s="137"/>
      <c r="H15" s="137"/>
      <c r="I15" s="137"/>
      <c r="J15" s="137"/>
      <c r="K15" s="137"/>
      <c r="L15" s="137"/>
    </row>
    <row r="16" spans="1:14">
      <c r="A16" s="135"/>
    </row>
    <row r="40" spans="1:12">
      <c r="A40" t="s">
        <v>290</v>
      </c>
      <c r="B40">
        <v>0.99393421000000004</v>
      </c>
      <c r="C40">
        <v>3.9794150000000003E-4</v>
      </c>
      <c r="D40">
        <v>1.84759E-5</v>
      </c>
      <c r="E40">
        <v>3.8282920000000001E-3</v>
      </c>
      <c r="F40">
        <v>1.174875E-4</v>
      </c>
      <c r="G40">
        <v>7.9304060000000005E-4</v>
      </c>
      <c r="H40">
        <v>2.742954E-4</v>
      </c>
      <c r="I40">
        <v>2.5582E-5</v>
      </c>
      <c r="J40">
        <v>9.2853E-5</v>
      </c>
      <c r="K40">
        <v>3.5862109999999997E-4</v>
      </c>
      <c r="L40">
        <v>1.5917660000000001E-4</v>
      </c>
    </row>
    <row r="41" spans="1:12">
      <c r="A41" t="s">
        <v>291</v>
      </c>
      <c r="B41" s="138">
        <v>0.97498154999999997</v>
      </c>
      <c r="C41" s="138">
        <v>1.423585E-3</v>
      </c>
      <c r="D41" s="138">
        <v>3.57299E-4</v>
      </c>
      <c r="E41" s="138">
        <v>1.5431210000000001E-2</v>
      </c>
      <c r="F41" s="138">
        <v>3.7151630000000001E-3</v>
      </c>
      <c r="G41" s="138">
        <v>2.347699E-3</v>
      </c>
      <c r="H41" s="138">
        <v>9.8771699999999994E-4</v>
      </c>
      <c r="I41" s="139">
        <v>6.7344399999999998E-5</v>
      </c>
      <c r="J41" s="138">
        <v>1.01017E-4</v>
      </c>
      <c r="K41" s="138">
        <v>3.7600600000000002E-4</v>
      </c>
      <c r="L41" s="138">
        <v>2.1138600000000001E-4</v>
      </c>
    </row>
    <row r="43" spans="1:12">
      <c r="A43" t="s">
        <v>294</v>
      </c>
      <c r="B43">
        <v>0.99010443999999997</v>
      </c>
      <c r="C43">
        <v>6.0481680000000005E-4</v>
      </c>
      <c r="D43">
        <v>8.6942399999999996E-5</v>
      </c>
      <c r="E43">
        <v>6.1729117000000003E-3</v>
      </c>
      <c r="F43">
        <v>8.4447549999999998E-4</v>
      </c>
      <c r="G43">
        <v>1.1075708000000001E-3</v>
      </c>
      <c r="H43">
        <v>4.1845769999999998E-4</v>
      </c>
      <c r="I43">
        <v>3.4020899999999998E-5</v>
      </c>
      <c r="J43">
        <v>9.4502599999999999E-5</v>
      </c>
      <c r="K43">
        <v>3.6213409999999999E-4</v>
      </c>
      <c r="L43">
        <v>1.697267E-4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5" sqref="M5"/>
    </sheetView>
  </sheetViews>
  <sheetFormatPr baseColWidth="10" defaultRowHeight="15" x14ac:dyDescent="0"/>
  <cols>
    <col min="1" max="11" width="18" customWidth="1"/>
    <col min="12" max="12" width="20.1640625" customWidth="1"/>
    <col min="13" max="13" width="17" bestFit="1" customWidth="1"/>
  </cols>
  <sheetData>
    <row r="1" spans="1:13">
      <c r="A1" t="s">
        <v>54</v>
      </c>
      <c r="B1" t="s">
        <v>11</v>
      </c>
      <c r="C1" t="s">
        <v>25</v>
      </c>
      <c r="D1" t="s">
        <v>9</v>
      </c>
      <c r="E1" t="s">
        <v>55</v>
      </c>
      <c r="F1" t="s">
        <v>56</v>
      </c>
      <c r="G1" t="s">
        <v>57</v>
      </c>
      <c r="H1" t="s">
        <v>58</v>
      </c>
      <c r="I1" t="s">
        <v>59</v>
      </c>
      <c r="J1" t="s">
        <v>10</v>
      </c>
      <c r="K1" t="s">
        <v>60</v>
      </c>
    </row>
    <row r="2" spans="1:13">
      <c r="A2">
        <f>irate1_5years!B41</f>
        <v>0.97498154999999997</v>
      </c>
      <c r="B2">
        <f>irate1_5years!C41</f>
        <v>1.423585E-3</v>
      </c>
      <c r="C2">
        <f>irate1_5years!D41</f>
        <v>3.57299E-4</v>
      </c>
      <c r="D2">
        <f>irate1_5years!E41+irate1_5years!M1</f>
        <v>1.5431233600000066E-2</v>
      </c>
      <c r="E2">
        <f>irate1_5years!F41</f>
        <v>3.7151630000000001E-3</v>
      </c>
      <c r="F2">
        <f>irate1_5years!G41</f>
        <v>2.347699E-3</v>
      </c>
      <c r="G2">
        <f>irate1_5years!H41</f>
        <v>9.8771699999999994E-4</v>
      </c>
      <c r="H2">
        <f>irate1_5years!I41</f>
        <v>6.7344399999999998E-5</v>
      </c>
      <c r="I2">
        <f>irate1_5years!J41</f>
        <v>1.01017E-4</v>
      </c>
      <c r="J2">
        <f>irate1_5years!K41</f>
        <v>3.7600600000000002E-4</v>
      </c>
      <c r="K2">
        <f>irate1_5years!L41</f>
        <v>2.1138600000000001E-4</v>
      </c>
      <c r="L2" s="152"/>
      <c r="M2" s="15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election activeCell="D39" sqref="D39"/>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11">
      <c r="A1" s="133" t="s">
        <v>319</v>
      </c>
      <c r="D1" s="133" t="s">
        <v>270</v>
      </c>
      <c r="E1" s="135" t="s">
        <v>274</v>
      </c>
      <c r="H1" s="135" t="s">
        <v>315</v>
      </c>
      <c r="I1">
        <f>AVERAGE(D$8:D$42)</f>
        <v>0.34196330950037712</v>
      </c>
      <c r="K1" t="s">
        <v>324</v>
      </c>
    </row>
    <row r="2" spans="1:11">
      <c r="A2" t="s">
        <v>320</v>
      </c>
      <c r="B2">
        <v>-8.7980999999999997E-3</v>
      </c>
      <c r="D2" t="s">
        <v>326</v>
      </c>
      <c r="E2">
        <v>0.59264439999999996</v>
      </c>
      <c r="K2" t="s">
        <v>325</v>
      </c>
    </row>
    <row r="3" spans="1:11">
      <c r="A3" t="s">
        <v>321</v>
      </c>
      <c r="B3">
        <v>1.337E-4</v>
      </c>
      <c r="D3" t="s">
        <v>327</v>
      </c>
      <c r="E3">
        <v>-1.1393960000000001</v>
      </c>
    </row>
    <row r="4" spans="1:11">
      <c r="A4" t="s">
        <v>322</v>
      </c>
      <c r="B4">
        <v>0.46739629999999999</v>
      </c>
      <c r="D4" t="s">
        <v>271</v>
      </c>
      <c r="E4">
        <v>0.32259369999999998</v>
      </c>
    </row>
    <row r="5" spans="1:11">
      <c r="D5" t="s">
        <v>273</v>
      </c>
    </row>
    <row r="7" spans="1:11">
      <c r="A7" t="s">
        <v>156</v>
      </c>
      <c r="B7" t="s">
        <v>323</v>
      </c>
      <c r="D7" s="135" t="s">
        <v>302</v>
      </c>
      <c r="E7" t="s">
        <v>328</v>
      </c>
    </row>
    <row r="8" spans="1:11">
      <c r="A8">
        <v>15</v>
      </c>
      <c r="B8">
        <f>B$4+(A8*B$2)+((A8^2)*B$3)</f>
        <v>0.36550729999999998</v>
      </c>
      <c r="D8">
        <f>E$4+(((A8/10)^-2-0.120162076)*E$2)+(((A8/10)^-2*LN(A8/10)-0.1273065414)*E$3)</f>
        <v>0.45450358380321548</v>
      </c>
      <c r="E8">
        <f>(D8-AVERAGE(D$8:D$42))/AVERAGE(D$8:D$42)</f>
        <v>0.32910043614697865</v>
      </c>
    </row>
    <row r="9" spans="1:11">
      <c r="A9">
        <v>16</v>
      </c>
      <c r="B9">
        <f t="shared" ref="B9:B42" si="0">B$4+(A9*B$2)+((A9^2)*B$3)</f>
        <v>0.36085390000000001</v>
      </c>
      <c r="D9">
        <f>E$4+(((A9/10)^-2-0.120162076)*E$2)+(((A9/10)^-2*LN(A9/10)-0.1273065414)*E$3)</f>
        <v>0.41874700169400347</v>
      </c>
      <c r="E9">
        <f>(D9-AVERAGE(D$8:D$42))/AVERAGE(D$8:D$42)</f>
        <v>0.22453780876612342</v>
      </c>
    </row>
    <row r="10" spans="1:11">
      <c r="A10">
        <v>17</v>
      </c>
      <c r="B10">
        <f t="shared" si="0"/>
        <v>0.3564679</v>
      </c>
      <c r="D10">
        <f>E$4+(((A10/10)^-2-0.120162076)*E$2)+(((A10/10)^-2*LN(A10/10)-0.1273065414)*E$3)</f>
        <v>0.39229748235266193</v>
      </c>
      <c r="E10">
        <f>(D10-AVERAGE(D$8:D$42))/AVERAGE(D$8:D$42)</f>
        <v>0.14719173506018868</v>
      </c>
    </row>
    <row r="11" spans="1:11">
      <c r="A11">
        <v>18</v>
      </c>
      <c r="B11">
        <f t="shared" si="0"/>
        <v>0.35234929999999998</v>
      </c>
      <c r="D11">
        <f t="shared" ref="D11:D42" si="1">E$4+(((A11/10)^-2-0.120162076)*E$2)+(((A11/10)^-2*LN(A11/10)-0.1273065414)*E$3)</f>
        <v>0.37264356938812893</v>
      </c>
      <c r="E11">
        <f t="shared" ref="E11:E42" si="2">(D11-AVERAGE(D$8:D$42))/AVERAGE(D$8:D$42)</f>
        <v>8.971798738460264E-2</v>
      </c>
    </row>
    <row r="12" spans="1:11">
      <c r="A12">
        <v>19</v>
      </c>
      <c r="B12">
        <f t="shared" si="0"/>
        <v>0.34849809999999998</v>
      </c>
      <c r="D12">
        <f t="shared" si="1"/>
        <v>0.35801699604909204</v>
      </c>
      <c r="E12">
        <f t="shared" si="2"/>
        <v>4.6945640373436653E-2</v>
      </c>
    </row>
    <row r="13" spans="1:11">
      <c r="A13">
        <v>20</v>
      </c>
      <c r="B13">
        <f t="shared" si="0"/>
        <v>0.34491430000000001</v>
      </c>
      <c r="D13">
        <f t="shared" si="1"/>
        <v>0.34715170137590012</v>
      </c>
      <c r="E13">
        <f t="shared" si="2"/>
        <v>1.5172364202181404E-2</v>
      </c>
    </row>
    <row r="14" spans="1:11">
      <c r="A14">
        <v>21</v>
      </c>
      <c r="B14">
        <f t="shared" si="0"/>
        <v>0.34159790000000001</v>
      </c>
      <c r="D14">
        <f t="shared" si="1"/>
        <v>0.33912765747850493</v>
      </c>
      <c r="E14">
        <f t="shared" si="2"/>
        <v>-8.2922697935494897E-3</v>
      </c>
    </row>
    <row r="15" spans="1:11">
      <c r="A15">
        <v>22</v>
      </c>
      <c r="B15">
        <f t="shared" si="0"/>
        <v>0.33854889999999999</v>
      </c>
      <c r="D15">
        <f t="shared" si="1"/>
        <v>0.3332674357993175</v>
      </c>
      <c r="E15">
        <f t="shared" si="2"/>
        <v>-2.5429259395590303E-2</v>
      </c>
    </row>
    <row r="16" spans="1:11">
      <c r="A16">
        <v>23</v>
      </c>
      <c r="B16">
        <f t="shared" si="0"/>
        <v>0.33576729999999999</v>
      </c>
      <c r="D16">
        <f t="shared" si="1"/>
        <v>0.32906635651750249</v>
      </c>
      <c r="E16">
        <f t="shared" si="2"/>
        <v>-3.7714434924956207E-2</v>
      </c>
    </row>
    <row r="17" spans="1:5">
      <c r="A17">
        <v>24</v>
      </c>
      <c r="B17">
        <f t="shared" si="0"/>
        <v>0.33325310000000002</v>
      </c>
      <c r="D17">
        <f t="shared" si="1"/>
        <v>0.32614448374558036</v>
      </c>
      <c r="E17">
        <f t="shared" si="2"/>
        <v>-4.6258839224327122E-2</v>
      </c>
    </row>
    <row r="18" spans="1:5">
      <c r="A18">
        <v>25</v>
      </c>
      <c r="B18">
        <f t="shared" si="0"/>
        <v>0.33100629999999998</v>
      </c>
      <c r="D18">
        <f t="shared" si="1"/>
        <v>0.32421310745370241</v>
      </c>
      <c r="E18">
        <f t="shared" si="2"/>
        <v>-5.1906744242850231E-2</v>
      </c>
    </row>
    <row r="19" spans="1:5">
      <c r="A19">
        <v>26</v>
      </c>
      <c r="B19">
        <f t="shared" si="0"/>
        <v>0.32902690000000001</v>
      </c>
      <c r="D19">
        <f t="shared" si="1"/>
        <v>0.32305100118836777</v>
      </c>
      <c r="E19">
        <f t="shared" si="2"/>
        <v>-5.5305080359764426E-2</v>
      </c>
    </row>
    <row r="20" spans="1:5">
      <c r="A20">
        <v>27</v>
      </c>
      <c r="B20">
        <f t="shared" si="0"/>
        <v>0.32731489999999996</v>
      </c>
      <c r="D20">
        <f t="shared" si="1"/>
        <v>0.32248738231481056</v>
      </c>
      <c r="E20">
        <f t="shared" si="2"/>
        <v>-5.6953265582853671E-2</v>
      </c>
    </row>
    <row r="21" spans="1:5">
      <c r="A21">
        <v>28</v>
      </c>
      <c r="B21">
        <f t="shared" si="0"/>
        <v>0.3258703</v>
      </c>
      <c r="D21">
        <f t="shared" si="1"/>
        <v>0.32238953497620176</v>
      </c>
      <c r="E21">
        <f t="shared" si="2"/>
        <v>-5.7239399609196294E-2</v>
      </c>
    </row>
    <row r="22" spans="1:5">
      <c r="A22">
        <v>29</v>
      </c>
      <c r="B22">
        <f t="shared" si="0"/>
        <v>0.32469309999999996</v>
      </c>
      <c r="D22">
        <f t="shared" si="1"/>
        <v>0.3226537203179709</v>
      </c>
      <c r="E22">
        <f t="shared" si="2"/>
        <v>-5.6466844968304772E-2</v>
      </c>
    </row>
    <row r="23" spans="1:5">
      <c r="A23">
        <v>30</v>
      </c>
      <c r="B23">
        <f t="shared" si="0"/>
        <v>0.3237833</v>
      </c>
      <c r="D23">
        <f t="shared" si="1"/>
        <v>0.32319843291574335</v>
      </c>
      <c r="E23">
        <f t="shared" si="2"/>
        <v>-5.4873947184714209E-2</v>
      </c>
    </row>
    <row r="24" spans="1:5">
      <c r="A24">
        <v>31</v>
      </c>
      <c r="B24">
        <f t="shared" si="0"/>
        <v>0.32314089999999995</v>
      </c>
      <c r="D24">
        <f t="shared" si="1"/>
        <v>0.32395935085008432</v>
      </c>
      <c r="E24">
        <f t="shared" si="2"/>
        <v>-5.2648802225587744E-2</v>
      </c>
    </row>
    <row r="25" spans="1:5">
      <c r="A25">
        <v>32</v>
      </c>
      <c r="B25">
        <f t="shared" si="0"/>
        <v>0.32276589999999999</v>
      </c>
      <c r="D25">
        <f t="shared" si="1"/>
        <v>0.32488552127436909</v>
      </c>
      <c r="E25">
        <f t="shared" si="2"/>
        <v>-4.9940411007717171E-2</v>
      </c>
    </row>
    <row r="26" spans="1:5">
      <c r="A26">
        <v>33</v>
      </c>
      <c r="B26">
        <f t="shared" si="0"/>
        <v>0.32265830000000001</v>
      </c>
      <c r="D26">
        <f t="shared" si="1"/>
        <v>0.32593645608343136</v>
      </c>
      <c r="E26">
        <f t="shared" si="2"/>
        <v>-4.6867172505616686E-2</v>
      </c>
    </row>
    <row r="27" spans="1:5">
      <c r="A27">
        <v>34</v>
      </c>
      <c r="B27">
        <f t="shared" si="0"/>
        <v>0.3228181</v>
      </c>
      <c r="D27">
        <f t="shared" si="1"/>
        <v>0.32707990409145249</v>
      </c>
      <c r="E27">
        <f t="shared" si="2"/>
        <v>-4.3523398550183404E-2</v>
      </c>
    </row>
    <row r="28" spans="1:5">
      <c r="A28">
        <v>35</v>
      </c>
      <c r="B28">
        <f t="shared" si="0"/>
        <v>0.32324530000000001</v>
      </c>
      <c r="D28">
        <f t="shared" si="1"/>
        <v>0.32829013034577115</v>
      </c>
      <c r="E28">
        <f t="shared" si="2"/>
        <v>-3.9984345614689096E-2</v>
      </c>
    </row>
    <row r="29" spans="1:5">
      <c r="A29">
        <v>36</v>
      </c>
      <c r="B29">
        <f>B$4+(A29*B$2)+((A29^2)*B$3)</f>
        <v>0.32393989999999995</v>
      </c>
      <c r="D29">
        <f t="shared" si="1"/>
        <v>0.32954657861553371</v>
      </c>
      <c r="E29">
        <f t="shared" si="2"/>
        <v>-3.6310126086289134E-2</v>
      </c>
    </row>
    <row r="30" spans="1:5">
      <c r="A30">
        <v>37</v>
      </c>
      <c r="B30">
        <f t="shared" si="0"/>
        <v>0.32490189999999997</v>
      </c>
      <c r="D30">
        <f t="shared" si="1"/>
        <v>0.33083282553465787</v>
      </c>
      <c r="E30">
        <f t="shared" si="2"/>
        <v>-3.2548766655643144E-2</v>
      </c>
    </row>
    <row r="31" spans="1:5">
      <c r="A31">
        <v>38</v>
      </c>
      <c r="B31">
        <f t="shared" si="0"/>
        <v>0.32613130000000001</v>
      </c>
      <c r="D31">
        <f t="shared" si="1"/>
        <v>0.3321357582739235</v>
      </c>
      <c r="E31">
        <f t="shared" si="2"/>
        <v>-2.8738613042469649E-2</v>
      </c>
    </row>
    <row r="32" spans="1:5">
      <c r="A32">
        <v>39</v>
      </c>
      <c r="B32">
        <f t="shared" si="0"/>
        <v>0.32762809999999998</v>
      </c>
      <c r="D32">
        <f t="shared" si="1"/>
        <v>0.33344492464037906</v>
      </c>
      <c r="E32">
        <f t="shared" si="2"/>
        <v>-2.4910230493568986E-2</v>
      </c>
    </row>
    <row r="33" spans="1:5">
      <c r="A33">
        <v>40</v>
      </c>
      <c r="B33">
        <f t="shared" si="0"/>
        <v>0.32939229999999997</v>
      </c>
      <c r="D33">
        <f t="shared" si="1"/>
        <v>0.33475201699356005</v>
      </c>
      <c r="E33">
        <f t="shared" si="2"/>
        <v>-2.1087912961636358E-2</v>
      </c>
    </row>
    <row r="34" spans="1:5">
      <c r="A34">
        <v>41</v>
      </c>
      <c r="B34">
        <f t="shared" si="0"/>
        <v>0.33142389999999999</v>
      </c>
      <c r="D34">
        <f t="shared" si="1"/>
        <v>0.33605046060660504</v>
      </c>
      <c r="E34">
        <f t="shared" si="2"/>
        <v>-1.7290886856870712E-2</v>
      </c>
    </row>
    <row r="35" spans="1:5">
      <c r="A35">
        <v>42</v>
      </c>
      <c r="B35">
        <f t="shared" si="0"/>
        <v>0.33372290000000004</v>
      </c>
      <c r="D35">
        <f t="shared" si="1"/>
        <v>0.33733508398443124</v>
      </c>
      <c r="E35">
        <f t="shared" si="2"/>
        <v>-1.3534275132346556E-2</v>
      </c>
    </row>
    <row r="36" spans="1:5">
      <c r="A36">
        <v>43</v>
      </c>
      <c r="B36">
        <f t="shared" si="0"/>
        <v>0.33628930000000001</v>
      </c>
      <c r="D36">
        <f t="shared" si="1"/>
        <v>0.33860185381707514</v>
      </c>
      <c r="E36">
        <f t="shared" si="2"/>
        <v>-9.8298723573976773E-3</v>
      </c>
    </row>
    <row r="37" spans="1:5">
      <c r="A37">
        <v>44</v>
      </c>
      <c r="B37">
        <f t="shared" si="0"/>
        <v>0.33912310000000001</v>
      </c>
      <c r="D37">
        <f t="shared" si="1"/>
        <v>0.33984766114888076</v>
      </c>
      <c r="E37">
        <f t="shared" si="2"/>
        <v>-6.1867700209926307E-3</v>
      </c>
    </row>
    <row r="38" spans="1:5">
      <c r="A38">
        <v>45</v>
      </c>
      <c r="B38">
        <f t="shared" si="0"/>
        <v>0.34222429999999998</v>
      </c>
      <c r="D38">
        <f t="shared" si="1"/>
        <v>0.34107014831110644</v>
      </c>
      <c r="E38">
        <f t="shared" si="2"/>
        <v>-2.6118626310396641E-3</v>
      </c>
    </row>
    <row r="39" spans="1:5">
      <c r="A39">
        <v>46</v>
      </c>
      <c r="B39">
        <f t="shared" si="0"/>
        <v>0.34559289999999998</v>
      </c>
      <c r="D39">
        <f t="shared" si="1"/>
        <v>0.34226756843461104</v>
      </c>
      <c r="E39">
        <f t="shared" si="2"/>
        <v>8.8974145991992343E-4</v>
      </c>
    </row>
    <row r="40" spans="1:5">
      <c r="A40">
        <v>47</v>
      </c>
      <c r="B40">
        <f t="shared" si="0"/>
        <v>0.34922889999999995</v>
      </c>
      <c r="D40">
        <f t="shared" si="1"/>
        <v>0.34343867110461113</v>
      </c>
      <c r="E40">
        <f t="shared" si="2"/>
        <v>4.3143856760234607E-3</v>
      </c>
    </row>
    <row r="41" spans="1:5">
      <c r="A41">
        <v>48</v>
      </c>
      <c r="B41">
        <f t="shared" si="0"/>
        <v>0.35313230000000001</v>
      </c>
      <c r="D41">
        <f t="shared" si="1"/>
        <v>0.34458260906923371</v>
      </c>
      <c r="E41">
        <f t="shared" si="2"/>
        <v>7.6595924068096656E-3</v>
      </c>
    </row>
    <row r="42" spans="1:5">
      <c r="A42">
        <v>49</v>
      </c>
      <c r="B42">
        <f t="shared" si="0"/>
        <v>0.35730310000000004</v>
      </c>
      <c r="D42">
        <f t="shared" si="1"/>
        <v>0.34569886196278132</v>
      </c>
      <c r="E42">
        <f t="shared" si="2"/>
        <v>1.0923839951900109E-2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'Initiation1 by age'!E8</f>
        <v>0.32910043614697865</v>
      </c>
    </row>
    <row r="3" spans="1:2">
      <c r="A3">
        <v>16</v>
      </c>
      <c r="B3">
        <f>'Initiation1 by age'!E9</f>
        <v>0.22453780876612342</v>
      </c>
    </row>
    <row r="4" spans="1:2">
      <c r="A4">
        <v>17</v>
      </c>
      <c r="B4">
        <f>'Initiation1 by age'!E10</f>
        <v>0.14719173506018868</v>
      </c>
    </row>
    <row r="5" spans="1:2">
      <c r="A5">
        <v>18</v>
      </c>
      <c r="B5">
        <f>'Initiation1 by age'!E11</f>
        <v>8.971798738460264E-2</v>
      </c>
    </row>
    <row r="6" spans="1:2">
      <c r="A6">
        <v>19</v>
      </c>
      <c r="B6">
        <f>'Initiation1 by age'!E12</f>
        <v>4.6945640373436653E-2</v>
      </c>
    </row>
    <row r="7" spans="1:2">
      <c r="A7">
        <v>20</v>
      </c>
      <c r="B7">
        <f>'Initiation1 by age'!E13</f>
        <v>1.5172364202181404E-2</v>
      </c>
    </row>
    <row r="8" spans="1:2">
      <c r="A8">
        <v>21</v>
      </c>
      <c r="B8">
        <f>'Initiation1 by age'!E14</f>
        <v>-8.2922697935494897E-3</v>
      </c>
    </row>
    <row r="9" spans="1:2">
      <c r="A9">
        <v>22</v>
      </c>
      <c r="B9">
        <f>'Initiation1 by age'!E15</f>
        <v>-2.5429259395590303E-2</v>
      </c>
    </row>
    <row r="10" spans="1:2">
      <c r="A10">
        <v>23</v>
      </c>
      <c r="B10">
        <f>'Initiation1 by age'!E16</f>
        <v>-3.7714434924956207E-2</v>
      </c>
    </row>
    <row r="11" spans="1:2">
      <c r="A11">
        <v>24</v>
      </c>
      <c r="B11">
        <f>'Initiation1 by age'!E17</f>
        <v>-4.6258839224327122E-2</v>
      </c>
    </row>
    <row r="12" spans="1:2">
      <c r="A12">
        <v>25</v>
      </c>
      <c r="B12">
        <f>'Initiation1 by age'!E18</f>
        <v>-5.1906744242850231E-2</v>
      </c>
    </row>
    <row r="13" spans="1:2">
      <c r="A13">
        <v>26</v>
      </c>
      <c r="B13">
        <f>'Initiation1 by age'!E19</f>
        <v>-5.5305080359764426E-2</v>
      </c>
    </row>
    <row r="14" spans="1:2">
      <c r="A14">
        <v>27</v>
      </c>
      <c r="B14">
        <f>'Initiation1 by age'!E20</f>
        <v>-5.6953265582853671E-2</v>
      </c>
    </row>
    <row r="15" spans="1:2">
      <c r="A15">
        <v>28</v>
      </c>
      <c r="B15">
        <f>'Initiation1 by age'!E21</f>
        <v>-5.7239399609196294E-2</v>
      </c>
    </row>
    <row r="16" spans="1:2">
      <c r="A16">
        <v>29</v>
      </c>
      <c r="B16">
        <f>'Initiation1 by age'!E22</f>
        <v>-5.6466844968304772E-2</v>
      </c>
    </row>
    <row r="17" spans="1:2">
      <c r="A17">
        <v>30</v>
      </c>
      <c r="B17">
        <f>'Initiation1 by age'!E23</f>
        <v>-5.4873947184714209E-2</v>
      </c>
    </row>
    <row r="18" spans="1:2">
      <c r="A18">
        <v>31</v>
      </c>
      <c r="B18">
        <f>'Initiation1 by age'!E24</f>
        <v>-5.2648802225587744E-2</v>
      </c>
    </row>
    <row r="19" spans="1:2">
      <c r="A19">
        <v>32</v>
      </c>
      <c r="B19">
        <f>'Initiation1 by age'!E25</f>
        <v>-4.9940411007717171E-2</v>
      </c>
    </row>
    <row r="20" spans="1:2">
      <c r="A20">
        <v>33</v>
      </c>
      <c r="B20">
        <f>'Initiation1 by age'!E26</f>
        <v>-4.6867172505616686E-2</v>
      </c>
    </row>
    <row r="21" spans="1:2">
      <c r="A21">
        <v>34</v>
      </c>
      <c r="B21">
        <f>'Initiation1 by age'!E27</f>
        <v>-4.3523398550183404E-2</v>
      </c>
    </row>
    <row r="22" spans="1:2">
      <c r="A22">
        <v>35</v>
      </c>
      <c r="B22">
        <f>'Initiation1 by age'!E28</f>
        <v>-3.9984345614689096E-2</v>
      </c>
    </row>
    <row r="23" spans="1:2">
      <c r="A23">
        <v>36</v>
      </c>
      <c r="B23">
        <f>'Initiation1 by age'!E29</f>
        <v>-3.6310126086289134E-2</v>
      </c>
    </row>
    <row r="24" spans="1:2">
      <c r="A24">
        <v>37</v>
      </c>
      <c r="B24">
        <f>'Initiation1 by age'!E30</f>
        <v>-3.2548766655643144E-2</v>
      </c>
    </row>
    <row r="25" spans="1:2">
      <c r="A25">
        <v>38</v>
      </c>
      <c r="B25">
        <f>'Initiation1 by age'!E31</f>
        <v>-2.8738613042469649E-2</v>
      </c>
    </row>
    <row r="26" spans="1:2">
      <c r="A26">
        <v>39</v>
      </c>
      <c r="B26">
        <f>'Initiation1 by age'!E32</f>
        <v>-2.4910230493568986E-2</v>
      </c>
    </row>
    <row r="27" spans="1:2">
      <c r="A27">
        <v>40</v>
      </c>
      <c r="B27">
        <f>'Initiation1 by age'!E33</f>
        <v>-2.1087912961636358E-2</v>
      </c>
    </row>
    <row r="28" spans="1:2">
      <c r="A28">
        <v>41</v>
      </c>
      <c r="B28">
        <f>'Initiation1 by age'!E34</f>
        <v>-1.7290886856870712E-2</v>
      </c>
    </row>
    <row r="29" spans="1:2">
      <c r="A29">
        <v>42</v>
      </c>
      <c r="B29">
        <f>'Initiation1 by age'!E35</f>
        <v>-1.3534275132346556E-2</v>
      </c>
    </row>
    <row r="30" spans="1:2">
      <c r="A30">
        <v>43</v>
      </c>
      <c r="B30">
        <f>'Initiation1 by age'!E36</f>
        <v>-9.8298723573976773E-3</v>
      </c>
    </row>
    <row r="31" spans="1:2">
      <c r="A31">
        <v>44</v>
      </c>
      <c r="B31">
        <f>'Initiation1 by age'!E37</f>
        <v>-6.1867700209926307E-3</v>
      </c>
    </row>
    <row r="32" spans="1:2">
      <c r="A32">
        <v>45</v>
      </c>
      <c r="B32">
        <f>'Initiation1 by age'!E38</f>
        <v>-2.6118626310396641E-3</v>
      </c>
    </row>
    <row r="33" spans="1:2">
      <c r="A33">
        <v>46</v>
      </c>
      <c r="B33">
        <f>'Initiation1 by age'!E39</f>
        <v>8.8974145991992343E-4</v>
      </c>
    </row>
    <row r="34" spans="1:2">
      <c r="A34">
        <v>47</v>
      </c>
      <c r="B34">
        <f>'Initiation1 by age'!E40</f>
        <v>4.3143856760234607E-3</v>
      </c>
    </row>
    <row r="35" spans="1:2">
      <c r="A35">
        <v>48</v>
      </c>
      <c r="B35">
        <f>'Initiation1 by age'!E41</f>
        <v>7.6595924068096656E-3</v>
      </c>
    </row>
    <row r="36" spans="1:2">
      <c r="A36">
        <v>49</v>
      </c>
      <c r="B36">
        <f>'Initiation1 by age'!E42</f>
        <v>1.0923839951900109E-2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3" sqref="J3"/>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H20" sqref="H20"/>
    </sheetView>
  </sheetViews>
  <sheetFormatPr baseColWidth="10" defaultRowHeight="15" x14ac:dyDescent="0"/>
  <cols>
    <col min="2" max="2" width="12.83203125" bestFit="1" customWidth="1"/>
    <col min="3" max="3" width="11.1640625" bestFit="1" customWidth="1"/>
    <col min="4" max="6" width="12.1640625" bestFit="1" customWidth="1"/>
    <col min="7" max="7" width="12.5" bestFit="1" customWidth="1"/>
    <col min="8" max="8" width="17.1640625" bestFit="1" customWidth="1"/>
    <col min="9" max="9" width="12.83203125" bestFit="1" customWidth="1"/>
    <col min="10" max="10" width="17.6640625" bestFit="1" customWidth="1"/>
    <col min="11" max="11" width="12.1640625" bestFit="1" customWidth="1"/>
    <col min="12" max="12" width="14.83203125" bestFit="1" customWidth="1"/>
  </cols>
  <sheetData>
    <row r="1" spans="1:12">
      <c r="B1" t="s">
        <v>54</v>
      </c>
      <c r="C1" t="s">
        <v>11</v>
      </c>
      <c r="D1" t="s">
        <v>25</v>
      </c>
      <c r="E1" t="s">
        <v>9</v>
      </c>
      <c r="F1" t="s">
        <v>55</v>
      </c>
      <c r="G1" t="s">
        <v>56</v>
      </c>
      <c r="H1" t="s">
        <v>57</v>
      </c>
      <c r="I1" t="s">
        <v>58</v>
      </c>
      <c r="J1" t="s">
        <v>59</v>
      </c>
      <c r="K1" t="s">
        <v>10</v>
      </c>
      <c r="L1" t="s">
        <v>60</v>
      </c>
    </row>
    <row r="2" spans="1:12">
      <c r="A2">
        <v>2005</v>
      </c>
      <c r="B2" s="138">
        <v>0.99871980999999999</v>
      </c>
      <c r="C2" s="139">
        <v>7.8232200000000006E-5</v>
      </c>
      <c r="D2" s="138">
        <v>0</v>
      </c>
      <c r="E2" s="138">
        <v>7.1831399999999995E-4</v>
      </c>
      <c r="F2" s="138">
        <v>0</v>
      </c>
      <c r="G2" s="139">
        <v>5.6896199999999999E-5</v>
      </c>
      <c r="H2" s="138">
        <v>2.2758500000000001E-4</v>
      </c>
      <c r="I2" s="138">
        <v>0</v>
      </c>
      <c r="J2" s="139">
        <v>2.84481E-5</v>
      </c>
      <c r="K2" s="139">
        <v>9.95683E-5</v>
      </c>
      <c r="L2" s="139">
        <v>7.1120199999999997E-5</v>
      </c>
    </row>
    <row r="3" spans="1:12">
      <c r="A3">
        <v>2006</v>
      </c>
      <c r="B3" s="138">
        <v>0.99475484999999997</v>
      </c>
      <c r="C3" s="138">
        <v>3.6880000000000002E-4</v>
      </c>
      <c r="D3" s="138">
        <v>0</v>
      </c>
      <c r="E3" s="138">
        <v>2.8274630000000001E-3</v>
      </c>
      <c r="F3" s="139">
        <v>2.04889E-5</v>
      </c>
      <c r="G3" s="138">
        <v>2.0488900000000001E-4</v>
      </c>
      <c r="H3" s="138">
        <v>9.834659999999999E-4</v>
      </c>
      <c r="I3" s="138">
        <v>0</v>
      </c>
      <c r="J3" s="138">
        <v>1.2293300000000001E-4</v>
      </c>
      <c r="K3" s="138">
        <v>3.2782200000000002E-4</v>
      </c>
      <c r="L3" s="138">
        <v>3.89288E-4</v>
      </c>
    </row>
    <row r="4" spans="1:12">
      <c r="A4">
        <v>2007</v>
      </c>
      <c r="B4" s="138">
        <v>0.99345439999999996</v>
      </c>
      <c r="C4" s="138">
        <v>4.6609700000000001E-4</v>
      </c>
      <c r="D4" s="138">
        <v>0</v>
      </c>
      <c r="E4" s="138">
        <v>3.3640010000000001E-3</v>
      </c>
      <c r="F4" s="139">
        <v>4.05301E-5</v>
      </c>
      <c r="G4" s="138">
        <v>4.6609700000000001E-4</v>
      </c>
      <c r="H4" s="138">
        <v>1.35776E-3</v>
      </c>
      <c r="I4" s="138">
        <v>0</v>
      </c>
      <c r="J4" s="138">
        <v>3.0397600000000002E-4</v>
      </c>
      <c r="K4" s="138">
        <v>2.8371100000000002E-4</v>
      </c>
      <c r="L4" s="138">
        <v>2.6344600000000003E-4</v>
      </c>
    </row>
    <row r="5" spans="1:12">
      <c r="A5">
        <v>2008</v>
      </c>
      <c r="B5" s="138">
        <v>0.99318795999999998</v>
      </c>
      <c r="C5" s="138">
        <v>3.4822E-4</v>
      </c>
      <c r="D5" s="138">
        <v>0</v>
      </c>
      <c r="E5" s="138">
        <v>3.4821969999999998E-3</v>
      </c>
      <c r="F5" s="139">
        <v>4.35275E-5</v>
      </c>
      <c r="G5" s="138">
        <v>3.4822E-4</v>
      </c>
      <c r="H5" s="138">
        <v>1.6322800000000001E-3</v>
      </c>
      <c r="I5" s="138">
        <v>1.08819E-4</v>
      </c>
      <c r="J5" s="138">
        <v>2.3940100000000001E-4</v>
      </c>
      <c r="K5" s="138">
        <v>3.9174700000000002E-4</v>
      </c>
      <c r="L5" s="138">
        <v>2.1763699999999999E-4</v>
      </c>
    </row>
    <row r="6" spans="1:12">
      <c r="A6">
        <v>2009</v>
      </c>
      <c r="B6" s="138">
        <v>0.99133830999999994</v>
      </c>
      <c r="C6" s="138">
        <v>5.2570999999999998E-4</v>
      </c>
      <c r="D6" s="139">
        <v>2.5033800000000001E-5</v>
      </c>
      <c r="E6" s="138">
        <v>4.6062189999999999E-3</v>
      </c>
      <c r="F6" s="138">
        <v>2.5033800000000001E-4</v>
      </c>
      <c r="G6" s="138">
        <v>4.2557499999999998E-4</v>
      </c>
      <c r="H6" s="138">
        <v>1.802433E-3</v>
      </c>
      <c r="I6" s="138">
        <v>0</v>
      </c>
      <c r="J6" s="138">
        <v>4.2557499999999998E-4</v>
      </c>
      <c r="K6" s="138">
        <v>2.7537200000000002E-4</v>
      </c>
      <c r="L6" s="138">
        <v>3.2543900000000001E-4</v>
      </c>
    </row>
    <row r="7" spans="1:12">
      <c r="A7">
        <v>2010</v>
      </c>
      <c r="B7" s="138">
        <v>0.97351968</v>
      </c>
      <c r="C7" s="138">
        <v>1.746966E-3</v>
      </c>
      <c r="D7" s="138">
        <v>1.8389099999999999E-4</v>
      </c>
      <c r="E7" s="138">
        <v>1.2688489000000001E-2</v>
      </c>
      <c r="F7" s="138">
        <v>4.5972800000000001E-4</v>
      </c>
      <c r="G7" s="138">
        <v>2.2986389999999999E-3</v>
      </c>
      <c r="H7" s="138">
        <v>6.3442439999999998E-3</v>
      </c>
      <c r="I7" s="139">
        <v>9.1945600000000003E-5</v>
      </c>
      <c r="J7" s="138">
        <v>1.8389099999999999E-4</v>
      </c>
      <c r="K7" s="138">
        <v>1.4711290000000001E-3</v>
      </c>
      <c r="L7" s="138">
        <v>1.0114010000000001E-3</v>
      </c>
    </row>
    <row r="8" spans="1:12">
      <c r="A8" s="140">
        <v>2010</v>
      </c>
      <c r="B8" s="143">
        <v>0.99959511000000001</v>
      </c>
      <c r="C8" s="144">
        <v>3.9365900000000002E-5</v>
      </c>
      <c r="D8" s="143">
        <v>0</v>
      </c>
      <c r="E8" s="143">
        <v>2.1932399999999999E-4</v>
      </c>
      <c r="F8" s="144">
        <v>2.8118499999999999E-5</v>
      </c>
      <c r="G8" s="144">
        <v>4.49896E-5</v>
      </c>
      <c r="H8" s="144">
        <v>3.9365900000000002E-5</v>
      </c>
      <c r="I8" s="143">
        <v>0</v>
      </c>
      <c r="J8" s="143">
        <v>0</v>
      </c>
      <c r="K8" s="144">
        <v>2.24948E-5</v>
      </c>
      <c r="L8" s="144">
        <v>1.12474E-5</v>
      </c>
    </row>
    <row r="9" spans="1:12">
      <c r="A9">
        <v>2011</v>
      </c>
      <c r="B9" s="138">
        <v>0.99466109000000003</v>
      </c>
      <c r="C9" s="138">
        <v>1.78958E-4</v>
      </c>
      <c r="D9" s="139">
        <v>5.9652499999999998E-5</v>
      </c>
      <c r="E9" s="138">
        <v>2.997539E-3</v>
      </c>
      <c r="F9" s="138">
        <v>7.3074299999999995E-4</v>
      </c>
      <c r="G9" s="138">
        <v>1.3421799999999999E-4</v>
      </c>
      <c r="H9" s="138">
        <v>8.2022200000000001E-4</v>
      </c>
      <c r="I9" s="139">
        <v>2.9826299999999999E-5</v>
      </c>
      <c r="J9" s="139">
        <v>2.9826299999999999E-5</v>
      </c>
      <c r="K9" s="138">
        <v>1.04392E-4</v>
      </c>
      <c r="L9" s="138">
        <v>2.5352300000000002E-4</v>
      </c>
    </row>
    <row r="10" spans="1:12">
      <c r="A10">
        <v>2012</v>
      </c>
      <c r="B10" s="138">
        <v>0.99438000000000004</v>
      </c>
      <c r="C10" s="138">
        <v>2.2722500000000001E-4</v>
      </c>
      <c r="D10" s="139">
        <v>4.5444900000000003E-5</v>
      </c>
      <c r="E10" s="138">
        <v>3.1962919999999999E-3</v>
      </c>
      <c r="F10" s="138">
        <v>6.9682200000000004E-4</v>
      </c>
      <c r="G10" s="138">
        <v>1.06038E-4</v>
      </c>
      <c r="H10" s="138">
        <v>9.08898E-4</v>
      </c>
      <c r="I10" s="138">
        <v>0</v>
      </c>
      <c r="J10" s="139">
        <v>1.51483E-5</v>
      </c>
      <c r="K10" s="139">
        <v>7.57415E-5</v>
      </c>
      <c r="L10" s="138">
        <v>3.4841100000000002E-4</v>
      </c>
    </row>
    <row r="11" spans="1:12">
      <c r="A11">
        <v>2013</v>
      </c>
      <c r="B11" s="138">
        <v>0.99253975999999999</v>
      </c>
      <c r="C11" s="138">
        <v>4.6419099999999997E-4</v>
      </c>
      <c r="D11" s="138">
        <v>6.6313E-5</v>
      </c>
      <c r="E11" s="138">
        <v>4.094828E-3</v>
      </c>
      <c r="F11" s="138">
        <v>1.061008E-3</v>
      </c>
      <c r="G11" s="138">
        <v>3.97878E-4</v>
      </c>
      <c r="H11" s="138">
        <v>6.6312999999999995E-4</v>
      </c>
      <c r="I11" s="138">
        <v>6.6313E-5</v>
      </c>
      <c r="J11" s="138">
        <v>1.32626E-4</v>
      </c>
      <c r="K11" s="139">
        <v>4.9734799999999997E-5</v>
      </c>
      <c r="L11" s="138">
        <v>4.6419099999999997E-4</v>
      </c>
    </row>
    <row r="12" spans="1:12">
      <c r="A12">
        <v>2014</v>
      </c>
      <c r="B12" s="138">
        <v>0.98996514000000002</v>
      </c>
      <c r="C12" s="138">
        <v>2.5183999999999997E-4</v>
      </c>
      <c r="D12" s="138">
        <v>5.8116999999999999E-5</v>
      </c>
      <c r="E12" s="138">
        <v>5.617978E-3</v>
      </c>
      <c r="F12" s="138">
        <v>1.278574E-3</v>
      </c>
      <c r="G12" s="138">
        <v>7.1677600000000002E-4</v>
      </c>
      <c r="H12" s="138">
        <v>1.2204570000000001E-3</v>
      </c>
      <c r="I12" s="139">
        <v>1.9372300000000001E-5</v>
      </c>
      <c r="J12" s="139">
        <v>1.9372300000000001E-5</v>
      </c>
      <c r="K12" s="138">
        <v>1.35606E-4</v>
      </c>
      <c r="L12" s="138">
        <v>7.1677600000000002E-4</v>
      </c>
    </row>
    <row r="13" spans="1:12">
      <c r="A13">
        <v>2015</v>
      </c>
      <c r="B13" s="138">
        <v>0.97836911999999998</v>
      </c>
      <c r="C13" s="138">
        <v>9.3869899999999998E-4</v>
      </c>
      <c r="D13" s="138">
        <v>2.4487800000000002E-4</v>
      </c>
      <c r="E13" s="138">
        <v>1.2611215E-2</v>
      </c>
      <c r="F13" s="138">
        <v>3.0609740000000002E-3</v>
      </c>
      <c r="G13" s="138">
        <v>1.3468289999999999E-3</v>
      </c>
      <c r="H13" s="138">
        <v>1.836585E-3</v>
      </c>
      <c r="I13" s="138">
        <v>4.0812999999999997E-5</v>
      </c>
      <c r="J13" s="138">
        <v>0</v>
      </c>
      <c r="K13" s="138">
        <v>3.6731699999999998E-4</v>
      </c>
      <c r="L13" s="138">
        <v>1.1835769999999999E-3</v>
      </c>
    </row>
    <row r="14" spans="1:12">
      <c r="A14">
        <v>2016</v>
      </c>
      <c r="B14" s="138">
        <v>0.94814812999999998</v>
      </c>
      <c r="C14" s="138">
        <v>7.4074079999999999E-3</v>
      </c>
      <c r="D14" s="138">
        <v>0</v>
      </c>
      <c r="E14" s="138">
        <v>3.7037037000000002E-2</v>
      </c>
      <c r="F14" s="138">
        <v>7.4074079999999999E-3</v>
      </c>
      <c r="G14" s="138">
        <v>0</v>
      </c>
      <c r="H14" s="138">
        <v>0</v>
      </c>
      <c r="I14" s="138">
        <v>0</v>
      </c>
      <c r="J14" s="138">
        <v>0</v>
      </c>
      <c r="K14" s="138">
        <v>0</v>
      </c>
      <c r="L14" s="138">
        <v>0</v>
      </c>
    </row>
    <row r="16" spans="1:12">
      <c r="A16" t="s">
        <v>278</v>
      </c>
      <c r="B16">
        <v>0.99492144999999999</v>
      </c>
      <c r="C16">
        <v>3.218788E-4</v>
      </c>
      <c r="D16" s="136">
        <v>8.9410800000000001E-6</v>
      </c>
      <c r="E16">
        <v>2.6435787E-3</v>
      </c>
      <c r="F16">
        <v>5.9607200000000001E-5</v>
      </c>
      <c r="G16">
        <v>2.9803590000000002E-4</v>
      </c>
      <c r="H16">
        <v>1.0788900999999999E-3</v>
      </c>
      <c r="I16">
        <v>1.78822E-5</v>
      </c>
      <c r="J16">
        <v>1.609394E-4</v>
      </c>
      <c r="K16">
        <v>2.65252E-4</v>
      </c>
      <c r="L16">
        <v>2.23527E-4</v>
      </c>
    </row>
    <row r="17" spans="1:12">
      <c r="A17" t="s">
        <v>279</v>
      </c>
      <c r="B17">
        <v>0.99484205000000003</v>
      </c>
      <c r="C17">
        <v>2.234812E-4</v>
      </c>
      <c r="D17">
        <v>4.24614E-5</v>
      </c>
      <c r="E17">
        <v>2.9074901E-3</v>
      </c>
      <c r="F17">
        <v>6.8608720000000001E-4</v>
      </c>
      <c r="G17">
        <v>2.6147300000000002E-4</v>
      </c>
      <c r="H17">
        <v>6.0786879999999996E-4</v>
      </c>
      <c r="I17">
        <v>1.7878499999999998E-5</v>
      </c>
      <c r="J17">
        <v>2.6817699999999999E-5</v>
      </c>
      <c r="K17">
        <v>7.8218400000000003E-5</v>
      </c>
      <c r="L17">
        <v>3.0616919999999998E-4</v>
      </c>
    </row>
    <row r="18" spans="1:12">
      <c r="A18" s="135" t="s">
        <v>277</v>
      </c>
      <c r="B18" s="137">
        <f t="shared" ref="B18:E18" si="0">(B17-B16)/B16</f>
        <v>-7.9805295181797244E-5</v>
      </c>
      <c r="C18" s="137">
        <f t="shared" si="0"/>
        <v>-0.30569767254009894</v>
      </c>
      <c r="D18" s="137">
        <f t="shared" si="0"/>
        <v>3.7490236078862957</v>
      </c>
      <c r="E18" s="137">
        <f t="shared" si="0"/>
        <v>9.9831111515613302E-2</v>
      </c>
      <c r="F18" s="137">
        <f>(F17-F16)/F16</f>
        <v>10.510139714665343</v>
      </c>
      <c r="G18" s="137">
        <f t="shared" ref="G18:L18" si="1">(G17-G16)/G16</f>
        <v>-0.12267951612540637</v>
      </c>
      <c r="H18" s="137">
        <f t="shared" si="1"/>
        <v>-0.43657949961724551</v>
      </c>
      <c r="I18" s="137">
        <f t="shared" si="1"/>
        <v>-2.0690966435904626E-4</v>
      </c>
      <c r="J18" s="137">
        <f t="shared" si="1"/>
        <v>-0.83336771480445437</v>
      </c>
      <c r="K18" s="137">
        <f t="shared" si="1"/>
        <v>-0.70511664379533434</v>
      </c>
      <c r="L18" s="137">
        <f t="shared" si="1"/>
        <v>0.3697190943375967</v>
      </c>
    </row>
    <row r="19" spans="1:12">
      <c r="A19"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2" sqref="N2"/>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-2.5100000078381868E-8</v>
      </c>
      <c r="N1" t="s">
        <v>318</v>
      </c>
    </row>
    <row r="2" spans="1:14">
      <c r="A2" t="s">
        <v>281</v>
      </c>
      <c r="B2">
        <v>0.99563533000000004</v>
      </c>
      <c r="C2">
        <v>2.74138E-4</v>
      </c>
      <c r="D2" s="136">
        <v>3.0802000000000002E-6</v>
      </c>
      <c r="E2">
        <v>2.3070716000000002E-3</v>
      </c>
      <c r="F2">
        <v>4.6202999999999998E-5</v>
      </c>
      <c r="G2">
        <v>2.3101520000000001E-4</v>
      </c>
      <c r="H2">
        <v>9.0249929999999996E-4</v>
      </c>
      <c r="I2">
        <v>1.8481199999999998E-5</v>
      </c>
      <c r="J2">
        <v>1.6017049999999999E-4</v>
      </c>
      <c r="K2">
        <v>2.248548E-4</v>
      </c>
      <c r="L2">
        <v>1.9713289999999999E-4</v>
      </c>
    </row>
    <row r="3" spans="1:14">
      <c r="A3" t="s">
        <v>280</v>
      </c>
      <c r="B3" s="138">
        <v>0.99571818000000001</v>
      </c>
      <c r="C3" s="138">
        <v>2.7901400000000001E-4</v>
      </c>
      <c r="D3" s="142">
        <v>8.0499999999999992E-6</v>
      </c>
      <c r="E3" s="138">
        <v>2.2133330000000001E-3</v>
      </c>
      <c r="F3" s="139">
        <v>6.7070700000000001E-5</v>
      </c>
      <c r="G3" s="138">
        <v>2.6828300000000002E-4</v>
      </c>
      <c r="H3" s="138">
        <v>9.0411300000000001E-4</v>
      </c>
      <c r="I3" s="138">
        <v>1.6096999999999999E-5</v>
      </c>
      <c r="J3" s="138">
        <v>1.34141E-4</v>
      </c>
      <c r="K3" s="138">
        <v>2.11943E-4</v>
      </c>
      <c r="L3" s="138">
        <v>1.7975000000000001E-4</v>
      </c>
    </row>
    <row r="4" spans="1:14">
      <c r="A4" t="s">
        <v>282</v>
      </c>
      <c r="B4">
        <v>0.99565720999999996</v>
      </c>
      <c r="C4">
        <v>2.5064580000000003E-4</v>
      </c>
      <c r="D4">
        <v>1.7903299999999998E-5</v>
      </c>
      <c r="E4">
        <v>2.2686003000000001E-3</v>
      </c>
      <c r="F4">
        <v>1.8670549999999999E-4</v>
      </c>
      <c r="G4">
        <v>2.5064580000000003E-4</v>
      </c>
      <c r="H4">
        <v>8.8237549999999997E-4</v>
      </c>
      <c r="I4">
        <v>2.0460899999999999E-5</v>
      </c>
      <c r="J4">
        <v>1.1765009999999999E-4</v>
      </c>
      <c r="K4">
        <v>1.790327E-4</v>
      </c>
      <c r="L4">
        <v>1.6880230000000001E-4</v>
      </c>
    </row>
    <row r="5" spans="1:14">
      <c r="A5" t="s">
        <v>283</v>
      </c>
      <c r="B5">
        <v>0.99571942999999996</v>
      </c>
      <c r="C5">
        <v>2.207733E-4</v>
      </c>
      <c r="D5">
        <v>2.4530400000000001E-5</v>
      </c>
      <c r="E5">
        <v>2.2862300000000002E-3</v>
      </c>
      <c r="F5">
        <v>2.870053E-4</v>
      </c>
      <c r="G5">
        <v>2.0114899999999999E-4</v>
      </c>
      <c r="H5">
        <v>8.2912640000000004E-4</v>
      </c>
      <c r="I5">
        <v>1.9624300000000001E-5</v>
      </c>
      <c r="J5">
        <v>7.8497200000000005E-5</v>
      </c>
      <c r="K5">
        <v>1.471822E-4</v>
      </c>
      <c r="L5">
        <v>1.8643079999999999E-4</v>
      </c>
    </row>
    <row r="6" spans="1:14">
      <c r="A6" t="s">
        <v>284</v>
      </c>
      <c r="B6" s="138">
        <v>0.99553822999999997</v>
      </c>
      <c r="C6" s="138">
        <v>2.4168799999999999E-4</v>
      </c>
      <c r="D6" s="139">
        <v>3.3172900000000002E-5</v>
      </c>
      <c r="E6" s="138">
        <v>2.4145149999999999E-3</v>
      </c>
      <c r="F6" s="138">
        <v>4.2413999999999999E-4</v>
      </c>
      <c r="G6" s="138">
        <v>2.13255E-4</v>
      </c>
      <c r="H6" s="138">
        <v>7.2032599999999997E-4</v>
      </c>
      <c r="I6" s="138">
        <v>1.4217E-5</v>
      </c>
      <c r="J6" s="139">
        <v>7.1084800000000001E-5</v>
      </c>
      <c r="K6" s="138">
        <v>1.0662699999999999E-4</v>
      </c>
      <c r="L6" s="138">
        <v>2.2273200000000001E-4</v>
      </c>
    </row>
    <row r="7" spans="1:14">
      <c r="A7" s="145" t="s">
        <v>285</v>
      </c>
      <c r="B7" s="138">
        <v>0.99525945999999998</v>
      </c>
      <c r="C7" s="138">
        <v>2.1673800000000001E-4</v>
      </c>
      <c r="D7" s="139">
        <v>3.4585799999999997E-5</v>
      </c>
      <c r="E7" s="138">
        <v>2.5939349999999999E-3</v>
      </c>
      <c r="F7" s="138">
        <v>5.4414999999999997E-4</v>
      </c>
      <c r="G7" s="138">
        <v>2.5362900000000001E-4</v>
      </c>
      <c r="H7" s="138">
        <v>6.8249300000000005E-4</v>
      </c>
      <c r="I7" s="138">
        <v>1.6140000000000001E-5</v>
      </c>
      <c r="J7" s="139">
        <v>3.2280100000000003E-5</v>
      </c>
      <c r="K7" s="139">
        <v>9.4534499999999994E-5</v>
      </c>
      <c r="L7" s="138">
        <v>2.7207499999999999E-4</v>
      </c>
    </row>
    <row r="8" spans="1:14">
      <c r="A8" s="145" t="s">
        <v>286</v>
      </c>
      <c r="B8" s="138">
        <v>0.99173319000000004</v>
      </c>
      <c r="C8" s="138">
        <v>3.4135799999999999E-4</v>
      </c>
      <c r="D8" s="139">
        <v>7.0497800000000001E-5</v>
      </c>
      <c r="E8" s="138">
        <v>4.6639849999999998E-3</v>
      </c>
      <c r="F8" s="138">
        <v>1.1131229999999999E-3</v>
      </c>
      <c r="G8" s="138">
        <v>4.0443500000000003E-4</v>
      </c>
      <c r="H8" s="138">
        <v>9.83259E-4</v>
      </c>
      <c r="I8" s="139">
        <v>2.9683300000000001E-5</v>
      </c>
      <c r="J8" s="139">
        <v>4.4524899999999998E-5</v>
      </c>
      <c r="K8" s="138">
        <v>1.15023E-4</v>
      </c>
      <c r="L8" s="138">
        <v>5.0090499999999995E-4</v>
      </c>
    </row>
    <row r="9" spans="1:14">
      <c r="A9" t="s">
        <v>287</v>
      </c>
      <c r="B9" s="138">
        <v>0.99073011</v>
      </c>
      <c r="C9" s="138">
        <v>3.9982E-4</v>
      </c>
      <c r="D9" s="139">
        <v>7.8976900000000006E-5</v>
      </c>
      <c r="E9" s="138">
        <v>5.2371529999999996E-3</v>
      </c>
      <c r="F9" s="138">
        <v>1.2488219999999999E-3</v>
      </c>
      <c r="G9" s="138">
        <v>4.9360500000000004E-4</v>
      </c>
      <c r="H9" s="138">
        <v>1.036571E-3</v>
      </c>
      <c r="I9" s="139">
        <v>2.96163E-5</v>
      </c>
      <c r="J9" s="139">
        <v>4.9360500000000003E-5</v>
      </c>
      <c r="K9" s="138">
        <v>1.18465E-4</v>
      </c>
      <c r="L9" s="138">
        <v>5.7751799999999995E-4</v>
      </c>
    </row>
    <row r="11" spans="1:14">
      <c r="M11" t="s">
        <v>288</v>
      </c>
    </row>
    <row r="12" spans="1:14">
      <c r="M12" t="s">
        <v>293</v>
      </c>
    </row>
    <row r="13" spans="1:14">
      <c r="M13" s="146" t="s">
        <v>289</v>
      </c>
    </row>
    <row r="14" spans="1:14">
      <c r="M14" t="s">
        <v>295</v>
      </c>
    </row>
    <row r="15" spans="1:14">
      <c r="A15" s="135"/>
      <c r="B15" s="137"/>
      <c r="C15" s="137"/>
      <c r="D15" s="137"/>
      <c r="E15" s="137"/>
      <c r="F15" s="137"/>
      <c r="G15" s="137"/>
      <c r="H15" s="137"/>
      <c r="I15" s="137"/>
      <c r="J15" s="137"/>
      <c r="K15" s="137"/>
      <c r="L15" s="137"/>
    </row>
    <row r="16" spans="1:14">
      <c r="A16" s="135"/>
    </row>
    <row r="40" spans="1:12">
      <c r="A40" t="s">
        <v>290</v>
      </c>
      <c r="B40">
        <v>0.99654036999999995</v>
      </c>
      <c r="C40">
        <v>2.240191E-4</v>
      </c>
      <c r="D40" s="136">
        <v>5.8439799999999997E-6</v>
      </c>
      <c r="E40">
        <v>1.8018931E-3</v>
      </c>
      <c r="F40">
        <v>5.06478E-5</v>
      </c>
      <c r="G40">
        <v>2.1038320000000001E-4</v>
      </c>
      <c r="H40">
        <v>7.1880920000000001E-4</v>
      </c>
      <c r="I40">
        <v>1.1688000000000001E-5</v>
      </c>
      <c r="J40">
        <v>1.051916E-4</v>
      </c>
      <c r="K40">
        <v>1.8116329999999999E-4</v>
      </c>
      <c r="L40">
        <v>1.4999539999999999E-4</v>
      </c>
    </row>
    <row r="41" spans="1:12">
      <c r="A41" t="s">
        <v>291</v>
      </c>
      <c r="B41" s="138">
        <v>0.99171138000000003</v>
      </c>
      <c r="C41" s="138">
        <v>3.4489699999999999E-4</v>
      </c>
      <c r="D41" s="139">
        <v>7.0462800000000006E-5</v>
      </c>
      <c r="E41" s="138">
        <v>4.6802099999999998E-3</v>
      </c>
      <c r="F41" s="138">
        <v>1.1162780000000001E-3</v>
      </c>
      <c r="G41" s="138">
        <v>4.0423400000000001E-4</v>
      </c>
      <c r="H41" s="138">
        <v>9.8277E-4</v>
      </c>
      <c r="I41" s="139">
        <v>2.9668499999999999E-5</v>
      </c>
      <c r="J41" s="139">
        <v>4.4502799999999997E-5</v>
      </c>
      <c r="K41" s="138">
        <v>1.14966E-4</v>
      </c>
      <c r="L41" s="138">
        <v>5.0065600000000004E-4</v>
      </c>
    </row>
    <row r="43" spans="1:12">
      <c r="A43" t="s">
        <v>294</v>
      </c>
      <c r="B43" s="138">
        <v>0.99487864999999998</v>
      </c>
      <c r="C43" s="138">
        <v>2.6564699999999999E-4</v>
      </c>
      <c r="D43" s="139">
        <v>2.8097199999999999E-5</v>
      </c>
      <c r="E43" s="138">
        <v>2.793121E-3</v>
      </c>
      <c r="F43" s="138">
        <v>4.17627E-4</v>
      </c>
      <c r="G43" s="138">
        <v>2.7714100000000001E-4</v>
      </c>
      <c r="H43" s="138">
        <v>8.0971099999999996E-4</v>
      </c>
      <c r="I43" s="139">
        <v>1.7880099999999998E-5</v>
      </c>
      <c r="J43" s="139">
        <v>8.4291700000000005E-5</v>
      </c>
      <c r="K43" s="138">
        <v>1.5836600000000001E-4</v>
      </c>
      <c r="L43" s="138">
        <v>2.6947800000000002E-4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M7" sqref="M7"/>
    </sheetView>
  </sheetViews>
  <sheetFormatPr baseColWidth="10" defaultRowHeight="15" x14ac:dyDescent="0"/>
  <cols>
    <col min="13" max="13" width="26.1640625" customWidth="1"/>
  </cols>
  <sheetData>
    <row r="1" spans="1:11">
      <c r="A1" t="s">
        <v>54</v>
      </c>
      <c r="B1" t="s">
        <v>11</v>
      </c>
      <c r="C1" t="s">
        <v>25</v>
      </c>
      <c r="D1" t="s">
        <v>9</v>
      </c>
      <c r="E1" t="s">
        <v>55</v>
      </c>
      <c r="F1" t="s">
        <v>56</v>
      </c>
      <c r="G1" t="s">
        <v>57</v>
      </c>
      <c r="H1" t="s">
        <v>58</v>
      </c>
      <c r="I1" t="s">
        <v>59</v>
      </c>
      <c r="J1" t="s">
        <v>10</v>
      </c>
      <c r="K1" t="s">
        <v>60</v>
      </c>
    </row>
    <row r="2" spans="1:11">
      <c r="A2">
        <f>irate2_5years!B41+irate2_5years!M1</f>
        <v>0.99171135489999995</v>
      </c>
      <c r="B2">
        <f>irate2_5years!C41</f>
        <v>3.4489699999999999E-4</v>
      </c>
      <c r="C2">
        <f>irate2_5years!D41</f>
        <v>7.0462800000000006E-5</v>
      </c>
      <c r="D2">
        <f>irate2_5years!E41</f>
        <v>4.6802099999999998E-3</v>
      </c>
      <c r="E2">
        <f>irate2_5years!F41</f>
        <v>1.1162780000000001E-3</v>
      </c>
      <c r="F2">
        <f>irate2_5years!G41</f>
        <v>4.0423400000000001E-4</v>
      </c>
      <c r="G2">
        <f>irate2_5years!H41</f>
        <v>9.8277E-4</v>
      </c>
      <c r="H2">
        <f>irate2_5years!I41</f>
        <v>2.9668499999999999E-5</v>
      </c>
      <c r="I2">
        <f>irate2_5years!J41</f>
        <v>4.4502799999999997E-5</v>
      </c>
      <c r="J2">
        <f>irate2_5years!K41</f>
        <v>1.14966E-4</v>
      </c>
      <c r="K2">
        <f>irate2_5years!L41</f>
        <v>5.0065600000000004E-4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opLeftCell="A17" workbookViewId="0">
      <selection activeCell="D13" sqref="D13"/>
    </sheetView>
  </sheetViews>
  <sheetFormatPr baseColWidth="10" defaultRowHeight="15" x14ac:dyDescent="0"/>
  <cols>
    <col min="1" max="1" width="17.83203125" customWidth="1"/>
    <col min="2" max="2" width="13.83203125" customWidth="1"/>
    <col min="5" max="5" width="24" customWidth="1"/>
    <col min="6" max="6" width="12.5" customWidth="1"/>
    <col min="9" max="9" width="31" customWidth="1"/>
    <col min="10" max="10" width="17.1640625" bestFit="1" customWidth="1"/>
  </cols>
  <sheetData>
    <row r="1" spans="1:16">
      <c r="A1" s="133" t="s">
        <v>340</v>
      </c>
      <c r="C1" s="135" t="s">
        <v>337</v>
      </c>
      <c r="D1" s="135"/>
      <c r="E1" s="133" t="s">
        <v>319</v>
      </c>
      <c r="G1" s="135" t="s">
        <v>337</v>
      </c>
      <c r="H1" s="135"/>
      <c r="I1" s="133" t="s">
        <v>270</v>
      </c>
      <c r="J1" s="135" t="s">
        <v>274</v>
      </c>
      <c r="K1" s="135" t="s">
        <v>337</v>
      </c>
      <c r="M1" s="135" t="s">
        <v>315</v>
      </c>
      <c r="N1">
        <f>AVERAGE(I$8:I$42)</f>
        <v>0.13571314654315397</v>
      </c>
      <c r="P1" t="s">
        <v>332</v>
      </c>
    </row>
    <row r="2" spans="1:16">
      <c r="A2" t="s">
        <v>329</v>
      </c>
      <c r="B2">
        <v>8.2180000000000003E-4</v>
      </c>
      <c r="C2">
        <v>3.1E-2</v>
      </c>
      <c r="E2" t="s">
        <v>329</v>
      </c>
      <c r="F2">
        <v>1.0744999999999999E-3</v>
      </c>
      <c r="G2">
        <v>0.70599999999999996</v>
      </c>
      <c r="I2" t="s">
        <v>335</v>
      </c>
      <c r="J2">
        <v>-4.96541E-2</v>
      </c>
      <c r="K2">
        <v>0.437</v>
      </c>
      <c r="P2" t="s">
        <v>325</v>
      </c>
    </row>
    <row r="3" spans="1:16">
      <c r="A3" t="s">
        <v>331</v>
      </c>
      <c r="B3">
        <v>0.11001900000000001</v>
      </c>
      <c r="C3">
        <v>0</v>
      </c>
      <c r="E3" t="s">
        <v>330</v>
      </c>
      <c r="F3" s="136">
        <v>-4.1200000000000004E-6</v>
      </c>
      <c r="G3">
        <v>0.92900000000000005</v>
      </c>
      <c r="I3" t="s">
        <v>336</v>
      </c>
      <c r="J3">
        <v>1.2909999999999999E-4</v>
      </c>
      <c r="K3">
        <v>0.53100000000000003</v>
      </c>
    </row>
    <row r="4" spans="1:16">
      <c r="E4" t="s">
        <v>331</v>
      </c>
      <c r="F4">
        <v>0.1063552</v>
      </c>
      <c r="G4">
        <v>1.2E-2</v>
      </c>
      <c r="I4" t="s">
        <v>271</v>
      </c>
      <c r="J4">
        <v>0.13431309999999999</v>
      </c>
      <c r="K4">
        <v>0</v>
      </c>
    </row>
    <row r="5" spans="1:16">
      <c r="A5" s="160" t="s">
        <v>341</v>
      </c>
      <c r="B5" s="160"/>
      <c r="C5" s="160"/>
      <c r="G5" s="153" t="s">
        <v>339</v>
      </c>
      <c r="H5" s="153"/>
      <c r="I5" t="s">
        <v>273</v>
      </c>
      <c r="K5" s="147" t="s">
        <v>338</v>
      </c>
    </row>
    <row r="6" spans="1:16" ht="34" customHeight="1">
      <c r="A6" s="160"/>
      <c r="B6" s="160"/>
      <c r="C6" s="160"/>
    </row>
    <row r="7" spans="1:16">
      <c r="B7" t="s">
        <v>329</v>
      </c>
      <c r="E7" s="135" t="s">
        <v>156</v>
      </c>
      <c r="F7" t="s">
        <v>333</v>
      </c>
      <c r="I7" s="135" t="s">
        <v>334</v>
      </c>
      <c r="J7" t="s">
        <v>328</v>
      </c>
    </row>
    <row r="8" spans="1:16">
      <c r="B8">
        <f>B$3+(E8*B$2)</f>
        <v>0.12234600000000001</v>
      </c>
      <c r="E8">
        <v>15</v>
      </c>
      <c r="F8">
        <f>F$4+(E8*F$2)+((E8^2)*F$3)</f>
        <v>0.12154569999999999</v>
      </c>
      <c r="I8">
        <f>J$4+(((E8/10)^-2-0.1196273042)*J$2)+(((E8/10)^3-24.16876872)*J$3)</f>
        <v>0.11550012169483632</v>
      </c>
      <c r="J8">
        <f>(I8-AVERAGE(I$8:I$42))/AVERAGE(I$8:I$42)</f>
        <v>-0.14893932801042473</v>
      </c>
    </row>
    <row r="9" spans="1:16">
      <c r="B9">
        <f t="shared" ref="B9:B42" si="0">B$3+(E9*B$2)</f>
        <v>0.12316780000000001</v>
      </c>
      <c r="E9">
        <v>16</v>
      </c>
      <c r="F9">
        <f t="shared" ref="F9:F42" si="1">F$4+(E9*F$2)+((E9^2)*F$3)</f>
        <v>0.12249248</v>
      </c>
      <c r="I9">
        <f t="shared" ref="I9:I42" si="2">J$4+(((E9/10)^-2-0.1196273042)*J$2)+(((E9/10)^3-24.16876872)*J$3)</f>
        <v>0.11826555887122522</v>
      </c>
      <c r="J9">
        <f>(I9-AVERAGE(I$8:I$42))/AVERAGE(I$8:I$42)</f>
        <v>-0.12856225145719968</v>
      </c>
    </row>
    <row r="10" spans="1:16">
      <c r="B10">
        <f t="shared" si="0"/>
        <v>0.12398960000000001</v>
      </c>
      <c r="E10">
        <v>17</v>
      </c>
      <c r="F10">
        <f t="shared" si="1"/>
        <v>0.12343102</v>
      </c>
      <c r="I10">
        <f t="shared" si="2"/>
        <v>0.12058581690275635</v>
      </c>
      <c r="J10">
        <f>(I10-AVERAGE(I$8:I$42))/AVERAGE(I$8:I$42)</f>
        <v>-0.11146546982158019</v>
      </c>
    </row>
    <row r="11" spans="1:16">
      <c r="B11">
        <f t="shared" si="0"/>
        <v>0.1248114</v>
      </c>
      <c r="E11">
        <v>18</v>
      </c>
      <c r="F11">
        <f t="shared" si="1"/>
        <v>0.12436131999999998</v>
      </c>
      <c r="I11">
        <f t="shared" si="2"/>
        <v>0.12256046977755237</v>
      </c>
      <c r="J11">
        <f t="shared" ref="J11:J42" si="3">(I11-AVERAGE(I$8:I$42))/AVERAGE(I$8:I$42)</f>
        <v>-9.6915273874512362E-2</v>
      </c>
    </row>
    <row r="12" spans="1:16">
      <c r="B12">
        <f t="shared" si="0"/>
        <v>0.1256332</v>
      </c>
      <c r="E12">
        <v>19</v>
      </c>
      <c r="F12">
        <f t="shared" si="1"/>
        <v>0.12528338</v>
      </c>
      <c r="I12">
        <f t="shared" si="2"/>
        <v>0.12426379664577507</v>
      </c>
      <c r="J12">
        <f t="shared" si="3"/>
        <v>-8.4364338967988256E-2</v>
      </c>
    </row>
    <row r="13" spans="1:16">
      <c r="B13">
        <f t="shared" si="0"/>
        <v>0.12645500000000001</v>
      </c>
      <c r="E13">
        <v>20</v>
      </c>
      <c r="F13">
        <f t="shared" si="1"/>
        <v>0.12619719999999998</v>
      </c>
      <c r="I13">
        <f t="shared" si="2"/>
        <v>0.12575217308372522</v>
      </c>
      <c r="J13">
        <f t="shared" si="3"/>
        <v>-7.3397262631895235E-2</v>
      </c>
    </row>
    <row r="14" spans="1:16">
      <c r="B14">
        <f t="shared" si="0"/>
        <v>0.1272768</v>
      </c>
      <c r="E14">
        <v>21</v>
      </c>
      <c r="F14">
        <f t="shared" si="1"/>
        <v>0.12710278</v>
      </c>
      <c r="I14">
        <f t="shared" si="2"/>
        <v>0.12706906007714924</v>
      </c>
      <c r="J14">
        <f t="shared" si="3"/>
        <v>-6.3693803335818241E-2</v>
      </c>
    </row>
    <row r="15" spans="1:16">
      <c r="B15">
        <f t="shared" si="0"/>
        <v>0.12809860000000001</v>
      </c>
      <c r="E15">
        <v>22</v>
      </c>
      <c r="F15">
        <f t="shared" si="1"/>
        <v>0.12800012</v>
      </c>
      <c r="I15">
        <f t="shared" si="2"/>
        <v>0.12824844331347729</v>
      </c>
      <c r="J15">
        <f t="shared" si="3"/>
        <v>-5.5003538122985474E-2</v>
      </c>
    </row>
    <row r="16" spans="1:16">
      <c r="B16">
        <f t="shared" si="0"/>
        <v>0.12892040000000002</v>
      </c>
      <c r="E16">
        <v>23</v>
      </c>
      <c r="F16">
        <f t="shared" si="1"/>
        <v>0.12888921999999997</v>
      </c>
      <c r="I16">
        <f t="shared" si="2"/>
        <v>0.12931724946614487</v>
      </c>
      <c r="J16">
        <f t="shared" si="3"/>
        <v>-4.7128058260555786E-2</v>
      </c>
    </row>
    <row r="17" spans="2:10">
      <c r="B17">
        <f t="shared" si="0"/>
        <v>0.1297422</v>
      </c>
      <c r="E17">
        <v>24</v>
      </c>
      <c r="F17">
        <f t="shared" si="1"/>
        <v>0.12977007999999998</v>
      </c>
      <c r="I17">
        <f t="shared" si="2"/>
        <v>0.13029707301150298</v>
      </c>
      <c r="J17">
        <f t="shared" si="3"/>
        <v>-3.9908245218740063E-2</v>
      </c>
    </row>
    <row r="18" spans="2:10">
      <c r="B18">
        <f t="shared" si="0"/>
        <v>0.13056400000000001</v>
      </c>
      <c r="E18">
        <v>25</v>
      </c>
      <c r="F18">
        <f t="shared" si="1"/>
        <v>0.1306427</v>
      </c>
      <c r="I18">
        <f t="shared" si="2"/>
        <v>0.13120542958372522</v>
      </c>
      <c r="J18">
        <f t="shared" si="3"/>
        <v>-3.321503534659697E-2</v>
      </c>
    </row>
    <row r="19" spans="2:10">
      <c r="B19">
        <f t="shared" si="0"/>
        <v>0.1313858</v>
      </c>
      <c r="E19">
        <v>26</v>
      </c>
      <c r="F19">
        <f t="shared" si="1"/>
        <v>0.13150708</v>
      </c>
      <c r="I19">
        <f t="shared" si="2"/>
        <v>0.13205667861863646</v>
      </c>
      <c r="J19">
        <f t="shared" si="3"/>
        <v>-2.6942621386755877E-2</v>
      </c>
    </row>
    <row r="20" spans="2:10">
      <c r="B20">
        <f t="shared" si="0"/>
        <v>0.13220760000000001</v>
      </c>
      <c r="E20">
        <v>27</v>
      </c>
      <c r="F20">
        <f t="shared" si="1"/>
        <v>0.13236322</v>
      </c>
      <c r="I20">
        <f t="shared" si="2"/>
        <v>0.13286271138098174</v>
      </c>
      <c r="J20">
        <f t="shared" si="3"/>
        <v>-2.1003382758249239E-2</v>
      </c>
    </row>
    <row r="21" spans="2:10">
      <c r="B21">
        <f t="shared" si="0"/>
        <v>0.13302940000000002</v>
      </c>
      <c r="E21">
        <v>28</v>
      </c>
      <c r="F21">
        <f t="shared" si="1"/>
        <v>0.13321111999999999</v>
      </c>
      <c r="I21">
        <f t="shared" si="2"/>
        <v>0.13363347016127625</v>
      </c>
      <c r="J21">
        <f t="shared" si="3"/>
        <v>-1.5324059863400429E-2</v>
      </c>
    </row>
    <row r="22" spans="2:10">
      <c r="B22">
        <f t="shared" si="0"/>
        <v>0.1338512</v>
      </c>
      <c r="E22">
        <v>29</v>
      </c>
      <c r="F22">
        <f t="shared" si="1"/>
        <v>0.13405077999999998</v>
      </c>
      <c r="I22">
        <f t="shared" si="2"/>
        <v>0.13437734438087146</v>
      </c>
      <c r="J22">
        <f t="shared" si="3"/>
        <v>-9.8428353944159733E-3</v>
      </c>
    </row>
    <row r="23" spans="2:10">
      <c r="B23">
        <f t="shared" si="0"/>
        <v>0.13467300000000001</v>
      </c>
      <c r="E23">
        <v>30</v>
      </c>
      <c r="F23">
        <f t="shared" si="1"/>
        <v>0.13488220000000001</v>
      </c>
      <c r="I23">
        <f t="shared" si="2"/>
        <v>0.13510147586150298</v>
      </c>
      <c r="J23">
        <f t="shared" si="3"/>
        <v>-4.5070849599415609E-3</v>
      </c>
    </row>
    <row r="24" spans="2:10">
      <c r="B24">
        <f t="shared" si="0"/>
        <v>0.1354948</v>
      </c>
      <c r="E24">
        <v>31</v>
      </c>
      <c r="F24">
        <f t="shared" si="1"/>
        <v>0.13570538000000001</v>
      </c>
      <c r="I24">
        <f t="shared" si="2"/>
        <v>0.13581199630859514</v>
      </c>
      <c r="J24">
        <f t="shared" si="3"/>
        <v>7.2837280660746216E-4</v>
      </c>
    </row>
    <row r="25" spans="2:10">
      <c r="B25">
        <f t="shared" si="0"/>
        <v>0.13631660000000001</v>
      </c>
      <c r="E25">
        <v>32</v>
      </c>
      <c r="F25">
        <f t="shared" si="1"/>
        <v>0.13652032</v>
      </c>
      <c r="I25">
        <f t="shared" si="2"/>
        <v>0.13651421368060021</v>
      </c>
      <c r="J25">
        <f t="shared" si="3"/>
        <v>5.9026495063358858E-3</v>
      </c>
    </row>
    <row r="26" spans="2:10">
      <c r="B26">
        <f t="shared" si="0"/>
        <v>0.13713839999999999</v>
      </c>
      <c r="E26">
        <v>33</v>
      </c>
      <c r="F26">
        <f t="shared" si="1"/>
        <v>0.13732701999999999</v>
      </c>
      <c r="I26">
        <f t="shared" si="2"/>
        <v>0.13721275964139279</v>
      </c>
      <c r="J26">
        <f t="shared" si="3"/>
        <v>1.1049873475315605E-2</v>
      </c>
    </row>
    <row r="27" spans="2:10">
      <c r="B27">
        <f t="shared" si="0"/>
        <v>0.13796020000000001</v>
      </c>
      <c r="E27">
        <v>34</v>
      </c>
      <c r="F27">
        <f t="shared" si="1"/>
        <v>0.13812547999999999</v>
      </c>
      <c r="I27">
        <f t="shared" si="2"/>
        <v>0.137911707113483</v>
      </c>
      <c r="J27">
        <f t="shared" si="3"/>
        <v>1.6200055973427198E-2</v>
      </c>
    </row>
    <row r="28" spans="2:10">
      <c r="B28">
        <f t="shared" si="0"/>
        <v>0.13878200000000002</v>
      </c>
      <c r="E28">
        <v>35</v>
      </c>
      <c r="F28">
        <f t="shared" si="1"/>
        <v>0.1389157</v>
      </c>
      <c r="I28">
        <f t="shared" si="2"/>
        <v>0.13861466466535788</v>
      </c>
      <c r="J28">
        <f t="shared" si="3"/>
        <v>2.1379786675871395E-2</v>
      </c>
    </row>
    <row r="29" spans="2:10">
      <c r="B29">
        <f t="shared" si="0"/>
        <v>0.1396038</v>
      </c>
      <c r="E29">
        <v>36</v>
      </c>
      <c r="F29">
        <f>F$4+(E29*F$2)+((E29^2)*F$3)</f>
        <v>0.13969767999999999</v>
      </c>
      <c r="I29">
        <f t="shared" si="2"/>
        <v>0.13932485280718199</v>
      </c>
      <c r="J29">
        <f t="shared" si="3"/>
        <v>2.6612795856734234E-2</v>
      </c>
    </row>
    <row r="30" spans="2:10">
      <c r="B30">
        <f t="shared" si="0"/>
        <v>0.14042560000000001</v>
      </c>
      <c r="E30">
        <v>37</v>
      </c>
      <c r="F30">
        <f t="shared" si="1"/>
        <v>0.14047142000000001</v>
      </c>
      <c r="I30">
        <f t="shared" si="2"/>
        <v>0.1400451660520963</v>
      </c>
      <c r="J30">
        <f t="shared" si="3"/>
        <v>3.1920411686607184E-2</v>
      </c>
    </row>
    <row r="31" spans="2:10">
      <c r="B31">
        <f t="shared" si="0"/>
        <v>0.1412474</v>
      </c>
      <c r="E31">
        <v>38</v>
      </c>
      <c r="F31">
        <f t="shared" si="1"/>
        <v>0.14123691999999999</v>
      </c>
      <c r="I31">
        <f t="shared" si="2"/>
        <v>0.14077822369923768</v>
      </c>
      <c r="J31">
        <f t="shared" si="3"/>
        <v>3.7321934426397765E-2</v>
      </c>
    </row>
    <row r="32" spans="2:10">
      <c r="B32">
        <f t="shared" si="0"/>
        <v>0.14206920000000001</v>
      </c>
      <c r="E32">
        <v>39</v>
      </c>
      <c r="F32">
        <f t="shared" si="1"/>
        <v>0.14199418</v>
      </c>
      <c r="I32">
        <f t="shared" si="2"/>
        <v>0.14152641162146354</v>
      </c>
      <c r="J32">
        <f t="shared" si="3"/>
        <v>4.2834944339464325E-2</v>
      </c>
    </row>
    <row r="33" spans="2:10">
      <c r="B33">
        <f t="shared" si="0"/>
        <v>0.14289099999999999</v>
      </c>
      <c r="E33">
        <v>40</v>
      </c>
      <c r="F33">
        <f t="shared" si="1"/>
        <v>0.14274320000000001</v>
      </c>
      <c r="I33">
        <f t="shared" si="2"/>
        <v>0.14229191683372519</v>
      </c>
      <c r="J33">
        <f t="shared" si="3"/>
        <v>4.8475556408083903E-2</v>
      </c>
    </row>
    <row r="34" spans="2:10">
      <c r="B34">
        <f t="shared" si="0"/>
        <v>0.1437128</v>
      </c>
      <c r="E34">
        <v>41</v>
      </c>
      <c r="F34">
        <f t="shared" si="1"/>
        <v>0.14348397999999998</v>
      </c>
      <c r="I34">
        <f t="shared" si="2"/>
        <v>0.14307675623310059</v>
      </c>
      <c r="J34">
        <f t="shared" si="3"/>
        <v>5.4258632103892347E-2</v>
      </c>
    </row>
    <row r="35" spans="2:10">
      <c r="B35">
        <f t="shared" si="0"/>
        <v>0.14453460000000001</v>
      </c>
      <c r="E35">
        <v>42</v>
      </c>
      <c r="F35">
        <f t="shared" si="1"/>
        <v>0.14421651999999999</v>
      </c>
      <c r="I35">
        <f t="shared" si="2"/>
        <v>0.14388280060708122</v>
      </c>
      <c r="J35">
        <f t="shared" si="3"/>
        <v>6.019795629253552E-2</v>
      </c>
    </row>
    <row r="36" spans="2:10">
      <c r="B36">
        <f t="shared" si="0"/>
        <v>0.1453564</v>
      </c>
      <c r="E36">
        <v>43</v>
      </c>
      <c r="F36">
        <f t="shared" si="1"/>
        <v>0.14494082</v>
      </c>
      <c r="I36">
        <f t="shared" si="2"/>
        <v>0.14471179477993937</v>
      </c>
      <c r="J36">
        <f t="shared" si="3"/>
        <v>6.6306385681832308E-2</v>
      </c>
    </row>
    <row r="37" spans="2:10">
      <c r="B37">
        <f t="shared" si="0"/>
        <v>0.14617820000000001</v>
      </c>
      <c r="E37">
        <v>44</v>
      </c>
      <c r="F37">
        <f t="shared" si="1"/>
        <v>0.14565687999999999</v>
      </c>
      <c r="I37">
        <f t="shared" si="2"/>
        <v>0.14556537459116323</v>
      </c>
      <c r="J37">
        <f t="shared" si="3"/>
        <v>7.259597392708339E-2</v>
      </c>
    </row>
    <row r="38" spans="2:10">
      <c r="B38">
        <f t="shared" si="0"/>
        <v>0.14700000000000002</v>
      </c>
      <c r="E38">
        <v>45</v>
      </c>
      <c r="F38">
        <f t="shared" si="1"/>
        <v>0.14636470000000001</v>
      </c>
      <c r="I38">
        <f t="shared" si="2"/>
        <v>0.14644508126273756</v>
      </c>
      <c r="J38">
        <f t="shared" si="3"/>
        <v>7.9078077496133006E-2</v>
      </c>
    </row>
    <row r="39" spans="2:10">
      <c r="B39">
        <f t="shared" si="0"/>
        <v>0.1478218</v>
      </c>
      <c r="E39">
        <v>46</v>
      </c>
      <c r="F39">
        <f t="shared" si="1"/>
        <v>0.14706427999999999</v>
      </c>
      <c r="I39">
        <f t="shared" si="2"/>
        <v>0.14735237360433012</v>
      </c>
      <c r="J39">
        <f t="shared" si="3"/>
        <v>8.576344560307661E-2</v>
      </c>
    </row>
    <row r="40" spans="2:10">
      <c r="B40">
        <f t="shared" si="0"/>
        <v>0.14864360000000001</v>
      </c>
      <c r="E40">
        <v>47</v>
      </c>
      <c r="F40">
        <f t="shared" si="1"/>
        <v>0.14775561999999998</v>
      </c>
      <c r="I40">
        <f t="shared" si="2"/>
        <v>0.14828863842039339</v>
      </c>
      <c r="J40">
        <f t="shared" si="3"/>
        <v>9.2662296892811843E-2</v>
      </c>
    </row>
    <row r="41" spans="2:10">
      <c r="B41">
        <f t="shared" si="0"/>
        <v>0.1494654</v>
      </c>
      <c r="E41">
        <v>48</v>
      </c>
      <c r="F41">
        <f t="shared" si="1"/>
        <v>0.14843872</v>
      </c>
      <c r="I41">
        <f t="shared" si="2"/>
        <v>0.14925519941566967</v>
      </c>
      <c r="J41">
        <f t="shared" si="3"/>
        <v>9.9784385061100947E-2</v>
      </c>
    </row>
    <row r="42" spans="2:10">
      <c r="B42">
        <f t="shared" si="0"/>
        <v>0.15028720000000001</v>
      </c>
      <c r="E42">
        <v>49</v>
      </c>
      <c r="F42">
        <f t="shared" si="1"/>
        <v>0.14911358</v>
      </c>
      <c r="I42">
        <f t="shared" si="2"/>
        <v>0.15025332484170106</v>
      </c>
      <c r="J42">
        <f t="shared" si="3"/>
        <v>0.1071390551977484</v>
      </c>
    </row>
  </sheetData>
  <mergeCells count="1">
    <mergeCell ref="A5:C6"/>
  </mergeCell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'Initiation2 by age'!J8</f>
        <v>-0.14893932801042473</v>
      </c>
    </row>
    <row r="3" spans="1:2">
      <c r="A3">
        <v>16</v>
      </c>
      <c r="B3">
        <f>'Initiation2 by age'!J9</f>
        <v>-0.12856225145719968</v>
      </c>
    </row>
    <row r="4" spans="1:2">
      <c r="A4">
        <v>17</v>
      </c>
      <c r="B4">
        <f>'Initiation2 by age'!J10</f>
        <v>-0.11146546982158019</v>
      </c>
    </row>
    <row r="5" spans="1:2">
      <c r="A5">
        <v>18</v>
      </c>
      <c r="B5">
        <f>'Initiation2 by age'!J11</f>
        <v>-9.6915273874512362E-2</v>
      </c>
    </row>
    <row r="6" spans="1:2">
      <c r="A6">
        <v>19</v>
      </c>
      <c r="B6">
        <f>'Initiation2 by age'!J12</f>
        <v>-8.4364338967988256E-2</v>
      </c>
    </row>
    <row r="7" spans="1:2">
      <c r="A7">
        <v>20</v>
      </c>
      <c r="B7">
        <f>'Initiation2 by age'!J13</f>
        <v>-7.3397262631895235E-2</v>
      </c>
    </row>
    <row r="8" spans="1:2">
      <c r="A8">
        <v>21</v>
      </c>
      <c r="B8">
        <f>'Initiation2 by age'!J14</f>
        <v>-6.3693803335818241E-2</v>
      </c>
    </row>
    <row r="9" spans="1:2">
      <c r="A9">
        <v>22</v>
      </c>
      <c r="B9">
        <f>'Initiation2 by age'!J15</f>
        <v>-5.5003538122985474E-2</v>
      </c>
    </row>
    <row r="10" spans="1:2">
      <c r="A10">
        <v>23</v>
      </c>
      <c r="B10">
        <f>'Initiation2 by age'!J16</f>
        <v>-4.7128058260555786E-2</v>
      </c>
    </row>
    <row r="11" spans="1:2">
      <c r="A11">
        <v>24</v>
      </c>
      <c r="B11">
        <f>'Initiation2 by age'!J17</f>
        <v>-3.9908245218740063E-2</v>
      </c>
    </row>
    <row r="12" spans="1:2">
      <c r="A12">
        <v>25</v>
      </c>
      <c r="B12">
        <f>'Initiation2 by age'!J18</f>
        <v>-3.321503534659697E-2</v>
      </c>
    </row>
    <row r="13" spans="1:2">
      <c r="A13">
        <v>26</v>
      </c>
      <c r="B13">
        <f>'Initiation2 by age'!J19</f>
        <v>-2.6942621386755877E-2</v>
      </c>
    </row>
    <row r="14" spans="1:2">
      <c r="A14">
        <v>27</v>
      </c>
      <c r="B14">
        <f>'Initiation2 by age'!J20</f>
        <v>-2.1003382758249239E-2</v>
      </c>
    </row>
    <row r="15" spans="1:2">
      <c r="A15">
        <v>28</v>
      </c>
      <c r="B15">
        <f>'Initiation2 by age'!J21</f>
        <v>-1.5324059863400429E-2</v>
      </c>
    </row>
    <row r="16" spans="1:2">
      <c r="A16">
        <v>29</v>
      </c>
      <c r="B16">
        <f>'Initiation2 by age'!J22</f>
        <v>-9.8428353944159733E-3</v>
      </c>
    </row>
    <row r="17" spans="1:2">
      <c r="A17">
        <v>30</v>
      </c>
      <c r="B17">
        <f>'Initiation2 by age'!J23</f>
        <v>-4.5070849599415609E-3</v>
      </c>
    </row>
    <row r="18" spans="1:2">
      <c r="A18">
        <v>31</v>
      </c>
      <c r="B18">
        <f>'Initiation2 by age'!J24</f>
        <v>7.2837280660746216E-4</v>
      </c>
    </row>
    <row r="19" spans="1:2">
      <c r="A19">
        <v>32</v>
      </c>
      <c r="B19">
        <f>'Initiation2 by age'!J25</f>
        <v>5.9026495063358858E-3</v>
      </c>
    </row>
    <row r="20" spans="1:2">
      <c r="A20">
        <v>33</v>
      </c>
      <c r="B20">
        <f>'Initiation2 by age'!J26</f>
        <v>1.1049873475315605E-2</v>
      </c>
    </row>
    <row r="21" spans="1:2">
      <c r="A21">
        <v>34</v>
      </c>
      <c r="B21">
        <f>'Initiation2 by age'!J27</f>
        <v>1.6200055973427198E-2</v>
      </c>
    </row>
    <row r="22" spans="1:2">
      <c r="A22">
        <v>35</v>
      </c>
      <c r="B22">
        <f>'Initiation2 by age'!J28</f>
        <v>2.1379786675871395E-2</v>
      </c>
    </row>
    <row r="23" spans="1:2">
      <c r="A23">
        <v>36</v>
      </c>
      <c r="B23">
        <f>'Initiation2 by age'!J29</f>
        <v>2.6612795856734234E-2</v>
      </c>
    </row>
    <row r="24" spans="1:2">
      <c r="A24">
        <v>37</v>
      </c>
      <c r="B24">
        <f>'Initiation2 by age'!J30</f>
        <v>3.1920411686607184E-2</v>
      </c>
    </row>
    <row r="25" spans="1:2">
      <c r="A25">
        <v>38</v>
      </c>
      <c r="B25">
        <f>'Initiation2 by age'!J31</f>
        <v>3.7321934426397765E-2</v>
      </c>
    </row>
    <row r="26" spans="1:2">
      <c r="A26">
        <v>39</v>
      </c>
      <c r="B26">
        <f>'Initiation2 by age'!J32</f>
        <v>4.2834944339464325E-2</v>
      </c>
    </row>
    <row r="27" spans="1:2">
      <c r="A27">
        <v>40</v>
      </c>
      <c r="B27">
        <f>'Initiation2 by age'!J33</f>
        <v>4.8475556408083903E-2</v>
      </c>
    </row>
    <row r="28" spans="1:2">
      <c r="A28">
        <v>41</v>
      </c>
      <c r="B28">
        <f>'Initiation2 by age'!J34</f>
        <v>5.4258632103892347E-2</v>
      </c>
    </row>
    <row r="29" spans="1:2">
      <c r="A29">
        <v>42</v>
      </c>
      <c r="B29">
        <f>'Initiation2 by age'!J35</f>
        <v>6.019795629253552E-2</v>
      </c>
    </row>
    <row r="30" spans="1:2">
      <c r="A30">
        <v>43</v>
      </c>
      <c r="B30">
        <f>'Initiation2 by age'!J36</f>
        <v>6.6306385681832308E-2</v>
      </c>
    </row>
    <row r="31" spans="1:2">
      <c r="A31">
        <v>44</v>
      </c>
      <c r="B31">
        <f>'Initiation2 by age'!J37</f>
        <v>7.259597392708339E-2</v>
      </c>
    </row>
    <row r="32" spans="1:2">
      <c r="A32">
        <v>45</v>
      </c>
      <c r="B32">
        <f>'Initiation2 by age'!J38</f>
        <v>7.9078077496133006E-2</v>
      </c>
    </row>
    <row r="33" spans="1:2">
      <c r="A33">
        <v>46</v>
      </c>
      <c r="B33">
        <f>'Initiation2 by age'!J39</f>
        <v>8.576344560307661E-2</v>
      </c>
    </row>
    <row r="34" spans="1:2">
      <c r="A34">
        <v>47</v>
      </c>
      <c r="B34">
        <f>'Initiation2 by age'!J40</f>
        <v>9.2662296892811843E-2</v>
      </c>
    </row>
    <row r="35" spans="1:2">
      <c r="A35">
        <v>48</v>
      </c>
      <c r="B35">
        <f>'Initiation2 by age'!J41</f>
        <v>9.9784385061100947E-2</v>
      </c>
    </row>
    <row r="36" spans="1:2">
      <c r="A36">
        <v>49</v>
      </c>
      <c r="B36">
        <f>'Initiation2 by age'!J42</f>
        <v>0.1071390551977484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E4" sqref="E4"/>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9">
      <c r="A1" s="133" t="s">
        <v>269</v>
      </c>
      <c r="D1" s="133" t="s">
        <v>270</v>
      </c>
      <c r="E1" s="135" t="s">
        <v>274</v>
      </c>
      <c r="H1" s="135" t="s">
        <v>315</v>
      </c>
      <c r="I1">
        <f>AVERAGE(D$8:D$42)</f>
        <v>5.6253626889322193E-2</v>
      </c>
    </row>
    <row r="2" spans="1:9">
      <c r="A2" t="s">
        <v>263</v>
      </c>
      <c r="B2">
        <v>4.9588000000000002E-3</v>
      </c>
      <c r="D2" t="s">
        <v>267</v>
      </c>
      <c r="E2">
        <v>-0.23961279999999999</v>
      </c>
    </row>
    <row r="3" spans="1:9">
      <c r="A3" t="s">
        <v>264</v>
      </c>
      <c r="B3">
        <v>-7.2999999999999999E-5</v>
      </c>
      <c r="D3" t="s">
        <v>268</v>
      </c>
      <c r="E3">
        <v>0.39244570000000001</v>
      </c>
    </row>
    <row r="4" spans="1:9">
      <c r="A4" t="s">
        <v>265</v>
      </c>
      <c r="B4">
        <v>-1.8881999999999999E-2</v>
      </c>
      <c r="D4" t="s">
        <v>271</v>
      </c>
      <c r="E4">
        <v>6.3547500000000007E-2</v>
      </c>
    </row>
    <row r="5" spans="1:9">
      <c r="D5" t="s">
        <v>273</v>
      </c>
    </row>
    <row r="7" spans="1:9">
      <c r="A7" t="s">
        <v>156</v>
      </c>
      <c r="B7" t="s">
        <v>266</v>
      </c>
      <c r="D7" s="135" t="s">
        <v>272</v>
      </c>
      <c r="E7" t="s">
        <v>328</v>
      </c>
    </row>
    <row r="8" spans="1:9">
      <c r="A8">
        <v>15</v>
      </c>
      <c r="B8">
        <f>B$4+(A8*B$2)+((A8^2)*B$3)</f>
        <v>3.9075000000000013E-2</v>
      </c>
      <c r="D8">
        <f>E$4+(((A8/10)^-2-0.1226518619)*E$2)+(((A8/10)^-2*LN(A8/10)-0.1286866602)*E$3)</f>
        <v>6.6607021353697511E-3</v>
      </c>
      <c r="E8">
        <f>(D8-AVERAGE(D$8:D$42))/AVERAGE(D$8:D$42)</f>
        <v>-0.8815951521050448</v>
      </c>
    </row>
    <row r="9" spans="1:9">
      <c r="A9">
        <v>16</v>
      </c>
      <c r="B9">
        <f t="shared" ref="B9:B42" si="0">B$4+(A9*B$2)+((A9^2)*B$3)</f>
        <v>4.1770800000000011E-2</v>
      </c>
      <c r="D9">
        <f t="shared" ref="D9:D42" si="1">E$4+(((A9/10)^-2-0.1226518619)*E$2)+(((A9/10)^-2*LN(A9/10)-0.1286866602)*E$3)</f>
        <v>2.0886313706706818E-2</v>
      </c>
      <c r="E9">
        <f t="shared" ref="E9:E42" si="2">(D9-AVERAGE(D$8:D$42))/AVERAGE(D$8:D$42)</f>
        <v>-0.6287116962644882</v>
      </c>
    </row>
    <row r="10" spans="1:9">
      <c r="A10">
        <v>17</v>
      </c>
      <c r="B10">
        <f t="shared" si="0"/>
        <v>4.4320600000000002E-2</v>
      </c>
      <c r="D10">
        <f t="shared" si="1"/>
        <v>3.1579249829476963E-2</v>
      </c>
      <c r="E10">
        <f t="shared" si="2"/>
        <v>-0.43862731034910052</v>
      </c>
    </row>
    <row r="11" spans="1:9">
      <c r="A11">
        <v>18</v>
      </c>
      <c r="B11">
        <f t="shared" si="0"/>
        <v>4.6724400000000006E-2</v>
      </c>
      <c r="D11">
        <f t="shared" si="1"/>
        <v>3.9675148488201917E-2</v>
      </c>
      <c r="E11">
        <f t="shared" si="2"/>
        <v>-0.29470950261994799</v>
      </c>
    </row>
    <row r="12" spans="1:9">
      <c r="A12">
        <v>19</v>
      </c>
      <c r="B12">
        <f t="shared" si="0"/>
        <v>4.8982200000000004E-2</v>
      </c>
      <c r="D12">
        <f t="shared" si="1"/>
        <v>4.5835591012954091E-2</v>
      </c>
      <c r="E12">
        <f t="shared" si="2"/>
        <v>-0.18519758551507026</v>
      </c>
    </row>
    <row r="13" spans="1:9">
      <c r="A13">
        <v>20</v>
      </c>
      <c r="B13">
        <f t="shared" si="0"/>
        <v>5.1094000000000001E-2</v>
      </c>
      <c r="D13">
        <f t="shared" si="1"/>
        <v>5.0536387231689718E-2</v>
      </c>
      <c r="E13">
        <f t="shared" si="2"/>
        <v>-0.10163326302286289</v>
      </c>
    </row>
    <row r="14" spans="1:9">
      <c r="A14">
        <v>21</v>
      </c>
      <c r="B14">
        <f t="shared" si="0"/>
        <v>5.3059800000000004E-2</v>
      </c>
      <c r="D14">
        <f t="shared" si="1"/>
        <v>5.4124932017768079E-2</v>
      </c>
      <c r="E14">
        <f t="shared" si="2"/>
        <v>-3.7841024468382736E-2</v>
      </c>
    </row>
    <row r="15" spans="1:9">
      <c r="A15">
        <v>22</v>
      </c>
      <c r="B15">
        <f t="shared" si="0"/>
        <v>5.4879600000000001E-2</v>
      </c>
      <c r="D15">
        <f t="shared" si="1"/>
        <v>5.6858289262698113E-2</v>
      </c>
      <c r="E15">
        <f t="shared" si="2"/>
        <v>1.0748860239102086E-2</v>
      </c>
    </row>
    <row r="16" spans="1:9">
      <c r="A16">
        <v>23</v>
      </c>
      <c r="B16">
        <f t="shared" si="0"/>
        <v>5.6553400000000004E-2</v>
      </c>
      <c r="D16">
        <f t="shared" si="1"/>
        <v>5.8928977587013806E-2</v>
      </c>
      <c r="E16">
        <f t="shared" si="2"/>
        <v>4.7558723688257615E-2</v>
      </c>
    </row>
    <row r="17" spans="1:5">
      <c r="A17">
        <v>24</v>
      </c>
      <c r="B17">
        <f t="shared" si="0"/>
        <v>5.8081200000000013E-2</v>
      </c>
      <c r="D17">
        <f t="shared" si="1"/>
        <v>6.0482738893291914E-2</v>
      </c>
      <c r="E17">
        <f t="shared" si="2"/>
        <v>7.517936598631067E-2</v>
      </c>
    </row>
    <row r="18" spans="1:5">
      <c r="A18">
        <v>25</v>
      </c>
      <c r="B18">
        <f t="shared" si="0"/>
        <v>5.9463000000000016E-2</v>
      </c>
      <c r="D18">
        <f t="shared" si="1"/>
        <v>6.1630978840039617E-2</v>
      </c>
      <c r="E18">
        <f t="shared" si="2"/>
        <v>9.5591204479975114E-2</v>
      </c>
    </row>
    <row r="19" spans="1:5">
      <c r="A19">
        <v>26</v>
      </c>
      <c r="B19">
        <f t="shared" si="0"/>
        <v>6.0698800000000018E-2</v>
      </c>
      <c r="D19">
        <f t="shared" si="1"/>
        <v>6.245960385805014E-2</v>
      </c>
      <c r="E19">
        <f t="shared" si="2"/>
        <v>0.11032136613943264</v>
      </c>
    </row>
    <row r="20" spans="1:5">
      <c r="A20">
        <v>27</v>
      </c>
      <c r="B20">
        <f t="shared" si="0"/>
        <v>6.1788599999999999E-2</v>
      </c>
      <c r="D20">
        <f t="shared" si="1"/>
        <v>6.3035381921584949E-2</v>
      </c>
      <c r="E20">
        <f t="shared" si="2"/>
        <v>0.12055676064417523</v>
      </c>
    </row>
    <row r="21" spans="1:5">
      <c r="A21">
        <v>28</v>
      </c>
      <c r="B21">
        <f t="shared" si="0"/>
        <v>6.2732400000000021E-2</v>
      </c>
      <c r="D21">
        <f t="shared" si="1"/>
        <v>6.3410576666972682E-2</v>
      </c>
      <c r="E21">
        <f t="shared" si="2"/>
        <v>0.12722645940201568</v>
      </c>
    </row>
    <row r="22" spans="1:5">
      <c r="A22">
        <v>29</v>
      </c>
      <c r="B22">
        <f t="shared" si="0"/>
        <v>6.3530200000000009E-2</v>
      </c>
      <c r="D22">
        <f t="shared" si="1"/>
        <v>6.3626361297894132E-2</v>
      </c>
      <c r="E22">
        <f t="shared" si="2"/>
        <v>0.1310623832855726</v>
      </c>
    </row>
    <row r="23" spans="1:5">
      <c r="A23">
        <v>30</v>
      </c>
      <c r="B23">
        <f t="shared" si="0"/>
        <v>6.4182000000000003E-2</v>
      </c>
      <c r="D23">
        <f t="shared" si="1"/>
        <v>6.3715359462772125E-2</v>
      </c>
      <c r="E23">
        <f t="shared" si="2"/>
        <v>0.13264447087350886</v>
      </c>
    </row>
    <row r="24" spans="1:5">
      <c r="A24">
        <v>31</v>
      </c>
      <c r="B24">
        <f t="shared" si="0"/>
        <v>6.468779999999999E-2</v>
      </c>
      <c r="D24">
        <f t="shared" si="1"/>
        <v>6.3703554339130969E-2</v>
      </c>
      <c r="E24">
        <f t="shared" si="2"/>
        <v>0.13243461553983618</v>
      </c>
    </row>
    <row r="25" spans="1:5">
      <c r="A25">
        <v>32</v>
      </c>
      <c r="B25">
        <f t="shared" si="0"/>
        <v>6.5047599999999997E-2</v>
      </c>
      <c r="D25">
        <f t="shared" si="1"/>
        <v>6.3611735643447492E-2</v>
      </c>
      <c r="E25">
        <f t="shared" si="2"/>
        <v>0.13080238841492337</v>
      </c>
    </row>
    <row r="26" spans="1:5">
      <c r="A26">
        <v>33</v>
      </c>
      <c r="B26">
        <f t="shared" si="0"/>
        <v>6.5261400000000011E-2</v>
      </c>
      <c r="D26">
        <f t="shared" si="1"/>
        <v>6.3456605359272833E-2</v>
      </c>
      <c r="E26">
        <f t="shared" si="2"/>
        <v>0.12804469450693989</v>
      </c>
    </row>
    <row r="27" spans="1:5">
      <c r="A27">
        <v>34</v>
      </c>
      <c r="B27">
        <f t="shared" si="0"/>
        <v>6.532919999999999E-2</v>
      </c>
      <c r="D27">
        <f t="shared" si="1"/>
        <v>6.3251629085036357E-2</v>
      </c>
      <c r="E27">
        <f t="shared" si="2"/>
        <v>0.1244009067981089</v>
      </c>
    </row>
    <row r="28" spans="1:5">
      <c r="A28">
        <v>35</v>
      </c>
      <c r="B28">
        <f t="shared" si="0"/>
        <v>6.5251000000000003E-2</v>
      </c>
      <c r="D28">
        <f t="shared" si="1"/>
        <v>6.3007696151424666E-2</v>
      </c>
      <c r="E28">
        <f t="shared" si="2"/>
        <v>0.12006460090815051</v>
      </c>
    </row>
    <row r="29" spans="1:5">
      <c r="A29">
        <v>36</v>
      </c>
      <c r="B29">
        <f>B$4+(A29*B$2)+((A29^2)*B$3)</f>
        <v>6.5026799999999996E-2</v>
      </c>
      <c r="D29">
        <f t="shared" si="1"/>
        <v>6.2733634831052321E-2</v>
      </c>
      <c r="E29">
        <f t="shared" si="2"/>
        <v>0.11519271378678221</v>
      </c>
    </row>
    <row r="30" spans="1:5">
      <c r="A30">
        <v>37</v>
      </c>
      <c r="B30">
        <f t="shared" si="0"/>
        <v>6.4656600000000009E-2</v>
      </c>
      <c r="D30">
        <f t="shared" si="1"/>
        <v>6.2436616919787892E-2</v>
      </c>
      <c r="E30">
        <f t="shared" si="2"/>
        <v>0.10991273580689472</v>
      </c>
    </row>
    <row r="31" spans="1:5">
      <c r="A31">
        <v>38</v>
      </c>
      <c r="B31">
        <f t="shared" si="0"/>
        <v>6.41404E-2</v>
      </c>
      <c r="D31">
        <f t="shared" si="1"/>
        <v>6.2122477266966333E-2</v>
      </c>
      <c r="E31">
        <f t="shared" si="2"/>
        <v>0.10432839093541431</v>
      </c>
    </row>
    <row r="32" spans="1:5">
      <c r="A32">
        <v>39</v>
      </c>
      <c r="B32">
        <f t="shared" si="0"/>
        <v>6.3478200000000012E-2</v>
      </c>
      <c r="D32">
        <f t="shared" si="1"/>
        <v>6.1795967487230263E-2</v>
      </c>
      <c r="E32">
        <f t="shared" si="2"/>
        <v>9.8524146875231824E-2</v>
      </c>
    </row>
    <row r="33" spans="1:5">
      <c r="A33">
        <v>40</v>
      </c>
      <c r="B33">
        <f t="shared" si="0"/>
        <v>6.266999999999999E-2</v>
      </c>
      <c r="D33">
        <f t="shared" si="1"/>
        <v>6.1460958421955453E-2</v>
      </c>
      <c r="E33">
        <f t="shared" si="2"/>
        <v>9.2568814147371739E-2</v>
      </c>
    </row>
    <row r="34" spans="1:5">
      <c r="A34">
        <v>41</v>
      </c>
      <c r="B34">
        <f t="shared" si="0"/>
        <v>6.1715800000000001E-2</v>
      </c>
      <c r="D34">
        <f t="shared" si="1"/>
        <v>6.112060246103769E-2</v>
      </c>
      <c r="E34">
        <f t="shared" si="2"/>
        <v>8.6518431625593972E-2</v>
      </c>
    </row>
    <row r="35" spans="1:5">
      <c r="A35">
        <v>42</v>
      </c>
      <c r="B35">
        <f t="shared" si="0"/>
        <v>6.0615599999999992E-2</v>
      </c>
      <c r="D35">
        <f t="shared" si="1"/>
        <v>6.077746425430372E-2</v>
      </c>
      <c r="E35">
        <f t="shared" si="2"/>
        <v>8.041859014498888E-2</v>
      </c>
    </row>
    <row r="36" spans="1:5">
      <c r="A36">
        <v>43</v>
      </c>
      <c r="B36">
        <f t="shared" si="0"/>
        <v>5.9369400000000017E-2</v>
      </c>
      <c r="D36">
        <f t="shared" si="1"/>
        <v>6.0433626400421707E-2</v>
      </c>
      <c r="E36">
        <f t="shared" si="2"/>
        <v>7.4306311294800129E-2</v>
      </c>
    </row>
    <row r="37" spans="1:5">
      <c r="A37">
        <v>44</v>
      </c>
      <c r="B37">
        <f t="shared" si="0"/>
        <v>5.7977199999999979E-2</v>
      </c>
      <c r="D37">
        <f t="shared" si="1"/>
        <v>6.0090775231342181E-2</v>
      </c>
      <c r="E37">
        <f t="shared" si="2"/>
        <v>6.8211572376826374E-2</v>
      </c>
    </row>
    <row r="38" spans="1:5">
      <c r="A38">
        <v>45</v>
      </c>
      <c r="B38">
        <f t="shared" si="0"/>
        <v>5.6439000000000017E-2</v>
      </c>
      <c r="D38">
        <f t="shared" si="1"/>
        <v>5.975027069034676E-2</v>
      </c>
      <c r="E38">
        <f t="shared" si="2"/>
        <v>6.2158548601748624E-2</v>
      </c>
    </row>
    <row r="39" spans="1:5">
      <c r="A39">
        <v>46</v>
      </c>
      <c r="B39">
        <f t="shared" si="0"/>
        <v>5.4754799999999992E-2</v>
      </c>
      <c r="D39">
        <f t="shared" si="1"/>
        <v>5.9413203443247992E-2</v>
      </c>
      <c r="E39">
        <f t="shared" si="2"/>
        <v>5.6166628333888545E-2</v>
      </c>
    </row>
    <row r="40" spans="1:5">
      <c r="A40">
        <v>47</v>
      </c>
      <c r="B40">
        <f t="shared" si="0"/>
        <v>5.2924599999999988E-2</v>
      </c>
      <c r="D40">
        <f t="shared" si="1"/>
        <v>5.9080441700352093E-2</v>
      </c>
      <c r="E40">
        <f t="shared" si="2"/>
        <v>5.0251245427989873E-2</v>
      </c>
    </row>
    <row r="41" spans="1:5">
      <c r="A41">
        <v>48</v>
      </c>
      <c r="B41">
        <f t="shared" si="0"/>
        <v>5.0948400000000005E-2</v>
      </c>
      <c r="D41">
        <f t="shared" si="1"/>
        <v>5.8752669713646608E-2</v>
      </c>
      <c r="E41">
        <f t="shared" si="2"/>
        <v>4.4424563579539993E-2</v>
      </c>
    </row>
    <row r="42" spans="1:5">
      <c r="A42">
        <v>49</v>
      </c>
      <c r="B42">
        <f t="shared" si="0"/>
        <v>4.8826200000000014E-2</v>
      </c>
      <c r="D42">
        <f t="shared" si="1"/>
        <v>5.8430419513788037E-2</v>
      </c>
      <c r="E42">
        <f t="shared" si="2"/>
        <v>3.8696040501506448E-2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14" sqref="E14"/>
    </sheetView>
  </sheetViews>
  <sheetFormatPr baseColWidth="10" defaultRowHeight="15" x14ac:dyDescent="0"/>
  <cols>
    <col min="2" max="2" width="12.83203125" bestFit="1" customWidth="1"/>
  </cols>
  <sheetData>
    <row r="1" spans="1:2">
      <c r="A1" t="s">
        <v>7</v>
      </c>
      <c r="B1" t="s">
        <v>316</v>
      </c>
    </row>
    <row r="2" spans="1:2">
      <c r="A2">
        <v>15</v>
      </c>
      <c r="B2">
        <f>'Discontinuation by age'!E8</f>
        <v>-0.8815951521050448</v>
      </c>
    </row>
    <row r="3" spans="1:2">
      <c r="A3">
        <v>16</v>
      </c>
      <c r="B3">
        <f>'Discontinuation by age'!E9</f>
        <v>-0.6287116962644882</v>
      </c>
    </row>
    <row r="4" spans="1:2">
      <c r="A4">
        <v>17</v>
      </c>
      <c r="B4">
        <f>'Discontinuation by age'!E10</f>
        <v>-0.43862731034910052</v>
      </c>
    </row>
    <row r="5" spans="1:2">
      <c r="A5">
        <v>18</v>
      </c>
      <c r="B5">
        <f>'Discontinuation by age'!E11</f>
        <v>-0.29470950261994799</v>
      </c>
    </row>
    <row r="6" spans="1:2">
      <c r="A6">
        <v>19</v>
      </c>
      <c r="B6">
        <f>'Discontinuation by age'!E12</f>
        <v>-0.18519758551507026</v>
      </c>
    </row>
    <row r="7" spans="1:2">
      <c r="A7">
        <v>20</v>
      </c>
      <c r="B7">
        <f>'Discontinuation by age'!E13</f>
        <v>-0.10163326302286289</v>
      </c>
    </row>
    <row r="8" spans="1:2">
      <c r="A8">
        <v>21</v>
      </c>
      <c r="B8">
        <f>'Discontinuation by age'!E14</f>
        <v>-3.7841024468382736E-2</v>
      </c>
    </row>
    <row r="9" spans="1:2">
      <c r="A9">
        <v>22</v>
      </c>
      <c r="B9">
        <f>'Discontinuation by age'!E15</f>
        <v>1.0748860239102086E-2</v>
      </c>
    </row>
    <row r="10" spans="1:2">
      <c r="A10">
        <v>23</v>
      </c>
      <c r="B10">
        <f>'Discontinuation by age'!E16</f>
        <v>4.7558723688257615E-2</v>
      </c>
    </row>
    <row r="11" spans="1:2">
      <c r="A11">
        <v>24</v>
      </c>
      <c r="B11">
        <f>'Discontinuation by age'!E17</f>
        <v>7.517936598631067E-2</v>
      </c>
    </row>
    <row r="12" spans="1:2">
      <c r="A12">
        <v>25</v>
      </c>
      <c r="B12">
        <f>'Discontinuation by age'!E18</f>
        <v>9.5591204479975114E-2</v>
      </c>
    </row>
    <row r="13" spans="1:2">
      <c r="A13">
        <v>26</v>
      </c>
      <c r="B13">
        <f>'Discontinuation by age'!E19</f>
        <v>0.11032136613943264</v>
      </c>
    </row>
    <row r="14" spans="1:2">
      <c r="A14">
        <v>27</v>
      </c>
      <c r="B14">
        <f>'Discontinuation by age'!E20</f>
        <v>0.12055676064417523</v>
      </c>
    </row>
    <row r="15" spans="1:2">
      <c r="A15">
        <v>28</v>
      </c>
      <c r="B15">
        <f>'Discontinuation by age'!E21</f>
        <v>0.12722645940201568</v>
      </c>
    </row>
    <row r="16" spans="1:2">
      <c r="A16">
        <v>29</v>
      </c>
      <c r="B16">
        <f>'Discontinuation by age'!E22</f>
        <v>0.1310623832855726</v>
      </c>
    </row>
    <row r="17" spans="1:2">
      <c r="A17">
        <v>30</v>
      </c>
      <c r="B17">
        <f>'Discontinuation by age'!E23</f>
        <v>0.13264447087350886</v>
      </c>
    </row>
    <row r="18" spans="1:2">
      <c r="A18">
        <v>31</v>
      </c>
      <c r="B18">
        <f>'Discontinuation by age'!E24</f>
        <v>0.13243461553983618</v>
      </c>
    </row>
    <row r="19" spans="1:2">
      <c r="A19">
        <v>32</v>
      </c>
      <c r="B19">
        <f>'Discontinuation by age'!E25</f>
        <v>0.13080238841492337</v>
      </c>
    </row>
    <row r="20" spans="1:2">
      <c r="A20">
        <v>33</v>
      </c>
      <c r="B20">
        <f>'Discontinuation by age'!E26</f>
        <v>0.12804469450693989</v>
      </c>
    </row>
    <row r="21" spans="1:2">
      <c r="A21">
        <v>34</v>
      </c>
      <c r="B21">
        <f>'Discontinuation by age'!E27</f>
        <v>0.1244009067981089</v>
      </c>
    </row>
    <row r="22" spans="1:2">
      <c r="A22">
        <v>35</v>
      </c>
      <c r="B22">
        <f>'Discontinuation by age'!E28</f>
        <v>0.12006460090815051</v>
      </c>
    </row>
    <row r="23" spans="1:2">
      <c r="A23">
        <v>36</v>
      </c>
      <c r="B23">
        <f>'Discontinuation by age'!E29</f>
        <v>0.11519271378678221</v>
      </c>
    </row>
    <row r="24" spans="1:2">
      <c r="A24">
        <v>37</v>
      </c>
      <c r="B24">
        <f>'Discontinuation by age'!E30</f>
        <v>0.10991273580689472</v>
      </c>
    </row>
    <row r="25" spans="1:2">
      <c r="A25">
        <v>38</v>
      </c>
      <c r="B25">
        <f>'Discontinuation by age'!E31</f>
        <v>0.10432839093541431</v>
      </c>
    </row>
    <row r="26" spans="1:2">
      <c r="A26">
        <v>39</v>
      </c>
      <c r="B26">
        <f>'Discontinuation by age'!E32</f>
        <v>9.8524146875231824E-2</v>
      </c>
    </row>
    <row r="27" spans="1:2">
      <c r="A27">
        <v>40</v>
      </c>
      <c r="B27">
        <f>'Discontinuation by age'!E33</f>
        <v>9.2568814147371739E-2</v>
      </c>
    </row>
    <row r="28" spans="1:2">
      <c r="A28">
        <v>41</v>
      </c>
      <c r="B28">
        <f>'Discontinuation by age'!E34</f>
        <v>8.6518431625593972E-2</v>
      </c>
    </row>
    <row r="29" spans="1:2">
      <c r="A29">
        <v>42</v>
      </c>
      <c r="B29">
        <f>'Discontinuation by age'!E35</f>
        <v>8.041859014498888E-2</v>
      </c>
    </row>
    <row r="30" spans="1:2">
      <c r="A30">
        <v>43</v>
      </c>
      <c r="B30">
        <f>'Discontinuation by age'!E36</f>
        <v>7.4306311294800129E-2</v>
      </c>
    </row>
    <row r="31" spans="1:2">
      <c r="A31">
        <v>44</v>
      </c>
      <c r="B31">
        <f>'Discontinuation by age'!E37</f>
        <v>6.8211572376826374E-2</v>
      </c>
    </row>
    <row r="32" spans="1:2">
      <c r="A32">
        <v>45</v>
      </c>
      <c r="B32">
        <f>'Discontinuation by age'!E38</f>
        <v>6.2158548601748624E-2</v>
      </c>
    </row>
    <row r="33" spans="1:2">
      <c r="A33">
        <v>46</v>
      </c>
      <c r="B33">
        <f>'Discontinuation by age'!E39</f>
        <v>5.6166628333888545E-2</v>
      </c>
    </row>
    <row r="34" spans="1:2">
      <c r="A34">
        <v>47</v>
      </c>
      <c r="B34">
        <f>'Discontinuation by age'!E40</f>
        <v>5.0251245427989873E-2</v>
      </c>
    </row>
    <row r="35" spans="1:2">
      <c r="A35">
        <v>48</v>
      </c>
      <c r="B35">
        <f>'Discontinuation by age'!E41</f>
        <v>4.4424563579539993E-2</v>
      </c>
    </row>
    <row r="36" spans="1:2">
      <c r="A36">
        <v>49</v>
      </c>
      <c r="B36">
        <f>'Discontinuation by age'!E42</f>
        <v>3.8696040501506448E-2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1" sqref="L1:L10"/>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c r="L1" s="135" t="s">
        <v>275</v>
      </c>
    </row>
    <row r="2" spans="1:12">
      <c r="A2" t="s">
        <v>11</v>
      </c>
      <c r="B2" s="131">
        <f>'switching_matrix (n)'!B2/'switching_matrix (n)'!$L$11</f>
        <v>0</v>
      </c>
      <c r="C2" s="131">
        <f>'switching_matrix (n)'!C2/'switching_matrix (n)'!$L$11</f>
        <v>0</v>
      </c>
      <c r="D2" s="131">
        <f>'switching_matrix (n)'!D2/'switching_matrix (n)'!$L$11</f>
        <v>6.8020304568527923E-2</v>
      </c>
      <c r="E2" s="131">
        <f>'switching_matrix (n)'!E2/'switching_matrix (n)'!$L$11</f>
        <v>2.7411167512690356E-2</v>
      </c>
      <c r="F2" s="131">
        <f>'switching_matrix (n)'!F2/'switching_matrix (n)'!$L$11</f>
        <v>1.3197969543147208E-2</v>
      </c>
      <c r="G2" s="131">
        <f>'switching_matrix (n)'!G2/'switching_matrix (n)'!$L$11</f>
        <v>7.1065989847715737E-3</v>
      </c>
      <c r="H2" s="131">
        <f>'switching_matrix (n)'!H2/'switching_matrix (n)'!$L$11</f>
        <v>3.0456852791878172E-3</v>
      </c>
      <c r="I2" s="131">
        <f>'switching_matrix (n)'!I2/'switching_matrix (n)'!$L$11</f>
        <v>1.0152284263959391E-3</v>
      </c>
      <c r="J2" s="131">
        <f>'switching_matrix (n)'!J2/'switching_matrix (n)'!$L$11</f>
        <v>5.076142131979695E-3</v>
      </c>
      <c r="K2" s="131">
        <f>'switching_matrix (n)'!K2/'switching_matrix (n)'!$L$11</f>
        <v>1.0152284263959391E-3</v>
      </c>
      <c r="L2" s="131">
        <f>SUM('switching_matrix (cell %)'!B2:K2)</f>
        <v>0.12588832487309645</v>
      </c>
    </row>
    <row r="3" spans="1:12">
      <c r="A3" t="s">
        <v>25</v>
      </c>
      <c r="B3" s="131">
        <f>'switching_matrix (n)'!B3/'switching_matrix (n)'!$L$11</f>
        <v>1.0152284263959391E-3</v>
      </c>
      <c r="C3" s="131">
        <f>'switching_matrix (n)'!C3/'switching_matrix (n)'!$L$11</f>
        <v>0</v>
      </c>
      <c r="D3" s="131">
        <f>'switching_matrix (n)'!D3/'switching_matrix (n)'!$L$11</f>
        <v>3.0456852791878172E-3</v>
      </c>
      <c r="E3" s="131">
        <f>'switching_matrix (n)'!E3/'switching_matrix (n)'!$L$11</f>
        <v>2.0304568527918783E-3</v>
      </c>
      <c r="F3" s="131">
        <f>'switching_matrix (n)'!F3/'switching_matrix (n)'!$L$11</f>
        <v>1.0152284263959391E-3</v>
      </c>
      <c r="G3" s="131">
        <f>'switching_matrix (n)'!G3/'switching_matrix (n)'!$L$11</f>
        <v>1.0152284263959391E-3</v>
      </c>
      <c r="H3" s="131">
        <f>'switching_matrix (n)'!H3/'switching_matrix (n)'!$L$11</f>
        <v>0</v>
      </c>
      <c r="I3" s="131">
        <f>'switching_matrix (n)'!I3/'switching_matrix (n)'!$L$11</f>
        <v>0</v>
      </c>
      <c r="J3" s="131">
        <f>'switching_matrix (n)'!J3/'switching_matrix (n)'!$L$11</f>
        <v>0</v>
      </c>
      <c r="K3" s="131">
        <f>'switching_matrix (n)'!K3/'switching_matrix (n)'!$L$11</f>
        <v>0</v>
      </c>
      <c r="L3" s="131">
        <f>SUM('switching_matrix (cell %)'!B3:K3)</f>
        <v>8.1218274111675131E-3</v>
      </c>
    </row>
    <row r="4" spans="1:12">
      <c r="A4" t="s">
        <v>9</v>
      </c>
      <c r="B4" s="131">
        <f>'switching_matrix (n)'!B4/'switching_matrix (n)'!$L$11</f>
        <v>0.11979695431472082</v>
      </c>
      <c r="C4" s="131">
        <f>'switching_matrix (n)'!C4/'switching_matrix (n)'!$L$11</f>
        <v>1.2182741116751269E-2</v>
      </c>
      <c r="D4" s="131">
        <f>'switching_matrix (n)'!D4/'switching_matrix (n)'!$L$11</f>
        <v>0</v>
      </c>
      <c r="E4" s="131">
        <f>'switching_matrix (n)'!E4/'switching_matrix (n)'!$L$11</f>
        <v>0.20406091370558377</v>
      </c>
      <c r="F4" s="131">
        <f>'switching_matrix (n)'!F4/'switching_matrix (n)'!$L$11</f>
        <v>4.8730964467005075E-2</v>
      </c>
      <c r="G4" s="131">
        <f>'switching_matrix (n)'!G4/'switching_matrix (n)'!$L$11</f>
        <v>3.4517766497461931E-2</v>
      </c>
      <c r="H4" s="131">
        <f>'switching_matrix (n)'!H4/'switching_matrix (n)'!$L$11</f>
        <v>4.0609137055837565E-3</v>
      </c>
      <c r="I4" s="131">
        <f>'switching_matrix (n)'!I4/'switching_matrix (n)'!$L$11</f>
        <v>4.0609137055837565E-3</v>
      </c>
      <c r="J4" s="131">
        <f>'switching_matrix (n)'!J4/'switching_matrix (n)'!$L$11</f>
        <v>2.030456852791878E-2</v>
      </c>
      <c r="K4" s="131">
        <f>'switching_matrix (n)'!K4/'switching_matrix (n)'!$L$11</f>
        <v>8.1218274111675131E-3</v>
      </c>
      <c r="L4" s="131">
        <f>SUM('switching_matrix (cell %)'!B4:K4)</f>
        <v>0.45583756345177667</v>
      </c>
    </row>
    <row r="5" spans="1:12">
      <c r="A5" t="s">
        <v>55</v>
      </c>
      <c r="B5" s="131">
        <f>'switching_matrix (n)'!B5/'switching_matrix (n)'!$L$11</f>
        <v>1.4213197969543147E-2</v>
      </c>
      <c r="C5" s="131">
        <f>'switching_matrix (n)'!C5/'switching_matrix (n)'!$L$11</f>
        <v>2.0304568527918783E-3</v>
      </c>
      <c r="D5" s="131">
        <f>'switching_matrix (n)'!D5/'switching_matrix (n)'!$L$11</f>
        <v>4.3654822335025378E-2</v>
      </c>
      <c r="E5" s="131">
        <f>'switching_matrix (n)'!E5/'switching_matrix (n)'!$L$11</f>
        <v>0</v>
      </c>
      <c r="F5" s="131">
        <f>'switching_matrix (n)'!F5/'switching_matrix (n)'!$L$11</f>
        <v>7.1065989847715737E-3</v>
      </c>
      <c r="G5" s="131">
        <f>'switching_matrix (n)'!G5/'switching_matrix (n)'!$L$11</f>
        <v>2.0304568527918783E-3</v>
      </c>
      <c r="H5" s="131">
        <f>'switching_matrix (n)'!H5/'switching_matrix (n)'!$L$11</f>
        <v>0</v>
      </c>
      <c r="I5" s="131">
        <f>'switching_matrix (n)'!I5/'switching_matrix (n)'!$L$11</f>
        <v>0</v>
      </c>
      <c r="J5" s="131">
        <f>'switching_matrix (n)'!J5/'switching_matrix (n)'!$L$11</f>
        <v>0</v>
      </c>
      <c r="K5" s="131">
        <f>'switching_matrix (n)'!K5/'switching_matrix (n)'!$L$11</f>
        <v>0</v>
      </c>
      <c r="L5" s="131">
        <f>SUM('switching_matrix (cell %)'!B5:K5)</f>
        <v>6.9035532994923862E-2</v>
      </c>
    </row>
    <row r="6" spans="1:12">
      <c r="A6" t="s">
        <v>56</v>
      </c>
      <c r="B6" s="131">
        <f>'switching_matrix (n)'!B6/'switching_matrix (n)'!$L$11</f>
        <v>1.7258883248730966E-2</v>
      </c>
      <c r="C6" s="131">
        <f>'switching_matrix (n)'!C6/'switching_matrix (n)'!$L$11</f>
        <v>1.0152284263959391E-3</v>
      </c>
      <c r="D6" s="131">
        <f>'switching_matrix (n)'!D6/'switching_matrix (n)'!$L$11</f>
        <v>0.12385786802030457</v>
      </c>
      <c r="E6" s="131">
        <f>'switching_matrix (n)'!E6/'switching_matrix (n)'!$L$11</f>
        <v>4.6700507614213196E-2</v>
      </c>
      <c r="F6" s="131">
        <f>'switching_matrix (n)'!F6/'switching_matrix (n)'!$L$11</f>
        <v>0</v>
      </c>
      <c r="G6" s="131">
        <f>'switching_matrix (n)'!G6/'switching_matrix (n)'!$L$11</f>
        <v>6.0913705583756344E-3</v>
      </c>
      <c r="H6" s="131">
        <f>'switching_matrix (n)'!H6/'switching_matrix (n)'!$L$11</f>
        <v>1.0152284263959391E-3</v>
      </c>
      <c r="I6" s="131">
        <f>'switching_matrix (n)'!I6/'switching_matrix (n)'!$L$11</f>
        <v>2.0304568527918783E-3</v>
      </c>
      <c r="J6" s="131">
        <f>'switching_matrix (n)'!J6/'switching_matrix (n)'!$L$11</f>
        <v>1.015228426395939E-2</v>
      </c>
      <c r="K6" s="131">
        <f>'switching_matrix (n)'!K6/'switching_matrix (n)'!$L$11</f>
        <v>0</v>
      </c>
      <c r="L6" s="131">
        <f>SUM('switching_matrix (cell %)'!B6:K6)</f>
        <v>0.20812182741116753</v>
      </c>
    </row>
    <row r="7" spans="1:12">
      <c r="A7" t="s">
        <v>58</v>
      </c>
      <c r="B7" s="131">
        <f>'switching_matrix (n)'!B7/'switching_matrix (n)'!$L$11</f>
        <v>0</v>
      </c>
      <c r="C7" s="131">
        <f>'switching_matrix (n)'!C7/'switching_matrix (n)'!$L$11</f>
        <v>0</v>
      </c>
      <c r="D7" s="131">
        <f>'switching_matrix (n)'!D7/'switching_matrix (n)'!$L$11</f>
        <v>2.0304568527918783E-3</v>
      </c>
      <c r="E7" s="131">
        <f>'switching_matrix (n)'!E7/'switching_matrix (n)'!$L$11</f>
        <v>0</v>
      </c>
      <c r="F7" s="131">
        <f>'switching_matrix (n)'!F7/'switching_matrix (n)'!$L$11</f>
        <v>0</v>
      </c>
      <c r="G7" s="131">
        <f>'switching_matrix (n)'!G7/'switching_matrix (n)'!$L$11</f>
        <v>0</v>
      </c>
      <c r="H7" s="131">
        <f>'switching_matrix (n)'!H7/'switching_matrix (n)'!$L$11</f>
        <v>0</v>
      </c>
      <c r="I7" s="131">
        <f>'switching_matrix (n)'!I7/'switching_matrix (n)'!$L$11</f>
        <v>0</v>
      </c>
      <c r="J7" s="131">
        <f>'switching_matrix (n)'!J7/'switching_matrix (n)'!$L$11</f>
        <v>0</v>
      </c>
      <c r="K7" s="131">
        <f>'switching_matrix (n)'!K7/'switching_matrix (n)'!$L$11</f>
        <v>0</v>
      </c>
      <c r="L7" s="131">
        <f>SUM('switching_matrix (cell %)'!B7:K7)</f>
        <v>2.0304568527918783E-3</v>
      </c>
    </row>
    <row r="8" spans="1:12">
      <c r="A8" t="s">
        <v>59</v>
      </c>
      <c r="B8" s="131">
        <f>'switching_matrix (n)'!B8/'switching_matrix (n)'!$L$11</f>
        <v>0</v>
      </c>
      <c r="C8" s="131">
        <f>'switching_matrix (n)'!C8/'switching_matrix (n)'!$L$11</f>
        <v>0</v>
      </c>
      <c r="D8" s="131">
        <f>'switching_matrix (n)'!D8/'switching_matrix (n)'!$L$11</f>
        <v>2.0304568527918783E-3</v>
      </c>
      <c r="E8" s="131">
        <f>'switching_matrix (n)'!E8/'switching_matrix (n)'!$L$11</f>
        <v>4.0609137055837565E-3</v>
      </c>
      <c r="F8" s="131">
        <f>'switching_matrix (n)'!F8/'switching_matrix (n)'!$L$11</f>
        <v>0</v>
      </c>
      <c r="G8" s="131">
        <f>'switching_matrix (n)'!G8/'switching_matrix (n)'!$L$11</f>
        <v>0</v>
      </c>
      <c r="H8" s="131">
        <f>'switching_matrix (n)'!H8/'switching_matrix (n)'!$L$11</f>
        <v>0</v>
      </c>
      <c r="I8" s="131">
        <f>'switching_matrix (n)'!I8/'switching_matrix (n)'!$L$11</f>
        <v>0</v>
      </c>
      <c r="J8" s="131">
        <f>'switching_matrix (n)'!J8/'switching_matrix (n)'!$L$11</f>
        <v>0</v>
      </c>
      <c r="K8" s="131">
        <f>'switching_matrix (n)'!K8/'switching_matrix (n)'!$L$11</f>
        <v>0</v>
      </c>
      <c r="L8" s="131">
        <f>SUM('switching_matrix (cell %)'!B8:K8)</f>
        <v>6.0913705583756344E-3</v>
      </c>
    </row>
    <row r="9" spans="1:12">
      <c r="A9" t="s">
        <v>10</v>
      </c>
      <c r="B9" s="131">
        <f>'switching_matrix (n)'!B9/'switching_matrix (n)'!$L$11</f>
        <v>2.0304568527918783E-3</v>
      </c>
      <c r="C9" s="131">
        <f>'switching_matrix (n)'!C9/'switching_matrix (n)'!$L$11</f>
        <v>1.0152284263959391E-3</v>
      </c>
      <c r="D9" s="131">
        <f>'switching_matrix (n)'!D9/'switching_matrix (n)'!$L$11</f>
        <v>2.8426395939086295E-2</v>
      </c>
      <c r="E9" s="131">
        <f>'switching_matrix (n)'!E9/'switching_matrix (n)'!$L$11</f>
        <v>1.6243654822335026E-2</v>
      </c>
      <c r="F9" s="131">
        <f>'switching_matrix (n)'!F9/'switching_matrix (n)'!$L$11</f>
        <v>6.0913705583756344E-3</v>
      </c>
      <c r="G9" s="131">
        <f>'switching_matrix (n)'!G9/'switching_matrix (n)'!$L$11</f>
        <v>1.0152284263959391E-3</v>
      </c>
      <c r="H9" s="131">
        <f>'switching_matrix (n)'!H9/'switching_matrix (n)'!$L$11</f>
        <v>0</v>
      </c>
      <c r="I9" s="131">
        <f>'switching_matrix (n)'!I9/'switching_matrix (n)'!$L$11</f>
        <v>0</v>
      </c>
      <c r="J9" s="131">
        <f>'switching_matrix (n)'!J9/'switching_matrix (n)'!$L$11</f>
        <v>0</v>
      </c>
      <c r="K9" s="131">
        <f>'switching_matrix (n)'!K9/'switching_matrix (n)'!$L$11</f>
        <v>0</v>
      </c>
      <c r="L9" s="131">
        <f>SUM('switching_matrix (cell %)'!B9:K9)</f>
        <v>5.4822335025380711E-2</v>
      </c>
    </row>
    <row r="10" spans="1:12">
      <c r="A10" t="s">
        <v>60</v>
      </c>
      <c r="B10" s="131">
        <f>'switching_matrix (n)'!B10/'switching_matrix (n)'!$L$11</f>
        <v>0</v>
      </c>
      <c r="C10" s="131">
        <f>'switching_matrix (n)'!C10/'switching_matrix (n)'!$L$11</f>
        <v>0</v>
      </c>
      <c r="D10" s="131">
        <f>'switching_matrix (n)'!D10/'switching_matrix (n)'!$L$11</f>
        <v>5.1776649746192893E-2</v>
      </c>
      <c r="E10" s="131">
        <f>'switching_matrix (n)'!E10/'switching_matrix (n)'!$L$11</f>
        <v>1.015228426395939E-2</v>
      </c>
      <c r="F10" s="131">
        <f>'switching_matrix (n)'!F10/'switching_matrix (n)'!$L$11</f>
        <v>4.0609137055837565E-3</v>
      </c>
      <c r="G10" s="131">
        <f>'switching_matrix (n)'!G10/'switching_matrix (n)'!$L$11</f>
        <v>4.0609137055837565E-3</v>
      </c>
      <c r="H10" s="131">
        <f>'switching_matrix (n)'!H10/'switching_matrix (n)'!$L$11</f>
        <v>0</v>
      </c>
      <c r="I10" s="131">
        <f>'switching_matrix (n)'!I10/'switching_matrix (n)'!$L$11</f>
        <v>0</v>
      </c>
      <c r="J10" s="131">
        <f>'switching_matrix (n)'!J10/'switching_matrix (n)'!$L$11</f>
        <v>0</v>
      </c>
      <c r="K10" s="131">
        <f>'switching_matrix (n)'!K10/'switching_matrix (n)'!$L$11</f>
        <v>0</v>
      </c>
      <c r="L10" s="131">
        <f>SUM('switching_matrix (cell %)'!B10:K10)</f>
        <v>7.0050761421319802E-2</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N2" sqref="N2"/>
    </sheetView>
  </sheetViews>
  <sheetFormatPr baseColWidth="10" defaultRowHeight="15" x14ac:dyDescent="0"/>
  <cols>
    <col min="1" max="1" width="17.6640625" bestFit="1" customWidth="1"/>
  </cols>
  <sheetData>
    <row r="1" spans="1:14">
      <c r="A1" t="s">
        <v>61</v>
      </c>
      <c r="B1" t="s">
        <v>11</v>
      </c>
      <c r="C1" t="s">
        <v>25</v>
      </c>
      <c r="D1" t="s">
        <v>9</v>
      </c>
      <c r="E1" t="s">
        <v>55</v>
      </c>
      <c r="F1" t="s">
        <v>56</v>
      </c>
      <c r="G1" t="s">
        <v>57</v>
      </c>
      <c r="H1" t="s">
        <v>58</v>
      </c>
      <c r="I1" t="s">
        <v>59</v>
      </c>
      <c r="J1" t="s">
        <v>10</v>
      </c>
      <c r="K1" t="s">
        <v>60</v>
      </c>
      <c r="L1" s="133" t="s">
        <v>262</v>
      </c>
      <c r="N1" t="s">
        <v>314</v>
      </c>
    </row>
    <row r="2" spans="1:14">
      <c r="A2" t="s">
        <v>11</v>
      </c>
      <c r="B2" s="132">
        <v>0</v>
      </c>
      <c r="C2" s="132">
        <v>0</v>
      </c>
      <c r="D2" s="132">
        <v>67</v>
      </c>
      <c r="E2" s="132">
        <v>27</v>
      </c>
      <c r="F2" s="132">
        <v>13</v>
      </c>
      <c r="G2" s="132">
        <v>7</v>
      </c>
      <c r="H2" s="132">
        <v>3</v>
      </c>
      <c r="I2" s="132">
        <v>1</v>
      </c>
      <c r="J2" s="132">
        <v>5</v>
      </c>
      <c r="K2" s="132">
        <v>1</v>
      </c>
      <c r="L2" s="134">
        <f>SUM(B2:K2)</f>
        <v>124</v>
      </c>
    </row>
    <row r="3" spans="1:14">
      <c r="A3" t="s">
        <v>25</v>
      </c>
      <c r="B3" s="132">
        <v>1</v>
      </c>
      <c r="C3" s="132">
        <v>0</v>
      </c>
      <c r="D3" s="132">
        <v>3</v>
      </c>
      <c r="E3" s="132">
        <v>2</v>
      </c>
      <c r="F3" s="132">
        <v>1</v>
      </c>
      <c r="G3" s="132">
        <v>1</v>
      </c>
      <c r="H3" s="132">
        <v>0</v>
      </c>
      <c r="I3" s="132">
        <v>0</v>
      </c>
      <c r="J3" s="132">
        <v>0</v>
      </c>
      <c r="K3" s="132">
        <v>0</v>
      </c>
      <c r="L3" s="134">
        <f t="shared" ref="L3:L10" si="0">SUM(B3:K3)</f>
        <v>8</v>
      </c>
    </row>
    <row r="4" spans="1:14">
      <c r="A4" t="s">
        <v>9</v>
      </c>
      <c r="B4" s="132">
        <v>118</v>
      </c>
      <c r="C4" s="132">
        <v>12</v>
      </c>
      <c r="D4" s="132">
        <v>0</v>
      </c>
      <c r="E4" s="132">
        <v>201</v>
      </c>
      <c r="F4" s="132">
        <v>48</v>
      </c>
      <c r="G4" s="132">
        <v>34</v>
      </c>
      <c r="H4" s="132">
        <v>4</v>
      </c>
      <c r="I4" s="132">
        <v>4</v>
      </c>
      <c r="J4" s="132">
        <v>20</v>
      </c>
      <c r="K4" s="132">
        <v>8</v>
      </c>
      <c r="L4" s="134">
        <f t="shared" si="0"/>
        <v>449</v>
      </c>
    </row>
    <row r="5" spans="1:14">
      <c r="A5" t="s">
        <v>55</v>
      </c>
      <c r="B5" s="132">
        <v>14</v>
      </c>
      <c r="C5" s="132">
        <v>2</v>
      </c>
      <c r="D5" s="132">
        <v>43</v>
      </c>
      <c r="E5" s="132">
        <v>0</v>
      </c>
      <c r="F5" s="132">
        <v>7</v>
      </c>
      <c r="G5" s="132">
        <v>2</v>
      </c>
      <c r="H5" s="132">
        <v>0</v>
      </c>
      <c r="I5" s="132">
        <v>0</v>
      </c>
      <c r="J5" s="132">
        <v>0</v>
      </c>
      <c r="K5" s="132">
        <v>0</v>
      </c>
      <c r="L5" s="134">
        <f t="shared" si="0"/>
        <v>68</v>
      </c>
    </row>
    <row r="6" spans="1:14">
      <c r="A6" t="s">
        <v>56</v>
      </c>
      <c r="B6" s="132">
        <v>17</v>
      </c>
      <c r="C6" s="132">
        <v>1</v>
      </c>
      <c r="D6" s="132">
        <v>122</v>
      </c>
      <c r="E6" s="132">
        <v>46</v>
      </c>
      <c r="F6" s="132">
        <v>0</v>
      </c>
      <c r="G6" s="132">
        <v>6</v>
      </c>
      <c r="H6" s="132">
        <v>1</v>
      </c>
      <c r="I6" s="132">
        <v>2</v>
      </c>
      <c r="J6" s="132">
        <v>10</v>
      </c>
      <c r="K6" s="132">
        <v>0</v>
      </c>
      <c r="L6" s="134">
        <f t="shared" si="0"/>
        <v>205</v>
      </c>
    </row>
    <row r="7" spans="1:14">
      <c r="A7" t="s">
        <v>58</v>
      </c>
      <c r="B7" s="132">
        <v>0</v>
      </c>
      <c r="C7" s="132">
        <v>0</v>
      </c>
      <c r="D7" s="132">
        <v>2</v>
      </c>
      <c r="E7" s="132">
        <v>0</v>
      </c>
      <c r="F7" s="132">
        <v>0</v>
      </c>
      <c r="G7" s="132">
        <v>0</v>
      </c>
      <c r="H7" s="132">
        <v>0</v>
      </c>
      <c r="I7" s="132">
        <v>0</v>
      </c>
      <c r="J7" s="132">
        <v>0</v>
      </c>
      <c r="K7" s="132">
        <v>0</v>
      </c>
      <c r="L7" s="134">
        <f t="shared" si="0"/>
        <v>2</v>
      </c>
    </row>
    <row r="8" spans="1:14">
      <c r="A8" t="s">
        <v>59</v>
      </c>
      <c r="B8" s="132">
        <v>0</v>
      </c>
      <c r="C8" s="132">
        <v>0</v>
      </c>
      <c r="D8" s="132">
        <v>2</v>
      </c>
      <c r="E8" s="132">
        <v>4</v>
      </c>
      <c r="F8" s="132">
        <v>0</v>
      </c>
      <c r="G8" s="132">
        <v>0</v>
      </c>
      <c r="H8" s="132">
        <v>0</v>
      </c>
      <c r="I8" s="132">
        <v>0</v>
      </c>
      <c r="J8" s="132">
        <v>0</v>
      </c>
      <c r="K8" s="132">
        <v>0</v>
      </c>
      <c r="L8" s="134">
        <f t="shared" si="0"/>
        <v>6</v>
      </c>
    </row>
    <row r="9" spans="1:14">
      <c r="A9" t="s">
        <v>10</v>
      </c>
      <c r="B9" s="132">
        <v>2</v>
      </c>
      <c r="C9" s="132">
        <v>1</v>
      </c>
      <c r="D9" s="132">
        <v>28</v>
      </c>
      <c r="E9" s="132">
        <v>16</v>
      </c>
      <c r="F9" s="132">
        <v>6</v>
      </c>
      <c r="G9" s="132">
        <v>1</v>
      </c>
      <c r="H9" s="132">
        <v>0</v>
      </c>
      <c r="I9" s="132">
        <v>0</v>
      </c>
      <c r="J9" s="132">
        <v>0</v>
      </c>
      <c r="K9" s="132">
        <v>0</v>
      </c>
      <c r="L9" s="134">
        <f t="shared" si="0"/>
        <v>54</v>
      </c>
    </row>
    <row r="10" spans="1:14">
      <c r="A10" t="s">
        <v>60</v>
      </c>
      <c r="B10" s="132">
        <v>0</v>
      </c>
      <c r="C10" s="132">
        <v>0</v>
      </c>
      <c r="D10" s="132">
        <v>51</v>
      </c>
      <c r="E10" s="132">
        <v>10</v>
      </c>
      <c r="F10" s="132">
        <v>4</v>
      </c>
      <c r="G10" s="132">
        <v>4</v>
      </c>
      <c r="H10" s="132">
        <v>0</v>
      </c>
      <c r="I10" s="132">
        <v>0</v>
      </c>
      <c r="J10" s="132">
        <v>0</v>
      </c>
      <c r="K10" s="132">
        <v>0</v>
      </c>
      <c r="L10" s="134">
        <f t="shared" si="0"/>
        <v>69</v>
      </c>
    </row>
    <row r="11" spans="1:14">
      <c r="A11" s="133" t="s">
        <v>262</v>
      </c>
      <c r="B11" s="134">
        <f>SUM(B2:B10)</f>
        <v>152</v>
      </c>
      <c r="C11" s="134">
        <f t="shared" ref="C11:K11" si="1">SUM(C2:C10)</f>
        <v>16</v>
      </c>
      <c r="D11" s="134">
        <f t="shared" si="1"/>
        <v>318</v>
      </c>
      <c r="E11" s="134">
        <f t="shared" si="1"/>
        <v>306</v>
      </c>
      <c r="F11" s="134">
        <f t="shared" si="1"/>
        <v>79</v>
      </c>
      <c r="G11" s="134">
        <f t="shared" si="1"/>
        <v>55</v>
      </c>
      <c r="H11" s="134">
        <f t="shared" si="1"/>
        <v>8</v>
      </c>
      <c r="I11" s="134">
        <f t="shared" si="1"/>
        <v>7</v>
      </c>
      <c r="J11" s="134">
        <f t="shared" si="1"/>
        <v>35</v>
      </c>
      <c r="K11" s="134">
        <f t="shared" si="1"/>
        <v>9</v>
      </c>
      <c r="L11" s="134">
        <f>SUM(L2:L10)</f>
        <v>985</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B11" sqref="B11"/>
    </sheetView>
  </sheetViews>
  <sheetFormatPr baseColWidth="10" defaultRowHeight="15" x14ac:dyDescent="0"/>
  <cols>
    <col min="1" max="1" width="17.6640625" bestFit="1" customWidth="1"/>
  </cols>
  <sheetData>
    <row r="1" spans="1:11">
      <c r="A1" t="s">
        <v>61</v>
      </c>
      <c r="B1" t="s">
        <v>11</v>
      </c>
      <c r="C1" t="s">
        <v>25</v>
      </c>
      <c r="D1" t="s">
        <v>9</v>
      </c>
      <c r="E1" t="s">
        <v>55</v>
      </c>
      <c r="F1" t="s">
        <v>56</v>
      </c>
      <c r="G1" t="s">
        <v>57</v>
      </c>
      <c r="H1" t="s">
        <v>58</v>
      </c>
      <c r="I1" t="s">
        <v>59</v>
      </c>
      <c r="J1" t="s">
        <v>10</v>
      </c>
      <c r="K1" t="s">
        <v>60</v>
      </c>
    </row>
    <row r="2" spans="1:11">
      <c r="A2" t="s">
        <v>11</v>
      </c>
      <c r="B2" s="131">
        <f>'switching_matrix (cell %)'!B2/'switching_matrix (cell %)'!$L2</f>
        <v>0</v>
      </c>
      <c r="C2" s="131">
        <f>'switching_matrix (cell %)'!C2/'switching_matrix (cell %)'!$L2</f>
        <v>0</v>
      </c>
      <c r="D2" s="131">
        <f>'switching_matrix (cell %)'!D2/'switching_matrix (cell %)'!$L2</f>
        <v>0.54032258064516125</v>
      </c>
      <c r="E2" s="131">
        <f>'switching_matrix (cell %)'!E2/'switching_matrix (cell %)'!$L2</f>
        <v>0.21774193548387097</v>
      </c>
      <c r="F2" s="131">
        <f>'switching_matrix (cell %)'!F2/'switching_matrix (cell %)'!$L2</f>
        <v>0.10483870967741934</v>
      </c>
      <c r="G2" s="131">
        <f>'switching_matrix (cell %)'!G2/'switching_matrix (cell %)'!$L2</f>
        <v>5.6451612903225805E-2</v>
      </c>
      <c r="H2" s="131">
        <f>'switching_matrix (cell %)'!H2/'switching_matrix (cell %)'!$L2</f>
        <v>2.4193548387096774E-2</v>
      </c>
      <c r="I2" s="131">
        <f>'switching_matrix (cell %)'!I2/'switching_matrix (cell %)'!$L2</f>
        <v>8.0645161290322578E-3</v>
      </c>
      <c r="J2" s="131">
        <f>'switching_matrix (cell %)'!J2/'switching_matrix (cell %)'!$L2</f>
        <v>4.0322580645161282E-2</v>
      </c>
      <c r="K2" s="131">
        <f>'switching_matrix (cell %)'!K2/'switching_matrix (cell %)'!$L2</f>
        <v>8.0645161290322578E-3</v>
      </c>
    </row>
    <row r="3" spans="1:11">
      <c r="A3" t="s">
        <v>25</v>
      </c>
      <c r="B3" s="131">
        <f>'switching_matrix (cell %)'!B3/'switching_matrix (cell %)'!$L3</f>
        <v>0.125</v>
      </c>
      <c r="C3" s="131">
        <f>'switching_matrix (cell %)'!C3/'switching_matrix (cell %)'!$L3</f>
        <v>0</v>
      </c>
      <c r="D3" s="131">
        <f>'switching_matrix (cell %)'!D3/'switching_matrix (cell %)'!$L3</f>
        <v>0.375</v>
      </c>
      <c r="E3" s="131">
        <f>'switching_matrix (cell %)'!E3/'switching_matrix (cell %)'!$L3</f>
        <v>0.25</v>
      </c>
      <c r="F3" s="131">
        <f>'switching_matrix (cell %)'!F3/'switching_matrix (cell %)'!$L3</f>
        <v>0.125</v>
      </c>
      <c r="G3" s="131">
        <f>'switching_matrix (cell %)'!G3/'switching_matrix (cell %)'!$L3</f>
        <v>0.125</v>
      </c>
      <c r="H3" s="131">
        <f>'switching_matrix (cell %)'!H3/'switching_matrix (cell %)'!$L3</f>
        <v>0</v>
      </c>
      <c r="I3" s="131">
        <f>'switching_matrix (cell %)'!I3/'switching_matrix (cell %)'!$L3</f>
        <v>0</v>
      </c>
      <c r="J3" s="131">
        <f>'switching_matrix (cell %)'!J3/'switching_matrix (cell %)'!$L3</f>
        <v>0</v>
      </c>
      <c r="K3" s="131">
        <f>'switching_matrix (cell %)'!K3/'switching_matrix (cell %)'!$L3</f>
        <v>0</v>
      </c>
    </row>
    <row r="4" spans="1:11">
      <c r="A4" t="s">
        <v>9</v>
      </c>
      <c r="B4" s="131">
        <f>'switching_matrix (cell %)'!B4/'switching_matrix (cell %)'!$L4</f>
        <v>0.26280623608017817</v>
      </c>
      <c r="C4" s="131">
        <f>'switching_matrix (cell %)'!C4/'switching_matrix (cell %)'!$L4</f>
        <v>2.6726057906458794E-2</v>
      </c>
      <c r="D4" s="131">
        <f>'switching_matrix (cell %)'!D4/'switching_matrix (cell %)'!$L4</f>
        <v>0</v>
      </c>
      <c r="E4" s="131">
        <f>'switching_matrix (cell %)'!E4/'switching_matrix (cell %)'!$L4</f>
        <v>0.44766146993318484</v>
      </c>
      <c r="F4" s="131">
        <f>'switching_matrix (cell %)'!F4/'switching_matrix (cell %)'!$L4</f>
        <v>0.10690423162583518</v>
      </c>
      <c r="G4" s="131">
        <f>'switching_matrix (cell %)'!G4/'switching_matrix (cell %)'!$L4</f>
        <v>7.5723830734966593E-2</v>
      </c>
      <c r="H4" s="131">
        <f>'switching_matrix (cell %)'!H4/'switching_matrix (cell %)'!$L4</f>
        <v>8.9086859688195987E-3</v>
      </c>
      <c r="I4" s="131">
        <f>'switching_matrix (cell %)'!I4/'switching_matrix (cell %)'!$L4</f>
        <v>8.9086859688195987E-3</v>
      </c>
      <c r="J4" s="131">
        <f>'switching_matrix (cell %)'!J4/'switching_matrix (cell %)'!$L4</f>
        <v>4.4543429844097988E-2</v>
      </c>
      <c r="K4" s="131">
        <f>'switching_matrix (cell %)'!K4/'switching_matrix (cell %)'!$L4</f>
        <v>1.7817371937639197E-2</v>
      </c>
    </row>
    <row r="5" spans="1:11">
      <c r="A5" t="s">
        <v>55</v>
      </c>
      <c r="B5" s="131">
        <f>'switching_matrix (cell %)'!B5/'switching_matrix (cell %)'!$L5</f>
        <v>0.20588235294117646</v>
      </c>
      <c r="C5" s="131">
        <f>'switching_matrix (cell %)'!C5/'switching_matrix (cell %)'!$L5</f>
        <v>2.9411764705882353E-2</v>
      </c>
      <c r="D5" s="131">
        <f>'switching_matrix (cell %)'!D5/'switching_matrix (cell %)'!$L5</f>
        <v>0.63235294117647056</v>
      </c>
      <c r="E5" s="131">
        <f>'switching_matrix (cell %)'!E5/'switching_matrix (cell %)'!$L5</f>
        <v>0</v>
      </c>
      <c r="F5" s="131">
        <f>'switching_matrix (cell %)'!F5/'switching_matrix (cell %)'!$L5</f>
        <v>0.10294117647058823</v>
      </c>
      <c r="G5" s="131">
        <f>'switching_matrix (cell %)'!G5/'switching_matrix (cell %)'!$L5</f>
        <v>2.9411764705882353E-2</v>
      </c>
      <c r="H5" s="131">
        <f>'switching_matrix (cell %)'!H5/'switching_matrix (cell %)'!$L5</f>
        <v>0</v>
      </c>
      <c r="I5" s="131">
        <f>'switching_matrix (cell %)'!I5/'switching_matrix (cell %)'!$L5</f>
        <v>0</v>
      </c>
      <c r="J5" s="131">
        <f>'switching_matrix (cell %)'!J5/'switching_matrix (cell %)'!$L5</f>
        <v>0</v>
      </c>
      <c r="K5" s="131">
        <f>'switching_matrix (cell %)'!K5/'switching_matrix (cell %)'!$L5</f>
        <v>0</v>
      </c>
    </row>
    <row r="6" spans="1:11">
      <c r="A6" t="s">
        <v>56</v>
      </c>
      <c r="B6" s="131">
        <f>'switching_matrix (cell %)'!B6/'switching_matrix (cell %)'!$L6</f>
        <v>8.2926829268292687E-2</v>
      </c>
      <c r="C6" s="131">
        <f>'switching_matrix (cell %)'!C6/'switching_matrix (cell %)'!$L6</f>
        <v>4.8780487804878049E-3</v>
      </c>
      <c r="D6" s="131">
        <f>'switching_matrix (cell %)'!D6/'switching_matrix (cell %)'!$L6</f>
        <v>0.59512195121951217</v>
      </c>
      <c r="E6" s="131">
        <f>'switching_matrix (cell %)'!E6/'switching_matrix (cell %)'!$L6</f>
        <v>0.224390243902439</v>
      </c>
      <c r="F6" s="131">
        <f>'switching_matrix (cell %)'!F6/'switching_matrix (cell %)'!$L6</f>
        <v>0</v>
      </c>
      <c r="G6" s="131">
        <f>'switching_matrix (cell %)'!G6/'switching_matrix (cell %)'!$L6</f>
        <v>2.9268292682926828E-2</v>
      </c>
      <c r="H6" s="131">
        <f>'switching_matrix (cell %)'!H6/'switching_matrix (cell %)'!$L6</f>
        <v>4.8780487804878049E-3</v>
      </c>
      <c r="I6" s="131">
        <f>'switching_matrix (cell %)'!I6/'switching_matrix (cell %)'!$L6</f>
        <v>9.7560975609756097E-3</v>
      </c>
      <c r="J6" s="131">
        <f>'switching_matrix (cell %)'!J6/'switching_matrix (cell %)'!$L6</f>
        <v>4.8780487804878044E-2</v>
      </c>
      <c r="K6" s="131">
        <f>'switching_matrix (cell %)'!K6/'switching_matrix (cell %)'!$L6</f>
        <v>0</v>
      </c>
    </row>
    <row r="7" spans="1:11">
      <c r="A7" t="s">
        <v>58</v>
      </c>
      <c r="B7" s="131">
        <f>'switching_matrix (cell %)'!B7/'switching_matrix (cell %)'!$L7</f>
        <v>0</v>
      </c>
      <c r="C7" s="131">
        <f>'switching_matrix (cell %)'!C7/'switching_matrix (cell %)'!$L7</f>
        <v>0</v>
      </c>
      <c r="D7" s="131">
        <f>'switching_matrix (cell %)'!D7/'switching_matrix (cell %)'!$L7</f>
        <v>1</v>
      </c>
      <c r="E7" s="131">
        <f>'switching_matrix (cell %)'!E7/'switching_matrix (cell %)'!$L7</f>
        <v>0</v>
      </c>
      <c r="F7" s="131">
        <f>'switching_matrix (cell %)'!F7/'switching_matrix (cell %)'!$L7</f>
        <v>0</v>
      </c>
      <c r="G7" s="131">
        <f>'switching_matrix (cell %)'!G7/'switching_matrix (cell %)'!$L7</f>
        <v>0</v>
      </c>
      <c r="H7" s="131">
        <f>'switching_matrix (cell %)'!H7/'switching_matrix (cell %)'!$L7</f>
        <v>0</v>
      </c>
      <c r="I7" s="131">
        <f>'switching_matrix (cell %)'!I7/'switching_matrix (cell %)'!$L7</f>
        <v>0</v>
      </c>
      <c r="J7" s="131">
        <f>'switching_matrix (cell %)'!J7/'switching_matrix (cell %)'!$L7</f>
        <v>0</v>
      </c>
      <c r="K7" s="131">
        <f>'switching_matrix (cell %)'!K7/'switching_matrix (cell %)'!$L7</f>
        <v>0</v>
      </c>
    </row>
    <row r="8" spans="1:11">
      <c r="A8" t="s">
        <v>59</v>
      </c>
      <c r="B8" s="131">
        <f>'switching_matrix (cell %)'!B8/'switching_matrix (cell %)'!$L8</f>
        <v>0</v>
      </c>
      <c r="C8" s="131">
        <f>'switching_matrix (cell %)'!C8/'switching_matrix (cell %)'!$L8</f>
        <v>0</v>
      </c>
      <c r="D8" s="131">
        <f>'switching_matrix (cell %)'!D8/'switching_matrix (cell %)'!$L8</f>
        <v>0.33333333333333337</v>
      </c>
      <c r="E8" s="131">
        <f>'switching_matrix (cell %)'!E8/'switching_matrix (cell %)'!$L8</f>
        <v>0.66666666666666674</v>
      </c>
      <c r="F8" s="131">
        <f>'switching_matrix (cell %)'!F8/'switching_matrix (cell %)'!$L8</f>
        <v>0</v>
      </c>
      <c r="G8" s="131">
        <f>'switching_matrix (cell %)'!G8/'switching_matrix (cell %)'!$L8</f>
        <v>0</v>
      </c>
      <c r="H8" s="131">
        <f>'switching_matrix (cell %)'!H8/'switching_matrix (cell %)'!$L8</f>
        <v>0</v>
      </c>
      <c r="I8" s="131">
        <f>'switching_matrix (cell %)'!I8/'switching_matrix (cell %)'!$L8</f>
        <v>0</v>
      </c>
      <c r="J8" s="131">
        <f>'switching_matrix (cell %)'!J8/'switching_matrix (cell %)'!$L8</f>
        <v>0</v>
      </c>
      <c r="K8" s="131">
        <f>'switching_matrix (cell %)'!K8/'switching_matrix (cell %)'!$L8</f>
        <v>0</v>
      </c>
    </row>
    <row r="9" spans="1:11">
      <c r="A9" t="s">
        <v>10</v>
      </c>
      <c r="B9" s="131">
        <f>'switching_matrix (cell %)'!B9/'switching_matrix (cell %)'!$L9</f>
        <v>3.7037037037037042E-2</v>
      </c>
      <c r="C9" s="131">
        <f>'switching_matrix (cell %)'!C9/'switching_matrix (cell %)'!$L9</f>
        <v>1.8518518518518521E-2</v>
      </c>
      <c r="D9" s="131">
        <f>'switching_matrix (cell %)'!D9/'switching_matrix (cell %)'!$L9</f>
        <v>0.51851851851851849</v>
      </c>
      <c r="E9" s="131">
        <f>'switching_matrix (cell %)'!E9/'switching_matrix (cell %)'!$L9</f>
        <v>0.29629629629629634</v>
      </c>
      <c r="F9" s="131">
        <f>'switching_matrix (cell %)'!F9/'switching_matrix (cell %)'!$L9</f>
        <v>0.1111111111111111</v>
      </c>
      <c r="G9" s="131">
        <f>'switching_matrix (cell %)'!G9/'switching_matrix (cell %)'!$L9</f>
        <v>1.8518518518518521E-2</v>
      </c>
      <c r="H9" s="131">
        <f>'switching_matrix (cell %)'!H9/'switching_matrix (cell %)'!$L9</f>
        <v>0</v>
      </c>
      <c r="I9" s="131">
        <f>'switching_matrix (cell %)'!I9/'switching_matrix (cell %)'!$L9</f>
        <v>0</v>
      </c>
      <c r="J9" s="131">
        <f>'switching_matrix (cell %)'!J9/'switching_matrix (cell %)'!$L9</f>
        <v>0</v>
      </c>
      <c r="K9" s="131">
        <f>'switching_matrix (cell %)'!K9/'switching_matrix (cell %)'!$L9</f>
        <v>0</v>
      </c>
    </row>
    <row r="10" spans="1:11">
      <c r="A10" t="s">
        <v>60</v>
      </c>
      <c r="B10" s="131">
        <f>'switching_matrix (cell %)'!B10/'switching_matrix (cell %)'!$L10</f>
        <v>0</v>
      </c>
      <c r="C10" s="131">
        <f>'switching_matrix (cell %)'!C10/'switching_matrix (cell %)'!$L10</f>
        <v>0</v>
      </c>
      <c r="D10" s="131">
        <f>'switching_matrix (cell %)'!D10/'switching_matrix (cell %)'!$L10</f>
        <v>0.73913043478260865</v>
      </c>
      <c r="E10" s="131">
        <f>'switching_matrix (cell %)'!E10/'switching_matrix (cell %)'!$L10</f>
        <v>0.14492753623188404</v>
      </c>
      <c r="F10" s="131">
        <f>'switching_matrix (cell %)'!F10/'switching_matrix (cell %)'!$L10</f>
        <v>5.7971014492753624E-2</v>
      </c>
      <c r="G10" s="131">
        <f>'switching_matrix (cell %)'!G10/'switching_matrix (cell %)'!$L10</f>
        <v>5.7971014492753624E-2</v>
      </c>
      <c r="H10" s="131">
        <f>'switching_matrix (cell %)'!H10/'switching_matrix (cell %)'!$L10</f>
        <v>0</v>
      </c>
      <c r="I10" s="131">
        <f>'switching_matrix (cell %)'!I10/'switching_matrix (cell %)'!$L10</f>
        <v>0</v>
      </c>
      <c r="J10" s="131">
        <f>'switching_matrix (cell %)'!J10/'switching_matrix (cell %)'!$L10</f>
        <v>0</v>
      </c>
      <c r="K10" s="131">
        <f>'switching_matrix (cell %)'!K10/'switching_matrix (cell %)'!$L10</f>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9" customFormat="1">
      <c r="A2" s="4" t="s">
        <v>63</v>
      </c>
      <c r="B2" s="4" t="s">
        <v>64</v>
      </c>
      <c r="C2" s="5" t="s">
        <v>65</v>
      </c>
      <c r="D2" s="5" t="s">
        <v>66</v>
      </c>
      <c r="E2" s="5" t="s">
        <v>67</v>
      </c>
      <c r="F2" s="161" t="s">
        <v>68</v>
      </c>
      <c r="G2" s="162"/>
      <c r="H2" s="6" t="s">
        <v>69</v>
      </c>
      <c r="I2" s="5" t="s">
        <v>70</v>
      </c>
      <c r="J2" s="5" t="s">
        <v>71</v>
      </c>
      <c r="K2" s="7" t="s">
        <v>72</v>
      </c>
      <c r="L2" s="7"/>
      <c r="M2" s="8"/>
    </row>
    <row r="3" spans="1:13" s="12" customFormat="1" ht="60" customHeight="1">
      <c r="A3" s="10" t="s">
        <v>73</v>
      </c>
      <c r="B3" s="10" t="s">
        <v>74</v>
      </c>
      <c r="C3" s="10" t="s">
        <v>75</v>
      </c>
      <c r="D3" s="10" t="s">
        <v>76</v>
      </c>
      <c r="E3" s="10" t="s">
        <v>77</v>
      </c>
      <c r="F3" s="163" t="s">
        <v>78</v>
      </c>
      <c r="G3" s="163"/>
      <c r="H3" s="10" t="s">
        <v>79</v>
      </c>
      <c r="I3" s="10" t="s">
        <v>80</v>
      </c>
      <c r="J3" s="10" t="s">
        <v>81</v>
      </c>
      <c r="K3" s="11" t="s">
        <v>82</v>
      </c>
      <c r="L3" s="10"/>
      <c r="M3" s="10"/>
    </row>
    <row r="4" spans="1:13" s="14" customFormat="1" ht="40">
      <c r="A4" s="13"/>
      <c r="B4" s="13"/>
      <c r="C4" s="13"/>
      <c r="D4" s="13"/>
      <c r="E4" s="13"/>
      <c r="F4" s="2" t="s">
        <v>83</v>
      </c>
      <c r="G4" s="2"/>
      <c r="H4" s="13"/>
      <c r="I4" s="10"/>
      <c r="J4" s="10" t="s">
        <v>84</v>
      </c>
      <c r="K4" s="10"/>
      <c r="L4" s="13"/>
      <c r="M4" s="13"/>
    </row>
    <row r="5" spans="1:13" s="14" customFormat="1">
      <c r="A5" s="13"/>
      <c r="B5" s="13"/>
      <c r="C5" s="13"/>
      <c r="D5" s="13"/>
      <c r="E5" s="13"/>
      <c r="F5" s="10" t="s">
        <v>24</v>
      </c>
      <c r="G5" s="10">
        <v>468</v>
      </c>
      <c r="H5" s="13"/>
      <c r="I5" s="10"/>
      <c r="J5" s="10"/>
      <c r="K5" s="10"/>
      <c r="L5" s="13"/>
      <c r="M5" s="13"/>
    </row>
    <row r="6" spans="1:13" s="14" customFormat="1">
      <c r="A6" s="13"/>
      <c r="B6" s="13"/>
      <c r="C6" s="13"/>
      <c r="D6" s="13"/>
      <c r="E6" s="13"/>
      <c r="F6" s="2" t="s">
        <v>25</v>
      </c>
      <c r="G6" s="2">
        <v>10</v>
      </c>
      <c r="H6" s="13"/>
      <c r="I6" s="10"/>
      <c r="J6" s="10"/>
      <c r="K6" s="10"/>
      <c r="L6" s="13"/>
      <c r="M6" s="13"/>
    </row>
    <row r="7" spans="1:13" s="14" customFormat="1">
      <c r="A7" s="13"/>
      <c r="B7" s="13"/>
      <c r="C7" s="13"/>
      <c r="D7" s="13"/>
      <c r="E7" s="13"/>
      <c r="F7" s="2" t="s">
        <v>26</v>
      </c>
      <c r="G7" s="15">
        <v>2985</v>
      </c>
      <c r="H7" s="13"/>
      <c r="I7" s="10"/>
      <c r="J7" s="10"/>
      <c r="K7" s="10"/>
      <c r="L7" s="13"/>
      <c r="M7" s="13"/>
    </row>
    <row r="8" spans="1:13" s="14" customFormat="1">
      <c r="A8" s="13"/>
      <c r="B8" s="13"/>
      <c r="C8" s="13"/>
      <c r="D8" s="13"/>
      <c r="E8" s="13"/>
      <c r="F8" s="2" t="s">
        <v>27</v>
      </c>
      <c r="G8" s="2">
        <v>4.3</v>
      </c>
      <c r="H8" s="13"/>
      <c r="I8" s="10"/>
      <c r="J8" s="10"/>
      <c r="K8" s="10"/>
      <c r="L8" s="13"/>
      <c r="M8" s="13"/>
    </row>
    <row r="9" spans="1:13" s="14" customFormat="1">
      <c r="A9" s="13"/>
      <c r="B9" s="13"/>
      <c r="C9" s="13"/>
      <c r="D9" s="13"/>
      <c r="E9" s="13"/>
      <c r="F9" s="2" t="s">
        <v>85</v>
      </c>
      <c r="G9" s="2">
        <v>511</v>
      </c>
      <c r="H9" s="13"/>
      <c r="I9" s="10"/>
      <c r="J9" s="10"/>
      <c r="K9" s="10"/>
      <c r="L9" s="13"/>
      <c r="M9" s="13"/>
    </row>
    <row r="10" spans="1:13" s="14" customFormat="1">
      <c r="A10" s="13"/>
      <c r="B10" s="13"/>
      <c r="C10" s="13"/>
      <c r="D10" s="13"/>
      <c r="E10" s="13"/>
      <c r="F10" s="2" t="s">
        <v>86</v>
      </c>
      <c r="G10" s="2">
        <v>93</v>
      </c>
      <c r="H10" s="13"/>
      <c r="I10" s="10"/>
      <c r="J10" s="10"/>
      <c r="K10" s="10"/>
      <c r="L10" s="13"/>
      <c r="M10" s="13"/>
    </row>
    <row r="11" spans="1:13" s="14" customFormat="1">
      <c r="A11" s="13"/>
      <c r="B11" s="13"/>
      <c r="C11" s="13"/>
      <c r="D11" s="13"/>
      <c r="E11" s="13"/>
      <c r="F11" s="2" t="s">
        <v>87</v>
      </c>
      <c r="G11" s="2">
        <v>514</v>
      </c>
      <c r="H11" s="13"/>
      <c r="I11" s="10"/>
      <c r="J11" s="10"/>
      <c r="K11" s="10"/>
      <c r="L11" s="13"/>
      <c r="M11" s="13"/>
    </row>
    <row r="12" spans="1:13" s="13" customFormat="1" ht="50">
      <c r="F12" s="13" t="s">
        <v>88</v>
      </c>
      <c r="G12" s="13">
        <v>4590</v>
      </c>
      <c r="J12" s="10" t="s">
        <v>89</v>
      </c>
    </row>
    <row r="13" spans="1:13" s="14" customFormat="1" ht="50">
      <c r="A13" s="10" t="s">
        <v>90</v>
      </c>
      <c r="B13" s="10" t="s">
        <v>91</v>
      </c>
      <c r="C13" s="10" t="s">
        <v>92</v>
      </c>
      <c r="D13" s="10" t="s">
        <v>93</v>
      </c>
      <c r="E13" s="10" t="s">
        <v>94</v>
      </c>
      <c r="F13" s="10" t="s">
        <v>95</v>
      </c>
      <c r="H13" s="16" t="s">
        <v>96</v>
      </c>
      <c r="I13" s="10" t="s">
        <v>97</v>
      </c>
      <c r="J13" s="13"/>
      <c r="K13" s="13"/>
      <c r="L13" s="13"/>
      <c r="M13" s="13"/>
    </row>
    <row r="14" spans="1:13" s="14" customFormat="1">
      <c r="A14" s="13"/>
      <c r="B14" s="13"/>
      <c r="C14" s="13"/>
      <c r="D14" s="13"/>
      <c r="E14" s="13"/>
      <c r="F14" s="13"/>
      <c r="G14" s="13"/>
      <c r="J14" s="13"/>
      <c r="K14" s="13"/>
      <c r="L14" s="13"/>
      <c r="M14" s="13"/>
    </row>
    <row r="15" spans="1:13" ht="14.5" customHeight="1"/>
    <row r="17" spans="1:13" s="18" customFormat="1" ht="83.25" customHeight="1">
      <c r="A17" s="11" t="s">
        <v>98</v>
      </c>
      <c r="B17" s="11" t="s">
        <v>99</v>
      </c>
      <c r="C17" s="11" t="s">
        <v>100</v>
      </c>
      <c r="D17" s="10" t="s">
        <v>101</v>
      </c>
      <c r="E17" s="11" t="s">
        <v>102</v>
      </c>
      <c r="F17" s="17"/>
      <c r="G17" s="17"/>
      <c r="H17" s="17" t="s">
        <v>103</v>
      </c>
      <c r="I17" s="11" t="s">
        <v>104</v>
      </c>
      <c r="K17" s="13" t="s">
        <v>105</v>
      </c>
      <c r="L17" s="17"/>
      <c r="M17" s="17"/>
    </row>
    <row r="18" spans="1:13" s="12" customFormat="1" ht="40">
      <c r="A18" s="10"/>
      <c r="K18" s="13" t="s">
        <v>106</v>
      </c>
      <c r="L18" s="10"/>
      <c r="M18" s="10"/>
    </row>
    <row r="19" spans="1:13" ht="61">
      <c r="K19" s="13"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19" customFormat="1" ht="23.25" customHeight="1">
      <c r="A2" s="173" t="s">
        <v>108</v>
      </c>
      <c r="B2" s="173"/>
      <c r="C2" s="173"/>
      <c r="D2" s="173"/>
      <c r="E2" s="173"/>
      <c r="F2" s="173"/>
      <c r="G2" s="173"/>
      <c r="H2" s="2"/>
      <c r="I2" s="2"/>
      <c r="J2" s="164"/>
      <c r="K2" s="164"/>
      <c r="L2" s="164"/>
      <c r="M2" s="164"/>
      <c r="N2" s="164"/>
      <c r="O2" s="164"/>
      <c r="P2" s="164"/>
    </row>
    <row r="3" spans="1:16" s="22" customFormat="1" ht="20">
      <c r="A3" s="20" t="s">
        <v>109</v>
      </c>
      <c r="B3" s="21" t="s">
        <v>110</v>
      </c>
      <c r="C3" s="21" t="s">
        <v>111</v>
      </c>
      <c r="D3" s="21" t="s">
        <v>112</v>
      </c>
      <c r="E3" s="21" t="s">
        <v>113</v>
      </c>
      <c r="F3" s="21" t="s">
        <v>114</v>
      </c>
      <c r="G3" s="21" t="s">
        <v>52</v>
      </c>
      <c r="J3" s="23"/>
      <c r="K3" s="23"/>
      <c r="L3" s="23"/>
      <c r="M3" s="23"/>
      <c r="N3" s="23"/>
      <c r="O3" s="23"/>
      <c r="P3" s="23"/>
    </row>
    <row r="4" spans="1:16" s="2" customFormat="1" ht="10">
      <c r="A4" s="24" t="s">
        <v>24</v>
      </c>
      <c r="B4" s="25">
        <v>5.6</v>
      </c>
      <c r="C4" s="25">
        <v>25.4</v>
      </c>
      <c r="D4" s="25">
        <v>20.100000000000001</v>
      </c>
      <c r="E4" s="25">
        <v>10.4</v>
      </c>
      <c r="F4" s="25">
        <v>8.5</v>
      </c>
      <c r="G4" s="25">
        <v>43.5</v>
      </c>
      <c r="J4" s="26"/>
      <c r="K4" s="27"/>
      <c r="L4" s="27"/>
      <c r="M4" s="27"/>
      <c r="N4" s="27"/>
      <c r="O4" s="27"/>
      <c r="P4" s="27"/>
    </row>
    <row r="5" spans="1:16" s="2" customFormat="1" ht="10">
      <c r="A5" s="24" t="s">
        <v>25</v>
      </c>
      <c r="B5" s="25">
        <v>1.1000000000000001</v>
      </c>
      <c r="C5" s="25">
        <v>8.8000000000000007</v>
      </c>
      <c r="D5" s="25">
        <v>7.7</v>
      </c>
      <c r="E5" s="25">
        <v>1.3</v>
      </c>
      <c r="F5" s="25">
        <v>0.8</v>
      </c>
      <c r="G5" s="25">
        <v>13.1</v>
      </c>
      <c r="J5" s="26"/>
      <c r="K5" s="27"/>
      <c r="L5" s="27"/>
      <c r="M5" s="27"/>
      <c r="N5" s="27"/>
      <c r="O5" s="27"/>
      <c r="P5" s="27"/>
    </row>
    <row r="6" spans="1:16" s="2" customFormat="1" ht="10">
      <c r="A6" s="24" t="s">
        <v>115</v>
      </c>
      <c r="B6" s="25">
        <v>1.5</v>
      </c>
      <c r="C6" s="25">
        <v>34.799999999999997</v>
      </c>
      <c r="D6" s="25">
        <v>26.9</v>
      </c>
      <c r="E6" s="25">
        <v>6.6</v>
      </c>
      <c r="F6" s="25">
        <v>5.7</v>
      </c>
      <c r="G6" s="25">
        <v>40.6</v>
      </c>
      <c r="J6" s="26"/>
      <c r="K6" s="27"/>
      <c r="L6" s="27"/>
      <c r="M6" s="27"/>
      <c r="N6" s="27"/>
      <c r="O6" s="27"/>
      <c r="P6" s="27"/>
    </row>
    <row r="7" spans="1:16" s="2" customFormat="1" ht="10">
      <c r="A7" s="24" t="s">
        <v>85</v>
      </c>
      <c r="B7" s="25">
        <v>7.6</v>
      </c>
      <c r="C7" s="25">
        <v>23.1</v>
      </c>
      <c r="D7" s="25">
        <v>2.6</v>
      </c>
      <c r="E7" s="25">
        <v>11.1</v>
      </c>
      <c r="F7" s="25">
        <v>12.7</v>
      </c>
      <c r="G7" s="25">
        <v>50.4</v>
      </c>
      <c r="J7" s="26"/>
      <c r="K7" s="27"/>
      <c r="L7" s="27"/>
      <c r="M7" s="27"/>
      <c r="N7" s="27"/>
      <c r="O7" s="27"/>
      <c r="P7" s="27"/>
    </row>
    <row r="8" spans="1:16" s="2" customFormat="1" ht="10">
      <c r="A8" s="24" t="s">
        <v>31</v>
      </c>
      <c r="B8" s="25">
        <v>17.399999999999999</v>
      </c>
      <c r="C8" s="25">
        <v>12.7</v>
      </c>
      <c r="D8" s="25">
        <v>1</v>
      </c>
      <c r="E8" s="25">
        <v>7.3</v>
      </c>
      <c r="F8" s="25">
        <v>6.6</v>
      </c>
      <c r="G8" s="25">
        <v>40.299999999999997</v>
      </c>
      <c r="J8" s="26"/>
      <c r="K8" s="27"/>
      <c r="L8" s="27"/>
      <c r="M8" s="27"/>
      <c r="N8" s="27"/>
      <c r="O8" s="27"/>
      <c r="P8" s="27"/>
    </row>
    <row r="9" spans="1:16" s="2" customFormat="1" ht="10">
      <c r="A9" s="24" t="s">
        <v>87</v>
      </c>
      <c r="B9" s="25">
        <v>15.3</v>
      </c>
      <c r="C9" s="25">
        <v>11.7</v>
      </c>
      <c r="D9" s="25">
        <v>1.1000000000000001</v>
      </c>
      <c r="E9" s="25">
        <v>7.8</v>
      </c>
      <c r="F9" s="25">
        <v>9.1999999999999993</v>
      </c>
      <c r="G9" s="25">
        <v>40</v>
      </c>
      <c r="J9" s="26"/>
      <c r="K9" s="27"/>
      <c r="L9" s="27"/>
      <c r="M9" s="27"/>
      <c r="N9" s="27"/>
      <c r="O9" s="27"/>
      <c r="P9" s="27"/>
    </row>
    <row r="10" spans="1:16" s="2" customFormat="1" ht="10">
      <c r="A10" s="24" t="s">
        <v>23</v>
      </c>
      <c r="B10" s="28">
        <v>7.2</v>
      </c>
      <c r="C10" s="28">
        <v>19.899999999999999</v>
      </c>
      <c r="D10" s="28">
        <v>10.4</v>
      </c>
      <c r="E10" s="28">
        <v>6.1</v>
      </c>
      <c r="F10" s="28">
        <v>7.8</v>
      </c>
      <c r="G10" s="28">
        <v>37.700000000000003</v>
      </c>
      <c r="J10" s="26"/>
      <c r="K10" s="29"/>
      <c r="L10" s="29"/>
      <c r="M10" s="29"/>
      <c r="N10" s="29"/>
      <c r="O10" s="29"/>
      <c r="P10" s="29"/>
    </row>
    <row r="11" spans="1:16" ht="26.25" customHeight="1">
      <c r="A11" s="165" t="s">
        <v>116</v>
      </c>
      <c r="B11" s="165"/>
      <c r="C11" s="165"/>
      <c r="D11" s="165"/>
      <c r="E11" s="165"/>
      <c r="F11" s="165"/>
      <c r="G11" s="165"/>
      <c r="J11" s="166"/>
      <c r="K11" s="166"/>
      <c r="L11" s="166"/>
      <c r="M11" s="166"/>
      <c r="N11" s="166"/>
      <c r="O11" s="166"/>
      <c r="P11" s="166"/>
    </row>
    <row r="14" spans="1:16" s="19" customFormat="1" ht="14.25" customHeight="1">
      <c r="A14" s="167" t="s">
        <v>117</v>
      </c>
      <c r="B14" s="167"/>
      <c r="C14" s="167"/>
      <c r="D14" s="167"/>
      <c r="E14" s="167"/>
      <c r="F14" s="167"/>
      <c r="G14" s="167"/>
      <c r="H14" s="167"/>
      <c r="I14" s="2"/>
      <c r="J14" s="2"/>
      <c r="K14" s="2"/>
    </row>
    <row r="15" spans="1:16">
      <c r="A15" s="169" t="s">
        <v>118</v>
      </c>
      <c r="B15" s="170" t="s">
        <v>119</v>
      </c>
      <c r="C15" s="171"/>
      <c r="D15" s="171"/>
      <c r="E15" s="171"/>
      <c r="F15" s="172" t="s">
        <v>120</v>
      </c>
      <c r="G15" s="172"/>
      <c r="H15" s="169" t="s">
        <v>23</v>
      </c>
    </row>
    <row r="16" spans="1:16">
      <c r="A16" s="169"/>
      <c r="B16" s="25" t="s">
        <v>24</v>
      </c>
      <c r="C16" s="25" t="s">
        <v>25</v>
      </c>
      <c r="D16" s="25" t="s">
        <v>115</v>
      </c>
      <c r="E16" s="25" t="s">
        <v>85</v>
      </c>
      <c r="F16" s="25" t="s">
        <v>31</v>
      </c>
      <c r="G16" s="25" t="s">
        <v>87</v>
      </c>
      <c r="H16" s="169"/>
    </row>
    <row r="17" spans="1:11">
      <c r="A17" s="30" t="s">
        <v>121</v>
      </c>
      <c r="B17" s="28">
        <v>11.6</v>
      </c>
      <c r="C17" s="28" t="s">
        <v>122</v>
      </c>
      <c r="D17" s="28">
        <v>10.7</v>
      </c>
      <c r="E17" s="28">
        <v>18.8</v>
      </c>
      <c r="F17" s="28" t="s">
        <v>122</v>
      </c>
      <c r="G17" s="28">
        <v>15.2</v>
      </c>
      <c r="H17" s="28">
        <v>18</v>
      </c>
    </row>
    <row r="20" spans="1:11">
      <c r="A20" s="168" t="s">
        <v>123</v>
      </c>
      <c r="B20" s="168"/>
      <c r="C20" s="168"/>
      <c r="D20" s="168"/>
      <c r="E20" s="168"/>
      <c r="F20" s="168"/>
      <c r="G20" s="168"/>
      <c r="H20" s="168"/>
      <c r="I20" s="168"/>
      <c r="J20" s="168"/>
    </row>
    <row r="21" spans="1:11">
      <c r="A21" s="169" t="s">
        <v>109</v>
      </c>
      <c r="B21" s="174" t="s">
        <v>124</v>
      </c>
      <c r="C21" s="176" t="s">
        <v>125</v>
      </c>
      <c r="D21" s="178" t="s">
        <v>126</v>
      </c>
      <c r="E21" s="180" t="s">
        <v>127</v>
      </c>
      <c r="F21" s="180"/>
      <c r="G21" s="180"/>
      <c r="H21" s="180"/>
      <c r="I21" s="180"/>
      <c r="J21" s="180"/>
      <c r="K21" s="180"/>
    </row>
    <row r="22" spans="1:11" ht="30">
      <c r="A22" s="169"/>
      <c r="B22" s="175"/>
      <c r="C22" s="177"/>
      <c r="D22" s="179"/>
      <c r="E22" s="31" t="s">
        <v>25</v>
      </c>
      <c r="F22" s="31" t="s">
        <v>24</v>
      </c>
      <c r="G22" s="31" t="s">
        <v>115</v>
      </c>
      <c r="H22" s="31" t="s">
        <v>128</v>
      </c>
      <c r="I22" s="31" t="s">
        <v>129</v>
      </c>
      <c r="J22" s="32" t="s">
        <v>130</v>
      </c>
      <c r="K22" s="32" t="s">
        <v>131</v>
      </c>
    </row>
    <row r="23" spans="1:11">
      <c r="A23" s="33" t="s">
        <v>132</v>
      </c>
      <c r="B23" s="25">
        <v>876</v>
      </c>
      <c r="C23" s="25">
        <v>73.400000000000006</v>
      </c>
      <c r="D23" s="28">
        <v>12.8</v>
      </c>
      <c r="E23" s="34">
        <v>0</v>
      </c>
      <c r="F23" s="34">
        <v>3.6</v>
      </c>
      <c r="G23" s="34">
        <v>4.0999999999999996</v>
      </c>
      <c r="H23" s="34">
        <v>1.8</v>
      </c>
      <c r="I23" s="34">
        <v>9.6</v>
      </c>
      <c r="J23" s="35">
        <v>0.9</v>
      </c>
      <c r="K23" s="35">
        <v>3.3</v>
      </c>
    </row>
    <row r="24" spans="1:11">
      <c r="A24" s="24" t="s">
        <v>24</v>
      </c>
      <c r="B24" s="25">
        <v>158</v>
      </c>
      <c r="C24" s="25">
        <v>48.8</v>
      </c>
      <c r="D24" s="25">
        <v>18</v>
      </c>
      <c r="E24" s="25">
        <v>0</v>
      </c>
      <c r="F24" s="25">
        <v>0</v>
      </c>
      <c r="G24" s="25">
        <v>22.9</v>
      </c>
      <c r="H24" s="25">
        <v>4</v>
      </c>
      <c r="I24" s="25">
        <v>26.9</v>
      </c>
      <c r="J24" s="25">
        <v>0.7</v>
      </c>
      <c r="K24" s="25">
        <v>5.6</v>
      </c>
    </row>
    <row r="25" spans="1:11">
      <c r="A25" s="24" t="s">
        <v>25</v>
      </c>
      <c r="B25" s="25" t="s">
        <v>122</v>
      </c>
      <c r="C25" s="25" t="s">
        <v>122</v>
      </c>
      <c r="D25" s="25" t="s">
        <v>122</v>
      </c>
      <c r="E25" s="25" t="s">
        <v>122</v>
      </c>
      <c r="F25" s="25" t="s">
        <v>122</v>
      </c>
      <c r="G25" s="25" t="s">
        <v>122</v>
      </c>
      <c r="H25" s="25" t="s">
        <v>122</v>
      </c>
      <c r="I25" s="25" t="s">
        <v>122</v>
      </c>
      <c r="J25" s="25" t="s">
        <v>122</v>
      </c>
      <c r="K25" s="25" t="s">
        <v>122</v>
      </c>
    </row>
    <row r="26" spans="1:11">
      <c r="A26" s="24" t="s">
        <v>115</v>
      </c>
      <c r="B26" s="25">
        <v>717</v>
      </c>
      <c r="C26" s="25">
        <v>78.8</v>
      </c>
      <c r="D26" s="25">
        <v>11.7</v>
      </c>
      <c r="E26" s="25">
        <v>0</v>
      </c>
      <c r="F26" s="25">
        <v>4.4000000000000004</v>
      </c>
      <c r="G26" s="25">
        <v>0</v>
      </c>
      <c r="H26" s="25">
        <v>1.4</v>
      </c>
      <c r="I26" s="25">
        <v>5.7</v>
      </c>
      <c r="J26" s="25">
        <v>1</v>
      </c>
      <c r="K26" s="25">
        <v>2.8</v>
      </c>
    </row>
    <row r="27" spans="1:11">
      <c r="A27" s="24" t="s">
        <v>85</v>
      </c>
      <c r="B27" s="25" t="s">
        <v>122</v>
      </c>
      <c r="C27" s="25" t="s">
        <v>122</v>
      </c>
      <c r="D27" s="25" t="s">
        <v>122</v>
      </c>
      <c r="E27" s="25" t="s">
        <v>122</v>
      </c>
      <c r="F27" s="25" t="s">
        <v>122</v>
      </c>
      <c r="G27" s="25" t="s">
        <v>122</v>
      </c>
      <c r="H27" s="25" t="s">
        <v>122</v>
      </c>
      <c r="I27" s="25" t="s">
        <v>122</v>
      </c>
      <c r="J27" s="25" t="s">
        <v>122</v>
      </c>
      <c r="K27" s="25" t="s">
        <v>122</v>
      </c>
    </row>
    <row r="28" spans="1:11">
      <c r="A28" s="24" t="s">
        <v>31</v>
      </c>
      <c r="B28" s="25" t="s">
        <v>122</v>
      </c>
      <c r="C28" s="25" t="s">
        <v>122</v>
      </c>
      <c r="D28" s="25" t="s">
        <v>122</v>
      </c>
      <c r="E28" s="25" t="s">
        <v>122</v>
      </c>
      <c r="F28" s="25" t="s">
        <v>122</v>
      </c>
      <c r="G28" s="25" t="s">
        <v>122</v>
      </c>
      <c r="H28" s="25" t="s">
        <v>122</v>
      </c>
      <c r="I28" s="25" t="s">
        <v>122</v>
      </c>
      <c r="J28" s="25" t="s">
        <v>122</v>
      </c>
      <c r="K28" s="25" t="s">
        <v>122</v>
      </c>
    </row>
    <row r="29" spans="1:11">
      <c r="A29" s="24" t="s">
        <v>87</v>
      </c>
      <c r="B29" s="25" t="s">
        <v>122</v>
      </c>
      <c r="C29" s="25" t="s">
        <v>122</v>
      </c>
      <c r="D29" s="25" t="s">
        <v>122</v>
      </c>
      <c r="E29" s="25" t="s">
        <v>122</v>
      </c>
      <c r="F29" s="25" t="s">
        <v>122</v>
      </c>
      <c r="G29" s="25" t="s">
        <v>122</v>
      </c>
      <c r="H29" s="25" t="s">
        <v>122</v>
      </c>
      <c r="I29" s="25" t="s">
        <v>122</v>
      </c>
      <c r="J29" s="25" t="s">
        <v>122</v>
      </c>
      <c r="K29" s="25" t="s">
        <v>122</v>
      </c>
    </row>
    <row r="30" spans="1:11">
      <c r="A30" s="36"/>
      <c r="B30" s="37"/>
      <c r="C30" s="38"/>
      <c r="D30" s="38"/>
      <c r="E30" s="38"/>
      <c r="F30" s="38"/>
      <c r="G30" s="38"/>
      <c r="H30" s="38"/>
      <c r="I30" s="38"/>
      <c r="J30" s="38"/>
      <c r="K30" s="38"/>
    </row>
    <row r="31" spans="1:11" ht="15" thickBot="1"/>
    <row r="32" spans="1:11" ht="15" thickBot="1">
      <c r="A32" s="181" t="s">
        <v>133</v>
      </c>
      <c r="B32" s="182"/>
      <c r="C32" s="182"/>
      <c r="D32" s="182"/>
      <c r="E32" s="182"/>
      <c r="F32" s="182"/>
      <c r="G32" s="182"/>
      <c r="H32" s="182"/>
      <c r="I32" s="182"/>
      <c r="J32" s="182"/>
      <c r="K32" s="183"/>
    </row>
    <row r="33" spans="1:12" ht="14.5" customHeight="1">
      <c r="A33" s="184" t="s">
        <v>134</v>
      </c>
      <c r="B33" s="184"/>
      <c r="C33" s="184"/>
      <c r="D33" s="184"/>
      <c r="E33" s="184"/>
      <c r="F33" s="184"/>
      <c r="G33" s="184"/>
      <c r="H33" s="184"/>
      <c r="I33" s="184"/>
      <c r="J33" s="184"/>
      <c r="K33" s="184"/>
    </row>
    <row r="34" spans="1:12" ht="15.75" customHeight="1">
      <c r="A34" s="185" t="s">
        <v>109</v>
      </c>
      <c r="B34" s="188" t="s">
        <v>135</v>
      </c>
      <c r="C34" s="189"/>
      <c r="D34" s="189"/>
      <c r="E34" s="189"/>
      <c r="F34" s="190"/>
      <c r="G34" s="191" t="s">
        <v>136</v>
      </c>
      <c r="H34" s="191"/>
      <c r="I34" s="191"/>
      <c r="J34" s="191"/>
      <c r="K34" s="191"/>
    </row>
    <row r="35" spans="1:12">
      <c r="A35" s="186"/>
      <c r="B35" s="192" t="s">
        <v>137</v>
      </c>
      <c r="C35" s="193"/>
      <c r="D35" s="194"/>
      <c r="E35" s="192" t="s">
        <v>138</v>
      </c>
      <c r="F35" s="194"/>
      <c r="G35" s="192" t="s">
        <v>137</v>
      </c>
      <c r="H35" s="193"/>
      <c r="I35" s="194"/>
      <c r="J35" s="192" t="s">
        <v>138</v>
      </c>
      <c r="K35" s="194"/>
    </row>
    <row r="36" spans="1:12">
      <c r="A36" s="187"/>
      <c r="B36" s="39">
        <v>12</v>
      </c>
      <c r="C36" s="39">
        <v>24</v>
      </c>
      <c r="D36" s="39">
        <v>36</v>
      </c>
      <c r="E36" s="39" t="s">
        <v>139</v>
      </c>
      <c r="F36" s="39" t="s">
        <v>140</v>
      </c>
      <c r="G36" s="39">
        <v>12</v>
      </c>
      <c r="H36" s="39">
        <v>24</v>
      </c>
      <c r="I36" s="39">
        <v>36</v>
      </c>
      <c r="J36" s="39" t="s">
        <v>139</v>
      </c>
      <c r="K36" s="39" t="s">
        <v>140</v>
      </c>
    </row>
    <row r="37" spans="1:12">
      <c r="A37" s="24" t="s">
        <v>24</v>
      </c>
      <c r="B37" s="25">
        <v>51.5</v>
      </c>
      <c r="C37" s="25">
        <v>76</v>
      </c>
      <c r="D37" s="25">
        <v>88.1</v>
      </c>
      <c r="E37" s="25">
        <v>50.6</v>
      </c>
      <c r="F37" s="38" t="s">
        <v>122</v>
      </c>
      <c r="G37" s="25">
        <v>51.5</v>
      </c>
      <c r="H37" s="25">
        <v>76</v>
      </c>
      <c r="I37" s="25">
        <v>88.1</v>
      </c>
      <c r="J37" s="25">
        <v>50.6</v>
      </c>
      <c r="K37" s="25" t="s">
        <v>122</v>
      </c>
    </row>
    <row r="38" spans="1:12">
      <c r="A38" s="24" t="s">
        <v>25</v>
      </c>
      <c r="B38" s="40" t="s">
        <v>122</v>
      </c>
      <c r="C38" s="40" t="s">
        <v>122</v>
      </c>
      <c r="D38" s="40" t="s">
        <v>122</v>
      </c>
      <c r="E38" s="40" t="s">
        <v>122</v>
      </c>
      <c r="F38" s="40" t="s">
        <v>122</v>
      </c>
      <c r="G38" s="40" t="s">
        <v>122</v>
      </c>
      <c r="H38" s="40" t="s">
        <v>122</v>
      </c>
      <c r="I38" s="40" t="s">
        <v>122</v>
      </c>
      <c r="J38" s="40" t="s">
        <v>122</v>
      </c>
      <c r="K38" s="40" t="s">
        <v>122</v>
      </c>
    </row>
    <row r="39" spans="1:12">
      <c r="A39" s="24" t="s">
        <v>115</v>
      </c>
      <c r="B39" s="25">
        <v>31.6</v>
      </c>
      <c r="C39" s="25">
        <v>61.8</v>
      </c>
      <c r="D39" s="25">
        <v>80.5</v>
      </c>
      <c r="E39" s="25">
        <v>44.1</v>
      </c>
      <c r="F39" s="25">
        <v>48.9</v>
      </c>
      <c r="G39" s="25">
        <v>31.6</v>
      </c>
      <c r="H39" s="25">
        <v>61.8</v>
      </c>
      <c r="I39" s="25">
        <v>80.5</v>
      </c>
      <c r="J39" s="25">
        <v>44.1</v>
      </c>
      <c r="K39" s="25">
        <v>48.9</v>
      </c>
    </row>
    <row r="40" spans="1:12">
      <c r="A40" s="24" t="s">
        <v>85</v>
      </c>
      <c r="B40" s="25">
        <v>56.5</v>
      </c>
      <c r="C40" s="25">
        <v>88.2</v>
      </c>
      <c r="D40" s="25">
        <v>96</v>
      </c>
      <c r="E40" s="25" t="s">
        <v>122</v>
      </c>
      <c r="F40" s="25" t="s">
        <v>122</v>
      </c>
      <c r="G40" s="25">
        <v>56.5</v>
      </c>
      <c r="H40" s="25">
        <v>88.2</v>
      </c>
      <c r="I40" s="25">
        <v>96</v>
      </c>
      <c r="J40" s="25" t="s">
        <v>122</v>
      </c>
      <c r="K40" s="25" t="s">
        <v>122</v>
      </c>
    </row>
    <row r="41" spans="1:12">
      <c r="A41" s="24" t="s">
        <v>31</v>
      </c>
      <c r="B41" s="25" t="s">
        <v>122</v>
      </c>
      <c r="C41" s="25" t="s">
        <v>122</v>
      </c>
      <c r="D41" s="25" t="s">
        <v>122</v>
      </c>
      <c r="E41" s="25" t="s">
        <v>122</v>
      </c>
      <c r="F41" s="25" t="s">
        <v>122</v>
      </c>
      <c r="G41" s="25" t="s">
        <v>122</v>
      </c>
      <c r="H41" s="25" t="s">
        <v>122</v>
      </c>
      <c r="I41" s="25" t="s">
        <v>122</v>
      </c>
      <c r="J41" s="25" t="s">
        <v>122</v>
      </c>
      <c r="K41" s="25" t="s">
        <v>122</v>
      </c>
    </row>
    <row r="42" spans="1:12">
      <c r="A42" s="24" t="s">
        <v>87</v>
      </c>
      <c r="B42" s="25">
        <v>37.799999999999997</v>
      </c>
      <c r="C42" s="25">
        <v>80.3</v>
      </c>
      <c r="D42" s="25">
        <v>93</v>
      </c>
      <c r="E42" s="25">
        <v>68.400000000000006</v>
      </c>
      <c r="F42" s="25" t="s">
        <v>122</v>
      </c>
      <c r="G42" s="25">
        <v>37.799999999999997</v>
      </c>
      <c r="H42" s="25">
        <v>80.3</v>
      </c>
      <c r="I42" s="25">
        <v>93</v>
      </c>
      <c r="J42" s="25">
        <v>68.400000000000006</v>
      </c>
      <c r="K42" s="25" t="s">
        <v>122</v>
      </c>
    </row>
    <row r="43" spans="1:12">
      <c r="A43" s="24" t="s">
        <v>23</v>
      </c>
      <c r="B43" s="25">
        <v>34.1</v>
      </c>
      <c r="C43" s="25">
        <v>63.4</v>
      </c>
      <c r="D43" s="25">
        <v>79.099999999999994</v>
      </c>
      <c r="E43" s="25">
        <v>43.4</v>
      </c>
      <c r="F43" s="25">
        <v>39.1</v>
      </c>
      <c r="G43" s="25">
        <v>34.1</v>
      </c>
      <c r="H43" s="25">
        <v>63.4</v>
      </c>
      <c r="I43" s="25">
        <v>79.099999999999994</v>
      </c>
      <c r="J43" s="25">
        <v>43.4</v>
      </c>
      <c r="K43" s="25">
        <v>39.1</v>
      </c>
    </row>
    <row r="44" spans="1:12">
      <c r="A44" s="41"/>
      <c r="B44" s="42"/>
      <c r="C44" s="42"/>
      <c r="D44" s="42"/>
      <c r="E44" s="42"/>
      <c r="F44" s="42"/>
      <c r="G44" s="42"/>
      <c r="H44" s="42"/>
      <c r="I44" s="42"/>
      <c r="J44" s="42"/>
      <c r="K44" s="42"/>
    </row>
    <row r="45" spans="1:12">
      <c r="A45" s="195" t="s">
        <v>141</v>
      </c>
      <c r="B45" s="195"/>
      <c r="C45" s="195"/>
      <c r="D45" s="195"/>
      <c r="E45" s="195"/>
      <c r="F45" s="195"/>
      <c r="G45" s="195"/>
      <c r="H45" s="195"/>
      <c r="I45" s="195"/>
      <c r="J45" s="195"/>
      <c r="K45" s="195"/>
      <c r="L45" s="43" t="s">
        <v>142</v>
      </c>
    </row>
    <row r="46" spans="1:12">
      <c r="A46" s="185" t="s">
        <v>109</v>
      </c>
      <c r="B46" s="188" t="s">
        <v>135</v>
      </c>
      <c r="C46" s="189"/>
      <c r="D46" s="189"/>
      <c r="E46" s="189"/>
      <c r="F46" s="190"/>
      <c r="G46" s="191" t="s">
        <v>136</v>
      </c>
      <c r="H46" s="191"/>
      <c r="I46" s="191"/>
      <c r="J46" s="191"/>
      <c r="K46" s="191"/>
      <c r="L46" s="2" t="s">
        <v>143</v>
      </c>
    </row>
    <row r="47" spans="1:12">
      <c r="A47" s="186"/>
      <c r="B47" s="192" t="s">
        <v>137</v>
      </c>
      <c r="C47" s="193"/>
      <c r="D47" s="194"/>
      <c r="E47" s="192" t="s">
        <v>138</v>
      </c>
      <c r="F47" s="194"/>
      <c r="G47" s="192" t="s">
        <v>137</v>
      </c>
      <c r="H47" s="193"/>
      <c r="I47" s="194"/>
      <c r="J47" s="192" t="s">
        <v>138</v>
      </c>
      <c r="K47" s="194"/>
    </row>
    <row r="48" spans="1:12">
      <c r="A48" s="187"/>
      <c r="B48" s="39">
        <v>12</v>
      </c>
      <c r="C48" s="39">
        <v>24</v>
      </c>
      <c r="D48" s="39">
        <v>36</v>
      </c>
      <c r="E48" s="39" t="s">
        <v>139</v>
      </c>
      <c r="F48" s="39" t="s">
        <v>140</v>
      </c>
      <c r="G48" s="39">
        <v>12</v>
      </c>
      <c r="H48" s="39">
        <v>24</v>
      </c>
      <c r="I48" s="39">
        <v>36</v>
      </c>
      <c r="J48" s="39" t="s">
        <v>139</v>
      </c>
      <c r="K48" s="39" t="s">
        <v>140</v>
      </c>
    </row>
    <row r="49" spans="1:11">
      <c r="A49" s="24" t="s">
        <v>24</v>
      </c>
      <c r="B49" s="44">
        <v>9.8000000000000007</v>
      </c>
      <c r="C49" s="25">
        <v>13.4</v>
      </c>
      <c r="D49" s="25">
        <v>15.4</v>
      </c>
      <c r="E49" s="25">
        <v>4</v>
      </c>
      <c r="F49" s="38" t="s">
        <v>122</v>
      </c>
      <c r="G49" s="25">
        <v>7.2</v>
      </c>
      <c r="H49" s="25">
        <v>8.6</v>
      </c>
      <c r="I49" s="25">
        <v>9.1</v>
      </c>
      <c r="J49" s="25">
        <v>2.7</v>
      </c>
      <c r="K49" s="25" t="s">
        <v>122</v>
      </c>
    </row>
    <row r="50" spans="1:11">
      <c r="A50" s="24" t="s">
        <v>25</v>
      </c>
      <c r="B50" s="45" t="s">
        <v>122</v>
      </c>
      <c r="C50" s="40" t="s">
        <v>122</v>
      </c>
      <c r="D50" s="40" t="s">
        <v>122</v>
      </c>
      <c r="E50" s="40" t="s">
        <v>122</v>
      </c>
      <c r="F50" s="40" t="s">
        <v>122</v>
      </c>
      <c r="G50" s="40" t="s">
        <v>122</v>
      </c>
      <c r="H50" s="40" t="s">
        <v>122</v>
      </c>
      <c r="I50" s="40" t="s">
        <v>122</v>
      </c>
      <c r="J50" s="40" t="s">
        <v>122</v>
      </c>
      <c r="K50" s="40" t="s">
        <v>122</v>
      </c>
    </row>
    <row r="51" spans="1:11">
      <c r="A51" s="24" t="s">
        <v>115</v>
      </c>
      <c r="B51" s="44">
        <v>1.7</v>
      </c>
      <c r="C51" s="25">
        <v>5.3</v>
      </c>
      <c r="D51" s="25">
        <v>8.8000000000000007</v>
      </c>
      <c r="E51" s="25">
        <v>3.6</v>
      </c>
      <c r="F51" s="25">
        <v>3.7</v>
      </c>
      <c r="G51" s="25">
        <v>1.4</v>
      </c>
      <c r="H51" s="25">
        <v>3.3</v>
      </c>
      <c r="I51" s="25">
        <v>4.5</v>
      </c>
      <c r="J51" s="25">
        <v>2.8</v>
      </c>
      <c r="K51" s="25">
        <v>3.1</v>
      </c>
    </row>
    <row r="52" spans="1:11">
      <c r="A52" s="24" t="s">
        <v>85</v>
      </c>
      <c r="B52" s="46">
        <v>5.7</v>
      </c>
      <c r="C52" s="25">
        <v>24.4</v>
      </c>
      <c r="D52" s="25">
        <v>37.799999999999997</v>
      </c>
      <c r="E52" s="25" t="s">
        <v>122</v>
      </c>
      <c r="F52" s="25" t="s">
        <v>122</v>
      </c>
      <c r="G52" s="25">
        <v>3.1</v>
      </c>
      <c r="H52" s="25">
        <v>8.1</v>
      </c>
      <c r="I52" s="25">
        <v>9.5</v>
      </c>
      <c r="J52" s="25" t="s">
        <v>122</v>
      </c>
      <c r="K52" s="25" t="s">
        <v>122</v>
      </c>
    </row>
    <row r="53" spans="1:11">
      <c r="A53" s="24" t="s">
        <v>31</v>
      </c>
      <c r="B53" s="44" t="s">
        <v>122</v>
      </c>
      <c r="C53" s="25" t="s">
        <v>122</v>
      </c>
      <c r="D53" s="25" t="s">
        <v>122</v>
      </c>
      <c r="E53" s="25" t="s">
        <v>122</v>
      </c>
      <c r="F53" s="25" t="s">
        <v>122</v>
      </c>
      <c r="G53" s="25" t="s">
        <v>122</v>
      </c>
      <c r="H53" s="25" t="s">
        <v>122</v>
      </c>
      <c r="I53" s="25" t="s">
        <v>122</v>
      </c>
      <c r="J53" s="25" t="s">
        <v>122</v>
      </c>
      <c r="K53" s="25" t="s">
        <v>122</v>
      </c>
    </row>
    <row r="54" spans="1:11">
      <c r="A54" s="24" t="s">
        <v>87</v>
      </c>
      <c r="B54" s="44">
        <v>12.3</v>
      </c>
      <c r="C54" s="25">
        <v>41.4</v>
      </c>
      <c r="D54" s="25">
        <v>54.4</v>
      </c>
      <c r="E54" s="25">
        <v>33.200000000000003</v>
      </c>
      <c r="F54" s="25" t="s">
        <v>122</v>
      </c>
      <c r="G54" s="25">
        <v>10.199999999999999</v>
      </c>
      <c r="H54" s="25">
        <v>25.1</v>
      </c>
      <c r="I54" s="25">
        <v>28.3</v>
      </c>
      <c r="J54" s="25">
        <v>24</v>
      </c>
      <c r="K54" s="25" t="s">
        <v>122</v>
      </c>
    </row>
    <row r="55" spans="1:11">
      <c r="A55" s="24" t="s">
        <v>23</v>
      </c>
      <c r="B55" s="44">
        <v>4.5</v>
      </c>
      <c r="C55" s="25">
        <v>11.6</v>
      </c>
      <c r="D55" s="25">
        <v>17.5</v>
      </c>
      <c r="E55" s="25">
        <v>7.1</v>
      </c>
      <c r="F55" s="25">
        <v>2.8</v>
      </c>
      <c r="G55" s="25">
        <v>3.7</v>
      </c>
      <c r="H55" s="25">
        <v>7.6</v>
      </c>
      <c r="I55" s="25">
        <v>9.6</v>
      </c>
      <c r="J55" s="25">
        <v>5.7</v>
      </c>
      <c r="K55" s="25">
        <v>2.4</v>
      </c>
    </row>
    <row r="57" spans="1:11">
      <c r="A57" s="196" t="s">
        <v>144</v>
      </c>
      <c r="B57" s="196"/>
      <c r="C57" s="196"/>
      <c r="D57" s="196"/>
      <c r="E57" s="196"/>
      <c r="F57" s="196"/>
      <c r="G57" s="196"/>
      <c r="H57" s="196"/>
      <c r="I57" s="196"/>
      <c r="J57" s="196"/>
      <c r="K57" s="196"/>
    </row>
    <row r="58" spans="1:11">
      <c r="A58" s="185" t="s">
        <v>109</v>
      </c>
      <c r="B58" s="188" t="s">
        <v>135</v>
      </c>
      <c r="C58" s="189"/>
      <c r="D58" s="189"/>
      <c r="E58" s="189"/>
      <c r="F58" s="190"/>
      <c r="G58" s="191" t="s">
        <v>136</v>
      </c>
      <c r="H58" s="191"/>
      <c r="I58" s="191"/>
      <c r="J58" s="191"/>
      <c r="K58" s="191"/>
    </row>
    <row r="59" spans="1:11">
      <c r="A59" s="186"/>
      <c r="B59" s="192" t="s">
        <v>137</v>
      </c>
      <c r="C59" s="193"/>
      <c r="D59" s="194"/>
      <c r="E59" s="192" t="s">
        <v>138</v>
      </c>
      <c r="F59" s="194"/>
      <c r="G59" s="192" t="s">
        <v>137</v>
      </c>
      <c r="H59" s="193"/>
      <c r="I59" s="194"/>
      <c r="J59" s="192" t="s">
        <v>138</v>
      </c>
      <c r="K59" s="194"/>
    </row>
    <row r="60" spans="1:11">
      <c r="A60" s="187"/>
      <c r="B60" s="39">
        <v>12</v>
      </c>
      <c r="C60" s="39">
        <v>24</v>
      </c>
      <c r="D60" s="39">
        <v>36</v>
      </c>
      <c r="E60" s="39" t="s">
        <v>139</v>
      </c>
      <c r="F60" s="39" t="s">
        <v>140</v>
      </c>
      <c r="G60" s="39">
        <v>12</v>
      </c>
      <c r="H60" s="39">
        <v>24</v>
      </c>
      <c r="I60" s="39">
        <v>36</v>
      </c>
      <c r="J60" s="39" t="s">
        <v>139</v>
      </c>
      <c r="K60" s="39" t="s">
        <v>140</v>
      </c>
    </row>
    <row r="61" spans="1:11">
      <c r="A61" s="24" t="s">
        <v>24</v>
      </c>
      <c r="B61" s="25">
        <v>30.4</v>
      </c>
      <c r="C61" s="25">
        <v>45.6</v>
      </c>
      <c r="D61" s="25">
        <v>57.3</v>
      </c>
      <c r="E61" s="25">
        <v>21.9</v>
      </c>
      <c r="F61" s="38" t="s">
        <v>122</v>
      </c>
      <c r="G61" s="25">
        <v>27.5</v>
      </c>
      <c r="H61" s="25">
        <v>36.9</v>
      </c>
      <c r="I61" s="25">
        <v>41</v>
      </c>
      <c r="J61" s="25">
        <v>19.5</v>
      </c>
      <c r="K61" s="25" t="s">
        <v>122</v>
      </c>
    </row>
    <row r="62" spans="1:11">
      <c r="A62" s="24" t="s">
        <v>25</v>
      </c>
      <c r="B62" s="40" t="s">
        <v>122</v>
      </c>
      <c r="C62" s="40" t="s">
        <v>122</v>
      </c>
      <c r="D62" s="40" t="s">
        <v>122</v>
      </c>
      <c r="E62" s="40" t="s">
        <v>122</v>
      </c>
      <c r="F62" s="40" t="s">
        <v>122</v>
      </c>
      <c r="G62" s="40" t="s">
        <v>122</v>
      </c>
      <c r="H62" s="40" t="s">
        <v>122</v>
      </c>
      <c r="I62" s="40" t="s">
        <v>122</v>
      </c>
      <c r="J62" s="40" t="s">
        <v>122</v>
      </c>
      <c r="K62" s="40" t="s">
        <v>122</v>
      </c>
    </row>
    <row r="63" spans="1:11">
      <c r="A63" s="24" t="s">
        <v>115</v>
      </c>
      <c r="B63" s="25">
        <v>16.600000000000001</v>
      </c>
      <c r="C63" s="25">
        <v>31.8</v>
      </c>
      <c r="D63" s="25">
        <v>46.9</v>
      </c>
      <c r="E63" s="25">
        <v>18.2</v>
      </c>
      <c r="F63" s="25">
        <v>22.1</v>
      </c>
      <c r="G63" s="25">
        <v>15.4</v>
      </c>
      <c r="H63" s="25">
        <v>26.3</v>
      </c>
      <c r="I63" s="25">
        <v>33.5</v>
      </c>
      <c r="J63" s="25">
        <v>15.8</v>
      </c>
      <c r="K63" s="25">
        <v>18.899999999999999</v>
      </c>
    </row>
    <row r="64" spans="1:11">
      <c r="A64" s="24" t="s">
        <v>85</v>
      </c>
      <c r="B64" s="47">
        <v>25.7</v>
      </c>
      <c r="C64" s="25">
        <v>36.799999999999997</v>
      </c>
      <c r="D64" s="25">
        <v>36.799999999999997</v>
      </c>
      <c r="E64" s="25" t="s">
        <v>122</v>
      </c>
      <c r="F64" s="25" t="s">
        <v>122</v>
      </c>
      <c r="G64" s="25">
        <v>22.6</v>
      </c>
      <c r="H64" s="25">
        <v>26.3</v>
      </c>
      <c r="I64" s="25">
        <v>26.3</v>
      </c>
      <c r="J64" s="25" t="s">
        <v>122</v>
      </c>
      <c r="K64" s="25" t="s">
        <v>122</v>
      </c>
    </row>
    <row r="65" spans="1:11">
      <c r="A65" s="24" t="s">
        <v>31</v>
      </c>
      <c r="B65" s="25" t="s">
        <v>122</v>
      </c>
      <c r="C65" s="25" t="s">
        <v>122</v>
      </c>
      <c r="D65" s="25" t="s">
        <v>122</v>
      </c>
      <c r="E65" s="25" t="s">
        <v>122</v>
      </c>
      <c r="F65" s="25" t="s">
        <v>122</v>
      </c>
      <c r="G65" s="25" t="s">
        <v>122</v>
      </c>
      <c r="H65" s="25" t="s">
        <v>122</v>
      </c>
      <c r="I65" s="25" t="s">
        <v>122</v>
      </c>
      <c r="J65" s="25" t="s">
        <v>122</v>
      </c>
      <c r="K65" s="25" t="s">
        <v>122</v>
      </c>
    </row>
    <row r="66" spans="1:11">
      <c r="A66" s="24" t="s">
        <v>87</v>
      </c>
      <c r="B66" s="25">
        <v>9.8000000000000007</v>
      </c>
      <c r="C66" s="25">
        <v>16.100000000000001</v>
      </c>
      <c r="D66" s="25">
        <v>16.100000000000001</v>
      </c>
      <c r="E66" s="25">
        <v>7</v>
      </c>
      <c r="F66" s="25" t="s">
        <v>122</v>
      </c>
      <c r="G66" s="25">
        <v>8.6</v>
      </c>
      <c r="H66" s="25">
        <v>11.8</v>
      </c>
      <c r="I66" s="25">
        <v>11.8</v>
      </c>
      <c r="J66" s="25">
        <v>5</v>
      </c>
      <c r="K66" s="25" t="s">
        <v>122</v>
      </c>
    </row>
    <row r="67" spans="1:11">
      <c r="A67" s="24" t="s">
        <v>23</v>
      </c>
      <c r="B67" s="25">
        <v>16.100000000000001</v>
      </c>
      <c r="C67" s="25">
        <v>28.4</v>
      </c>
      <c r="D67" s="25">
        <v>39.5</v>
      </c>
      <c r="E67" s="25">
        <v>14.8</v>
      </c>
      <c r="F67" s="25">
        <v>17</v>
      </c>
      <c r="G67" s="25">
        <v>14.8</v>
      </c>
      <c r="H67" s="25">
        <v>23</v>
      </c>
      <c r="I67" s="25">
        <v>27.9</v>
      </c>
      <c r="J67" s="25">
        <v>12.7</v>
      </c>
      <c r="K67" s="25">
        <v>15.1</v>
      </c>
    </row>
    <row r="69" spans="1:11">
      <c r="A69" s="196" t="s">
        <v>145</v>
      </c>
      <c r="B69" s="196"/>
      <c r="C69" s="196"/>
      <c r="D69" s="196"/>
      <c r="E69" s="196"/>
      <c r="F69" s="196"/>
      <c r="G69" s="196"/>
      <c r="H69" s="196"/>
      <c r="I69" s="196"/>
      <c r="J69" s="196"/>
      <c r="K69" s="196"/>
    </row>
    <row r="70" spans="1:11">
      <c r="A70" s="185" t="s">
        <v>109</v>
      </c>
      <c r="B70" s="188" t="s">
        <v>135</v>
      </c>
      <c r="C70" s="189"/>
      <c r="D70" s="189"/>
      <c r="E70" s="189"/>
      <c r="F70" s="190"/>
      <c r="G70" s="191" t="s">
        <v>136</v>
      </c>
      <c r="H70" s="191"/>
      <c r="I70" s="191"/>
      <c r="J70" s="191"/>
      <c r="K70" s="191"/>
    </row>
    <row r="71" spans="1:11">
      <c r="A71" s="186"/>
      <c r="B71" s="192" t="s">
        <v>137</v>
      </c>
      <c r="C71" s="193"/>
      <c r="D71" s="194"/>
      <c r="E71" s="192" t="s">
        <v>138</v>
      </c>
      <c r="F71" s="194"/>
      <c r="G71" s="192" t="s">
        <v>137</v>
      </c>
      <c r="H71" s="193"/>
      <c r="I71" s="194"/>
      <c r="J71" s="192" t="s">
        <v>138</v>
      </c>
      <c r="K71" s="194"/>
    </row>
    <row r="72" spans="1:11">
      <c r="A72" s="187"/>
      <c r="B72" s="39">
        <v>12</v>
      </c>
      <c r="C72" s="39">
        <v>24</v>
      </c>
      <c r="D72" s="39">
        <v>36</v>
      </c>
      <c r="E72" s="39" t="s">
        <v>139</v>
      </c>
      <c r="F72" s="39" t="s">
        <v>140</v>
      </c>
      <c r="G72" s="39">
        <v>12</v>
      </c>
      <c r="H72" s="39">
        <v>24</v>
      </c>
      <c r="I72" s="39">
        <v>36</v>
      </c>
      <c r="J72" s="39" t="s">
        <v>139</v>
      </c>
      <c r="K72" s="39" t="s">
        <v>140</v>
      </c>
    </row>
    <row r="73" spans="1:11">
      <c r="A73" s="24" t="s">
        <v>24</v>
      </c>
      <c r="B73" s="25">
        <v>24.3</v>
      </c>
      <c r="C73" s="25">
        <v>35.9</v>
      </c>
      <c r="D73" s="25">
        <v>46.5</v>
      </c>
      <c r="E73" s="25">
        <v>15.3</v>
      </c>
      <c r="F73" s="38" t="s">
        <v>122</v>
      </c>
      <c r="G73" s="25">
        <v>21.1</v>
      </c>
      <c r="H73" s="25">
        <v>27.6</v>
      </c>
      <c r="I73" s="25">
        <v>30.6</v>
      </c>
      <c r="J73" s="25">
        <v>13.3</v>
      </c>
      <c r="K73" s="25" t="s">
        <v>122</v>
      </c>
    </row>
    <row r="74" spans="1:11">
      <c r="A74" s="24" t="s">
        <v>25</v>
      </c>
      <c r="B74" s="40" t="s">
        <v>122</v>
      </c>
      <c r="C74" s="40" t="s">
        <v>122</v>
      </c>
      <c r="D74" s="40" t="s">
        <v>122</v>
      </c>
      <c r="E74" s="40" t="s">
        <v>122</v>
      </c>
      <c r="F74" s="40" t="s">
        <v>122</v>
      </c>
      <c r="G74" s="40" t="s">
        <v>122</v>
      </c>
      <c r="H74" s="40" t="s">
        <v>122</v>
      </c>
      <c r="I74" s="40" t="s">
        <v>122</v>
      </c>
      <c r="J74" s="40" t="s">
        <v>122</v>
      </c>
      <c r="K74" s="40" t="s">
        <v>122</v>
      </c>
    </row>
    <row r="75" spans="1:11">
      <c r="A75" s="24" t="s">
        <v>115</v>
      </c>
      <c r="B75" s="197" t="s">
        <v>146</v>
      </c>
      <c r="C75" s="198"/>
      <c r="D75" s="199"/>
      <c r="E75" s="25"/>
      <c r="F75" s="25"/>
      <c r="G75" s="25"/>
      <c r="H75" s="25"/>
      <c r="I75" s="25"/>
      <c r="J75" s="25"/>
      <c r="K75" s="25"/>
    </row>
    <row r="76" spans="1:11">
      <c r="A76" s="24" t="s">
        <v>85</v>
      </c>
      <c r="B76" s="47">
        <v>1.3</v>
      </c>
      <c r="C76" s="47">
        <v>1.3</v>
      </c>
      <c r="D76" s="47">
        <v>1.3</v>
      </c>
      <c r="E76" s="25" t="s">
        <v>122</v>
      </c>
      <c r="F76" s="25" t="s">
        <v>122</v>
      </c>
      <c r="G76" s="25">
        <v>1</v>
      </c>
      <c r="H76" s="25">
        <v>1</v>
      </c>
      <c r="I76" s="25">
        <v>1</v>
      </c>
      <c r="J76" s="25" t="s">
        <v>122</v>
      </c>
      <c r="K76" s="25" t="s">
        <v>122</v>
      </c>
    </row>
    <row r="77" spans="1:11">
      <c r="A77" s="24" t="s">
        <v>31</v>
      </c>
      <c r="B77" s="25" t="s">
        <v>122</v>
      </c>
      <c r="C77" s="25" t="s">
        <v>122</v>
      </c>
      <c r="D77" s="25" t="s">
        <v>122</v>
      </c>
      <c r="E77" s="25" t="s">
        <v>122</v>
      </c>
      <c r="F77" s="25" t="s">
        <v>122</v>
      </c>
      <c r="G77" s="25" t="s">
        <v>122</v>
      </c>
      <c r="H77" s="25" t="s">
        <v>122</v>
      </c>
      <c r="I77" s="25" t="s">
        <v>122</v>
      </c>
      <c r="J77" s="25" t="s">
        <v>122</v>
      </c>
      <c r="K77" s="25" t="s">
        <v>122</v>
      </c>
    </row>
    <row r="78" spans="1:11">
      <c r="A78" s="24" t="s">
        <v>87</v>
      </c>
      <c r="B78" s="25">
        <v>0.2</v>
      </c>
      <c r="C78" s="25">
        <v>0.2</v>
      </c>
      <c r="D78" s="25">
        <v>0.2</v>
      </c>
      <c r="E78" s="25" t="s">
        <v>122</v>
      </c>
      <c r="F78" s="25" t="s">
        <v>122</v>
      </c>
      <c r="G78" s="25">
        <v>0.1</v>
      </c>
      <c r="H78" s="25">
        <v>0.1</v>
      </c>
      <c r="I78" s="25">
        <v>0.1</v>
      </c>
      <c r="J78" s="25" t="s">
        <v>122</v>
      </c>
      <c r="K78" s="25" t="s">
        <v>122</v>
      </c>
    </row>
    <row r="79" spans="1:11">
      <c r="A79" s="24" t="s">
        <v>23</v>
      </c>
      <c r="B79" s="25">
        <v>11.6</v>
      </c>
      <c r="C79" s="25">
        <v>21.5</v>
      </c>
      <c r="D79" s="25">
        <v>31</v>
      </c>
      <c r="E79" s="25">
        <v>11.6</v>
      </c>
      <c r="F79" s="25">
        <v>13.6</v>
      </c>
      <c r="G79" s="25">
        <v>10.199999999999999</v>
      </c>
      <c r="H79" s="25">
        <v>16.399999999999999</v>
      </c>
      <c r="I79" s="25">
        <v>20.2</v>
      </c>
      <c r="J79" s="25">
        <v>9.6999999999999993</v>
      </c>
      <c r="K79" s="25">
        <v>11.8</v>
      </c>
    </row>
    <row r="81" spans="1:11">
      <c r="A81" s="196" t="s">
        <v>147</v>
      </c>
      <c r="B81" s="196"/>
      <c r="C81" s="196"/>
      <c r="D81" s="196"/>
      <c r="E81" s="196"/>
      <c r="F81" s="196"/>
      <c r="G81" s="196"/>
      <c r="H81" s="196"/>
      <c r="I81" s="196"/>
      <c r="J81" s="196"/>
      <c r="K81" s="196"/>
    </row>
    <row r="82" spans="1:11">
      <c r="A82" s="185" t="s">
        <v>109</v>
      </c>
      <c r="B82" s="188" t="s">
        <v>135</v>
      </c>
      <c r="C82" s="189"/>
      <c r="D82" s="189"/>
      <c r="E82" s="189"/>
      <c r="F82" s="190"/>
      <c r="G82" s="191" t="s">
        <v>136</v>
      </c>
      <c r="H82" s="191"/>
      <c r="I82" s="191"/>
      <c r="J82" s="191"/>
      <c r="K82" s="191"/>
    </row>
    <row r="83" spans="1:11">
      <c r="A83" s="186"/>
      <c r="B83" s="192" t="s">
        <v>137</v>
      </c>
      <c r="C83" s="193"/>
      <c r="D83" s="194"/>
      <c r="E83" s="192" t="s">
        <v>138</v>
      </c>
      <c r="F83" s="194"/>
      <c r="G83" s="192" t="s">
        <v>137</v>
      </c>
      <c r="H83" s="193"/>
      <c r="I83" s="194"/>
      <c r="J83" s="192" t="s">
        <v>138</v>
      </c>
      <c r="K83" s="194"/>
    </row>
    <row r="84" spans="1:11">
      <c r="A84" s="187"/>
      <c r="B84" s="39">
        <v>12</v>
      </c>
      <c r="C84" s="39">
        <v>24</v>
      </c>
      <c r="D84" s="39">
        <v>36</v>
      </c>
      <c r="E84" s="39" t="s">
        <v>139</v>
      </c>
      <c r="F84" s="39" t="s">
        <v>140</v>
      </c>
      <c r="G84" s="39">
        <v>12</v>
      </c>
      <c r="H84" s="39">
        <v>24</v>
      </c>
      <c r="I84" s="39">
        <v>36</v>
      </c>
      <c r="J84" s="39" t="s">
        <v>139</v>
      </c>
      <c r="K84" s="39" t="s">
        <v>140</v>
      </c>
    </row>
    <row r="85" spans="1:11">
      <c r="A85" s="24" t="s">
        <v>24</v>
      </c>
      <c r="B85" s="25">
        <v>14.9</v>
      </c>
      <c r="C85" s="25">
        <v>39.700000000000003</v>
      </c>
      <c r="D85" s="25">
        <v>53.3</v>
      </c>
      <c r="E85" s="25">
        <v>29.1</v>
      </c>
      <c r="F85" s="38" t="s">
        <v>122</v>
      </c>
      <c r="G85" s="25">
        <v>10.7</v>
      </c>
      <c r="H85" s="25">
        <v>22.3</v>
      </c>
      <c r="I85" s="25">
        <v>26.9</v>
      </c>
      <c r="J85" s="25">
        <v>23.9</v>
      </c>
      <c r="K85" s="25" t="s">
        <v>122</v>
      </c>
    </row>
    <row r="86" spans="1:11">
      <c r="A86" s="24" t="s">
        <v>25</v>
      </c>
      <c r="B86" s="40" t="s">
        <v>122</v>
      </c>
      <c r="C86" s="40" t="s">
        <v>122</v>
      </c>
      <c r="D86" s="40" t="s">
        <v>122</v>
      </c>
      <c r="E86" s="40" t="s">
        <v>122</v>
      </c>
      <c r="F86" s="40" t="s">
        <v>122</v>
      </c>
      <c r="G86" s="40" t="s">
        <v>122</v>
      </c>
      <c r="H86" s="40" t="s">
        <v>122</v>
      </c>
      <c r="I86" s="40" t="s">
        <v>122</v>
      </c>
      <c r="J86" s="40" t="s">
        <v>122</v>
      </c>
      <c r="K86" s="40" t="s">
        <v>122</v>
      </c>
    </row>
    <row r="87" spans="1:11">
      <c r="A87" s="24" t="s">
        <v>115</v>
      </c>
      <c r="B87" s="25">
        <v>9.1</v>
      </c>
      <c r="C87" s="25">
        <v>29.9</v>
      </c>
      <c r="D87" s="25">
        <v>47.5</v>
      </c>
      <c r="E87" s="25">
        <v>22.8</v>
      </c>
      <c r="F87" s="25">
        <v>25.2</v>
      </c>
      <c r="G87" s="25">
        <v>7.9</v>
      </c>
      <c r="H87" s="25">
        <v>21.3</v>
      </c>
      <c r="I87" s="25">
        <v>29.2</v>
      </c>
      <c r="J87" s="25">
        <v>19.600000000000001</v>
      </c>
      <c r="K87" s="25">
        <v>20.7</v>
      </c>
    </row>
    <row r="88" spans="1:11">
      <c r="A88" s="24" t="s">
        <v>85</v>
      </c>
      <c r="B88" s="47">
        <v>21.2</v>
      </c>
      <c r="C88" s="25">
        <v>61.8</v>
      </c>
      <c r="D88" s="25">
        <v>84.3</v>
      </c>
      <c r="E88" s="25" t="s">
        <v>122</v>
      </c>
      <c r="F88" s="25" t="s">
        <v>122</v>
      </c>
      <c r="G88" s="25">
        <v>14.4</v>
      </c>
      <c r="H88" s="25">
        <v>32.700000000000003</v>
      </c>
      <c r="I88" s="25">
        <v>29.1</v>
      </c>
      <c r="J88" s="25" t="s">
        <v>122</v>
      </c>
      <c r="K88" s="25" t="s">
        <v>122</v>
      </c>
    </row>
    <row r="89" spans="1:11">
      <c r="A89" s="24" t="s">
        <v>31</v>
      </c>
      <c r="B89" s="25" t="s">
        <v>122</v>
      </c>
      <c r="C89" s="25" t="s">
        <v>122</v>
      </c>
      <c r="D89" s="25" t="s">
        <v>122</v>
      </c>
      <c r="E89" s="25" t="s">
        <v>122</v>
      </c>
      <c r="F89" s="25" t="s">
        <v>122</v>
      </c>
      <c r="G89" s="25" t="s">
        <v>122</v>
      </c>
      <c r="H89" s="25" t="s">
        <v>122</v>
      </c>
      <c r="I89" s="25" t="s">
        <v>122</v>
      </c>
      <c r="J89" s="25" t="s">
        <v>122</v>
      </c>
      <c r="K89" s="25" t="s">
        <v>122</v>
      </c>
    </row>
    <row r="90" spans="1:11">
      <c r="A90" s="24" t="s">
        <v>87</v>
      </c>
      <c r="B90" s="25">
        <v>12.4</v>
      </c>
      <c r="C90" s="25">
        <v>49.8</v>
      </c>
      <c r="D90" s="25">
        <v>70</v>
      </c>
      <c r="E90" s="25">
        <v>42.7</v>
      </c>
      <c r="F90" s="25" t="s">
        <v>122</v>
      </c>
      <c r="G90" s="25">
        <v>10.5</v>
      </c>
      <c r="H90" s="25">
        <v>31.6</v>
      </c>
      <c r="I90" s="25">
        <v>38.200000000000003</v>
      </c>
      <c r="J90" s="25">
        <v>33.9</v>
      </c>
      <c r="K90" s="25" t="s">
        <v>122</v>
      </c>
    </row>
    <row r="91" spans="1:11">
      <c r="A91" s="24" t="s">
        <v>23</v>
      </c>
      <c r="B91" s="25">
        <v>9.9</v>
      </c>
      <c r="C91" s="25">
        <v>31.6</v>
      </c>
      <c r="D91" s="25">
        <v>46.1</v>
      </c>
      <c r="E91" s="25">
        <v>23.1</v>
      </c>
      <c r="F91" s="25">
        <v>19.2</v>
      </c>
      <c r="G91" s="25">
        <v>8.3000000000000007</v>
      </c>
      <c r="H91" s="25">
        <v>22</v>
      </c>
      <c r="I91" s="25">
        <v>28.7</v>
      </c>
      <c r="J91" s="25">
        <v>10</v>
      </c>
      <c r="K91" s="25">
        <v>16.600000000000001</v>
      </c>
    </row>
    <row r="93" spans="1:11">
      <c r="A93" s="196" t="s">
        <v>148</v>
      </c>
      <c r="B93" s="196"/>
      <c r="C93" s="196"/>
      <c r="D93" s="196"/>
      <c r="E93" s="196"/>
      <c r="F93" s="196"/>
      <c r="G93" s="196"/>
      <c r="H93" s="196"/>
      <c r="I93" s="196"/>
      <c r="J93" s="196"/>
      <c r="K93" s="196"/>
    </row>
    <row r="94" spans="1:11">
      <c r="A94" s="185" t="s">
        <v>109</v>
      </c>
      <c r="B94" s="188" t="s">
        <v>135</v>
      </c>
      <c r="C94" s="189"/>
      <c r="D94" s="189"/>
      <c r="E94" s="189"/>
      <c r="F94" s="190"/>
      <c r="G94" s="191" t="s">
        <v>136</v>
      </c>
      <c r="H94" s="191"/>
      <c r="I94" s="191"/>
      <c r="J94" s="191"/>
      <c r="K94" s="191"/>
    </row>
    <row r="95" spans="1:11">
      <c r="A95" s="186"/>
      <c r="B95" s="192" t="s">
        <v>137</v>
      </c>
      <c r="C95" s="193"/>
      <c r="D95" s="194"/>
      <c r="E95" s="192" t="s">
        <v>138</v>
      </c>
      <c r="F95" s="194"/>
      <c r="G95" s="192" t="s">
        <v>137</v>
      </c>
      <c r="H95" s="193"/>
      <c r="I95" s="194"/>
      <c r="J95" s="192" t="s">
        <v>138</v>
      </c>
      <c r="K95" s="194"/>
    </row>
    <row r="96" spans="1:11">
      <c r="A96" s="187"/>
      <c r="B96" s="39">
        <v>12</v>
      </c>
      <c r="C96" s="39">
        <v>24</v>
      </c>
      <c r="D96" s="39">
        <v>36</v>
      </c>
      <c r="E96" s="39" t="s">
        <v>139</v>
      </c>
      <c r="F96" s="39" t="s">
        <v>140</v>
      </c>
      <c r="G96" s="39">
        <v>12</v>
      </c>
      <c r="H96" s="39">
        <v>24</v>
      </c>
      <c r="I96" s="39">
        <v>36</v>
      </c>
      <c r="J96" s="39" t="s">
        <v>139</v>
      </c>
      <c r="K96" s="39" t="s">
        <v>140</v>
      </c>
    </row>
    <row r="97" spans="1:11">
      <c r="A97" s="24" t="s">
        <v>24</v>
      </c>
      <c r="B97" s="25">
        <v>8</v>
      </c>
      <c r="C97" s="25">
        <v>13.3</v>
      </c>
      <c r="D97" s="25">
        <v>21.5</v>
      </c>
      <c r="E97" s="25">
        <v>5.8</v>
      </c>
      <c r="F97" s="38" t="s">
        <v>122</v>
      </c>
      <c r="G97" s="25">
        <v>6.1</v>
      </c>
      <c r="H97" s="25">
        <v>8.1999999999999993</v>
      </c>
      <c r="I97" s="25">
        <v>9.9</v>
      </c>
      <c r="J97" s="25">
        <v>4.5</v>
      </c>
      <c r="K97" s="25" t="s">
        <v>122</v>
      </c>
    </row>
    <row r="98" spans="1:11">
      <c r="A98" s="24" t="s">
        <v>25</v>
      </c>
      <c r="B98" s="40" t="s">
        <v>122</v>
      </c>
      <c r="C98" s="40" t="s">
        <v>122</v>
      </c>
      <c r="D98" s="40" t="s">
        <v>122</v>
      </c>
      <c r="E98" s="40" t="s">
        <v>122</v>
      </c>
      <c r="F98" s="40" t="s">
        <v>122</v>
      </c>
      <c r="G98" s="40" t="s">
        <v>122</v>
      </c>
      <c r="H98" s="40" t="s">
        <v>122</v>
      </c>
      <c r="I98" s="40" t="s">
        <v>122</v>
      </c>
      <c r="J98" s="40" t="s">
        <v>122</v>
      </c>
      <c r="K98" s="40" t="s">
        <v>122</v>
      </c>
    </row>
    <row r="99" spans="1:11">
      <c r="A99" s="24" t="s">
        <v>115</v>
      </c>
      <c r="B99" s="25">
        <v>7.7</v>
      </c>
      <c r="C99" s="25">
        <v>14.2</v>
      </c>
      <c r="D99" s="25">
        <v>20.8</v>
      </c>
      <c r="E99" s="25">
        <v>7</v>
      </c>
      <c r="F99" s="25">
        <v>7.7</v>
      </c>
      <c r="G99" s="25">
        <v>6.8</v>
      </c>
      <c r="H99" s="25">
        <v>10.8</v>
      </c>
      <c r="I99" s="25">
        <v>13.1</v>
      </c>
      <c r="J99" s="25">
        <v>5.7</v>
      </c>
      <c r="K99" s="25">
        <v>6.1</v>
      </c>
    </row>
    <row r="100" spans="1:11">
      <c r="A100" s="24" t="s">
        <v>85</v>
      </c>
      <c r="B100" s="47">
        <v>19.100000000000001</v>
      </c>
      <c r="C100" s="25">
        <v>30.9</v>
      </c>
      <c r="D100" s="25">
        <v>30.9</v>
      </c>
      <c r="E100" s="25" t="s">
        <v>122</v>
      </c>
      <c r="F100" s="25" t="s">
        <v>122</v>
      </c>
      <c r="G100" s="25">
        <v>16.100000000000001</v>
      </c>
      <c r="H100" s="25">
        <v>20.9</v>
      </c>
      <c r="I100" s="25">
        <v>20.9</v>
      </c>
      <c r="J100" s="25" t="s">
        <v>122</v>
      </c>
      <c r="K100" s="25" t="s">
        <v>122</v>
      </c>
    </row>
    <row r="101" spans="1:11">
      <c r="A101" s="24" t="s">
        <v>31</v>
      </c>
      <c r="B101" s="25" t="s">
        <v>122</v>
      </c>
      <c r="C101" s="25" t="s">
        <v>122</v>
      </c>
      <c r="D101" s="25" t="s">
        <v>122</v>
      </c>
      <c r="E101" s="25" t="s">
        <v>122</v>
      </c>
      <c r="F101" s="25" t="s">
        <v>122</v>
      </c>
      <c r="G101" s="25" t="s">
        <v>122</v>
      </c>
      <c r="H101" s="25" t="s">
        <v>122</v>
      </c>
      <c r="I101" s="25" t="s">
        <v>122</v>
      </c>
      <c r="J101" s="25" t="s">
        <v>122</v>
      </c>
      <c r="K101" s="25" t="s">
        <v>122</v>
      </c>
    </row>
    <row r="102" spans="1:11">
      <c r="A102" s="24" t="s">
        <v>87</v>
      </c>
      <c r="B102" s="25">
        <v>9.4</v>
      </c>
      <c r="C102" s="25">
        <v>16.899999999999999</v>
      </c>
      <c r="D102" s="25">
        <v>35.1</v>
      </c>
      <c r="E102" s="25">
        <v>8.3000000000000007</v>
      </c>
      <c r="F102" s="25" t="s">
        <v>122</v>
      </c>
      <c r="G102" s="25">
        <v>8.3000000000000007</v>
      </c>
      <c r="H102" s="25">
        <v>11.7</v>
      </c>
      <c r="I102" s="25">
        <v>14.5</v>
      </c>
      <c r="J102" s="25">
        <v>5.5</v>
      </c>
      <c r="K102" s="25" t="s">
        <v>122</v>
      </c>
    </row>
    <row r="103" spans="1:11">
      <c r="A103" s="24" t="s">
        <v>23</v>
      </c>
      <c r="B103" s="25">
        <v>8.1999999999999993</v>
      </c>
      <c r="C103" s="25">
        <v>14</v>
      </c>
      <c r="D103" s="25">
        <v>19.7</v>
      </c>
      <c r="E103" s="25">
        <v>6</v>
      </c>
      <c r="F103" s="25">
        <v>5.8</v>
      </c>
      <c r="G103" s="25">
        <v>7.2</v>
      </c>
      <c r="H103" s="25">
        <v>10.6</v>
      </c>
      <c r="I103" s="25">
        <v>12.6</v>
      </c>
      <c r="J103" s="25">
        <v>4.9000000000000004</v>
      </c>
      <c r="K103" s="25">
        <v>4.9000000000000004</v>
      </c>
    </row>
  </sheetData>
  <mergeCells count="65">
    <mergeCell ref="A93:K93"/>
    <mergeCell ref="A94:A96"/>
    <mergeCell ref="B94:F94"/>
    <mergeCell ref="G94:K94"/>
    <mergeCell ref="B95:D95"/>
    <mergeCell ref="E95:F95"/>
    <mergeCell ref="G95:I95"/>
    <mergeCell ref="J95:K95"/>
    <mergeCell ref="B75:D75"/>
    <mergeCell ref="A81:K81"/>
    <mergeCell ref="A82:A84"/>
    <mergeCell ref="B82:F82"/>
    <mergeCell ref="G82:K82"/>
    <mergeCell ref="B83:D83"/>
    <mergeCell ref="E83:F83"/>
    <mergeCell ref="G83:I83"/>
    <mergeCell ref="J83:K83"/>
    <mergeCell ref="A69:K69"/>
    <mergeCell ref="A70:A72"/>
    <mergeCell ref="B70:F70"/>
    <mergeCell ref="G70:K70"/>
    <mergeCell ref="B71:D71"/>
    <mergeCell ref="E71:F71"/>
    <mergeCell ref="G71:I71"/>
    <mergeCell ref="J71:K71"/>
    <mergeCell ref="A57:K57"/>
    <mergeCell ref="A58:A60"/>
    <mergeCell ref="B58:F58"/>
    <mergeCell ref="G58:K58"/>
    <mergeCell ref="B59:D59"/>
    <mergeCell ref="E59:F59"/>
    <mergeCell ref="G59:I59"/>
    <mergeCell ref="J59:K59"/>
    <mergeCell ref="A45:K45"/>
    <mergeCell ref="A46:A48"/>
    <mergeCell ref="B46:F46"/>
    <mergeCell ref="G46:K46"/>
    <mergeCell ref="B47:D47"/>
    <mergeCell ref="E47:F47"/>
    <mergeCell ref="G47:I47"/>
    <mergeCell ref="J47:K47"/>
    <mergeCell ref="A32:K32"/>
    <mergeCell ref="A33:K33"/>
    <mergeCell ref="A34:A36"/>
    <mergeCell ref="B34:F34"/>
    <mergeCell ref="G34:K34"/>
    <mergeCell ref="B35:D35"/>
    <mergeCell ref="E35:F35"/>
    <mergeCell ref="G35:I35"/>
    <mergeCell ref="J35:K35"/>
    <mergeCell ref="A21:A22"/>
    <mergeCell ref="B21:B22"/>
    <mergeCell ref="C21:C22"/>
    <mergeCell ref="D21:D22"/>
    <mergeCell ref="E21:K21"/>
    <mergeCell ref="J2:P2"/>
    <mergeCell ref="A11:G11"/>
    <mergeCell ref="J11:P11"/>
    <mergeCell ref="A14:H14"/>
    <mergeCell ref="A20:J20"/>
    <mergeCell ref="A15:A16"/>
    <mergeCell ref="B15:E15"/>
    <mergeCell ref="F15:G15"/>
    <mergeCell ref="H15:H16"/>
    <mergeCell ref="A2:G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3" customWidth="1"/>
    <col min="3" max="3" width="7.6640625" style="101" customWidth="1"/>
    <col min="4" max="5" width="5.6640625" style="38" customWidth="1"/>
    <col min="6" max="6" width="5.6640625" style="125" customWidth="1"/>
    <col min="7" max="7" width="5.6640625" style="126" customWidth="1"/>
    <col min="8" max="8" width="5.6640625" style="38" customWidth="1"/>
    <col min="9" max="9" width="5.6640625" style="101" customWidth="1"/>
    <col min="10" max="11" width="5.6640625" style="38" customWidth="1"/>
    <col min="12" max="12" width="5.6640625" style="101" customWidth="1"/>
    <col min="13" max="13" width="5.6640625" style="110" customWidth="1"/>
    <col min="14" max="14" width="5.6640625" style="2" customWidth="1"/>
    <col min="15" max="15" width="5.6640625" style="105" customWidth="1"/>
    <col min="16" max="17" width="5.6640625" style="84" customWidth="1"/>
    <col min="18" max="18" width="5.6640625" style="106" customWidth="1"/>
    <col min="19" max="20" width="5.6640625" style="84" customWidth="1"/>
    <col min="21" max="21" width="5.6640625" style="106" customWidth="1"/>
    <col min="22" max="23" width="5.6640625" style="84" customWidth="1"/>
    <col min="24" max="24" width="8.83203125" style="3"/>
    <col min="25" max="25" width="15.33203125" style="14" customWidth="1"/>
    <col min="26" max="28" width="15.33203125" style="89" customWidth="1"/>
    <col min="29" max="29" width="16.5" style="89" customWidth="1"/>
    <col min="30" max="31" width="15.33203125" style="89" customWidth="1"/>
    <col min="32" max="16384" width="8.83203125" style="3"/>
  </cols>
  <sheetData>
    <row r="1" spans="1:31">
      <c r="A1" s="200" t="s">
        <v>149</v>
      </c>
      <c r="B1" s="201"/>
      <c r="C1" s="201"/>
      <c r="D1" s="201"/>
      <c r="E1" s="201"/>
      <c r="F1" s="201"/>
      <c r="G1" s="201"/>
      <c r="H1" s="201"/>
      <c r="I1" s="201"/>
      <c r="J1" s="201"/>
      <c r="K1" s="201"/>
      <c r="L1" s="201"/>
      <c r="M1" s="201"/>
      <c r="N1" s="201"/>
      <c r="O1" s="201"/>
      <c r="P1" s="201"/>
      <c r="Q1" s="201"/>
      <c r="R1" s="201"/>
      <c r="S1" s="201"/>
      <c r="T1" s="201"/>
      <c r="U1" s="201"/>
      <c r="V1" s="201"/>
      <c r="W1" s="202"/>
      <c r="Y1" s="203" t="s">
        <v>150</v>
      </c>
      <c r="Z1" s="204"/>
      <c r="AA1" s="204"/>
      <c r="AB1" s="204"/>
      <c r="AC1" s="204"/>
      <c r="AD1" s="204"/>
      <c r="AE1" s="205"/>
    </row>
    <row r="2" spans="1:31">
      <c r="A2" s="206" t="s">
        <v>151</v>
      </c>
      <c r="B2" s="207"/>
      <c r="C2" s="210" t="s">
        <v>24</v>
      </c>
      <c r="D2" s="210"/>
      <c r="E2" s="210"/>
      <c r="F2" s="210" t="s">
        <v>25</v>
      </c>
      <c r="G2" s="210"/>
      <c r="H2" s="210"/>
      <c r="I2" s="210" t="s">
        <v>26</v>
      </c>
      <c r="J2" s="210"/>
      <c r="K2" s="210"/>
      <c r="L2" s="210" t="s">
        <v>152</v>
      </c>
      <c r="M2" s="210"/>
      <c r="N2" s="210"/>
      <c r="O2" s="210" t="s">
        <v>85</v>
      </c>
      <c r="P2" s="210"/>
      <c r="Q2" s="211"/>
      <c r="R2" s="212" t="s">
        <v>86</v>
      </c>
      <c r="S2" s="212"/>
      <c r="T2" s="212"/>
      <c r="U2" s="212" t="s">
        <v>87</v>
      </c>
      <c r="V2" s="212"/>
      <c r="W2" s="212"/>
      <c r="Y2" s="215" t="s">
        <v>109</v>
      </c>
      <c r="Z2" s="217" t="s">
        <v>121</v>
      </c>
      <c r="AA2" s="218"/>
      <c r="AB2" s="218"/>
      <c r="AC2" s="217" t="s">
        <v>153</v>
      </c>
      <c r="AD2" s="218"/>
      <c r="AE2" s="219"/>
    </row>
    <row r="3" spans="1:31" ht="20">
      <c r="A3" s="208"/>
      <c r="B3" s="209"/>
      <c r="C3" s="48" t="s">
        <v>154</v>
      </c>
      <c r="D3" s="220" t="s">
        <v>155</v>
      </c>
      <c r="E3" s="220"/>
      <c r="F3" s="49" t="s">
        <v>154</v>
      </c>
      <c r="G3" s="220" t="s">
        <v>155</v>
      </c>
      <c r="H3" s="220"/>
      <c r="I3" s="48" t="s">
        <v>154</v>
      </c>
      <c r="J3" s="220" t="s">
        <v>155</v>
      </c>
      <c r="K3" s="220"/>
      <c r="L3" s="48" t="s">
        <v>154</v>
      </c>
      <c r="M3" s="220" t="s">
        <v>155</v>
      </c>
      <c r="N3" s="220"/>
      <c r="O3" s="48" t="s">
        <v>154</v>
      </c>
      <c r="P3" s="220" t="s">
        <v>155</v>
      </c>
      <c r="Q3" s="220"/>
      <c r="R3" s="48" t="s">
        <v>154</v>
      </c>
      <c r="S3" s="220" t="s">
        <v>155</v>
      </c>
      <c r="T3" s="220"/>
      <c r="U3" s="48" t="s">
        <v>154</v>
      </c>
      <c r="V3" s="220" t="s">
        <v>155</v>
      </c>
      <c r="W3" s="220"/>
      <c r="X3" s="50"/>
      <c r="Y3" s="216"/>
      <c r="Z3" s="51">
        <v>12</v>
      </c>
      <c r="AA3" s="51">
        <v>24</v>
      </c>
      <c r="AB3" s="52">
        <v>36</v>
      </c>
      <c r="AC3" s="51">
        <v>12</v>
      </c>
      <c r="AD3" s="51">
        <v>24</v>
      </c>
      <c r="AE3" s="53">
        <v>36</v>
      </c>
    </row>
    <row r="4" spans="1:31">
      <c r="A4" s="221" t="s">
        <v>156</v>
      </c>
      <c r="B4" s="214"/>
      <c r="C4" s="54"/>
      <c r="D4" s="37"/>
      <c r="E4" s="55"/>
      <c r="F4" s="56"/>
      <c r="G4" s="57"/>
      <c r="H4" s="55"/>
      <c r="I4" s="54"/>
      <c r="J4" s="37"/>
      <c r="K4" s="55"/>
      <c r="L4" s="58"/>
      <c r="M4" s="59"/>
      <c r="N4" s="60"/>
      <c r="O4" s="58"/>
      <c r="P4" s="61"/>
      <c r="Q4" s="61"/>
      <c r="R4" s="62"/>
      <c r="S4" s="61"/>
      <c r="T4" s="63"/>
      <c r="U4" s="62"/>
      <c r="V4" s="61"/>
      <c r="W4" s="63"/>
      <c r="Y4" s="64" t="s">
        <v>24</v>
      </c>
      <c r="Z4" s="65" t="s">
        <v>157</v>
      </c>
      <c r="AA4" s="25">
        <v>14.9</v>
      </c>
      <c r="AB4" s="25">
        <v>16.7</v>
      </c>
      <c r="AC4" s="65" t="s">
        <v>158</v>
      </c>
      <c r="AD4" s="25">
        <v>10.3</v>
      </c>
      <c r="AE4" s="66">
        <v>14.8</v>
      </c>
    </row>
    <row r="5" spans="1:31">
      <c r="A5" s="67"/>
      <c r="B5" s="22" t="s">
        <v>159</v>
      </c>
      <c r="C5" s="68">
        <v>6.8</v>
      </c>
      <c r="D5" s="69">
        <v>5.5</v>
      </c>
      <c r="E5" s="70">
        <v>8.1</v>
      </c>
      <c r="F5" s="56" t="s">
        <v>122</v>
      </c>
      <c r="G5" s="71" t="s">
        <v>122</v>
      </c>
      <c r="H5" s="55" t="s">
        <v>122</v>
      </c>
      <c r="I5" s="68">
        <v>3.1</v>
      </c>
      <c r="J5" s="69">
        <v>2.2999999999999998</v>
      </c>
      <c r="K5" s="70">
        <v>3.9</v>
      </c>
      <c r="L5" s="56" t="s">
        <v>160</v>
      </c>
      <c r="M5" s="57">
        <v>0</v>
      </c>
      <c r="N5" s="55">
        <v>3.8</v>
      </c>
      <c r="O5" s="54">
        <v>4.2</v>
      </c>
      <c r="P5" s="72">
        <v>2.8</v>
      </c>
      <c r="Q5" s="72">
        <v>5.6</v>
      </c>
      <c r="R5" s="73">
        <v>18.7</v>
      </c>
      <c r="S5" s="74">
        <v>14.6</v>
      </c>
      <c r="T5" s="75">
        <v>22.8</v>
      </c>
      <c r="U5" s="76">
        <v>17.8</v>
      </c>
      <c r="V5" s="72">
        <v>14</v>
      </c>
      <c r="W5" s="77">
        <v>21.6</v>
      </c>
      <c r="Y5" s="64" t="s">
        <v>25</v>
      </c>
      <c r="Z5" s="78" t="s">
        <v>122</v>
      </c>
      <c r="AA5" s="40" t="s">
        <v>122</v>
      </c>
      <c r="AB5" s="40" t="s">
        <v>122</v>
      </c>
      <c r="AC5" s="65" t="s">
        <v>161</v>
      </c>
      <c r="AD5" s="25">
        <v>4.3</v>
      </c>
      <c r="AE5" s="66">
        <v>7.9</v>
      </c>
    </row>
    <row r="6" spans="1:31">
      <c r="A6" s="67"/>
      <c r="B6" s="22" t="s">
        <v>162</v>
      </c>
      <c r="C6" s="68">
        <v>3.7</v>
      </c>
      <c r="D6" s="69">
        <v>3</v>
      </c>
      <c r="E6" s="70">
        <v>4.4000000000000004</v>
      </c>
      <c r="F6" s="56">
        <v>0.5</v>
      </c>
      <c r="G6" s="57">
        <v>0</v>
      </c>
      <c r="H6" s="55">
        <v>1.1000000000000001</v>
      </c>
      <c r="I6" s="68">
        <v>1.3</v>
      </c>
      <c r="J6" s="79">
        <v>1</v>
      </c>
      <c r="K6" s="70">
        <v>1.7</v>
      </c>
      <c r="L6" s="54">
        <v>0.4</v>
      </c>
      <c r="M6" s="57">
        <v>0</v>
      </c>
      <c r="N6" s="55">
        <v>0.8</v>
      </c>
      <c r="O6" s="54">
        <v>2.8</v>
      </c>
      <c r="P6" s="80">
        <v>1.7</v>
      </c>
      <c r="Q6" s="72">
        <v>4</v>
      </c>
      <c r="R6" s="73">
        <v>10.3</v>
      </c>
      <c r="S6" s="74">
        <v>8.1</v>
      </c>
      <c r="T6" s="75">
        <v>12.5</v>
      </c>
      <c r="U6" s="76">
        <v>13</v>
      </c>
      <c r="V6" s="72">
        <v>10.3</v>
      </c>
      <c r="W6" s="77">
        <v>15.7</v>
      </c>
      <c r="Y6" s="64" t="s">
        <v>115</v>
      </c>
      <c r="Z6" s="65" t="s">
        <v>163</v>
      </c>
      <c r="AA6" s="25">
        <v>4.7</v>
      </c>
      <c r="AB6" s="25">
        <v>7.8</v>
      </c>
      <c r="AC6" s="65" t="s">
        <v>164</v>
      </c>
      <c r="AD6" s="25">
        <v>4</v>
      </c>
      <c r="AE6" s="66">
        <v>6.2</v>
      </c>
    </row>
    <row r="7" spans="1:31">
      <c r="A7" s="213" t="s">
        <v>165</v>
      </c>
      <c r="B7" s="214"/>
      <c r="C7" s="54"/>
      <c r="D7" s="37"/>
      <c r="E7" s="55"/>
      <c r="F7" s="56"/>
      <c r="G7" s="57"/>
      <c r="H7" s="55"/>
      <c r="I7" s="54"/>
      <c r="J7" s="37"/>
      <c r="K7" s="55"/>
      <c r="L7" s="54"/>
      <c r="M7" s="57"/>
      <c r="N7" s="55"/>
      <c r="O7" s="54"/>
      <c r="P7" s="72"/>
      <c r="Q7" s="72"/>
      <c r="R7" s="76"/>
      <c r="S7" s="72"/>
      <c r="T7" s="77"/>
      <c r="U7" s="76"/>
      <c r="V7" s="72"/>
      <c r="W7" s="77"/>
      <c r="Y7" s="64" t="s">
        <v>27</v>
      </c>
      <c r="Z7" s="65" t="s">
        <v>122</v>
      </c>
      <c r="AA7" s="25" t="s">
        <v>122</v>
      </c>
      <c r="AB7" s="25" t="s">
        <v>122</v>
      </c>
      <c r="AC7" s="65" t="s">
        <v>166</v>
      </c>
      <c r="AD7" s="25">
        <v>0.6</v>
      </c>
      <c r="AE7" s="66">
        <v>1.2</v>
      </c>
    </row>
    <row r="8" spans="1:31">
      <c r="A8" s="67"/>
      <c r="B8" s="22" t="s">
        <v>167</v>
      </c>
      <c r="C8" s="81">
        <v>9.1</v>
      </c>
      <c r="D8" s="27">
        <v>4.3</v>
      </c>
      <c r="E8" s="82">
        <v>14</v>
      </c>
      <c r="F8" s="56" t="s">
        <v>122</v>
      </c>
      <c r="G8" s="57" t="s">
        <v>122</v>
      </c>
      <c r="H8" s="55" t="s">
        <v>122</v>
      </c>
      <c r="I8" s="54">
        <v>2.4</v>
      </c>
      <c r="J8" s="37">
        <v>0.7</v>
      </c>
      <c r="K8" s="55">
        <v>4.0999999999999996</v>
      </c>
      <c r="L8" s="54" t="s">
        <v>122</v>
      </c>
      <c r="M8" s="57" t="s">
        <v>122</v>
      </c>
      <c r="N8" s="55" t="s">
        <v>122</v>
      </c>
      <c r="O8" s="68">
        <v>2.1</v>
      </c>
      <c r="P8" s="74">
        <v>1.1000000000000001</v>
      </c>
      <c r="Q8" s="74">
        <v>3</v>
      </c>
      <c r="R8" s="76">
        <v>13.6</v>
      </c>
      <c r="S8" s="72">
        <v>7.6</v>
      </c>
      <c r="T8" s="77">
        <v>19.7</v>
      </c>
      <c r="U8" s="76" t="s">
        <v>122</v>
      </c>
      <c r="V8" s="72" t="s">
        <v>122</v>
      </c>
      <c r="W8" s="77" t="s">
        <v>122</v>
      </c>
      <c r="Y8" s="64" t="s">
        <v>85</v>
      </c>
      <c r="Z8" s="65" t="s">
        <v>168</v>
      </c>
      <c r="AA8" s="25">
        <v>16.7</v>
      </c>
      <c r="AB8" s="25">
        <v>26.6</v>
      </c>
      <c r="AC8" s="65" t="s">
        <v>169</v>
      </c>
      <c r="AD8" s="25">
        <v>8.5</v>
      </c>
      <c r="AE8" s="66">
        <v>11.9</v>
      </c>
    </row>
    <row r="9" spans="1:31" ht="16.5" customHeight="1">
      <c r="A9" s="67"/>
      <c r="B9" s="22" t="s">
        <v>170</v>
      </c>
      <c r="C9" s="81">
        <v>4.5</v>
      </c>
      <c r="D9" s="27">
        <v>3.9</v>
      </c>
      <c r="E9" s="82">
        <v>5.0999999999999996</v>
      </c>
      <c r="F9" s="56">
        <v>1.3</v>
      </c>
      <c r="G9" s="57">
        <v>0</v>
      </c>
      <c r="H9" s="55">
        <v>2.9</v>
      </c>
      <c r="I9" s="54">
        <v>1.8</v>
      </c>
      <c r="J9" s="37">
        <v>1.5</v>
      </c>
      <c r="K9" s="55">
        <v>2.2000000000000002</v>
      </c>
      <c r="L9" s="54">
        <v>0.6</v>
      </c>
      <c r="M9" s="57">
        <v>0</v>
      </c>
      <c r="N9" s="55">
        <v>1.1000000000000001</v>
      </c>
      <c r="O9" s="68">
        <v>4.4000000000000004</v>
      </c>
      <c r="P9" s="74">
        <v>3.1</v>
      </c>
      <c r="Q9" s="74">
        <v>5.7</v>
      </c>
      <c r="R9" s="76">
        <v>12.9</v>
      </c>
      <c r="S9" s="72">
        <v>10.6</v>
      </c>
      <c r="T9" s="77">
        <v>15.2</v>
      </c>
      <c r="U9" s="76">
        <v>14.6</v>
      </c>
      <c r="V9" s="72">
        <v>12.2</v>
      </c>
      <c r="W9" s="77">
        <v>16.899999999999999</v>
      </c>
      <c r="Y9" s="64" t="s">
        <v>31</v>
      </c>
      <c r="Z9" s="65" t="s">
        <v>122</v>
      </c>
      <c r="AA9" s="25" t="s">
        <v>122</v>
      </c>
      <c r="AB9" s="25" t="s">
        <v>122</v>
      </c>
      <c r="AC9" s="83" t="s">
        <v>171</v>
      </c>
      <c r="AD9" s="25">
        <v>26.5</v>
      </c>
      <c r="AE9" s="66">
        <v>34.6</v>
      </c>
    </row>
    <row r="10" spans="1:31" ht="15.75" customHeight="1">
      <c r="A10" s="222" t="s">
        <v>172</v>
      </c>
      <c r="B10" s="223"/>
      <c r="C10" s="54"/>
      <c r="D10" s="37"/>
      <c r="E10" s="55"/>
      <c r="F10" s="56"/>
      <c r="G10" s="57"/>
      <c r="H10" s="55"/>
      <c r="I10" s="54"/>
      <c r="J10" s="37"/>
      <c r="K10" s="55"/>
      <c r="L10" s="54"/>
      <c r="M10" s="57"/>
      <c r="N10" s="55"/>
      <c r="O10" s="54"/>
      <c r="P10" s="72"/>
      <c r="R10" s="76"/>
      <c r="S10" s="72"/>
      <c r="T10" s="77"/>
      <c r="U10" s="76"/>
      <c r="V10" s="72"/>
      <c r="W10" s="77"/>
      <c r="Y10" s="64" t="s">
        <v>87</v>
      </c>
      <c r="Z10" s="65" t="s">
        <v>173</v>
      </c>
      <c r="AA10" s="25">
        <v>40.1</v>
      </c>
      <c r="AB10" s="25">
        <v>51.8</v>
      </c>
      <c r="AC10" s="65" t="s">
        <v>174</v>
      </c>
      <c r="AD10" s="25">
        <v>32.6</v>
      </c>
      <c r="AE10" s="66">
        <v>41</v>
      </c>
    </row>
    <row r="11" spans="1:31">
      <c r="A11" s="85"/>
      <c r="B11" s="22" t="s">
        <v>175</v>
      </c>
      <c r="C11" s="54">
        <v>5.3</v>
      </c>
      <c r="D11" s="37">
        <v>4.4000000000000004</v>
      </c>
      <c r="E11" s="55">
        <v>6.1</v>
      </c>
      <c r="F11" s="86" t="s">
        <v>176</v>
      </c>
      <c r="G11" s="57">
        <v>0</v>
      </c>
      <c r="H11" s="55">
        <v>6.4</v>
      </c>
      <c r="I11" s="68">
        <v>2.6</v>
      </c>
      <c r="J11" s="69">
        <v>2</v>
      </c>
      <c r="K11" s="70">
        <v>3.2</v>
      </c>
      <c r="L11" s="54">
        <v>1.1000000000000001</v>
      </c>
      <c r="M11" s="57">
        <v>0</v>
      </c>
      <c r="N11" s="55">
        <v>2.5</v>
      </c>
      <c r="O11" s="54">
        <v>3.4</v>
      </c>
      <c r="P11" s="72">
        <v>2.4</v>
      </c>
      <c r="Q11" s="72">
        <v>4.4000000000000004</v>
      </c>
      <c r="R11" s="76">
        <v>15.1</v>
      </c>
      <c r="S11" s="72">
        <v>11.9</v>
      </c>
      <c r="T11" s="77">
        <v>18.3</v>
      </c>
      <c r="U11" s="76">
        <v>14.8</v>
      </c>
      <c r="V11" s="72">
        <v>11.4</v>
      </c>
      <c r="W11" s="77">
        <v>18.2</v>
      </c>
      <c r="Y11" s="224" t="s">
        <v>177</v>
      </c>
      <c r="Z11" s="165"/>
      <c r="AA11" s="165"/>
      <c r="AB11" s="165"/>
      <c r="AC11" s="165"/>
      <c r="AD11" s="165"/>
      <c r="AE11" s="225"/>
    </row>
    <row r="12" spans="1:31" ht="15" thickBot="1">
      <c r="A12" s="85"/>
      <c r="B12" s="22" t="s">
        <v>178</v>
      </c>
      <c r="C12" s="54">
        <v>4.0999999999999996</v>
      </c>
      <c r="D12" s="37">
        <v>3.2</v>
      </c>
      <c r="E12" s="87">
        <v>5</v>
      </c>
      <c r="F12" s="56" t="s">
        <v>179</v>
      </c>
      <c r="G12" s="57">
        <v>0</v>
      </c>
      <c r="H12" s="55">
        <v>0.2</v>
      </c>
      <c r="I12" s="68">
        <v>1.4</v>
      </c>
      <c r="J12" s="69">
        <v>1</v>
      </c>
      <c r="K12" s="70">
        <v>1.8</v>
      </c>
      <c r="L12" s="54">
        <v>0.3</v>
      </c>
      <c r="M12" s="57">
        <v>0</v>
      </c>
      <c r="N12" s="55">
        <v>0.7</v>
      </c>
      <c r="O12" s="54">
        <v>3.8</v>
      </c>
      <c r="P12" s="72">
        <v>1.9</v>
      </c>
      <c r="Q12" s="72">
        <v>5.7</v>
      </c>
      <c r="R12" s="76">
        <v>10.8</v>
      </c>
      <c r="S12" s="72">
        <v>8.1999999999999993</v>
      </c>
      <c r="T12" s="77">
        <v>13.4</v>
      </c>
      <c r="U12" s="76">
        <v>14.3</v>
      </c>
      <c r="V12" s="72">
        <v>11.3</v>
      </c>
      <c r="W12" s="77">
        <v>17.399999999999999</v>
      </c>
      <c r="Y12" s="226" t="s">
        <v>180</v>
      </c>
      <c r="Z12" s="227"/>
      <c r="AA12" s="227"/>
      <c r="AB12" s="227"/>
      <c r="AC12" s="227"/>
      <c r="AD12" s="227"/>
      <c r="AE12" s="228"/>
    </row>
    <row r="13" spans="1:31" ht="14.5" customHeight="1">
      <c r="A13" s="213" t="s">
        <v>181</v>
      </c>
      <c r="B13" s="214"/>
      <c r="C13" s="54"/>
      <c r="D13" s="37"/>
      <c r="E13" s="55"/>
      <c r="F13" s="56"/>
      <c r="G13" s="57"/>
      <c r="H13" s="55"/>
      <c r="I13" s="54"/>
      <c r="J13" s="37"/>
      <c r="K13" s="55"/>
      <c r="L13" s="54"/>
      <c r="M13" s="57"/>
      <c r="N13" s="55"/>
      <c r="O13" s="54"/>
      <c r="P13" s="72"/>
      <c r="Q13" s="72"/>
      <c r="R13" s="76"/>
      <c r="S13" s="72"/>
      <c r="T13" s="77"/>
      <c r="U13" s="76"/>
      <c r="V13" s="72"/>
      <c r="W13" s="77"/>
      <c r="Y13" s="10"/>
      <c r="Z13" s="88"/>
    </row>
    <row r="14" spans="1:31">
      <c r="A14" s="85"/>
      <c r="B14" s="22" t="s">
        <v>182</v>
      </c>
      <c r="C14" s="54">
        <v>4.7</v>
      </c>
      <c r="D14" s="37">
        <v>4</v>
      </c>
      <c r="E14" s="55">
        <v>5.5</v>
      </c>
      <c r="F14" s="56" t="s">
        <v>183</v>
      </c>
      <c r="G14" s="57">
        <v>0</v>
      </c>
      <c r="H14" s="55">
        <v>4.0999999999999996</v>
      </c>
      <c r="I14" s="54">
        <v>2.2000000000000002</v>
      </c>
      <c r="J14" s="37">
        <v>1.7</v>
      </c>
      <c r="K14" s="55">
        <v>2.7</v>
      </c>
      <c r="L14" s="54">
        <v>1</v>
      </c>
      <c r="M14" s="57">
        <v>0</v>
      </c>
      <c r="N14" s="55">
        <v>2.1</v>
      </c>
      <c r="O14" s="54">
        <v>3.5</v>
      </c>
      <c r="P14" s="72">
        <v>2.5</v>
      </c>
      <c r="Q14" s="72">
        <v>4.4000000000000004</v>
      </c>
      <c r="R14" s="76">
        <v>13.8</v>
      </c>
      <c r="S14" s="72">
        <v>11</v>
      </c>
      <c r="T14" s="77">
        <v>16.5</v>
      </c>
      <c r="U14" s="76">
        <v>14.7</v>
      </c>
      <c r="V14" s="72">
        <v>11.9</v>
      </c>
      <c r="W14" s="77">
        <v>17.399999999999999</v>
      </c>
    </row>
    <row r="15" spans="1:31">
      <c r="A15" s="85"/>
      <c r="B15" s="22" t="s">
        <v>184</v>
      </c>
      <c r="C15" s="54">
        <v>4.8</v>
      </c>
      <c r="D15" s="37">
        <v>3.7</v>
      </c>
      <c r="E15" s="55">
        <v>5.9</v>
      </c>
      <c r="F15" s="56" t="s">
        <v>179</v>
      </c>
      <c r="G15" s="57">
        <v>0</v>
      </c>
      <c r="H15" s="55">
        <v>2.4</v>
      </c>
      <c r="I15" s="54">
        <v>1.4</v>
      </c>
      <c r="J15" s="37">
        <v>0.9</v>
      </c>
      <c r="K15" s="55">
        <v>1.8</v>
      </c>
      <c r="L15" s="54">
        <v>0.1</v>
      </c>
      <c r="M15" s="57">
        <v>0</v>
      </c>
      <c r="N15" s="55">
        <v>0.3</v>
      </c>
      <c r="O15" s="54">
        <v>3.8</v>
      </c>
      <c r="P15" s="72">
        <v>1.5</v>
      </c>
      <c r="Q15" s="72">
        <v>6.1</v>
      </c>
      <c r="R15" s="76">
        <v>11.6</v>
      </c>
      <c r="S15" s="72">
        <v>8.1</v>
      </c>
      <c r="T15" s="77">
        <v>15.1</v>
      </c>
      <c r="U15" s="76">
        <v>14.3</v>
      </c>
      <c r="V15" s="72">
        <v>10.4</v>
      </c>
      <c r="W15" s="77">
        <v>18.2</v>
      </c>
    </row>
    <row r="16" spans="1:31">
      <c r="A16" s="213" t="s">
        <v>185</v>
      </c>
      <c r="B16" s="214"/>
      <c r="C16" s="54"/>
      <c r="D16" s="37"/>
      <c r="E16" s="55"/>
      <c r="F16" s="56"/>
      <c r="G16" s="57"/>
      <c r="H16" s="55"/>
      <c r="I16" s="54"/>
      <c r="J16" s="37"/>
      <c r="K16" s="55"/>
      <c r="L16" s="54"/>
      <c r="M16" s="57"/>
      <c r="N16" s="55"/>
      <c r="O16" s="54"/>
      <c r="P16" s="72"/>
      <c r="Q16" s="72"/>
      <c r="R16" s="76"/>
      <c r="S16" s="72"/>
      <c r="T16" s="77"/>
      <c r="U16" s="76"/>
      <c r="V16" s="72"/>
      <c r="W16" s="77"/>
    </row>
    <row r="17" spans="1:23">
      <c r="A17" s="85"/>
      <c r="B17" s="22" t="s">
        <v>186</v>
      </c>
      <c r="C17" s="54">
        <v>4.5999999999999996</v>
      </c>
      <c r="D17" s="37">
        <v>3.7</v>
      </c>
      <c r="E17" s="55">
        <v>5.4</v>
      </c>
      <c r="F17" s="56" t="s">
        <v>122</v>
      </c>
      <c r="G17" s="57" t="s">
        <v>122</v>
      </c>
      <c r="H17" s="55" t="s">
        <v>122</v>
      </c>
      <c r="I17" s="54">
        <v>2.2000000000000002</v>
      </c>
      <c r="J17" s="37">
        <v>1.7</v>
      </c>
      <c r="K17" s="55">
        <v>2.7</v>
      </c>
      <c r="L17" s="54">
        <v>0.1</v>
      </c>
      <c r="M17" s="57">
        <v>0</v>
      </c>
      <c r="N17" s="55">
        <v>0.4</v>
      </c>
      <c r="O17" s="68">
        <v>6</v>
      </c>
      <c r="P17" s="74">
        <v>3.8</v>
      </c>
      <c r="Q17" s="74">
        <v>8.1999999999999993</v>
      </c>
      <c r="R17" s="73">
        <v>17.5</v>
      </c>
      <c r="S17" s="74">
        <v>13.9</v>
      </c>
      <c r="T17" s="75">
        <v>21.1</v>
      </c>
      <c r="U17" s="76">
        <v>15.8</v>
      </c>
      <c r="V17" s="72">
        <v>12.7</v>
      </c>
      <c r="W17" s="77">
        <v>18.8</v>
      </c>
    </row>
    <row r="18" spans="1:23">
      <c r="A18" s="85"/>
      <c r="B18" s="22" t="s">
        <v>187</v>
      </c>
      <c r="C18" s="54">
        <v>4.9000000000000004</v>
      </c>
      <c r="D18" s="37">
        <v>4</v>
      </c>
      <c r="E18" s="55">
        <v>5.8</v>
      </c>
      <c r="F18" s="90" t="s">
        <v>188</v>
      </c>
      <c r="G18" s="57">
        <v>0</v>
      </c>
      <c r="H18" s="55">
        <v>1.4</v>
      </c>
      <c r="I18" s="54">
        <v>1.6</v>
      </c>
      <c r="J18" s="37">
        <v>1.1000000000000001</v>
      </c>
      <c r="K18" s="55">
        <v>2</v>
      </c>
      <c r="L18" s="54">
        <v>0.9</v>
      </c>
      <c r="M18" s="57">
        <v>0</v>
      </c>
      <c r="N18" s="55">
        <v>1.8</v>
      </c>
      <c r="O18" s="68">
        <v>2.4</v>
      </c>
      <c r="P18" s="74">
        <v>1.6</v>
      </c>
      <c r="Q18" s="74">
        <v>3.2</v>
      </c>
      <c r="R18" s="73">
        <v>9</v>
      </c>
      <c r="S18" s="74">
        <v>6.6</v>
      </c>
      <c r="T18" s="75">
        <v>11.5</v>
      </c>
      <c r="U18" s="76">
        <v>13.2</v>
      </c>
      <c r="V18" s="72">
        <v>10.199999999999999</v>
      </c>
      <c r="W18" s="77">
        <v>16.2</v>
      </c>
    </row>
    <row r="19" spans="1:23">
      <c r="A19" s="213" t="s">
        <v>189</v>
      </c>
      <c r="B19" s="214"/>
      <c r="C19" s="54"/>
      <c r="D19" s="37"/>
      <c r="E19" s="55"/>
      <c r="F19" s="90"/>
      <c r="G19" s="57"/>
      <c r="H19" s="55"/>
      <c r="I19" s="54"/>
      <c r="J19" s="37"/>
      <c r="K19" s="55"/>
      <c r="L19" s="54"/>
      <c r="M19" s="57"/>
      <c r="N19" s="55"/>
      <c r="O19" s="54"/>
      <c r="P19" s="72"/>
      <c r="Q19" s="72"/>
      <c r="R19" s="91"/>
      <c r="S19" s="72"/>
      <c r="T19" s="77"/>
      <c r="U19" s="76"/>
      <c r="V19" s="72"/>
      <c r="W19" s="77"/>
    </row>
    <row r="20" spans="1:23">
      <c r="A20" s="85"/>
      <c r="B20" s="22" t="s">
        <v>190</v>
      </c>
      <c r="C20" s="54">
        <v>4.5999999999999996</v>
      </c>
      <c r="D20" s="37">
        <v>3.7</v>
      </c>
      <c r="E20" s="55">
        <v>5.6</v>
      </c>
      <c r="F20" s="56" t="s">
        <v>191</v>
      </c>
      <c r="G20" s="57">
        <v>0</v>
      </c>
      <c r="H20" s="55">
        <v>2.2000000000000002</v>
      </c>
      <c r="I20" s="54">
        <v>1.8</v>
      </c>
      <c r="J20" s="37">
        <v>1</v>
      </c>
      <c r="K20" s="55">
        <v>2.5</v>
      </c>
      <c r="L20" s="54">
        <v>0.7</v>
      </c>
      <c r="M20" s="57">
        <v>0</v>
      </c>
      <c r="N20" s="55">
        <v>1.6</v>
      </c>
      <c r="O20" s="68">
        <v>1.9</v>
      </c>
      <c r="P20" s="74">
        <v>1.2</v>
      </c>
      <c r="Q20" s="74">
        <v>2.7</v>
      </c>
      <c r="R20" s="73">
        <v>5.2</v>
      </c>
      <c r="S20" s="74">
        <v>2.7</v>
      </c>
      <c r="T20" s="75">
        <v>7.7</v>
      </c>
      <c r="U20" s="76">
        <v>11.9</v>
      </c>
      <c r="V20" s="72">
        <v>7.4</v>
      </c>
      <c r="W20" s="77">
        <v>16.399999999999999</v>
      </c>
    </row>
    <row r="21" spans="1:23">
      <c r="A21" s="85"/>
      <c r="B21" s="22" t="s">
        <v>192</v>
      </c>
      <c r="C21" s="54">
        <v>4.8</v>
      </c>
      <c r="D21" s="37">
        <v>4</v>
      </c>
      <c r="E21" s="55">
        <v>5.6</v>
      </c>
      <c r="F21" s="56" t="s">
        <v>193</v>
      </c>
      <c r="G21" s="57">
        <v>0</v>
      </c>
      <c r="H21" s="55">
        <v>4.5999999999999996</v>
      </c>
      <c r="I21" s="54">
        <v>1.9</v>
      </c>
      <c r="J21" s="37">
        <v>1.5</v>
      </c>
      <c r="K21" s="55">
        <v>2.2999999999999998</v>
      </c>
      <c r="L21" s="54">
        <v>0.5</v>
      </c>
      <c r="M21" s="57">
        <v>0</v>
      </c>
      <c r="N21" s="55">
        <v>1.2</v>
      </c>
      <c r="O21" s="68">
        <v>5.2</v>
      </c>
      <c r="P21" s="74">
        <v>3.6</v>
      </c>
      <c r="Q21" s="74">
        <v>6.8</v>
      </c>
      <c r="R21" s="73">
        <v>16.399999999999999</v>
      </c>
      <c r="S21" s="74">
        <v>13.5</v>
      </c>
      <c r="T21" s="75">
        <v>19.2</v>
      </c>
      <c r="U21" s="76">
        <v>15.3</v>
      </c>
      <c r="V21" s="72">
        <v>12.7</v>
      </c>
      <c r="W21" s="77">
        <v>17.899999999999999</v>
      </c>
    </row>
    <row r="22" spans="1:23">
      <c r="A22" s="229" t="s">
        <v>194</v>
      </c>
      <c r="B22" s="229"/>
      <c r="C22" s="54"/>
      <c r="D22" s="37"/>
      <c r="E22" s="55"/>
      <c r="F22" s="90"/>
      <c r="G22" s="57"/>
      <c r="H22" s="55"/>
      <c r="I22" s="54"/>
      <c r="J22" s="37"/>
      <c r="K22" s="55"/>
      <c r="L22" s="54"/>
      <c r="M22" s="57"/>
      <c r="N22" s="55"/>
      <c r="O22" s="54"/>
      <c r="P22" s="72"/>
      <c r="Q22" s="72"/>
      <c r="R22" s="76"/>
      <c r="S22" s="72"/>
      <c r="T22" s="77"/>
      <c r="U22" s="76"/>
      <c r="V22" s="72"/>
      <c r="W22" s="77"/>
    </row>
    <row r="23" spans="1:23" ht="20">
      <c r="A23" s="85"/>
      <c r="B23" s="22" t="s">
        <v>195</v>
      </c>
      <c r="C23" s="54">
        <v>5</v>
      </c>
      <c r="D23" s="37">
        <v>4.2</v>
      </c>
      <c r="E23" s="55">
        <v>5.9</v>
      </c>
      <c r="F23" s="86" t="s">
        <v>196</v>
      </c>
      <c r="G23" s="57">
        <v>0</v>
      </c>
      <c r="H23" s="55">
        <v>5</v>
      </c>
      <c r="I23" s="54">
        <v>1.9</v>
      </c>
      <c r="J23" s="37">
        <v>1.6</v>
      </c>
      <c r="K23" s="55">
        <v>2.2999999999999998</v>
      </c>
      <c r="L23" s="54">
        <v>0.1</v>
      </c>
      <c r="M23" s="57">
        <v>0</v>
      </c>
      <c r="N23" s="55">
        <v>0.2</v>
      </c>
      <c r="O23" s="68">
        <v>4.9000000000000004</v>
      </c>
      <c r="P23" s="74">
        <v>3.3</v>
      </c>
      <c r="Q23" s="74">
        <v>6.5</v>
      </c>
      <c r="R23" s="76">
        <v>14</v>
      </c>
      <c r="S23" s="72">
        <v>11.4</v>
      </c>
      <c r="T23" s="77">
        <v>16.7</v>
      </c>
      <c r="U23" s="76">
        <v>14.9</v>
      </c>
      <c r="V23" s="72">
        <v>12.4</v>
      </c>
      <c r="W23" s="77">
        <v>17.399999999999999</v>
      </c>
    </row>
    <row r="24" spans="1:23">
      <c r="A24" s="85"/>
      <c r="B24" s="22" t="s">
        <v>197</v>
      </c>
      <c r="C24" s="92">
        <v>4.4000000000000004</v>
      </c>
      <c r="D24" s="42">
        <v>3.5</v>
      </c>
      <c r="E24" s="93">
        <v>5.3</v>
      </c>
      <c r="F24" s="94" t="s">
        <v>191</v>
      </c>
      <c r="G24" s="95">
        <v>0</v>
      </c>
      <c r="H24" s="93">
        <v>2</v>
      </c>
      <c r="I24" s="92">
        <v>1.7</v>
      </c>
      <c r="J24" s="42">
        <v>1</v>
      </c>
      <c r="K24" s="93">
        <v>2.4</v>
      </c>
      <c r="L24" s="92">
        <v>1.3</v>
      </c>
      <c r="M24" s="95">
        <v>0</v>
      </c>
      <c r="N24" s="93">
        <v>2.7</v>
      </c>
      <c r="O24" s="96">
        <v>2.2999999999999998</v>
      </c>
      <c r="P24" s="97">
        <v>1.4</v>
      </c>
      <c r="Q24" s="97">
        <v>3.2</v>
      </c>
      <c r="R24" s="98">
        <v>11.1</v>
      </c>
      <c r="S24" s="99">
        <v>7.5</v>
      </c>
      <c r="T24" s="100">
        <v>14.7</v>
      </c>
      <c r="U24" s="98">
        <v>13.5</v>
      </c>
      <c r="V24" s="99">
        <v>8.4</v>
      </c>
      <c r="W24" s="100">
        <v>18.5</v>
      </c>
    </row>
    <row r="25" spans="1:23" ht="19" customHeight="1">
      <c r="A25" s="230" t="s">
        <v>198</v>
      </c>
      <c r="B25" s="230"/>
      <c r="C25" s="230"/>
      <c r="D25" s="230"/>
      <c r="E25" s="230"/>
      <c r="F25" s="230"/>
      <c r="G25" s="230"/>
      <c r="H25" s="230"/>
      <c r="I25" s="230"/>
      <c r="J25" s="230"/>
      <c r="K25" s="230"/>
      <c r="L25" s="230"/>
      <c r="M25" s="230"/>
      <c r="N25" s="230"/>
      <c r="O25" s="230"/>
      <c r="P25" s="230"/>
      <c r="Q25" s="230"/>
      <c r="R25" s="230"/>
      <c r="S25" s="230"/>
      <c r="T25" s="230"/>
      <c r="U25" s="230"/>
      <c r="V25" s="230"/>
      <c r="W25" s="230"/>
    </row>
    <row r="26" spans="1:23" ht="60">
      <c r="E26" s="102" t="s">
        <v>199</v>
      </c>
      <c r="F26" s="102" t="s">
        <v>200</v>
      </c>
      <c r="G26" s="103" t="s">
        <v>201</v>
      </c>
      <c r="H26" s="103" t="s">
        <v>202</v>
      </c>
      <c r="I26" s="103" t="s">
        <v>203</v>
      </c>
      <c r="J26" s="103" t="s">
        <v>204</v>
      </c>
      <c r="K26" s="102" t="s">
        <v>205</v>
      </c>
      <c r="L26" s="102" t="s">
        <v>206</v>
      </c>
      <c r="M26" s="104" t="s">
        <v>207</v>
      </c>
      <c r="N26" s="104" t="s">
        <v>208</v>
      </c>
    </row>
    <row r="27" spans="1:23" ht="31">
      <c r="B27" s="107" t="s">
        <v>209</v>
      </c>
      <c r="C27" s="50" t="s">
        <v>210</v>
      </c>
      <c r="D27" s="108">
        <f>((E27*F27)+(G27*H27)+(I27*J27)+(K27*L27)+(M27*N27))/(F27+H27+J27+L27+N27)</f>
        <v>2.1705003065303727</v>
      </c>
      <c r="E27" s="38">
        <f>C5/C6</f>
        <v>1.8378378378378377</v>
      </c>
      <c r="F27" s="109">
        <f>cprev2010.csv!E3</f>
        <v>5.5099024322553349E-2</v>
      </c>
      <c r="G27" s="38">
        <f>I5/I6</f>
        <v>2.3846153846153846</v>
      </c>
      <c r="H27" s="109">
        <f>cprev2010.csv!E5</f>
        <v>0.49177548693955797</v>
      </c>
      <c r="I27" s="38">
        <f>O5/O6</f>
        <v>1.5000000000000002</v>
      </c>
      <c r="J27" s="109">
        <f>cprev2010.csv!E7</f>
        <v>7.1500077140335794E-2</v>
      </c>
      <c r="K27" s="38">
        <f>R5/R6</f>
        <v>1.8155339805825241</v>
      </c>
      <c r="L27" s="109">
        <f>cprev2010.csv!E10</f>
        <v>1.5622360668676553E-2</v>
      </c>
      <c r="M27" s="38">
        <f>U5/U6</f>
        <v>1.3692307692307693</v>
      </c>
      <c r="N27" s="109">
        <f>cprev2010.csv!E11</f>
        <v>4.1784857860403271E-2</v>
      </c>
      <c r="P27" s="110"/>
    </row>
    <row r="29" spans="1:23">
      <c r="A29" s="200" t="s">
        <v>211</v>
      </c>
      <c r="B29" s="201"/>
      <c r="C29" s="201"/>
      <c r="D29" s="201"/>
      <c r="E29" s="201"/>
      <c r="F29" s="201"/>
      <c r="G29" s="201"/>
      <c r="H29" s="201"/>
      <c r="I29" s="201"/>
      <c r="J29" s="201"/>
      <c r="K29" s="201"/>
      <c r="L29" s="201"/>
      <c r="M29" s="201"/>
      <c r="N29" s="201"/>
      <c r="O29" s="201"/>
      <c r="P29" s="201"/>
      <c r="Q29" s="201"/>
      <c r="R29" s="201"/>
      <c r="S29" s="201"/>
      <c r="T29" s="201"/>
      <c r="U29" s="201"/>
      <c r="V29" s="201"/>
      <c r="W29" s="202"/>
    </row>
    <row r="30" spans="1:23">
      <c r="A30" s="240" t="s">
        <v>151</v>
      </c>
      <c r="B30" s="207"/>
      <c r="C30" s="242" t="s">
        <v>212</v>
      </c>
      <c r="D30" s="243"/>
      <c r="E30" s="243"/>
      <c r="F30" s="243"/>
      <c r="G30" s="243"/>
      <c r="H30" s="243"/>
      <c r="I30" s="243"/>
      <c r="J30" s="243"/>
      <c r="K30" s="243"/>
      <c r="L30" s="243"/>
      <c r="M30" s="243"/>
      <c r="N30" s="243"/>
      <c r="O30" s="243"/>
      <c r="P30" s="243"/>
      <c r="Q30" s="243"/>
      <c r="R30" s="243"/>
      <c r="S30" s="243"/>
      <c r="T30" s="243"/>
      <c r="U30" s="243"/>
      <c r="V30" s="243"/>
      <c r="W30" s="244"/>
    </row>
    <row r="31" spans="1:23">
      <c r="A31" s="241"/>
      <c r="B31" s="209"/>
      <c r="C31" s="245" t="s">
        <v>24</v>
      </c>
      <c r="D31" s="210"/>
      <c r="E31" s="210"/>
      <c r="F31" s="210" t="s">
        <v>25</v>
      </c>
      <c r="G31" s="210"/>
      <c r="H31" s="210"/>
      <c r="I31" s="210" t="s">
        <v>26</v>
      </c>
      <c r="J31" s="210"/>
      <c r="K31" s="210"/>
      <c r="L31" s="210" t="s">
        <v>152</v>
      </c>
      <c r="M31" s="210"/>
      <c r="N31" s="210"/>
      <c r="O31" s="210" t="s">
        <v>85</v>
      </c>
      <c r="P31" s="210"/>
      <c r="Q31" s="211"/>
      <c r="R31" s="212" t="s">
        <v>86</v>
      </c>
      <c r="S31" s="212"/>
      <c r="T31" s="212"/>
      <c r="U31" s="212" t="s">
        <v>87</v>
      </c>
      <c r="V31" s="212"/>
      <c r="W31" s="212"/>
    </row>
    <row r="32" spans="1:23">
      <c r="A32" s="231" t="s">
        <v>185</v>
      </c>
      <c r="B32" s="214"/>
      <c r="C32" s="58"/>
      <c r="D32" s="111"/>
      <c r="E32" s="60"/>
      <c r="F32" s="112"/>
      <c r="G32" s="59"/>
      <c r="H32" s="60"/>
      <c r="I32" s="58"/>
      <c r="J32" s="111"/>
      <c r="K32" s="60"/>
      <c r="L32" s="58"/>
      <c r="M32" s="59"/>
      <c r="N32" s="60"/>
      <c r="O32" s="58"/>
      <c r="P32" s="61"/>
      <c r="Q32" s="63"/>
      <c r="R32" s="62"/>
      <c r="S32" s="61"/>
      <c r="T32" s="63"/>
      <c r="U32" s="62"/>
      <c r="V32" s="61"/>
      <c r="W32" s="63"/>
    </row>
    <row r="33" spans="1:23">
      <c r="A33" s="238" t="s">
        <v>186</v>
      </c>
      <c r="B33" s="239"/>
      <c r="C33" s="54"/>
      <c r="D33" s="37"/>
      <c r="E33" s="55"/>
      <c r="F33" s="56"/>
      <c r="G33" s="57"/>
      <c r="H33" s="55"/>
      <c r="I33" s="54"/>
      <c r="J33" s="37"/>
      <c r="K33" s="55"/>
      <c r="L33" s="54"/>
      <c r="M33" s="57"/>
      <c r="N33" s="55"/>
      <c r="O33" s="54"/>
      <c r="P33" s="72"/>
      <c r="Q33" s="77"/>
      <c r="R33" s="76"/>
      <c r="S33" s="72"/>
      <c r="T33" s="77"/>
      <c r="U33" s="76"/>
      <c r="V33" s="72"/>
      <c r="W33" s="77"/>
    </row>
    <row r="34" spans="1:23">
      <c r="A34" s="113"/>
      <c r="B34" s="114" t="s">
        <v>156</v>
      </c>
      <c r="C34" s="54"/>
      <c r="D34" s="37"/>
      <c r="E34" s="55"/>
      <c r="F34" s="56"/>
      <c r="G34" s="57"/>
      <c r="H34" s="55"/>
      <c r="I34" s="54"/>
      <c r="J34" s="37"/>
      <c r="K34" s="55"/>
      <c r="L34" s="54"/>
      <c r="M34" s="57"/>
      <c r="N34" s="55"/>
      <c r="O34" s="54"/>
      <c r="P34" s="72"/>
      <c r="Q34" s="77"/>
      <c r="R34" s="76"/>
      <c r="S34" s="72"/>
      <c r="T34" s="77"/>
      <c r="U34" s="76"/>
      <c r="V34" s="72"/>
      <c r="W34" s="77"/>
    </row>
    <row r="35" spans="1:23">
      <c r="A35" s="113"/>
      <c r="B35" s="115" t="s">
        <v>159</v>
      </c>
      <c r="C35" s="54"/>
      <c r="D35" s="37">
        <v>6.9</v>
      </c>
      <c r="E35" s="55"/>
      <c r="F35" s="56"/>
      <c r="G35" s="57" t="s">
        <v>122</v>
      </c>
      <c r="H35" s="55"/>
      <c r="I35" s="54"/>
      <c r="J35" s="37">
        <v>3.3</v>
      </c>
      <c r="K35" s="55"/>
      <c r="L35" s="54"/>
      <c r="M35" s="57" t="s">
        <v>122</v>
      </c>
      <c r="N35" s="55"/>
      <c r="O35" s="54"/>
      <c r="P35" s="72">
        <v>7.5</v>
      </c>
      <c r="Q35" s="77"/>
      <c r="R35" s="76"/>
      <c r="S35" s="72">
        <v>26</v>
      </c>
      <c r="T35" s="77"/>
      <c r="U35" s="76"/>
      <c r="V35" s="72">
        <v>18.5</v>
      </c>
      <c r="W35" s="77"/>
    </row>
    <row r="36" spans="1:23">
      <c r="A36" s="113"/>
      <c r="B36" s="115" t="s">
        <v>162</v>
      </c>
      <c r="C36" s="54"/>
      <c r="D36" s="37">
        <v>3.3</v>
      </c>
      <c r="E36" s="55"/>
      <c r="F36" s="56"/>
      <c r="G36" s="57" t="s">
        <v>122</v>
      </c>
      <c r="H36" s="55"/>
      <c r="I36" s="54"/>
      <c r="J36" s="37">
        <v>1.7</v>
      </c>
      <c r="K36" s="55"/>
      <c r="L36" s="54"/>
      <c r="M36" s="57">
        <v>0.1</v>
      </c>
      <c r="N36" s="55"/>
      <c r="O36" s="54"/>
      <c r="P36" s="72">
        <v>4.5999999999999996</v>
      </c>
      <c r="Q36" s="77"/>
      <c r="R36" s="76"/>
      <c r="S36" s="72">
        <v>13.5</v>
      </c>
      <c r="T36" s="77"/>
      <c r="U36" s="76"/>
      <c r="V36" s="72">
        <v>14.3</v>
      </c>
      <c r="W36" s="77"/>
    </row>
    <row r="37" spans="1:23" ht="21">
      <c r="A37" s="113"/>
      <c r="B37" s="116" t="s">
        <v>213</v>
      </c>
      <c r="C37" s="54"/>
      <c r="D37" s="37"/>
      <c r="E37" s="55"/>
      <c r="F37" s="56"/>
      <c r="G37" s="57"/>
      <c r="H37" s="55"/>
      <c r="I37" s="54"/>
      <c r="J37" s="37"/>
      <c r="K37" s="55"/>
      <c r="L37" s="54"/>
      <c r="M37" s="57"/>
      <c r="N37" s="55"/>
      <c r="O37" s="54"/>
      <c r="P37" s="72"/>
      <c r="Q37" s="77"/>
      <c r="R37" s="76"/>
      <c r="S37" s="72"/>
      <c r="T37" s="77"/>
      <c r="U37" s="76"/>
      <c r="V37" s="72"/>
      <c r="W37" s="77"/>
    </row>
    <row r="38" spans="1:23">
      <c r="A38" s="117"/>
      <c r="B38" s="115" t="s">
        <v>182</v>
      </c>
      <c r="C38" s="54"/>
      <c r="D38" s="37">
        <v>4.5999999999999996</v>
      </c>
      <c r="E38" s="55"/>
      <c r="F38" s="56"/>
      <c r="G38" s="57" t="s">
        <v>122</v>
      </c>
      <c r="H38" s="55"/>
      <c r="I38" s="54"/>
      <c r="J38" s="37">
        <v>2.7</v>
      </c>
      <c r="K38" s="55"/>
      <c r="L38" s="54"/>
      <c r="M38" s="57" t="s">
        <v>214</v>
      </c>
      <c r="N38" s="55"/>
      <c r="O38" s="54"/>
      <c r="P38" s="72">
        <v>6.2</v>
      </c>
      <c r="Q38" s="77"/>
      <c r="R38" s="76"/>
      <c r="S38" s="72">
        <v>19.8</v>
      </c>
      <c r="T38" s="77"/>
      <c r="U38" s="76"/>
      <c r="V38" s="72">
        <v>15.2</v>
      </c>
      <c r="W38" s="77"/>
    </row>
    <row r="39" spans="1:23">
      <c r="A39" s="117"/>
      <c r="B39" s="115" t="s">
        <v>184</v>
      </c>
      <c r="C39" s="54"/>
      <c r="D39" s="37">
        <v>4.4000000000000004</v>
      </c>
      <c r="E39" s="55"/>
      <c r="F39" s="56"/>
      <c r="G39" s="57" t="s">
        <v>122</v>
      </c>
      <c r="H39" s="55"/>
      <c r="I39" s="54"/>
      <c r="J39" s="37">
        <v>1.4</v>
      </c>
      <c r="K39" s="55"/>
      <c r="L39" s="54"/>
      <c r="M39" s="57" t="s">
        <v>215</v>
      </c>
      <c r="N39" s="55"/>
      <c r="O39" s="54"/>
      <c r="P39" s="118" t="s">
        <v>216</v>
      </c>
      <c r="Q39" s="77"/>
      <c r="R39" s="76"/>
      <c r="S39" s="72">
        <v>13.7</v>
      </c>
      <c r="T39" s="77"/>
      <c r="U39" s="76"/>
      <c r="V39" s="72">
        <v>16.8</v>
      </c>
      <c r="W39" s="77"/>
    </row>
    <row r="40" spans="1:23">
      <c r="A40" s="113"/>
      <c r="B40" s="116" t="s">
        <v>194</v>
      </c>
      <c r="C40" s="54"/>
      <c r="D40" s="37"/>
      <c r="E40" s="55"/>
      <c r="F40" s="56"/>
      <c r="G40" s="57"/>
      <c r="H40" s="55"/>
      <c r="I40" s="54"/>
      <c r="J40" s="37"/>
      <c r="K40" s="55"/>
      <c r="L40" s="54"/>
      <c r="M40" s="57"/>
      <c r="N40" s="55"/>
      <c r="O40" s="54"/>
      <c r="P40" s="72"/>
      <c r="Q40" s="77"/>
      <c r="R40" s="76"/>
      <c r="S40" s="72"/>
      <c r="T40" s="77"/>
      <c r="U40" s="76"/>
      <c r="V40" s="72"/>
      <c r="W40" s="77"/>
    </row>
    <row r="41" spans="1:23" ht="20">
      <c r="A41" s="113"/>
      <c r="B41" s="115" t="s">
        <v>195</v>
      </c>
      <c r="D41" s="37">
        <v>5.0999999999999996</v>
      </c>
      <c r="E41" s="119"/>
      <c r="F41" s="56"/>
      <c r="G41" s="57" t="s">
        <v>122</v>
      </c>
      <c r="H41" s="55"/>
      <c r="I41" s="54"/>
      <c r="J41" s="37">
        <v>2.1</v>
      </c>
      <c r="K41" s="55"/>
      <c r="L41" s="54"/>
      <c r="M41" s="57" t="s">
        <v>217</v>
      </c>
      <c r="N41" s="55"/>
      <c r="O41" s="54"/>
      <c r="P41" s="72">
        <v>7.5</v>
      </c>
      <c r="Q41" s="77"/>
      <c r="R41" s="76"/>
      <c r="S41" s="72">
        <v>16.8</v>
      </c>
      <c r="T41" s="77"/>
      <c r="U41" s="76"/>
      <c r="V41" s="72">
        <v>16.399999999999999</v>
      </c>
      <c r="W41" s="77"/>
    </row>
    <row r="42" spans="1:23">
      <c r="A42" s="113"/>
      <c r="B42" s="115" t="s">
        <v>197</v>
      </c>
      <c r="D42" s="37">
        <v>3.6</v>
      </c>
      <c r="E42" s="119"/>
      <c r="F42" s="56"/>
      <c r="G42" s="57" t="s">
        <v>122</v>
      </c>
      <c r="H42" s="55"/>
      <c r="I42" s="54"/>
      <c r="J42" s="37">
        <v>2.4</v>
      </c>
      <c r="K42" s="55"/>
      <c r="L42" s="54"/>
      <c r="M42" s="57" t="s">
        <v>122</v>
      </c>
      <c r="N42" s="55"/>
      <c r="O42" s="54"/>
      <c r="P42" s="72">
        <v>3.1</v>
      </c>
      <c r="Q42" s="77"/>
      <c r="R42" s="76"/>
      <c r="S42" s="118" t="s">
        <v>218</v>
      </c>
      <c r="T42" s="77"/>
      <c r="U42" s="76"/>
      <c r="V42" s="72" t="s">
        <v>122</v>
      </c>
      <c r="W42" s="77"/>
    </row>
    <row r="43" spans="1:23">
      <c r="A43" s="234" t="s">
        <v>187</v>
      </c>
      <c r="B43" s="235"/>
      <c r="D43" s="120"/>
      <c r="E43" s="55"/>
      <c r="F43" s="56"/>
      <c r="G43" s="57"/>
      <c r="H43" s="55"/>
      <c r="I43" s="54"/>
      <c r="J43" s="37"/>
      <c r="K43" s="55"/>
      <c r="L43" s="54"/>
      <c r="M43" s="57"/>
      <c r="N43" s="55"/>
      <c r="O43" s="54"/>
      <c r="P43" s="72"/>
      <c r="Q43" s="77"/>
      <c r="R43" s="76"/>
      <c r="S43" s="72"/>
      <c r="T43" s="77"/>
      <c r="U43" s="76"/>
      <c r="V43" s="72"/>
      <c r="W43" s="77"/>
    </row>
    <row r="44" spans="1:23">
      <c r="A44" s="113"/>
      <c r="B44" s="114" t="s">
        <v>156</v>
      </c>
      <c r="D44" s="120"/>
      <c r="E44" s="55"/>
      <c r="F44" s="56"/>
      <c r="G44" s="57"/>
      <c r="H44" s="55"/>
      <c r="I44" s="54"/>
      <c r="J44" s="37"/>
      <c r="K44" s="55"/>
      <c r="L44" s="54"/>
      <c r="M44" s="57"/>
      <c r="N44" s="55"/>
      <c r="O44" s="54"/>
      <c r="P44" s="72"/>
      <c r="Q44" s="77"/>
      <c r="R44" s="76"/>
      <c r="S44" s="72"/>
      <c r="T44" s="77"/>
      <c r="U44" s="76"/>
      <c r="V44" s="72"/>
      <c r="W44" s="77"/>
    </row>
    <row r="45" spans="1:23">
      <c r="A45" s="113"/>
      <c r="B45" s="115" t="s">
        <v>159</v>
      </c>
      <c r="D45" s="37">
        <v>6.7</v>
      </c>
      <c r="E45" s="119"/>
      <c r="F45" s="56"/>
      <c r="G45" s="57" t="s">
        <v>122</v>
      </c>
      <c r="H45" s="55"/>
      <c r="I45" s="54"/>
      <c r="J45" s="37">
        <v>2.9</v>
      </c>
      <c r="K45" s="55"/>
      <c r="L45" s="54"/>
      <c r="M45" s="57" t="s">
        <v>122</v>
      </c>
      <c r="N45" s="55"/>
      <c r="O45" s="54"/>
      <c r="P45" s="72">
        <v>2.8</v>
      </c>
      <c r="Q45" s="77"/>
      <c r="R45" s="76"/>
      <c r="S45" s="72">
        <v>11.9</v>
      </c>
      <c r="T45" s="77"/>
      <c r="U45" s="76"/>
      <c r="V45" s="72">
        <v>16.899999999999999</v>
      </c>
      <c r="W45" s="77"/>
    </row>
    <row r="46" spans="1:23">
      <c r="A46" s="113"/>
      <c r="B46" s="115" t="s">
        <v>162</v>
      </c>
      <c r="D46" s="37">
        <v>4.0999999999999996</v>
      </c>
      <c r="E46" s="119"/>
      <c r="F46" s="56"/>
      <c r="G46" s="57">
        <v>0.6</v>
      </c>
      <c r="H46" s="55"/>
      <c r="I46" s="54"/>
      <c r="J46" s="37">
        <v>0.9</v>
      </c>
      <c r="K46" s="55"/>
      <c r="L46" s="54"/>
      <c r="M46" s="57" t="s">
        <v>219</v>
      </c>
      <c r="N46" s="55"/>
      <c r="O46" s="54"/>
      <c r="P46" s="72">
        <v>2</v>
      </c>
      <c r="Q46" s="77"/>
      <c r="R46" s="76"/>
      <c r="S46" s="72">
        <v>7.6</v>
      </c>
      <c r="T46" s="77"/>
      <c r="U46" s="76"/>
      <c r="V46" s="72">
        <v>11.6</v>
      </c>
      <c r="W46" s="77"/>
    </row>
    <row r="47" spans="1:23" ht="21">
      <c r="A47" s="113"/>
      <c r="B47" s="116" t="s">
        <v>213</v>
      </c>
      <c r="D47" s="120"/>
      <c r="E47" s="55"/>
      <c r="F47" s="56"/>
      <c r="G47" s="57"/>
      <c r="H47" s="55"/>
      <c r="I47" s="54"/>
      <c r="J47" s="37"/>
      <c r="K47" s="55"/>
      <c r="L47" s="54"/>
      <c r="M47" s="57"/>
      <c r="N47" s="55"/>
      <c r="O47" s="54"/>
      <c r="P47" s="72"/>
      <c r="Q47" s="77"/>
      <c r="R47" s="76"/>
      <c r="S47" s="72"/>
      <c r="T47" s="77"/>
      <c r="U47" s="76"/>
      <c r="V47" s="72"/>
      <c r="W47" s="77"/>
    </row>
    <row r="48" spans="1:23">
      <c r="A48" s="113"/>
      <c r="B48" s="115" t="s">
        <v>182</v>
      </c>
      <c r="D48" s="37">
        <v>4.8</v>
      </c>
      <c r="E48" s="119"/>
      <c r="F48" s="56"/>
      <c r="G48" s="57" t="s">
        <v>214</v>
      </c>
      <c r="H48" s="55"/>
      <c r="I48" s="54"/>
      <c r="J48" s="37">
        <v>1.7</v>
      </c>
      <c r="K48" s="55"/>
      <c r="L48" s="54"/>
      <c r="M48" s="57" t="s">
        <v>220</v>
      </c>
      <c r="N48" s="55"/>
      <c r="O48" s="54"/>
      <c r="P48" s="72">
        <v>2.2000000000000002</v>
      </c>
      <c r="Q48" s="77"/>
      <c r="R48" s="76"/>
      <c r="S48" s="72">
        <v>8.8000000000000007</v>
      </c>
      <c r="T48" s="77"/>
      <c r="U48" s="76"/>
      <c r="V48" s="72">
        <v>14.1</v>
      </c>
      <c r="W48" s="77"/>
    </row>
    <row r="49" spans="1:23">
      <c r="A49" s="113"/>
      <c r="B49" s="115" t="s">
        <v>184</v>
      </c>
      <c r="D49" s="37">
        <v>5.2</v>
      </c>
      <c r="E49" s="119"/>
      <c r="F49" s="56"/>
      <c r="G49" s="57" t="s">
        <v>221</v>
      </c>
      <c r="H49" s="55"/>
      <c r="I49" s="54"/>
      <c r="J49" s="37">
        <v>1.3</v>
      </c>
      <c r="K49" s="55"/>
      <c r="L49" s="54"/>
      <c r="M49" s="57" t="s">
        <v>222</v>
      </c>
      <c r="N49" s="55"/>
      <c r="O49" s="54"/>
      <c r="P49" s="72">
        <v>3.2</v>
      </c>
      <c r="Q49" s="77"/>
      <c r="R49" s="76"/>
      <c r="S49" s="72">
        <v>9.4</v>
      </c>
      <c r="T49" s="77"/>
      <c r="U49" s="76"/>
      <c r="V49" s="72">
        <v>11.3</v>
      </c>
      <c r="W49" s="77"/>
    </row>
    <row r="50" spans="1:23">
      <c r="A50" s="113"/>
      <c r="B50" s="116" t="s">
        <v>194</v>
      </c>
      <c r="D50" s="120"/>
      <c r="E50" s="55"/>
      <c r="F50" s="56"/>
      <c r="G50" s="57"/>
      <c r="H50" s="55"/>
      <c r="I50" s="54"/>
      <c r="J50" s="37"/>
      <c r="K50" s="55"/>
      <c r="L50" s="54"/>
      <c r="M50" s="57"/>
      <c r="N50" s="55"/>
      <c r="O50" s="54"/>
      <c r="P50" s="72"/>
      <c r="Q50" s="77"/>
      <c r="R50" s="76"/>
      <c r="S50" s="72"/>
      <c r="T50" s="77"/>
      <c r="U50" s="76"/>
      <c r="V50" s="72"/>
      <c r="W50" s="77"/>
    </row>
    <row r="51" spans="1:23" ht="20">
      <c r="A51" s="113"/>
      <c r="B51" s="115" t="s">
        <v>195</v>
      </c>
      <c r="D51" s="37">
        <v>4.9000000000000004</v>
      </c>
      <c r="E51" s="119"/>
      <c r="F51" s="56"/>
      <c r="G51" s="57" t="s">
        <v>122</v>
      </c>
      <c r="H51" s="55"/>
      <c r="I51" s="54"/>
      <c r="J51" s="37">
        <v>1.6</v>
      </c>
      <c r="K51" s="55"/>
      <c r="L51" s="54"/>
      <c r="M51" s="57" t="s">
        <v>222</v>
      </c>
      <c r="N51" s="55"/>
      <c r="O51" s="54"/>
      <c r="P51" s="72">
        <v>2.9</v>
      </c>
      <c r="Q51" s="77"/>
      <c r="R51" s="76"/>
      <c r="S51" s="72">
        <v>10</v>
      </c>
      <c r="T51" s="77"/>
      <c r="U51" s="76"/>
      <c r="V51" s="72">
        <v>12.7</v>
      </c>
      <c r="W51" s="77"/>
    </row>
    <row r="52" spans="1:23">
      <c r="A52" s="113"/>
      <c r="B52" s="115" t="s">
        <v>197</v>
      </c>
      <c r="D52" s="37">
        <v>4.9000000000000004</v>
      </c>
      <c r="E52" s="119"/>
      <c r="F52" s="56"/>
      <c r="G52" s="57" t="s">
        <v>191</v>
      </c>
      <c r="H52" s="55"/>
      <c r="I52" s="54"/>
      <c r="J52" s="37">
        <v>1.5</v>
      </c>
      <c r="K52" s="55"/>
      <c r="L52" s="54"/>
      <c r="M52" s="57" t="s">
        <v>223</v>
      </c>
      <c r="N52" s="55"/>
      <c r="O52" s="54"/>
      <c r="P52" s="72">
        <v>2.1</v>
      </c>
      <c r="Q52" s="77"/>
      <c r="R52" s="76"/>
      <c r="S52" s="72">
        <v>8.1</v>
      </c>
      <c r="T52" s="77"/>
      <c r="U52" s="76"/>
      <c r="V52" s="72">
        <v>14.4</v>
      </c>
      <c r="W52" s="77"/>
    </row>
    <row r="53" spans="1:23">
      <c r="A53" s="231" t="s">
        <v>189</v>
      </c>
      <c r="B53" s="214"/>
      <c r="D53" s="120"/>
      <c r="E53" s="55"/>
      <c r="F53" s="56"/>
      <c r="G53" s="57"/>
      <c r="H53" s="55"/>
      <c r="I53" s="54"/>
      <c r="J53" s="37"/>
      <c r="K53" s="55"/>
      <c r="L53" s="54"/>
      <c r="M53" s="57"/>
      <c r="N53" s="55"/>
      <c r="O53" s="54"/>
      <c r="P53" s="72"/>
      <c r="Q53" s="77"/>
      <c r="R53" s="76"/>
      <c r="S53" s="72"/>
      <c r="T53" s="77"/>
      <c r="U53" s="76"/>
      <c r="V53" s="72"/>
      <c r="W53" s="77"/>
    </row>
    <row r="54" spans="1:23">
      <c r="A54" s="236" t="s">
        <v>224</v>
      </c>
      <c r="B54" s="237"/>
      <c r="D54" s="120"/>
      <c r="E54" s="55"/>
      <c r="F54" s="56"/>
      <c r="G54" s="57"/>
      <c r="H54" s="55"/>
      <c r="I54" s="54"/>
      <c r="J54" s="37"/>
      <c r="K54" s="55"/>
      <c r="L54" s="54"/>
      <c r="M54" s="57"/>
      <c r="N54" s="55"/>
      <c r="O54" s="54"/>
      <c r="P54" s="72"/>
      <c r="Q54" s="77"/>
      <c r="R54" s="76"/>
      <c r="S54" s="72"/>
      <c r="T54" s="77"/>
      <c r="U54" s="76"/>
      <c r="V54" s="72"/>
      <c r="W54" s="77"/>
    </row>
    <row r="55" spans="1:23">
      <c r="A55" s="113"/>
      <c r="B55" s="116" t="s">
        <v>156</v>
      </c>
      <c r="D55" s="120"/>
      <c r="E55" s="55"/>
      <c r="F55" s="56"/>
      <c r="G55" s="57"/>
      <c r="H55" s="55"/>
      <c r="I55" s="54"/>
      <c r="J55" s="37"/>
      <c r="K55" s="55"/>
      <c r="L55" s="54"/>
      <c r="M55" s="57"/>
      <c r="N55" s="55"/>
      <c r="O55" s="54"/>
      <c r="P55" s="72"/>
      <c r="Q55" s="77"/>
      <c r="R55" s="76"/>
      <c r="S55" s="72"/>
      <c r="T55" s="77"/>
      <c r="U55" s="76"/>
      <c r="V55" s="72"/>
      <c r="W55" s="77"/>
    </row>
    <row r="56" spans="1:23">
      <c r="A56" s="113"/>
      <c r="B56" s="115" t="s">
        <v>159</v>
      </c>
      <c r="D56" s="37">
        <v>6.7</v>
      </c>
      <c r="E56" s="119"/>
      <c r="F56" s="56"/>
      <c r="G56" s="57" t="s">
        <v>122</v>
      </c>
      <c r="H56" s="55"/>
      <c r="I56" s="54"/>
      <c r="J56" s="37">
        <v>2.1</v>
      </c>
      <c r="K56" s="55"/>
      <c r="L56" s="54"/>
      <c r="M56" s="57" t="s">
        <v>122</v>
      </c>
      <c r="N56" s="55"/>
      <c r="O56" s="54"/>
      <c r="P56" s="72">
        <v>2</v>
      </c>
      <c r="Q56" s="77"/>
      <c r="R56" s="76"/>
      <c r="S56" s="72">
        <v>6.1</v>
      </c>
      <c r="T56" s="77"/>
      <c r="U56" s="76"/>
      <c r="V56" s="118" t="s">
        <v>225</v>
      </c>
      <c r="W56" s="77"/>
    </row>
    <row r="57" spans="1:23">
      <c r="A57" s="113"/>
      <c r="B57" s="115" t="s">
        <v>162</v>
      </c>
      <c r="D57" s="37">
        <v>3.6</v>
      </c>
      <c r="E57" s="119"/>
      <c r="F57" s="56"/>
      <c r="G57" s="57" t="s">
        <v>226</v>
      </c>
      <c r="H57" s="55"/>
      <c r="I57" s="54"/>
      <c r="J57" s="37">
        <v>1.5</v>
      </c>
      <c r="K57" s="55"/>
      <c r="L57" s="54"/>
      <c r="M57" s="57" t="s">
        <v>219</v>
      </c>
      <c r="N57" s="55"/>
      <c r="O57" s="54"/>
      <c r="P57" s="72">
        <v>1.7</v>
      </c>
      <c r="Q57" s="77"/>
      <c r="R57" s="76"/>
      <c r="S57" s="72">
        <v>4.5999999999999996</v>
      </c>
      <c r="T57" s="77"/>
      <c r="U57" s="76"/>
      <c r="V57" s="72">
        <v>12.2</v>
      </c>
      <c r="W57" s="77"/>
    </row>
    <row r="58" spans="1:23" ht="21">
      <c r="A58" s="113"/>
      <c r="B58" s="116" t="s">
        <v>213</v>
      </c>
      <c r="D58" s="120"/>
      <c r="E58" s="55"/>
      <c r="F58" s="56"/>
      <c r="G58" s="57"/>
      <c r="H58" s="55"/>
      <c r="I58" s="54"/>
      <c r="J58" s="37"/>
      <c r="K58" s="55"/>
      <c r="L58" s="54"/>
      <c r="M58" s="57"/>
      <c r="N58" s="55"/>
      <c r="O58" s="54"/>
      <c r="P58" s="72"/>
      <c r="Q58" s="77"/>
      <c r="R58" s="76"/>
      <c r="S58" s="72"/>
      <c r="T58" s="77"/>
      <c r="U58" s="76"/>
      <c r="V58" s="72"/>
      <c r="W58" s="77"/>
    </row>
    <row r="59" spans="1:23">
      <c r="A59" s="113"/>
      <c r="B59" s="115" t="s">
        <v>182</v>
      </c>
      <c r="D59" s="37">
        <v>4.4000000000000004</v>
      </c>
      <c r="E59" s="119"/>
      <c r="F59" s="56"/>
      <c r="G59" s="57" t="s">
        <v>214</v>
      </c>
      <c r="H59" s="55"/>
      <c r="I59" s="54"/>
      <c r="J59" s="37">
        <v>1.9</v>
      </c>
      <c r="K59" s="55"/>
      <c r="L59" s="54"/>
      <c r="M59" s="57" t="s">
        <v>227</v>
      </c>
      <c r="N59" s="55"/>
      <c r="O59" s="54"/>
      <c r="P59" s="72">
        <v>1.9</v>
      </c>
      <c r="Q59" s="77"/>
      <c r="R59" s="76"/>
      <c r="S59" s="72">
        <v>3.6</v>
      </c>
      <c r="T59" s="77"/>
      <c r="U59" s="76"/>
      <c r="V59" s="72">
        <v>12.6</v>
      </c>
      <c r="W59" s="77"/>
    </row>
    <row r="60" spans="1:23">
      <c r="A60" s="113"/>
      <c r="B60" s="115" t="s">
        <v>184</v>
      </c>
      <c r="D60" s="37">
        <v>5.3</v>
      </c>
      <c r="E60" s="119"/>
      <c r="F60" s="56"/>
      <c r="G60" s="57" t="s">
        <v>122</v>
      </c>
      <c r="H60" s="55"/>
      <c r="I60" s="54"/>
      <c r="J60" s="37">
        <v>1.6</v>
      </c>
      <c r="K60" s="55"/>
      <c r="L60" s="54"/>
      <c r="M60" s="57" t="s">
        <v>214</v>
      </c>
      <c r="N60" s="55"/>
      <c r="O60" s="54"/>
      <c r="P60" s="72">
        <v>2.2000000000000002</v>
      </c>
      <c r="Q60" s="77"/>
      <c r="R60" s="76"/>
      <c r="S60" s="118" t="s">
        <v>228</v>
      </c>
      <c r="T60" s="77"/>
      <c r="U60" s="76"/>
      <c r="V60" s="72" t="s">
        <v>122</v>
      </c>
      <c r="W60" s="77"/>
    </row>
    <row r="61" spans="1:23">
      <c r="A61" s="236" t="s">
        <v>192</v>
      </c>
      <c r="B61" s="237"/>
      <c r="D61" s="120"/>
      <c r="E61" s="55"/>
      <c r="F61" s="56"/>
      <c r="G61" s="57"/>
      <c r="H61" s="55"/>
      <c r="I61" s="54"/>
      <c r="J61" s="37"/>
      <c r="K61" s="55"/>
      <c r="L61" s="54"/>
      <c r="M61" s="57"/>
      <c r="N61" s="55"/>
      <c r="O61" s="54"/>
      <c r="P61" s="72"/>
      <c r="Q61" s="77"/>
      <c r="R61" s="76"/>
      <c r="S61" s="72"/>
      <c r="T61" s="77"/>
      <c r="U61" s="76"/>
      <c r="V61" s="72"/>
      <c r="W61" s="77"/>
    </row>
    <row r="62" spans="1:23">
      <c r="A62" s="113"/>
      <c r="B62" s="116" t="s">
        <v>156</v>
      </c>
      <c r="D62" s="120"/>
      <c r="E62" s="55"/>
      <c r="F62" s="56"/>
      <c r="G62" s="57"/>
      <c r="H62" s="55"/>
      <c r="I62" s="54"/>
      <c r="J62" s="37"/>
      <c r="K62" s="55"/>
      <c r="L62" s="54"/>
      <c r="M62" s="57"/>
      <c r="N62" s="55"/>
      <c r="O62" s="54"/>
      <c r="P62" s="72"/>
      <c r="Q62" s="77"/>
      <c r="R62" s="76"/>
      <c r="S62" s="72"/>
      <c r="T62" s="77"/>
      <c r="U62" s="76"/>
      <c r="V62" s="72"/>
      <c r="W62" s="77"/>
    </row>
    <row r="63" spans="1:23">
      <c r="A63" s="113"/>
      <c r="B63" s="115" t="s">
        <v>159</v>
      </c>
      <c r="D63" s="37">
        <v>6.9</v>
      </c>
      <c r="E63" s="119"/>
      <c r="F63" s="56"/>
      <c r="G63" s="57" t="s">
        <v>122</v>
      </c>
      <c r="H63" s="55"/>
      <c r="I63" s="54"/>
      <c r="J63" s="37">
        <v>3.5</v>
      </c>
      <c r="K63" s="55"/>
      <c r="L63" s="54"/>
      <c r="M63" s="57" t="s">
        <v>196</v>
      </c>
      <c r="N63" s="55"/>
      <c r="O63" s="54"/>
      <c r="P63" s="72">
        <v>6.9</v>
      </c>
      <c r="Q63" s="77"/>
      <c r="R63" s="76"/>
      <c r="S63" s="72">
        <v>24</v>
      </c>
      <c r="T63" s="77"/>
      <c r="U63" s="76"/>
      <c r="V63" s="72">
        <v>19.899999999999999</v>
      </c>
      <c r="W63" s="77"/>
    </row>
    <row r="64" spans="1:23">
      <c r="A64" s="113"/>
      <c r="B64" s="115" t="s">
        <v>162</v>
      </c>
      <c r="D64" s="37">
        <v>3.8</v>
      </c>
      <c r="E64" s="119"/>
      <c r="F64" s="56"/>
      <c r="G64" s="57" t="s">
        <v>214</v>
      </c>
      <c r="H64" s="55"/>
      <c r="I64" s="54"/>
      <c r="J64" s="37">
        <v>1.3</v>
      </c>
      <c r="K64" s="55"/>
      <c r="L64" s="54"/>
      <c r="M64" s="57" t="s">
        <v>229</v>
      </c>
      <c r="N64" s="55"/>
      <c r="O64" s="54"/>
      <c r="P64" s="72">
        <v>3.7</v>
      </c>
      <c r="Q64" s="77"/>
      <c r="R64" s="76"/>
      <c r="S64" s="72">
        <v>12.8</v>
      </c>
      <c r="T64" s="77"/>
      <c r="U64" s="76"/>
      <c r="V64" s="72">
        <v>13.2</v>
      </c>
      <c r="W64" s="77"/>
    </row>
    <row r="65" spans="1:23" ht="21">
      <c r="A65" s="113"/>
      <c r="B65" s="116" t="s">
        <v>213</v>
      </c>
      <c r="D65" s="120"/>
      <c r="E65" s="55"/>
      <c r="F65" s="56"/>
      <c r="G65" s="57"/>
      <c r="H65" s="55"/>
      <c r="I65" s="54"/>
      <c r="J65" s="37"/>
      <c r="K65" s="55"/>
      <c r="L65" s="54"/>
      <c r="M65" s="57"/>
      <c r="N65" s="55"/>
      <c r="O65" s="54"/>
      <c r="P65" s="72"/>
      <c r="Q65" s="77"/>
      <c r="R65" s="76"/>
      <c r="S65" s="72"/>
      <c r="T65" s="77"/>
      <c r="U65" s="76"/>
      <c r="V65" s="72"/>
      <c r="W65" s="77"/>
    </row>
    <row r="66" spans="1:23">
      <c r="A66" s="113"/>
      <c r="B66" s="115" t="s">
        <v>182</v>
      </c>
      <c r="D66" s="37">
        <v>4.9000000000000004</v>
      </c>
      <c r="E66" s="119"/>
      <c r="F66" s="56"/>
      <c r="G66" s="57" t="s">
        <v>122</v>
      </c>
      <c r="H66" s="55"/>
      <c r="I66" s="54"/>
      <c r="J66" s="37">
        <v>2.2999999999999998</v>
      </c>
      <c r="K66" s="55"/>
      <c r="L66" s="54"/>
      <c r="M66" s="57" t="s">
        <v>230</v>
      </c>
      <c r="N66" s="55"/>
      <c r="O66" s="54"/>
      <c r="P66" s="72">
        <v>5.3</v>
      </c>
      <c r="Q66" s="77"/>
      <c r="R66" s="76"/>
      <c r="S66" s="72">
        <v>19.2</v>
      </c>
      <c r="T66" s="77"/>
      <c r="U66" s="76"/>
      <c r="V66" s="72">
        <v>15.3</v>
      </c>
      <c r="W66" s="77"/>
    </row>
    <row r="67" spans="1:23">
      <c r="A67" s="113"/>
      <c r="B67" s="115" t="s">
        <v>184</v>
      </c>
      <c r="D67" s="37">
        <v>4.5999999999999996</v>
      </c>
      <c r="E67" s="119"/>
      <c r="F67" s="56"/>
      <c r="G67" s="57" t="s">
        <v>122</v>
      </c>
      <c r="H67" s="55"/>
      <c r="I67" s="54"/>
      <c r="J67" s="37">
        <v>1.3</v>
      </c>
      <c r="K67" s="55"/>
      <c r="L67" s="54"/>
      <c r="M67" s="57" t="s">
        <v>217</v>
      </c>
      <c r="N67" s="55"/>
      <c r="O67" s="54"/>
      <c r="P67" s="72">
        <v>4.8</v>
      </c>
      <c r="Q67" s="77"/>
      <c r="R67" s="76"/>
      <c r="S67" s="72">
        <v>12</v>
      </c>
      <c r="T67" s="77"/>
      <c r="U67" s="76"/>
      <c r="V67" s="72">
        <v>15.2</v>
      </c>
      <c r="W67" s="77"/>
    </row>
    <row r="68" spans="1:23">
      <c r="A68" s="232" t="s">
        <v>194</v>
      </c>
      <c r="B68" s="233"/>
      <c r="D68" s="120"/>
      <c r="E68" s="55"/>
      <c r="F68" s="56"/>
      <c r="G68" s="57"/>
      <c r="H68" s="55"/>
      <c r="I68" s="54"/>
      <c r="J68" s="37"/>
      <c r="K68" s="55"/>
      <c r="L68" s="54"/>
      <c r="M68" s="57"/>
      <c r="N68" s="55"/>
      <c r="O68" s="54"/>
      <c r="P68" s="72"/>
      <c r="Q68" s="77"/>
      <c r="R68" s="76"/>
      <c r="S68" s="72"/>
      <c r="T68" s="77"/>
      <c r="U68" s="76"/>
      <c r="V68" s="72"/>
      <c r="W68" s="77"/>
    </row>
    <row r="69" spans="1:23">
      <c r="A69" s="246" t="s">
        <v>195</v>
      </c>
      <c r="B69" s="247"/>
      <c r="D69" s="120"/>
      <c r="E69" s="55"/>
      <c r="F69" s="56"/>
      <c r="G69" s="57"/>
      <c r="H69" s="55"/>
      <c r="I69" s="54"/>
      <c r="J69" s="37"/>
      <c r="K69" s="55"/>
      <c r="L69" s="54"/>
      <c r="M69" s="57"/>
      <c r="N69" s="55"/>
      <c r="O69" s="54"/>
      <c r="P69" s="72"/>
      <c r="Q69" s="77"/>
      <c r="R69" s="76"/>
      <c r="S69" s="72"/>
      <c r="T69" s="77"/>
      <c r="U69" s="76"/>
      <c r="V69" s="72"/>
      <c r="W69" s="77"/>
    </row>
    <row r="70" spans="1:23">
      <c r="A70" s="113"/>
      <c r="B70" s="116" t="s">
        <v>156</v>
      </c>
      <c r="D70" s="120"/>
      <c r="E70" s="55"/>
      <c r="F70" s="56"/>
      <c r="G70" s="57"/>
      <c r="H70" s="55"/>
      <c r="I70" s="54"/>
      <c r="J70" s="37"/>
      <c r="K70" s="55"/>
      <c r="L70" s="54"/>
      <c r="M70" s="57"/>
      <c r="N70" s="55"/>
      <c r="O70" s="54"/>
      <c r="P70" s="72"/>
      <c r="Q70" s="77"/>
      <c r="R70" s="76"/>
      <c r="S70" s="72"/>
      <c r="T70" s="77"/>
      <c r="U70" s="76"/>
      <c r="V70" s="72"/>
      <c r="W70" s="77"/>
    </row>
    <row r="71" spans="1:23">
      <c r="A71" s="113"/>
      <c r="B71" s="115" t="s">
        <v>159</v>
      </c>
      <c r="D71" s="37">
        <v>7.2</v>
      </c>
      <c r="E71" s="119"/>
      <c r="F71" s="56"/>
      <c r="G71" s="57" t="s">
        <v>122</v>
      </c>
      <c r="H71" s="55"/>
      <c r="I71" s="54"/>
      <c r="J71" s="37">
        <v>3.3</v>
      </c>
      <c r="K71" s="55"/>
      <c r="L71" s="54"/>
      <c r="M71" s="57" t="s">
        <v>122</v>
      </c>
      <c r="N71" s="55"/>
      <c r="O71" s="54"/>
      <c r="P71" s="72">
        <v>6</v>
      </c>
      <c r="Q71" s="77"/>
      <c r="R71" s="76"/>
      <c r="S71" s="72">
        <v>19.8</v>
      </c>
      <c r="T71" s="77"/>
      <c r="U71" s="76"/>
      <c r="V71" s="72">
        <v>18.899999999999999</v>
      </c>
      <c r="W71" s="77"/>
    </row>
    <row r="72" spans="1:23">
      <c r="A72" s="113"/>
      <c r="B72" s="115" t="s">
        <v>162</v>
      </c>
      <c r="D72" s="37">
        <v>4</v>
      </c>
      <c r="E72" s="119"/>
      <c r="F72" s="56"/>
      <c r="G72" s="57" t="s">
        <v>214</v>
      </c>
      <c r="H72" s="55"/>
      <c r="I72" s="54"/>
      <c r="J72" s="37">
        <v>1.3</v>
      </c>
      <c r="K72" s="55"/>
      <c r="L72" s="54"/>
      <c r="M72" s="57" t="s">
        <v>217</v>
      </c>
      <c r="N72" s="55"/>
      <c r="O72" s="54"/>
      <c r="P72" s="72">
        <v>3.9</v>
      </c>
      <c r="Q72" s="77"/>
      <c r="R72" s="76"/>
      <c r="S72" s="72">
        <v>11.3</v>
      </c>
      <c r="T72" s="77"/>
      <c r="U72" s="76"/>
      <c r="V72" s="72">
        <v>13.1</v>
      </c>
      <c r="W72" s="77"/>
    </row>
    <row r="73" spans="1:23" ht="21">
      <c r="A73" s="113"/>
      <c r="B73" s="121" t="s">
        <v>213</v>
      </c>
      <c r="D73" s="37"/>
      <c r="E73" s="119"/>
      <c r="F73" s="56"/>
      <c r="G73" s="57"/>
      <c r="H73" s="55"/>
      <c r="I73" s="54"/>
      <c r="J73" s="37"/>
      <c r="K73" s="55"/>
      <c r="L73" s="54"/>
      <c r="M73" s="57"/>
      <c r="N73" s="55"/>
      <c r="O73" s="54"/>
      <c r="P73" s="72"/>
      <c r="Q73" s="77"/>
      <c r="R73" s="76"/>
      <c r="S73" s="72"/>
      <c r="T73" s="77"/>
      <c r="U73" s="76"/>
      <c r="V73" s="72"/>
      <c r="W73" s="77"/>
    </row>
    <row r="74" spans="1:23">
      <c r="A74" s="113"/>
      <c r="B74" s="115" t="s">
        <v>182</v>
      </c>
      <c r="D74" s="37">
        <v>5</v>
      </c>
      <c r="E74" s="119"/>
      <c r="F74" s="56"/>
      <c r="G74" s="57" t="s">
        <v>122</v>
      </c>
      <c r="H74" s="55"/>
      <c r="I74" s="54"/>
      <c r="J74" s="37">
        <v>2.2000000000000002</v>
      </c>
      <c r="K74" s="55"/>
      <c r="L74" s="54"/>
      <c r="M74" s="57" t="s">
        <v>222</v>
      </c>
      <c r="N74" s="55"/>
      <c r="O74" s="54"/>
      <c r="P74" s="72">
        <v>4.9000000000000004</v>
      </c>
      <c r="Q74" s="77"/>
      <c r="R74" s="76"/>
      <c r="S74" s="72">
        <v>16.399999999999999</v>
      </c>
      <c r="T74" s="77"/>
      <c r="U74" s="76"/>
      <c r="V74" s="72">
        <v>14.7</v>
      </c>
      <c r="W74" s="77"/>
    </row>
    <row r="75" spans="1:23">
      <c r="A75" s="113"/>
      <c r="B75" s="115" t="s">
        <v>184</v>
      </c>
      <c r="D75" s="37">
        <v>5.2</v>
      </c>
      <c r="E75" s="119"/>
      <c r="F75" s="56"/>
      <c r="G75" s="57" t="s">
        <v>122</v>
      </c>
      <c r="H75" s="55"/>
      <c r="I75" s="54"/>
      <c r="J75" s="37">
        <v>1.5</v>
      </c>
      <c r="K75" s="55"/>
      <c r="L75" s="54"/>
      <c r="M75" s="57" t="s">
        <v>217</v>
      </c>
      <c r="N75" s="55"/>
      <c r="O75" s="54"/>
      <c r="P75" s="72">
        <v>4.9000000000000004</v>
      </c>
      <c r="Q75" s="77"/>
      <c r="R75" s="76"/>
      <c r="S75" s="72">
        <v>10.3</v>
      </c>
      <c r="T75" s="77"/>
      <c r="U75" s="76"/>
      <c r="V75" s="72">
        <v>15.2</v>
      </c>
      <c r="W75" s="77"/>
    </row>
    <row r="76" spans="1:23">
      <c r="A76" s="234" t="s">
        <v>197</v>
      </c>
      <c r="B76" s="235"/>
      <c r="D76" s="120"/>
      <c r="E76" s="55"/>
      <c r="F76" s="56"/>
      <c r="G76" s="57"/>
      <c r="H76" s="55"/>
      <c r="I76" s="54"/>
      <c r="J76" s="37"/>
      <c r="K76" s="55"/>
      <c r="L76" s="54"/>
      <c r="M76" s="57"/>
      <c r="N76" s="55"/>
      <c r="O76" s="54"/>
      <c r="P76" s="72"/>
      <c r="Q76" s="77"/>
      <c r="R76" s="76"/>
      <c r="S76" s="72"/>
      <c r="T76" s="77"/>
      <c r="U76" s="76"/>
      <c r="V76" s="72"/>
      <c r="W76" s="77"/>
    </row>
    <row r="77" spans="1:23">
      <c r="A77" s="113"/>
      <c r="B77" s="116" t="s">
        <v>156</v>
      </c>
      <c r="D77" s="120"/>
      <c r="E77" s="55"/>
      <c r="F77" s="56"/>
      <c r="G77" s="57"/>
      <c r="H77" s="55"/>
      <c r="I77" s="54"/>
      <c r="J77" s="37"/>
      <c r="K77" s="55"/>
      <c r="L77" s="54"/>
      <c r="M77" s="57"/>
      <c r="N77" s="55"/>
      <c r="O77" s="54"/>
      <c r="P77" s="72"/>
      <c r="Q77" s="77"/>
      <c r="R77" s="76"/>
      <c r="S77" s="72"/>
      <c r="T77" s="77"/>
      <c r="U77" s="76"/>
      <c r="V77" s="72"/>
      <c r="W77" s="77"/>
    </row>
    <row r="78" spans="1:23">
      <c r="A78" s="113"/>
      <c r="B78" s="115" t="s">
        <v>159</v>
      </c>
      <c r="D78" s="37">
        <v>6.3</v>
      </c>
      <c r="E78" s="119"/>
      <c r="F78" s="56"/>
      <c r="G78" s="57" t="s">
        <v>122</v>
      </c>
      <c r="H78" s="55"/>
      <c r="I78" s="54"/>
      <c r="J78" s="37">
        <v>2.5</v>
      </c>
      <c r="K78" s="55"/>
      <c r="L78" s="54"/>
      <c r="M78" s="57" t="s">
        <v>122</v>
      </c>
      <c r="N78" s="55"/>
      <c r="O78" s="54"/>
      <c r="P78" s="72">
        <v>2.8</v>
      </c>
      <c r="Q78" s="77"/>
      <c r="R78" s="76"/>
      <c r="S78" s="72">
        <v>16.399999999999999</v>
      </c>
      <c r="T78" s="77"/>
      <c r="U78" s="76"/>
      <c r="V78" s="118" t="s">
        <v>231</v>
      </c>
      <c r="W78" s="77"/>
    </row>
    <row r="79" spans="1:23">
      <c r="A79" s="113"/>
      <c r="B79" s="115" t="s">
        <v>162</v>
      </c>
      <c r="D79" s="37">
        <v>3.4</v>
      </c>
      <c r="E79" s="119"/>
      <c r="F79" s="56"/>
      <c r="G79" s="57" t="s">
        <v>191</v>
      </c>
      <c r="H79" s="55"/>
      <c r="I79" s="54"/>
      <c r="J79" s="37">
        <v>1.3</v>
      </c>
      <c r="K79" s="55"/>
      <c r="L79" s="54"/>
      <c r="M79" s="57" t="s">
        <v>232</v>
      </c>
      <c r="N79" s="55"/>
      <c r="O79" s="54"/>
      <c r="P79" s="72">
        <v>1.7</v>
      </c>
      <c r="Q79" s="77"/>
      <c r="R79" s="76"/>
      <c r="S79" s="72">
        <v>8.4</v>
      </c>
      <c r="T79" s="77"/>
      <c r="U79" s="76"/>
      <c r="V79" s="72">
        <v>12.5</v>
      </c>
      <c r="W79" s="77"/>
    </row>
    <row r="80" spans="1:23" ht="21">
      <c r="A80" s="113"/>
      <c r="B80" s="116" t="s">
        <v>213</v>
      </c>
      <c r="D80" s="120"/>
      <c r="E80" s="55"/>
      <c r="F80" s="56"/>
      <c r="G80" s="57"/>
      <c r="H80" s="55"/>
      <c r="I80" s="54"/>
      <c r="J80" s="37"/>
      <c r="K80" s="55"/>
      <c r="L80" s="54"/>
      <c r="M80" s="57"/>
      <c r="N80" s="55"/>
      <c r="O80" s="54"/>
      <c r="P80" s="72"/>
      <c r="Q80" s="77"/>
      <c r="R80" s="76"/>
      <c r="S80" s="72"/>
      <c r="T80" s="77"/>
      <c r="U80" s="76"/>
      <c r="V80" s="72"/>
      <c r="W80" s="77"/>
    </row>
    <row r="81" spans="1:23">
      <c r="A81" s="113"/>
      <c r="B81" s="115" t="s">
        <v>182</v>
      </c>
      <c r="D81" s="37">
        <v>4.5</v>
      </c>
      <c r="E81" s="119"/>
      <c r="F81" s="56"/>
      <c r="G81" s="57" t="s">
        <v>214</v>
      </c>
      <c r="H81" s="55"/>
      <c r="I81" s="54"/>
      <c r="J81" s="37">
        <v>2.2000000000000002</v>
      </c>
      <c r="K81" s="55"/>
      <c r="L81" s="54"/>
      <c r="M81" s="57" t="s">
        <v>233</v>
      </c>
      <c r="N81" s="55"/>
      <c r="O81" s="54"/>
      <c r="P81" s="72">
        <v>2.2999999999999998</v>
      </c>
      <c r="Q81" s="77"/>
      <c r="R81" s="76"/>
      <c r="S81" s="72">
        <v>9.4</v>
      </c>
      <c r="T81" s="77"/>
      <c r="U81" s="76"/>
      <c r="V81" s="72">
        <v>14.6</v>
      </c>
      <c r="W81" s="77"/>
    </row>
    <row r="82" spans="1:23">
      <c r="A82" s="113"/>
      <c r="B82" s="115" t="s">
        <v>184</v>
      </c>
      <c r="D82" s="37">
        <v>4.2</v>
      </c>
      <c r="E82" s="119"/>
      <c r="F82" s="56"/>
      <c r="G82" s="57" t="s">
        <v>122</v>
      </c>
      <c r="H82" s="55"/>
      <c r="I82" s="54"/>
      <c r="J82" s="37">
        <v>0.5</v>
      </c>
      <c r="K82" s="55"/>
      <c r="L82" s="54"/>
      <c r="M82" s="57" t="s">
        <v>214</v>
      </c>
      <c r="N82" s="55"/>
      <c r="O82" s="54"/>
      <c r="P82" s="72">
        <v>2.1</v>
      </c>
      <c r="Q82" s="77"/>
      <c r="R82" s="76"/>
      <c r="S82" s="118" t="s">
        <v>234</v>
      </c>
      <c r="T82" s="77"/>
      <c r="U82" s="76"/>
      <c r="V82" s="72" t="s">
        <v>122</v>
      </c>
      <c r="W82" s="77"/>
    </row>
    <row r="83" spans="1:23">
      <c r="A83" s="250" t="s">
        <v>172</v>
      </c>
      <c r="B83" s="223"/>
      <c r="C83" s="54"/>
      <c r="D83" s="37"/>
      <c r="E83" s="55"/>
      <c r="F83" s="56"/>
      <c r="G83" s="57"/>
      <c r="H83" s="55"/>
      <c r="I83" s="54"/>
      <c r="J83" s="37"/>
      <c r="K83" s="55"/>
      <c r="L83" s="54"/>
      <c r="M83" s="57"/>
      <c r="N83" s="55"/>
      <c r="O83" s="54"/>
      <c r="P83" s="72"/>
      <c r="Q83" s="77"/>
      <c r="R83" s="76"/>
      <c r="S83" s="72"/>
      <c r="T83" s="77"/>
      <c r="U83" s="76"/>
      <c r="V83" s="72"/>
      <c r="W83" s="77"/>
    </row>
    <row r="84" spans="1:23">
      <c r="A84" s="246" t="s">
        <v>175</v>
      </c>
      <c r="B84" s="247"/>
      <c r="C84" s="54"/>
      <c r="D84" s="37"/>
      <c r="E84" s="55"/>
      <c r="F84" s="56"/>
      <c r="G84" s="57"/>
      <c r="H84" s="55"/>
      <c r="I84" s="54"/>
      <c r="J84" s="37"/>
      <c r="K84" s="55"/>
      <c r="L84" s="54"/>
      <c r="M84" s="57"/>
      <c r="N84" s="55"/>
      <c r="O84" s="54"/>
      <c r="P84" s="72"/>
      <c r="Q84" s="77"/>
      <c r="R84" s="76"/>
      <c r="S84" s="72"/>
      <c r="T84" s="77"/>
      <c r="U84" s="76"/>
      <c r="V84" s="72"/>
      <c r="W84" s="77"/>
    </row>
    <row r="85" spans="1:23">
      <c r="A85" s="113"/>
      <c r="B85" s="116" t="s">
        <v>156</v>
      </c>
      <c r="C85" s="54"/>
      <c r="D85" s="37"/>
      <c r="E85" s="55"/>
      <c r="F85" s="56"/>
      <c r="G85" s="57"/>
      <c r="H85" s="55"/>
      <c r="I85" s="54"/>
      <c r="J85" s="37"/>
      <c r="K85" s="55"/>
      <c r="L85" s="54"/>
      <c r="M85" s="57"/>
      <c r="N85" s="55"/>
      <c r="O85" s="54"/>
      <c r="P85" s="72"/>
      <c r="Q85" s="77"/>
      <c r="R85" s="76"/>
      <c r="S85" s="72"/>
      <c r="T85" s="77"/>
      <c r="U85" s="76"/>
      <c r="V85" s="72"/>
      <c r="W85" s="77"/>
    </row>
    <row r="86" spans="1:23">
      <c r="A86" s="113"/>
      <c r="B86" s="115" t="s">
        <v>159</v>
      </c>
      <c r="C86" s="54"/>
      <c r="D86" s="37">
        <v>6.4</v>
      </c>
      <c r="E86" s="55"/>
      <c r="F86" s="56"/>
      <c r="G86" s="57" t="s">
        <v>122</v>
      </c>
      <c r="H86" s="55"/>
      <c r="I86" s="54"/>
      <c r="J86" s="37">
        <v>3.3</v>
      </c>
      <c r="K86" s="55"/>
      <c r="L86" s="54"/>
      <c r="M86" s="57" t="s">
        <v>235</v>
      </c>
      <c r="N86" s="55"/>
      <c r="O86" s="54"/>
      <c r="P86" s="72">
        <v>3.9</v>
      </c>
      <c r="Q86" s="77"/>
      <c r="R86" s="76"/>
      <c r="S86" s="72">
        <v>18</v>
      </c>
      <c r="T86" s="77"/>
      <c r="U86" s="76"/>
      <c r="V86" s="72">
        <v>16.8</v>
      </c>
      <c r="W86" s="77"/>
    </row>
    <row r="87" spans="1:23">
      <c r="A87" s="113"/>
      <c r="B87" s="115" t="s">
        <v>162</v>
      </c>
      <c r="C87" s="54"/>
      <c r="D87" s="37">
        <v>3.8</v>
      </c>
      <c r="E87" s="55"/>
      <c r="F87" s="56"/>
      <c r="G87" s="57" t="s">
        <v>236</v>
      </c>
      <c r="H87" s="55"/>
      <c r="I87" s="54"/>
      <c r="J87" s="37">
        <v>1.3</v>
      </c>
      <c r="K87" s="55"/>
      <c r="L87" s="54"/>
      <c r="M87" s="57" t="s">
        <v>188</v>
      </c>
      <c r="N87" s="55"/>
      <c r="O87" s="54"/>
      <c r="P87" s="72">
        <v>2.4</v>
      </c>
      <c r="Q87" s="77"/>
      <c r="R87" s="76"/>
      <c r="S87" s="72">
        <v>11.2</v>
      </c>
      <c r="T87" s="77"/>
      <c r="U87" s="76"/>
      <c r="V87" s="72">
        <v>11</v>
      </c>
      <c r="W87" s="77"/>
    </row>
    <row r="88" spans="1:23" ht="21">
      <c r="A88" s="113"/>
      <c r="B88" s="116" t="s">
        <v>213</v>
      </c>
      <c r="C88" s="54"/>
      <c r="D88" s="37"/>
      <c r="E88" s="55"/>
      <c r="F88" s="56"/>
      <c r="G88" s="57"/>
      <c r="H88" s="55"/>
      <c r="I88" s="54"/>
      <c r="J88" s="37"/>
      <c r="K88" s="55"/>
      <c r="L88" s="54"/>
      <c r="M88" s="57"/>
      <c r="N88" s="55"/>
      <c r="O88" s="54"/>
      <c r="P88" s="72"/>
      <c r="Q88" s="77"/>
      <c r="R88" s="76"/>
      <c r="S88" s="72"/>
      <c r="T88" s="77"/>
      <c r="U88" s="76"/>
      <c r="V88" s="72"/>
      <c r="W88" s="77"/>
    </row>
    <row r="89" spans="1:23">
      <c r="A89" s="113"/>
      <c r="B89" s="115" t="s">
        <v>182</v>
      </c>
      <c r="C89" s="54"/>
      <c r="D89" s="37">
        <v>5.2</v>
      </c>
      <c r="E89" s="55"/>
      <c r="F89" s="56"/>
      <c r="G89" s="57" t="s">
        <v>237</v>
      </c>
      <c r="H89" s="55"/>
      <c r="I89" s="54"/>
      <c r="J89" s="37">
        <v>2.7</v>
      </c>
      <c r="K89" s="55"/>
      <c r="L89" s="54"/>
      <c r="M89" s="57" t="s">
        <v>183</v>
      </c>
      <c r="N89" s="55"/>
      <c r="O89" s="54"/>
      <c r="P89" s="72">
        <v>3.4</v>
      </c>
      <c r="Q89" s="77"/>
      <c r="R89" s="76"/>
      <c r="S89" s="72">
        <v>14.3</v>
      </c>
      <c r="T89" s="77"/>
      <c r="U89" s="76"/>
      <c r="V89" s="72">
        <v>14.9</v>
      </c>
      <c r="W89" s="77"/>
    </row>
    <row r="90" spans="1:23">
      <c r="A90" s="113"/>
      <c r="B90" s="115" t="s">
        <v>184</v>
      </c>
      <c r="C90" s="54"/>
      <c r="D90" s="37">
        <v>5.9</v>
      </c>
      <c r="E90" s="55"/>
      <c r="F90" s="56"/>
      <c r="G90" s="57" t="s">
        <v>122</v>
      </c>
      <c r="H90" s="55"/>
      <c r="I90" s="54"/>
      <c r="J90" s="37">
        <v>1.3</v>
      </c>
      <c r="K90" s="55"/>
      <c r="L90" s="54"/>
      <c r="M90" s="57" t="s">
        <v>122</v>
      </c>
      <c r="N90" s="55"/>
      <c r="O90" s="54"/>
      <c r="P90" s="118" t="s">
        <v>238</v>
      </c>
      <c r="Q90" s="77"/>
      <c r="R90" s="76"/>
      <c r="S90" s="72" t="s">
        <v>122</v>
      </c>
      <c r="T90" s="77"/>
      <c r="U90" s="76"/>
      <c r="V90" s="72" t="s">
        <v>122</v>
      </c>
      <c r="W90" s="77"/>
    </row>
    <row r="91" spans="1:23">
      <c r="A91" s="113"/>
      <c r="B91" s="116" t="s">
        <v>194</v>
      </c>
      <c r="C91" s="54"/>
      <c r="D91" s="37"/>
      <c r="E91" s="55"/>
      <c r="F91" s="56"/>
      <c r="G91" s="57"/>
      <c r="H91" s="55"/>
      <c r="I91" s="54"/>
      <c r="J91" s="37"/>
      <c r="K91" s="55"/>
      <c r="L91" s="54"/>
      <c r="M91" s="57"/>
      <c r="N91" s="55"/>
      <c r="O91" s="54"/>
      <c r="P91" s="72"/>
      <c r="Q91" s="77"/>
      <c r="R91" s="76"/>
      <c r="S91" s="72"/>
      <c r="T91" s="77"/>
      <c r="U91" s="76"/>
      <c r="V91" s="72"/>
      <c r="W91" s="77"/>
    </row>
    <row r="92" spans="1:23" ht="20">
      <c r="A92" s="113"/>
      <c r="B92" s="115" t="s">
        <v>195</v>
      </c>
      <c r="C92" s="54"/>
      <c r="D92" s="37">
        <v>5.9</v>
      </c>
      <c r="E92" s="55"/>
      <c r="F92" s="56"/>
      <c r="G92" s="57" t="s">
        <v>122</v>
      </c>
      <c r="H92" s="55"/>
      <c r="I92" s="54"/>
      <c r="J92" s="37">
        <v>2.9</v>
      </c>
      <c r="K92" s="55"/>
      <c r="L92" s="54"/>
      <c r="M92" s="57" t="s">
        <v>214</v>
      </c>
      <c r="N92" s="55"/>
      <c r="O92" s="54"/>
      <c r="P92" s="72">
        <v>5</v>
      </c>
      <c r="Q92" s="77"/>
      <c r="R92" s="76"/>
      <c r="S92" s="72">
        <v>16.899999999999999</v>
      </c>
      <c r="T92" s="77"/>
      <c r="U92" s="76"/>
      <c r="V92" s="72">
        <v>16.600000000000001</v>
      </c>
      <c r="W92" s="77"/>
    </row>
    <row r="93" spans="1:23">
      <c r="A93" s="113"/>
      <c r="B93" s="115" t="s">
        <v>197</v>
      </c>
      <c r="C93" s="54"/>
      <c r="D93" s="37">
        <v>4.8</v>
      </c>
      <c r="E93" s="55"/>
      <c r="F93" s="56"/>
      <c r="G93" s="57" t="s">
        <v>221</v>
      </c>
      <c r="H93" s="55"/>
      <c r="I93" s="54"/>
      <c r="J93" s="37">
        <v>1.9</v>
      </c>
      <c r="K93" s="55"/>
      <c r="L93" s="54"/>
      <c r="M93" s="57" t="s">
        <v>239</v>
      </c>
      <c r="N93" s="55"/>
      <c r="O93" s="54"/>
      <c r="P93" s="72">
        <v>2.2999999999999998</v>
      </c>
      <c r="Q93" s="77"/>
      <c r="R93" s="76"/>
      <c r="S93" s="72">
        <v>12.8</v>
      </c>
      <c r="T93" s="77"/>
      <c r="U93" s="76"/>
      <c r="V93" s="72">
        <v>11.4</v>
      </c>
      <c r="W93" s="77"/>
    </row>
    <row r="94" spans="1:23">
      <c r="A94" s="234" t="s">
        <v>178</v>
      </c>
      <c r="B94" s="235"/>
      <c r="C94" s="54"/>
      <c r="D94" s="37"/>
      <c r="E94" s="55"/>
      <c r="F94" s="56"/>
      <c r="G94" s="57"/>
      <c r="H94" s="55"/>
      <c r="I94" s="54"/>
      <c r="J94" s="37"/>
      <c r="K94" s="55"/>
      <c r="L94" s="54"/>
      <c r="M94" s="57"/>
      <c r="N94" s="55"/>
      <c r="O94" s="54"/>
      <c r="P94" s="72"/>
      <c r="Q94" s="77"/>
      <c r="R94" s="76"/>
      <c r="S94" s="72"/>
      <c r="T94" s="77"/>
      <c r="U94" s="76"/>
      <c r="V94" s="72"/>
      <c r="W94" s="77"/>
    </row>
    <row r="95" spans="1:23">
      <c r="A95" s="113"/>
      <c r="B95" s="116" t="s">
        <v>156</v>
      </c>
      <c r="C95" s="54"/>
      <c r="D95" s="37"/>
      <c r="E95" s="55"/>
      <c r="F95" s="56"/>
      <c r="G95" s="57"/>
      <c r="H95" s="55"/>
      <c r="I95" s="54"/>
      <c r="J95" s="37"/>
      <c r="K95" s="55"/>
      <c r="L95" s="54"/>
      <c r="M95" s="57"/>
      <c r="N95" s="55"/>
      <c r="O95" s="54"/>
      <c r="P95" s="72"/>
      <c r="Q95" s="77"/>
      <c r="R95" s="76"/>
      <c r="S95" s="72"/>
      <c r="T95" s="77"/>
      <c r="U95" s="76"/>
      <c r="V95" s="72"/>
      <c r="W95" s="77"/>
    </row>
    <row r="96" spans="1:23">
      <c r="A96" s="113"/>
      <c r="B96" s="115" t="s">
        <v>159</v>
      </c>
      <c r="C96" s="54"/>
      <c r="D96" s="37">
        <v>12</v>
      </c>
      <c r="E96" s="55"/>
      <c r="F96" s="56"/>
      <c r="G96" s="57" t="s">
        <v>122</v>
      </c>
      <c r="H96" s="55"/>
      <c r="I96" s="54"/>
      <c r="J96" s="37">
        <v>1.9</v>
      </c>
      <c r="K96" s="55"/>
      <c r="L96" s="54"/>
      <c r="M96" s="57" t="s">
        <v>122</v>
      </c>
      <c r="N96" s="55"/>
      <c r="O96" s="54"/>
      <c r="P96" s="72" t="s">
        <v>122</v>
      </c>
      <c r="Q96" s="77"/>
      <c r="R96" s="76"/>
      <c r="S96" s="72" t="s">
        <v>122</v>
      </c>
      <c r="T96" s="77"/>
      <c r="U96" s="76"/>
      <c r="V96" s="72" t="s">
        <v>122</v>
      </c>
      <c r="W96" s="77"/>
    </row>
    <row r="97" spans="1:23">
      <c r="A97" s="113"/>
      <c r="B97" s="115" t="s">
        <v>162</v>
      </c>
      <c r="C97" s="54"/>
      <c r="D97" s="37">
        <v>3.6</v>
      </c>
      <c r="E97" s="55"/>
      <c r="F97" s="56"/>
      <c r="G97" s="57" t="s">
        <v>214</v>
      </c>
      <c r="H97" s="55"/>
      <c r="I97" s="54"/>
      <c r="J97" s="37">
        <v>1.3</v>
      </c>
      <c r="K97" s="55"/>
      <c r="L97" s="54"/>
      <c r="M97" s="57" t="s">
        <v>229</v>
      </c>
      <c r="N97" s="55"/>
      <c r="O97" s="54"/>
      <c r="P97" s="72">
        <v>3.3</v>
      </c>
      <c r="Q97" s="77"/>
      <c r="R97" s="76"/>
      <c r="S97" s="72">
        <v>10</v>
      </c>
      <c r="T97" s="77"/>
      <c r="U97" s="76"/>
      <c r="V97" s="72">
        <v>13.6</v>
      </c>
      <c r="W97" s="77"/>
    </row>
    <row r="98" spans="1:23" ht="21">
      <c r="A98" s="113"/>
      <c r="B98" s="116" t="s">
        <v>213</v>
      </c>
      <c r="C98" s="54"/>
      <c r="D98" s="37"/>
      <c r="E98" s="55"/>
      <c r="F98" s="56"/>
      <c r="G98" s="57"/>
      <c r="H98" s="55"/>
      <c r="I98" s="54"/>
      <c r="J98" s="37"/>
      <c r="K98" s="55"/>
      <c r="L98" s="54"/>
      <c r="M98" s="57"/>
      <c r="N98" s="55"/>
      <c r="O98" s="54"/>
      <c r="P98" s="72"/>
      <c r="Q98" s="77"/>
      <c r="R98" s="76"/>
      <c r="S98" s="72"/>
      <c r="T98" s="77"/>
      <c r="U98" s="76"/>
      <c r="V98" s="72"/>
      <c r="W98" s="77"/>
    </row>
    <row r="99" spans="1:23">
      <c r="A99" s="113"/>
      <c r="B99" s="115" t="s">
        <v>182</v>
      </c>
      <c r="C99" s="54"/>
      <c r="D99" s="37">
        <v>3.6</v>
      </c>
      <c r="E99" s="55"/>
      <c r="F99" s="56"/>
      <c r="G99" s="57" t="s">
        <v>122</v>
      </c>
      <c r="H99" s="55"/>
      <c r="I99" s="54"/>
      <c r="J99" s="37">
        <v>1.4</v>
      </c>
      <c r="K99" s="55"/>
      <c r="L99" s="54"/>
      <c r="M99" s="57" t="s">
        <v>240</v>
      </c>
      <c r="N99" s="55"/>
      <c r="O99" s="54"/>
      <c r="P99" s="72">
        <v>3.9</v>
      </c>
      <c r="Q99" s="77"/>
      <c r="R99" s="76"/>
      <c r="S99" s="72">
        <v>12.3</v>
      </c>
      <c r="T99" s="77"/>
      <c r="U99" s="76"/>
      <c r="V99" s="72">
        <v>14.3</v>
      </c>
      <c r="W99" s="77"/>
    </row>
    <row r="100" spans="1:23">
      <c r="A100" s="113"/>
      <c r="B100" s="115" t="s">
        <v>184</v>
      </c>
      <c r="C100" s="54"/>
      <c r="D100" s="37">
        <v>4.5</v>
      </c>
      <c r="E100" s="55"/>
      <c r="F100" s="56"/>
      <c r="G100" s="57" t="s">
        <v>179</v>
      </c>
      <c r="H100" s="55"/>
      <c r="I100" s="54"/>
      <c r="J100" s="37">
        <v>1.4</v>
      </c>
      <c r="K100" s="55"/>
      <c r="L100" s="54"/>
      <c r="M100" s="57" t="s">
        <v>217</v>
      </c>
      <c r="N100" s="55"/>
      <c r="O100" s="54"/>
      <c r="P100" s="72">
        <v>3.7</v>
      </c>
      <c r="Q100" s="77"/>
      <c r="R100" s="76"/>
      <c r="S100" s="72">
        <v>10</v>
      </c>
      <c r="T100" s="77"/>
      <c r="U100" s="76"/>
      <c r="V100" s="72">
        <v>14.5</v>
      </c>
      <c r="W100" s="77"/>
    </row>
    <row r="101" spans="1:23">
      <c r="A101" s="113"/>
      <c r="B101" s="116" t="s">
        <v>194</v>
      </c>
      <c r="C101" s="54"/>
      <c r="D101" s="37"/>
      <c r="E101" s="55"/>
      <c r="F101" s="56"/>
      <c r="G101" s="57"/>
      <c r="H101" s="55"/>
      <c r="I101" s="54"/>
      <c r="J101" s="37"/>
      <c r="K101" s="55"/>
      <c r="L101" s="54"/>
      <c r="M101" s="57"/>
      <c r="N101" s="55"/>
      <c r="O101" s="54"/>
      <c r="P101" s="72"/>
      <c r="Q101" s="77"/>
      <c r="R101" s="76"/>
      <c r="S101" s="72"/>
      <c r="T101" s="77"/>
      <c r="U101" s="76"/>
      <c r="V101" s="72"/>
      <c r="W101" s="77"/>
    </row>
    <row r="102" spans="1:23" ht="20">
      <c r="A102" s="113"/>
      <c r="B102" s="115" t="s">
        <v>195</v>
      </c>
      <c r="C102" s="54"/>
      <c r="D102" s="37">
        <v>4.4000000000000004</v>
      </c>
      <c r="E102" s="55"/>
      <c r="F102" s="56"/>
      <c r="G102" s="57" t="s">
        <v>214</v>
      </c>
      <c r="H102" s="55"/>
      <c r="I102" s="54"/>
      <c r="J102" s="37">
        <v>1.4</v>
      </c>
      <c r="K102" s="55"/>
      <c r="L102" s="54"/>
      <c r="M102" s="57" t="s">
        <v>217</v>
      </c>
      <c r="N102" s="55"/>
      <c r="O102" s="54"/>
      <c r="P102" s="72">
        <v>4.5999999999999996</v>
      </c>
      <c r="Q102" s="77"/>
      <c r="R102" s="76"/>
      <c r="S102" s="72">
        <v>11.8</v>
      </c>
      <c r="T102" s="77"/>
      <c r="U102" s="76"/>
      <c r="V102" s="72">
        <v>13.9</v>
      </c>
      <c r="W102" s="77"/>
    </row>
    <row r="103" spans="1:23">
      <c r="A103" s="113"/>
      <c r="B103" s="115" t="s">
        <v>197</v>
      </c>
      <c r="C103" s="54"/>
      <c r="D103" s="37">
        <v>3.5</v>
      </c>
      <c r="E103" s="55"/>
      <c r="F103" s="56"/>
      <c r="G103" s="57" t="s">
        <v>122</v>
      </c>
      <c r="H103" s="55"/>
      <c r="I103" s="54"/>
      <c r="J103" s="37">
        <v>1.4</v>
      </c>
      <c r="K103" s="55"/>
      <c r="L103" s="54"/>
      <c r="M103" s="57" t="s">
        <v>241</v>
      </c>
      <c r="N103" s="55"/>
      <c r="O103" s="54"/>
      <c r="P103" s="72">
        <v>2.2000000000000002</v>
      </c>
      <c r="Q103" s="77"/>
      <c r="R103" s="76"/>
      <c r="S103" s="72">
        <v>7.7</v>
      </c>
      <c r="T103" s="77"/>
      <c r="U103" s="76"/>
      <c r="V103" s="118" t="s">
        <v>242</v>
      </c>
      <c r="W103" s="77"/>
    </row>
    <row r="104" spans="1:23">
      <c r="A104" s="231" t="s">
        <v>181</v>
      </c>
      <c r="B104" s="214"/>
      <c r="C104" s="54"/>
      <c r="D104" s="37"/>
      <c r="E104" s="55"/>
      <c r="F104" s="56"/>
      <c r="G104" s="57"/>
      <c r="H104" s="55"/>
      <c r="I104" s="54"/>
      <c r="J104" s="37"/>
      <c r="K104" s="55"/>
      <c r="L104" s="54"/>
      <c r="M104" s="57"/>
      <c r="N104" s="55"/>
      <c r="O104" s="54"/>
      <c r="P104" s="72"/>
      <c r="Q104" s="77"/>
      <c r="R104" s="76"/>
      <c r="S104" s="72"/>
      <c r="T104" s="77"/>
      <c r="U104" s="76"/>
      <c r="V104" s="72"/>
      <c r="W104" s="77"/>
    </row>
    <row r="105" spans="1:23">
      <c r="A105" s="236" t="s">
        <v>182</v>
      </c>
      <c r="B105" s="237"/>
      <c r="C105" s="54"/>
      <c r="D105" s="37"/>
      <c r="E105" s="55"/>
      <c r="F105" s="56"/>
      <c r="G105" s="57"/>
      <c r="H105" s="55"/>
      <c r="I105" s="54"/>
      <c r="J105" s="37"/>
      <c r="K105" s="55"/>
      <c r="L105" s="54"/>
      <c r="M105" s="57"/>
      <c r="N105" s="55"/>
      <c r="O105" s="54"/>
      <c r="P105" s="72"/>
      <c r="Q105" s="77"/>
      <c r="R105" s="76"/>
      <c r="S105" s="72"/>
      <c r="T105" s="77"/>
      <c r="U105" s="76"/>
      <c r="V105" s="72"/>
      <c r="W105" s="77"/>
    </row>
    <row r="106" spans="1:23">
      <c r="A106" s="113"/>
      <c r="B106" s="116" t="s">
        <v>156</v>
      </c>
      <c r="C106" s="54"/>
      <c r="D106" s="37"/>
      <c r="E106" s="55"/>
      <c r="F106" s="56"/>
      <c r="G106" s="57"/>
      <c r="H106" s="55"/>
      <c r="I106" s="54"/>
      <c r="J106" s="37"/>
      <c r="K106" s="55"/>
      <c r="L106" s="54"/>
      <c r="M106" s="57"/>
      <c r="N106" s="55"/>
      <c r="O106" s="54"/>
      <c r="P106" s="72"/>
      <c r="Q106" s="77"/>
      <c r="R106" s="76"/>
      <c r="S106" s="72"/>
      <c r="T106" s="77"/>
      <c r="U106" s="76"/>
      <c r="V106" s="72"/>
      <c r="W106" s="77"/>
    </row>
    <row r="107" spans="1:23">
      <c r="A107" s="113"/>
      <c r="B107" s="115" t="s">
        <v>159</v>
      </c>
      <c r="C107" s="54"/>
      <c r="D107" s="37">
        <v>6.7</v>
      </c>
      <c r="E107" s="55"/>
      <c r="F107" s="56"/>
      <c r="G107" s="57" t="s">
        <v>122</v>
      </c>
      <c r="H107" s="55"/>
      <c r="I107" s="54"/>
      <c r="J107" s="37">
        <v>3.2</v>
      </c>
      <c r="K107" s="55"/>
      <c r="L107" s="54"/>
      <c r="M107" s="57" t="s">
        <v>243</v>
      </c>
      <c r="N107" s="55"/>
      <c r="O107" s="54"/>
      <c r="P107" s="72">
        <v>4.3</v>
      </c>
      <c r="Q107" s="77"/>
      <c r="R107" s="76"/>
      <c r="S107" s="72">
        <v>17.899999999999999</v>
      </c>
      <c r="T107" s="77"/>
      <c r="U107" s="76"/>
      <c r="V107" s="72">
        <v>17.600000000000001</v>
      </c>
      <c r="W107" s="77"/>
    </row>
    <row r="108" spans="1:23">
      <c r="A108" s="113"/>
      <c r="B108" s="115" t="s">
        <v>162</v>
      </c>
      <c r="C108" s="54"/>
      <c r="D108" s="37">
        <v>3.1</v>
      </c>
      <c r="E108" s="55"/>
      <c r="F108" s="56"/>
      <c r="G108" s="57" t="s">
        <v>214</v>
      </c>
      <c r="H108" s="55"/>
      <c r="I108" s="54"/>
      <c r="J108" s="37">
        <v>1.3</v>
      </c>
      <c r="K108" s="55"/>
      <c r="L108" s="54"/>
      <c r="M108" s="57" t="s">
        <v>244</v>
      </c>
      <c r="N108" s="55"/>
      <c r="O108" s="54"/>
      <c r="P108" s="72">
        <v>2.2000000000000002</v>
      </c>
      <c r="Q108" s="77"/>
      <c r="R108" s="76"/>
      <c r="S108" s="72">
        <v>10.199999999999999</v>
      </c>
      <c r="T108" s="77"/>
      <c r="U108" s="76"/>
      <c r="V108" s="72">
        <v>12.3</v>
      </c>
      <c r="W108" s="77"/>
    </row>
    <row r="109" spans="1:23">
      <c r="A109" s="248" t="s">
        <v>184</v>
      </c>
      <c r="B109" s="249"/>
      <c r="C109" s="54"/>
      <c r="D109" s="37"/>
      <c r="E109" s="55"/>
      <c r="F109" s="56"/>
      <c r="G109" s="57"/>
      <c r="H109" s="55"/>
      <c r="I109" s="54"/>
      <c r="J109" s="37"/>
      <c r="K109" s="55"/>
      <c r="L109" s="54"/>
      <c r="M109" s="57"/>
      <c r="N109" s="55"/>
      <c r="O109" s="54"/>
      <c r="P109" s="72"/>
      <c r="Q109" s="77"/>
      <c r="R109" s="76"/>
      <c r="S109" s="72"/>
      <c r="T109" s="77"/>
      <c r="U109" s="76"/>
      <c r="V109" s="72"/>
      <c r="W109" s="77"/>
    </row>
    <row r="110" spans="1:23">
      <c r="A110" s="113"/>
      <c r="B110" s="116" t="s">
        <v>156</v>
      </c>
      <c r="C110" s="54"/>
      <c r="D110" s="37"/>
      <c r="E110" s="55"/>
      <c r="F110" s="56"/>
      <c r="G110" s="57"/>
      <c r="H110" s="55"/>
      <c r="I110" s="54"/>
      <c r="J110" s="37"/>
      <c r="K110" s="55"/>
      <c r="L110" s="54"/>
      <c r="M110" s="57"/>
      <c r="N110" s="55"/>
      <c r="O110" s="54"/>
      <c r="P110" s="72"/>
      <c r="Q110" s="77"/>
      <c r="R110" s="76"/>
      <c r="S110" s="72"/>
      <c r="T110" s="77"/>
      <c r="U110" s="76"/>
      <c r="V110" s="72"/>
      <c r="W110" s="77"/>
    </row>
    <row r="111" spans="1:23">
      <c r="A111" s="113"/>
      <c r="B111" s="115" t="s">
        <v>159</v>
      </c>
      <c r="C111" s="54"/>
      <c r="D111" s="37">
        <v>8</v>
      </c>
      <c r="E111" s="55"/>
      <c r="F111" s="56"/>
      <c r="G111" s="57" t="s">
        <v>122</v>
      </c>
      <c r="H111" s="55"/>
      <c r="I111" s="54"/>
      <c r="J111" s="37">
        <v>1.8</v>
      </c>
      <c r="K111" s="55"/>
      <c r="L111" s="54"/>
      <c r="M111" s="57" t="s">
        <v>122</v>
      </c>
      <c r="N111" s="55"/>
      <c r="O111" s="54"/>
      <c r="P111" s="72" t="s">
        <v>122</v>
      </c>
      <c r="Q111" s="77"/>
      <c r="R111" s="76"/>
      <c r="S111" s="72" t="s">
        <v>122</v>
      </c>
      <c r="T111" s="77"/>
      <c r="U111" s="76"/>
      <c r="V111" s="72" t="s">
        <v>122</v>
      </c>
      <c r="W111" s="77"/>
    </row>
    <row r="112" spans="1:23">
      <c r="A112" s="122"/>
      <c r="B112" s="123" t="s">
        <v>162</v>
      </c>
      <c r="C112" s="92"/>
      <c r="D112" s="42">
        <v>4.5</v>
      </c>
      <c r="E112" s="93"/>
      <c r="F112" s="124"/>
      <c r="G112" s="95" t="s">
        <v>226</v>
      </c>
      <c r="H112" s="93"/>
      <c r="I112" s="92"/>
      <c r="J112" s="42">
        <v>1.3</v>
      </c>
      <c r="K112" s="93"/>
      <c r="L112" s="92"/>
      <c r="M112" s="95" t="s">
        <v>217</v>
      </c>
      <c r="N112" s="93"/>
      <c r="O112" s="92"/>
      <c r="P112" s="99">
        <v>4</v>
      </c>
      <c r="Q112" s="100"/>
      <c r="R112" s="98"/>
      <c r="S112" s="99">
        <v>10.4</v>
      </c>
      <c r="T112" s="100"/>
      <c r="U112" s="98"/>
      <c r="V112" s="99">
        <v>13.9</v>
      </c>
      <c r="W112" s="100"/>
    </row>
    <row r="113" spans="1:23" ht="18" customHeight="1">
      <c r="A113" s="230" t="s">
        <v>198</v>
      </c>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row>
  </sheetData>
  <mergeCells count="56">
    <mergeCell ref="A69:B69"/>
    <mergeCell ref="A109:B109"/>
    <mergeCell ref="A113:W113"/>
    <mergeCell ref="A76:B76"/>
    <mergeCell ref="A83:B83"/>
    <mergeCell ref="A84:B84"/>
    <mergeCell ref="A94:B94"/>
    <mergeCell ref="A104:B104"/>
    <mergeCell ref="A105:B105"/>
    <mergeCell ref="O31:Q31"/>
    <mergeCell ref="R31:T31"/>
    <mergeCell ref="U31:W31"/>
    <mergeCell ref="A32:B32"/>
    <mergeCell ref="A68:B68"/>
    <mergeCell ref="A43:B43"/>
    <mergeCell ref="A53:B53"/>
    <mergeCell ref="A54:B54"/>
    <mergeCell ref="A61:B61"/>
    <mergeCell ref="A33:B33"/>
    <mergeCell ref="A30:B31"/>
    <mergeCell ref="C30:W30"/>
    <mergeCell ref="C31:E31"/>
    <mergeCell ref="F31:H31"/>
    <mergeCell ref="I31:K31"/>
    <mergeCell ref="L31:N31"/>
    <mergeCell ref="A16:B16"/>
    <mergeCell ref="A19:B19"/>
    <mergeCell ref="A22:B22"/>
    <mergeCell ref="A25:W25"/>
    <mergeCell ref="A29:W29"/>
    <mergeCell ref="A13:B13"/>
    <mergeCell ref="Y2:Y3"/>
    <mergeCell ref="Z2:AB2"/>
    <mergeCell ref="AC2:AE2"/>
    <mergeCell ref="D3:E3"/>
    <mergeCell ref="G3:H3"/>
    <mergeCell ref="J3:K3"/>
    <mergeCell ref="M3:N3"/>
    <mergeCell ref="P3:Q3"/>
    <mergeCell ref="S3:T3"/>
    <mergeCell ref="V3:W3"/>
    <mergeCell ref="A4:B4"/>
    <mergeCell ref="A7:B7"/>
    <mergeCell ref="A10:B10"/>
    <mergeCell ref="Y11:AE11"/>
    <mergeCell ref="Y12:AE12"/>
    <mergeCell ref="A1:W1"/>
    <mergeCell ref="Y1:AE1"/>
    <mergeCell ref="A2:B3"/>
    <mergeCell ref="C2:E2"/>
    <mergeCell ref="F2:H2"/>
    <mergeCell ref="I2:K2"/>
    <mergeCell ref="L2:N2"/>
    <mergeCell ref="O2:Q2"/>
    <mergeCell ref="R2:T2"/>
    <mergeCell ref="U2:W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168" t="s">
        <v>245</v>
      </c>
      <c r="B1" s="168"/>
      <c r="C1" s="168"/>
      <c r="D1" s="168"/>
    </row>
    <row r="2" spans="1:4">
      <c r="A2" s="215" t="s">
        <v>109</v>
      </c>
      <c r="B2" s="217" t="s">
        <v>121</v>
      </c>
      <c r="C2" s="218"/>
      <c r="D2" s="218"/>
    </row>
    <row r="3" spans="1:4">
      <c r="A3" s="216"/>
      <c r="B3" s="51">
        <v>12</v>
      </c>
      <c r="C3" s="51"/>
      <c r="D3" s="52"/>
    </row>
    <row r="4" spans="1:4">
      <c r="A4" s="64" t="s">
        <v>24</v>
      </c>
      <c r="B4" s="65">
        <v>5.5</v>
      </c>
      <c r="C4" s="25"/>
      <c r="D4" s="25"/>
    </row>
    <row r="5" spans="1:4">
      <c r="A5" s="64" t="s">
        <v>25</v>
      </c>
      <c r="B5" s="65" t="s">
        <v>122</v>
      </c>
      <c r="C5" s="25"/>
      <c r="D5" s="25"/>
    </row>
    <row r="6" spans="1:4">
      <c r="A6" s="64" t="s">
        <v>115</v>
      </c>
      <c r="B6" s="65">
        <v>1.4</v>
      </c>
      <c r="C6" s="25"/>
      <c r="D6" s="25"/>
    </row>
    <row r="7" spans="1:4">
      <c r="A7" s="64" t="s">
        <v>27</v>
      </c>
      <c r="B7" s="65" t="s">
        <v>122</v>
      </c>
      <c r="C7" s="25"/>
      <c r="D7" s="25"/>
    </row>
    <row r="8" spans="1:4">
      <c r="A8" s="64" t="s">
        <v>85</v>
      </c>
      <c r="B8" s="65">
        <v>2.6</v>
      </c>
      <c r="C8" s="25"/>
      <c r="D8" s="25"/>
    </row>
    <row r="9" spans="1:4">
      <c r="A9" s="64" t="s">
        <v>246</v>
      </c>
      <c r="B9" s="65">
        <v>0</v>
      </c>
      <c r="C9" s="25"/>
      <c r="D9" s="25"/>
    </row>
    <row r="10" spans="1:4">
      <c r="A10" s="64" t="s">
        <v>247</v>
      </c>
      <c r="B10" s="65" t="s">
        <v>122</v>
      </c>
      <c r="C10" s="25"/>
      <c r="D10" s="25"/>
    </row>
    <row r="11" spans="1:4">
      <c r="A11" s="64" t="s">
        <v>31</v>
      </c>
      <c r="B11" s="65" t="s">
        <v>122</v>
      </c>
      <c r="C11" s="25"/>
      <c r="D11" s="25"/>
    </row>
    <row r="12" spans="1:4">
      <c r="A12" s="64" t="s">
        <v>87</v>
      </c>
      <c r="B12" s="65">
        <v>10.8</v>
      </c>
      <c r="C12" s="25"/>
      <c r="D12" s="25"/>
    </row>
    <row r="13" spans="1:4">
      <c r="A13" s="127" t="s">
        <v>248</v>
      </c>
      <c r="B13" s="65">
        <v>11.8</v>
      </c>
      <c r="C13" s="25"/>
      <c r="D13" s="25"/>
    </row>
    <row r="14" spans="1:4">
      <c r="A14" s="2" t="s">
        <v>249</v>
      </c>
    </row>
    <row r="15" spans="1:4">
      <c r="A15" s="12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129" bestFit="1" customWidth="1"/>
    <col min="2" max="16384" width="10.83203125" style="129"/>
  </cols>
  <sheetData>
    <row r="1" spans="1:5">
      <c r="A1" s="129" t="s">
        <v>251</v>
      </c>
      <c r="B1" s="129" t="s">
        <v>252</v>
      </c>
      <c r="C1" s="129" t="s">
        <v>253</v>
      </c>
      <c r="D1" s="129" t="s">
        <v>254</v>
      </c>
      <c r="E1" s="129" t="s">
        <v>255</v>
      </c>
    </row>
    <row r="2" spans="1:5">
      <c r="A2" s="129" t="s">
        <v>256</v>
      </c>
      <c r="B2" s="129">
        <v>14868</v>
      </c>
      <c r="C2" s="129">
        <v>23020</v>
      </c>
      <c r="D2" s="129">
        <v>0.64587313000000002</v>
      </c>
      <c r="E2" s="129" t="s">
        <v>122</v>
      </c>
    </row>
    <row r="3" spans="1:5">
      <c r="A3" s="129" t="s">
        <v>11</v>
      </c>
      <c r="B3" s="129">
        <v>428</v>
      </c>
      <c r="C3" s="129">
        <v>20262</v>
      </c>
      <c r="D3" s="129">
        <v>2.1123283999999999E-2</v>
      </c>
      <c r="E3" s="130">
        <f>D3/SUM(D$3:D$12)</f>
        <v>5.5099024322553349E-2</v>
      </c>
    </row>
    <row r="4" spans="1:5">
      <c r="A4" s="129" t="s">
        <v>25</v>
      </c>
      <c r="B4" s="129">
        <v>32</v>
      </c>
      <c r="C4" s="129">
        <v>13262</v>
      </c>
      <c r="D4" s="129">
        <v>2.4129092E-3</v>
      </c>
      <c r="E4" s="130">
        <f t="shared" ref="E4:E12" si="0">D4/SUM(D$3:D$12)</f>
        <v>6.2939523370945894E-3</v>
      </c>
    </row>
    <row r="5" spans="1:5">
      <c r="A5" s="129" t="s">
        <v>257</v>
      </c>
      <c r="B5" s="129">
        <v>4340</v>
      </c>
      <c r="C5" s="129">
        <v>23020</v>
      </c>
      <c r="D5" s="129">
        <v>0.18853170999999999</v>
      </c>
      <c r="E5" s="130">
        <f t="shared" si="0"/>
        <v>0.49177548693955797</v>
      </c>
    </row>
    <row r="6" spans="1:5">
      <c r="A6" s="129" t="s">
        <v>55</v>
      </c>
      <c r="B6" s="129">
        <v>289</v>
      </c>
      <c r="C6" s="129">
        <v>20581</v>
      </c>
      <c r="D6" s="129">
        <v>1.4042078E-2</v>
      </c>
      <c r="E6" s="130">
        <f t="shared" si="0"/>
        <v>3.6628054485334349E-2</v>
      </c>
    </row>
    <row r="7" spans="1:5">
      <c r="A7" s="129" t="s">
        <v>258</v>
      </c>
      <c r="B7" s="129">
        <v>631</v>
      </c>
      <c r="C7" s="129">
        <v>23020</v>
      </c>
      <c r="D7" s="129">
        <v>2.7410947000000001E-2</v>
      </c>
      <c r="E7" s="130">
        <f t="shared" si="0"/>
        <v>7.1500077140335794E-2</v>
      </c>
    </row>
    <row r="8" spans="1:5">
      <c r="A8" s="129" t="s">
        <v>259</v>
      </c>
      <c r="B8" s="129">
        <v>1720</v>
      </c>
      <c r="C8" s="129">
        <v>17980</v>
      </c>
      <c r="D8" s="129">
        <v>9.5661848999999993E-2</v>
      </c>
      <c r="E8" s="130">
        <f t="shared" si="0"/>
        <v>0.24952912363396834</v>
      </c>
    </row>
    <row r="9" spans="1:5">
      <c r="A9" s="129" t="s">
        <v>260</v>
      </c>
      <c r="B9" s="129">
        <v>26</v>
      </c>
      <c r="C9" s="129">
        <v>11454</v>
      </c>
      <c r="D9" s="129">
        <v>2.2699492999999999E-3</v>
      </c>
      <c r="E9" s="130">
        <f t="shared" si="0"/>
        <v>5.9210486253777088E-3</v>
      </c>
    </row>
    <row r="10" spans="1:5">
      <c r="A10" s="129" t="s">
        <v>261</v>
      </c>
      <c r="B10" s="129">
        <v>129</v>
      </c>
      <c r="C10" s="129">
        <v>21539</v>
      </c>
      <c r="D10" s="129">
        <v>5.9891362E-3</v>
      </c>
      <c r="E10" s="130">
        <f t="shared" si="0"/>
        <v>1.5622360668676553E-2</v>
      </c>
    </row>
    <row r="11" spans="1:5">
      <c r="A11" s="129" t="s">
        <v>10</v>
      </c>
      <c r="B11" s="129">
        <v>350</v>
      </c>
      <c r="C11" s="129">
        <v>21849</v>
      </c>
      <c r="D11" s="129">
        <v>1.6019038999999999E-2</v>
      </c>
      <c r="E11" s="130">
        <f t="shared" si="0"/>
        <v>4.1784857860403271E-2</v>
      </c>
    </row>
    <row r="12" spans="1:5">
      <c r="A12" s="129" t="s">
        <v>248</v>
      </c>
      <c r="B12" s="129">
        <v>207</v>
      </c>
      <c r="C12" s="129">
        <v>20891</v>
      </c>
      <c r="D12" s="129">
        <v>9.9085727999999994E-3</v>
      </c>
      <c r="E12" s="130">
        <f t="shared" si="0"/>
        <v>2.5846013986697832E-2</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zoomScale="150" zoomScaleNormal="150" zoomScalePageLayoutView="150" workbookViewId="0">
      <selection activeCell="F3" sqref="F3"/>
    </sheetView>
  </sheetViews>
  <sheetFormatPr baseColWidth="10" defaultRowHeight="11" x14ac:dyDescent="0"/>
  <cols>
    <col min="1" max="2" width="10.83203125" style="155"/>
    <col min="3" max="3" width="8.6640625" style="155" bestFit="1" customWidth="1"/>
    <col min="4" max="4" width="11.5" style="155" bestFit="1" customWidth="1"/>
    <col min="5" max="16384" width="10.83203125" style="155"/>
  </cols>
  <sheetData>
    <row r="1" spans="1:6" ht="15">
      <c r="A1" s="154" t="s">
        <v>2</v>
      </c>
      <c r="B1" s="154" t="s">
        <v>342</v>
      </c>
      <c r="C1" s="154" t="s">
        <v>343</v>
      </c>
      <c r="D1" s="154" t="s">
        <v>344</v>
      </c>
      <c r="F1" s="156" t="s">
        <v>345</v>
      </c>
    </row>
    <row r="2" spans="1:6">
      <c r="A2" s="157">
        <v>2005</v>
      </c>
      <c r="F2" s="155" t="s">
        <v>346</v>
      </c>
    </row>
    <row r="3" spans="1:6" ht="14">
      <c r="A3" s="157">
        <v>2006</v>
      </c>
      <c r="B3" s="154"/>
      <c r="C3" s="154"/>
      <c r="D3" s="154"/>
      <c r="F3" s="155" t="s">
        <v>347</v>
      </c>
    </row>
    <row r="4" spans="1:6">
      <c r="A4" s="157">
        <v>2007</v>
      </c>
      <c r="B4" s="158">
        <v>5.73</v>
      </c>
      <c r="C4" s="158">
        <f t="shared" ref="C4:C9" si="0">$B$10/B4</f>
        <v>0.82966841186736462</v>
      </c>
      <c r="D4" s="158">
        <f t="shared" ref="D4:D9" si="1">B4/$B$10</f>
        <v>1.2053007993268827</v>
      </c>
      <c r="F4" s="155" t="s">
        <v>348</v>
      </c>
    </row>
    <row r="5" spans="1:6">
      <c r="A5" s="157">
        <v>2008</v>
      </c>
      <c r="B5" s="158">
        <f>B4+((B9-B4)/5)</f>
        <v>5.5600000000000005</v>
      </c>
      <c r="C5" s="158">
        <f t="shared" si="0"/>
        <v>0.85503597122302144</v>
      </c>
      <c r="D5" s="158">
        <f t="shared" si="1"/>
        <v>1.1695414387883889</v>
      </c>
      <c r="F5" s="155" t="s">
        <v>349</v>
      </c>
    </row>
    <row r="6" spans="1:6" ht="14">
      <c r="A6" s="157">
        <v>2009</v>
      </c>
      <c r="B6" s="158">
        <f>B4+(((B9-B4)/5)*2)</f>
        <v>5.3900000000000006</v>
      </c>
      <c r="C6" s="158">
        <f t="shared" si="0"/>
        <v>0.88200371057513893</v>
      </c>
      <c r="D6" s="158">
        <f t="shared" si="1"/>
        <v>1.1337820782498951</v>
      </c>
      <c r="F6" s="154"/>
    </row>
    <row r="7" spans="1:6">
      <c r="A7" s="157">
        <v>2010</v>
      </c>
      <c r="B7" s="158">
        <f>B4+(((B9-B4)/5)*3)</f>
        <v>5.2200000000000006</v>
      </c>
      <c r="C7" s="158">
        <f t="shared" si="0"/>
        <v>0.91072796934865885</v>
      </c>
      <c r="D7" s="158">
        <f t="shared" si="1"/>
        <v>1.0980227177114013</v>
      </c>
    </row>
    <row r="8" spans="1:6">
      <c r="A8" s="157">
        <v>2011</v>
      </c>
      <c r="B8" s="158">
        <f>B4+(((B9-B4)/5)*4)</f>
        <v>5.05</v>
      </c>
      <c r="C8" s="158">
        <f t="shared" si="0"/>
        <v>0.94138613861386133</v>
      </c>
      <c r="D8" s="158">
        <f t="shared" si="1"/>
        <v>1.062263357172907</v>
      </c>
    </row>
    <row r="9" spans="1:6">
      <c r="A9" s="157">
        <v>2012</v>
      </c>
      <c r="B9" s="158">
        <v>4.88</v>
      </c>
      <c r="C9" s="158">
        <f t="shared" si="0"/>
        <v>0.97418032786885234</v>
      </c>
      <c r="D9" s="158">
        <f t="shared" si="1"/>
        <v>1.0265039966344132</v>
      </c>
    </row>
    <row r="10" spans="1:6">
      <c r="A10" s="157">
        <v>2013</v>
      </c>
      <c r="B10" s="158">
        <f>B9+((B14-B9)/5)</f>
        <v>4.7539999999999996</v>
      </c>
      <c r="C10" s="158">
        <f>$B$10/B10</f>
        <v>1</v>
      </c>
      <c r="D10" s="158">
        <f>B10/$B$10</f>
        <v>1</v>
      </c>
    </row>
    <row r="11" spans="1:6">
      <c r="A11" s="157">
        <v>2014</v>
      </c>
      <c r="B11" s="158">
        <f>B9+(((B14-B9)/5)*2)</f>
        <v>4.6280000000000001</v>
      </c>
      <c r="C11" s="158">
        <f t="shared" ref="C11:C74" si="2">$B$10/B11</f>
        <v>1.0272255834053585</v>
      </c>
      <c r="D11" s="158">
        <f t="shared" ref="D11:D74" si="3">B11/$B$10</f>
        <v>0.97349600336558695</v>
      </c>
    </row>
    <row r="12" spans="1:6">
      <c r="A12" s="157">
        <v>2015</v>
      </c>
      <c r="B12" s="158">
        <f>B9+(((B14-B9)/5)*3)</f>
        <v>4.5019999999999998</v>
      </c>
      <c r="C12" s="158">
        <f t="shared" si="2"/>
        <v>1.0559751221679252</v>
      </c>
      <c r="D12" s="158">
        <f t="shared" si="3"/>
        <v>0.94699200673117379</v>
      </c>
    </row>
    <row r="13" spans="1:6">
      <c r="A13" s="157">
        <v>2016</v>
      </c>
      <c r="B13" s="158">
        <f>B9+(((B14-B9)/5)*4)</f>
        <v>4.3760000000000003</v>
      </c>
      <c r="C13" s="158">
        <f t="shared" si="2"/>
        <v>1.086380255941499</v>
      </c>
      <c r="D13" s="158">
        <f t="shared" si="3"/>
        <v>0.92048801009676073</v>
      </c>
    </row>
    <row r="14" spans="1:6">
      <c r="A14" s="157">
        <v>2017</v>
      </c>
      <c r="B14" s="158">
        <v>4.25</v>
      </c>
      <c r="C14" s="158">
        <f t="shared" si="2"/>
        <v>1.1185882352941174</v>
      </c>
      <c r="D14" s="158">
        <f t="shared" si="3"/>
        <v>0.89398401346234757</v>
      </c>
    </row>
    <row r="15" spans="1:6">
      <c r="A15" s="157">
        <v>2018</v>
      </c>
      <c r="B15" s="158">
        <f>B14+((B19-B14)/5)</f>
        <v>4.1826600000000003</v>
      </c>
      <c r="C15" s="158">
        <f t="shared" si="2"/>
        <v>1.1365972849813275</v>
      </c>
      <c r="D15" s="158">
        <f t="shared" si="3"/>
        <v>0.87981909970551131</v>
      </c>
    </row>
    <row r="16" spans="1:6">
      <c r="A16" s="157">
        <v>2019</v>
      </c>
      <c r="B16" s="158">
        <f>B14+(((B19-B14)/5)*2)</f>
        <v>4.1153199999999996</v>
      </c>
      <c r="C16" s="158">
        <f t="shared" si="2"/>
        <v>1.1551957077456918</v>
      </c>
      <c r="D16" s="158">
        <f t="shared" si="3"/>
        <v>0.86565418594867483</v>
      </c>
    </row>
    <row r="17" spans="1:4">
      <c r="A17" s="157">
        <v>2020</v>
      </c>
      <c r="B17" s="158">
        <f>B14+(((B19-B14)/5)*3)</f>
        <v>4.0479799999999999</v>
      </c>
      <c r="C17" s="158">
        <f t="shared" si="2"/>
        <v>1.1744129170598667</v>
      </c>
      <c r="D17" s="158">
        <f t="shared" si="3"/>
        <v>0.85148927219183856</v>
      </c>
    </row>
    <row r="18" spans="1:4">
      <c r="A18" s="157">
        <v>2021</v>
      </c>
      <c r="B18" s="158">
        <f>B14+(((B19-B14)/5)*4)</f>
        <v>3.9806400000000002</v>
      </c>
      <c r="C18" s="158">
        <f t="shared" si="2"/>
        <v>1.1942803167329874</v>
      </c>
      <c r="D18" s="158">
        <f t="shared" si="3"/>
        <v>0.83732435843500219</v>
      </c>
    </row>
    <row r="19" spans="1:4">
      <c r="A19" s="157">
        <v>2022</v>
      </c>
      <c r="B19" s="158">
        <v>3.9133</v>
      </c>
      <c r="C19" s="158">
        <f t="shared" si="2"/>
        <v>1.2148314721590472</v>
      </c>
      <c r="D19" s="158">
        <f t="shared" si="3"/>
        <v>0.82315944467816582</v>
      </c>
    </row>
    <row r="20" spans="1:4">
      <c r="A20" s="157">
        <v>2023</v>
      </c>
      <c r="B20" s="158">
        <f>B19+((B24-B19)/5)</f>
        <v>3.8542200000000002</v>
      </c>
      <c r="C20" s="158">
        <f t="shared" si="2"/>
        <v>1.233453201944881</v>
      </c>
      <c r="D20" s="158">
        <f t="shared" si="3"/>
        <v>0.81073201514514104</v>
      </c>
    </row>
    <row r="21" spans="1:4">
      <c r="A21" s="157">
        <v>2024</v>
      </c>
      <c r="B21" s="158">
        <f>B19+(((B24-B19)/5)*2)</f>
        <v>3.79514</v>
      </c>
      <c r="C21" s="158">
        <f t="shared" si="2"/>
        <v>1.2526547110251531</v>
      </c>
      <c r="D21" s="158">
        <f t="shared" si="3"/>
        <v>0.79830458561211615</v>
      </c>
    </row>
    <row r="22" spans="1:4">
      <c r="A22" s="157">
        <v>2025</v>
      </c>
      <c r="B22" s="158">
        <f>B19+(((B24-B19)/5)*3)</f>
        <v>3.7360600000000002</v>
      </c>
      <c r="C22" s="158">
        <f t="shared" si="2"/>
        <v>1.272463504333442</v>
      </c>
      <c r="D22" s="158">
        <f t="shared" si="3"/>
        <v>0.78587715607909137</v>
      </c>
    </row>
    <row r="23" spans="1:4">
      <c r="A23" s="157">
        <v>2026</v>
      </c>
      <c r="B23" s="158">
        <f>B19+(((B24-B19)/5)*4)</f>
        <v>3.6769799999999999</v>
      </c>
      <c r="C23" s="158">
        <f t="shared" si="2"/>
        <v>1.2929088545491136</v>
      </c>
      <c r="D23" s="158">
        <f t="shared" si="3"/>
        <v>0.77344972654606647</v>
      </c>
    </row>
    <row r="24" spans="1:4">
      <c r="A24" s="157">
        <v>2027</v>
      </c>
      <c r="B24" s="158">
        <v>3.6179000000000001</v>
      </c>
      <c r="C24" s="158">
        <f t="shared" si="2"/>
        <v>1.3140219464330134</v>
      </c>
      <c r="D24" s="158">
        <f t="shared" si="3"/>
        <v>0.76102229701304169</v>
      </c>
    </row>
    <row r="25" spans="1:4">
      <c r="A25" s="157">
        <v>2028</v>
      </c>
      <c r="B25" s="158">
        <f>B24+((B29-B24)/5)</f>
        <v>3.5672600000000001</v>
      </c>
      <c r="C25" s="158">
        <f t="shared" si="2"/>
        <v>1.3326754988422485</v>
      </c>
      <c r="D25" s="158">
        <f t="shared" si="3"/>
        <v>0.75037021455616337</v>
      </c>
    </row>
    <row r="26" spans="1:4">
      <c r="A26" s="157">
        <v>2029</v>
      </c>
      <c r="B26" s="158">
        <f>B24+(((B29-B24)/5)*2)</f>
        <v>3.5166200000000001</v>
      </c>
      <c r="C26" s="158">
        <f t="shared" si="2"/>
        <v>1.3518662806899806</v>
      </c>
      <c r="D26" s="158">
        <f t="shared" si="3"/>
        <v>0.73971813209928494</v>
      </c>
    </row>
    <row r="27" spans="1:4">
      <c r="A27" s="157">
        <v>2030</v>
      </c>
      <c r="B27" s="158">
        <f>B24+(((B29-B24)/5)*3)</f>
        <v>3.4659800000000001</v>
      </c>
      <c r="C27" s="158">
        <f t="shared" si="2"/>
        <v>1.3716178396874763</v>
      </c>
      <c r="D27" s="158">
        <f t="shared" si="3"/>
        <v>0.72906604964240651</v>
      </c>
    </row>
    <row r="28" spans="1:4">
      <c r="A28" s="157">
        <v>2031</v>
      </c>
      <c r="B28" s="158">
        <f>B24+(((B29-B24)/5)*4)</f>
        <v>3.41534</v>
      </c>
      <c r="C28" s="158">
        <f t="shared" si="2"/>
        <v>1.391955120134452</v>
      </c>
      <c r="D28" s="158">
        <f t="shared" si="3"/>
        <v>0.71841396718552808</v>
      </c>
    </row>
    <row r="29" spans="1:4">
      <c r="A29" s="157">
        <v>2032</v>
      </c>
      <c r="B29" s="158">
        <v>3.3647</v>
      </c>
      <c r="C29" s="158">
        <f t="shared" si="2"/>
        <v>1.412904568014979</v>
      </c>
      <c r="D29" s="158">
        <f t="shared" si="3"/>
        <v>0.70776188472864965</v>
      </c>
    </row>
    <row r="30" spans="1:4">
      <c r="A30" s="157">
        <v>2033</v>
      </c>
      <c r="B30" s="158">
        <f>B29+((B34-B29)/5)</f>
        <v>3.32308</v>
      </c>
      <c r="C30" s="158">
        <f t="shared" si="2"/>
        <v>1.4306005272217339</v>
      </c>
      <c r="D30" s="158">
        <f t="shared" si="3"/>
        <v>0.69900715187210782</v>
      </c>
    </row>
    <row r="31" spans="1:4">
      <c r="A31" s="157">
        <v>2034</v>
      </c>
      <c r="B31" s="158">
        <f>B29+(((B34-B29)/5)*2)</f>
        <v>3.28146</v>
      </c>
      <c r="C31" s="158">
        <f t="shared" si="2"/>
        <v>1.4487453755340609</v>
      </c>
      <c r="D31" s="158">
        <f t="shared" si="3"/>
        <v>0.69025241901556589</v>
      </c>
    </row>
    <row r="32" spans="1:4">
      <c r="A32" s="157">
        <v>2035</v>
      </c>
      <c r="B32" s="158">
        <f>B29+(((B34-B29)/5)*3)</f>
        <v>3.2398400000000001</v>
      </c>
      <c r="C32" s="158">
        <f t="shared" si="2"/>
        <v>1.4673564126623535</v>
      </c>
      <c r="D32" s="158">
        <f t="shared" si="3"/>
        <v>0.68149768615902406</v>
      </c>
    </row>
    <row r="33" spans="1:4">
      <c r="A33" s="157">
        <v>2036</v>
      </c>
      <c r="B33" s="158">
        <f>B29+(((B34-B29)/5)*4)</f>
        <v>3.1982200000000001</v>
      </c>
      <c r="C33" s="158">
        <f t="shared" si="2"/>
        <v>1.486451838835352</v>
      </c>
      <c r="D33" s="158">
        <f t="shared" si="3"/>
        <v>0.67274295330248224</v>
      </c>
    </row>
    <row r="34" spans="1:4">
      <c r="A34" s="157">
        <v>2037</v>
      </c>
      <c r="B34" s="158">
        <v>3.1566000000000001</v>
      </c>
      <c r="C34" s="158">
        <f t="shared" si="2"/>
        <v>1.5060508141671416</v>
      </c>
      <c r="D34" s="158">
        <f t="shared" si="3"/>
        <v>0.6639882204459403</v>
      </c>
    </row>
    <row r="35" spans="1:4">
      <c r="A35" s="157">
        <v>2038</v>
      </c>
      <c r="B35" s="158">
        <f>B34+((B39-B34)/5)</f>
        <v>3.12134</v>
      </c>
      <c r="C35" s="158">
        <f t="shared" si="2"/>
        <v>1.523063812337009</v>
      </c>
      <c r="D35" s="158">
        <f t="shared" si="3"/>
        <v>0.65657130837189737</v>
      </c>
    </row>
    <row r="36" spans="1:4">
      <c r="A36" s="157">
        <v>2039</v>
      </c>
      <c r="B36" s="158">
        <f>B34+(((B39-B34)/5)*2)</f>
        <v>3.0860799999999999</v>
      </c>
      <c r="C36" s="158">
        <f t="shared" si="2"/>
        <v>1.5404655744504354</v>
      </c>
      <c r="D36" s="158">
        <f t="shared" si="3"/>
        <v>0.64915439629785443</v>
      </c>
    </row>
    <row r="37" spans="1:4">
      <c r="A37" s="157">
        <v>2040</v>
      </c>
      <c r="B37" s="158">
        <f>B34+(((B39-B34)/5)*3)</f>
        <v>3.0508200000000003</v>
      </c>
      <c r="C37" s="158">
        <f t="shared" si="2"/>
        <v>1.5582695799817752</v>
      </c>
      <c r="D37" s="158">
        <f t="shared" si="3"/>
        <v>0.64173748422381161</v>
      </c>
    </row>
    <row r="38" spans="1:4">
      <c r="A38" s="157">
        <v>2041</v>
      </c>
      <c r="B38" s="158">
        <f>B34+(((B39-B34)/5)*4)</f>
        <v>3.0155600000000002</v>
      </c>
      <c r="C38" s="158">
        <f t="shared" si="2"/>
        <v>1.5764899388504952</v>
      </c>
      <c r="D38" s="158">
        <f t="shared" si="3"/>
        <v>0.63432057214976878</v>
      </c>
    </row>
    <row r="39" spans="1:4">
      <c r="A39" s="157">
        <v>2042</v>
      </c>
      <c r="B39" s="158">
        <v>2.9803000000000002</v>
      </c>
      <c r="C39" s="158">
        <f t="shared" si="2"/>
        <v>1.5951414287152297</v>
      </c>
      <c r="D39" s="158">
        <f t="shared" si="3"/>
        <v>0.62690366007572584</v>
      </c>
    </row>
    <row r="40" spans="1:4">
      <c r="A40" s="157">
        <v>2043</v>
      </c>
      <c r="B40" s="158">
        <f>B39+((B44-B39)/5)</f>
        <v>2.9483600000000001</v>
      </c>
      <c r="C40" s="158">
        <f t="shared" si="2"/>
        <v>1.6124218209445249</v>
      </c>
      <c r="D40" s="158">
        <f t="shared" si="3"/>
        <v>0.62018510727808174</v>
      </c>
    </row>
    <row r="41" spans="1:4">
      <c r="A41" s="157">
        <v>2044</v>
      </c>
      <c r="B41" s="158">
        <f>B39+(((B44-B39)/5)*2)</f>
        <v>2.91642</v>
      </c>
      <c r="C41" s="158">
        <f t="shared" si="2"/>
        <v>1.6300807153976449</v>
      </c>
      <c r="D41" s="158">
        <f t="shared" si="3"/>
        <v>0.61346655448043763</v>
      </c>
    </row>
    <row r="42" spans="1:4">
      <c r="A42" s="157">
        <v>2045</v>
      </c>
      <c r="B42" s="158">
        <f>B39+(((B44-B39)/5)*3)</f>
        <v>2.8844800000000004</v>
      </c>
      <c r="C42" s="158">
        <f t="shared" si="2"/>
        <v>1.6481306856001772</v>
      </c>
      <c r="D42" s="158">
        <f t="shared" si="3"/>
        <v>0.60674800168279353</v>
      </c>
    </row>
    <row r="43" spans="1:4">
      <c r="A43" s="157">
        <v>2046</v>
      </c>
      <c r="B43" s="158">
        <f>B39+(((B44-B39)/5)*4)</f>
        <v>2.8525400000000003</v>
      </c>
      <c r="C43" s="158">
        <f t="shared" si="2"/>
        <v>1.6665848682227065</v>
      </c>
      <c r="D43" s="158">
        <f t="shared" si="3"/>
        <v>0.60002944888514942</v>
      </c>
    </row>
    <row r="44" spans="1:4">
      <c r="A44" s="157">
        <v>2047</v>
      </c>
      <c r="B44" s="158">
        <v>2.8206000000000002</v>
      </c>
      <c r="C44" s="158">
        <f t="shared" si="2"/>
        <v>1.68545699496561</v>
      </c>
      <c r="D44" s="158">
        <f t="shared" si="3"/>
        <v>0.59331089608750531</v>
      </c>
    </row>
    <row r="45" spans="1:4">
      <c r="A45" s="157">
        <v>2048</v>
      </c>
      <c r="B45" s="158">
        <f>B44+((B49-B44)/5)</f>
        <v>2.7944200000000001</v>
      </c>
      <c r="C45" s="158">
        <f t="shared" si="2"/>
        <v>1.7012474860615081</v>
      </c>
      <c r="D45" s="158">
        <f t="shared" si="3"/>
        <v>0.58780395456457724</v>
      </c>
    </row>
    <row r="46" spans="1:4">
      <c r="A46" s="157">
        <v>2049</v>
      </c>
      <c r="B46" s="158">
        <f>B44+(((B49-B44)/5)*2)</f>
        <v>2.76824</v>
      </c>
      <c r="C46" s="158">
        <f t="shared" si="2"/>
        <v>1.7173366471115219</v>
      </c>
      <c r="D46" s="158">
        <f t="shared" si="3"/>
        <v>0.58229701304164916</v>
      </c>
    </row>
    <row r="47" spans="1:4">
      <c r="A47" s="157">
        <v>2050</v>
      </c>
      <c r="B47" s="158">
        <f>B44+(((B49-B44)/5)*3)</f>
        <v>2.7420600000000004</v>
      </c>
      <c r="C47" s="158">
        <f t="shared" si="2"/>
        <v>1.7337330328293323</v>
      </c>
      <c r="D47" s="158">
        <f t="shared" si="3"/>
        <v>0.57679007151872119</v>
      </c>
    </row>
    <row r="48" spans="1:4">
      <c r="A48" s="157">
        <v>2051</v>
      </c>
      <c r="B48" s="158">
        <f>B44+(((B49-B44)/5)*4)</f>
        <v>2.7158800000000003</v>
      </c>
      <c r="C48" s="158">
        <f t="shared" si="2"/>
        <v>1.7504455277847324</v>
      </c>
      <c r="D48" s="158">
        <f t="shared" si="3"/>
        <v>0.57128312999579312</v>
      </c>
    </row>
    <row r="49" spans="1:4">
      <c r="A49" s="157">
        <v>2052</v>
      </c>
      <c r="B49" s="158">
        <v>2.6897000000000002</v>
      </c>
      <c r="C49" s="158">
        <f t="shared" si="2"/>
        <v>1.7674833624567792</v>
      </c>
      <c r="D49" s="158">
        <f t="shared" si="3"/>
        <v>0.56577618847286504</v>
      </c>
    </row>
    <row r="50" spans="1:4">
      <c r="A50" s="157">
        <v>2053</v>
      </c>
      <c r="B50" s="158">
        <f>B49+((B54-B49)/5)</f>
        <v>2.6650200000000002</v>
      </c>
      <c r="C50" s="158">
        <f t="shared" si="2"/>
        <v>1.7838515283187366</v>
      </c>
      <c r="D50" s="158">
        <f t="shared" si="3"/>
        <v>0.56058477071939428</v>
      </c>
    </row>
    <row r="51" spans="1:4">
      <c r="A51" s="157">
        <v>2054</v>
      </c>
      <c r="B51" s="158">
        <f>B49+(((B54-B49)/5)*2)</f>
        <v>2.6403400000000001</v>
      </c>
      <c r="C51" s="158">
        <f t="shared" si="2"/>
        <v>1.8005256898732735</v>
      </c>
      <c r="D51" s="158">
        <f t="shared" si="3"/>
        <v>0.55539335296592351</v>
      </c>
    </row>
    <row r="52" spans="1:4">
      <c r="A52" s="157">
        <v>2055</v>
      </c>
      <c r="B52" s="158">
        <f>B49+(((B54-B49)/5)*3)</f>
        <v>2.6156600000000001</v>
      </c>
      <c r="C52" s="158">
        <f t="shared" si="2"/>
        <v>1.8175145087664297</v>
      </c>
      <c r="D52" s="158">
        <f t="shared" si="3"/>
        <v>0.55020193521245275</v>
      </c>
    </row>
    <row r="53" spans="1:4">
      <c r="A53" s="157">
        <v>2056</v>
      </c>
      <c r="B53" s="158">
        <f>B49+(((B54-B49)/5)*4)</f>
        <v>2.5909800000000001</v>
      </c>
      <c r="C53" s="158">
        <f t="shared" si="2"/>
        <v>1.8348269766651999</v>
      </c>
      <c r="D53" s="158">
        <f t="shared" si="3"/>
        <v>0.54501051745898199</v>
      </c>
    </row>
    <row r="54" spans="1:4">
      <c r="A54" s="157">
        <v>2057</v>
      </c>
      <c r="B54" s="158">
        <v>2.5663</v>
      </c>
      <c r="C54" s="158">
        <f t="shared" si="2"/>
        <v>1.8524724311265244</v>
      </c>
      <c r="D54" s="158">
        <f t="shared" si="3"/>
        <v>0.53981909970551123</v>
      </c>
    </row>
    <row r="55" spans="1:4">
      <c r="A55" s="157">
        <v>2058</v>
      </c>
      <c r="B55" s="158">
        <f>B54+((B59-B54)/5)</f>
        <v>2.5455200000000002</v>
      </c>
      <c r="C55" s="158">
        <f t="shared" si="2"/>
        <v>1.8675948332757155</v>
      </c>
      <c r="D55" s="158">
        <f t="shared" si="3"/>
        <v>0.53544804375262944</v>
      </c>
    </row>
    <row r="56" spans="1:4">
      <c r="A56" s="157">
        <v>2059</v>
      </c>
      <c r="B56" s="158">
        <f>B54+(((B59-B54)/5)*2)</f>
        <v>2.52474</v>
      </c>
      <c r="C56" s="158">
        <f t="shared" si="2"/>
        <v>1.8829661668132163</v>
      </c>
      <c r="D56" s="158">
        <f t="shared" si="3"/>
        <v>0.53107698779974766</v>
      </c>
    </row>
    <row r="57" spans="1:4">
      <c r="A57" s="157">
        <v>2060</v>
      </c>
      <c r="B57" s="158">
        <f>B54+(((B59-B54)/5)*3)</f>
        <v>2.5039600000000002</v>
      </c>
      <c r="C57" s="158">
        <f t="shared" si="2"/>
        <v>1.8985926292752278</v>
      </c>
      <c r="D57" s="158">
        <f t="shared" si="3"/>
        <v>0.52670593184686587</v>
      </c>
    </row>
    <row r="58" spans="1:4">
      <c r="A58" s="157">
        <v>2061</v>
      </c>
      <c r="B58" s="158">
        <f>B54+(((B59-B54)/5)*4)</f>
        <v>2.4831799999999999</v>
      </c>
      <c r="C58" s="158">
        <f t="shared" si="2"/>
        <v>1.9144806256493687</v>
      </c>
      <c r="D58" s="158">
        <f t="shared" si="3"/>
        <v>0.52233487589398409</v>
      </c>
    </row>
    <row r="59" spans="1:4">
      <c r="A59" s="157">
        <v>2062</v>
      </c>
      <c r="B59" s="158">
        <v>2.4624000000000001</v>
      </c>
      <c r="C59" s="158">
        <f t="shared" si="2"/>
        <v>1.9306367771280049</v>
      </c>
      <c r="D59" s="158">
        <f t="shared" si="3"/>
        <v>0.5179638199411023</v>
      </c>
    </row>
    <row r="60" spans="1:4">
      <c r="A60" s="157">
        <v>2063</v>
      </c>
      <c r="B60" s="158">
        <f>B59+((B64-B59)/5)</f>
        <v>2.44272</v>
      </c>
      <c r="C60" s="158">
        <f t="shared" si="2"/>
        <v>1.9461911311980087</v>
      </c>
      <c r="D60" s="158">
        <f t="shared" si="3"/>
        <v>0.51382414808582255</v>
      </c>
    </row>
    <row r="61" spans="1:4">
      <c r="A61" s="157">
        <v>2064</v>
      </c>
      <c r="B61" s="158">
        <f>B59+(((B64-B59)/5)*2)</f>
        <v>2.4230399999999999</v>
      </c>
      <c r="C61" s="158">
        <f t="shared" si="2"/>
        <v>1.961998151082937</v>
      </c>
      <c r="D61" s="158">
        <f t="shared" si="3"/>
        <v>0.50968447623054269</v>
      </c>
    </row>
    <row r="62" spans="1:4">
      <c r="A62" s="157">
        <v>2065</v>
      </c>
      <c r="B62" s="158">
        <f>B59+(((B64-B59)/5)*3)</f>
        <v>2.4033600000000002</v>
      </c>
      <c r="C62" s="158">
        <f t="shared" si="2"/>
        <v>1.9780640436721919</v>
      </c>
      <c r="D62" s="158">
        <f t="shared" si="3"/>
        <v>0.50554480437526306</v>
      </c>
    </row>
    <row r="63" spans="1:4">
      <c r="A63" s="157">
        <v>2066</v>
      </c>
      <c r="B63" s="158">
        <f>B59+(((B64-B59)/5)*4)</f>
        <v>2.38368</v>
      </c>
      <c r="C63" s="158">
        <f t="shared" si="2"/>
        <v>1.9943952208350113</v>
      </c>
      <c r="D63" s="158">
        <f t="shared" si="3"/>
        <v>0.5014051325199832</v>
      </c>
    </row>
    <row r="64" spans="1:4">
      <c r="A64" s="157">
        <v>2067</v>
      </c>
      <c r="B64" s="158">
        <v>2.3639999999999999</v>
      </c>
      <c r="C64" s="158">
        <f t="shared" si="2"/>
        <v>2.0109983079526228</v>
      </c>
      <c r="D64" s="158">
        <f t="shared" si="3"/>
        <v>0.49726546066470345</v>
      </c>
    </row>
    <row r="65" spans="1:4">
      <c r="A65" s="157">
        <v>2068</v>
      </c>
      <c r="B65" s="158">
        <f>B64+((B69-B64)/5)</f>
        <v>2.3456799999999998</v>
      </c>
      <c r="C65" s="158">
        <f t="shared" si="2"/>
        <v>2.0267044098086697</v>
      </c>
      <c r="D65" s="158">
        <f t="shared" si="3"/>
        <v>0.49341186369373158</v>
      </c>
    </row>
    <row r="66" spans="1:4">
      <c r="A66" s="157">
        <v>2069</v>
      </c>
      <c r="B66" s="158">
        <f>B64+(((B69-B64)/5)*2)</f>
        <v>2.3273600000000001</v>
      </c>
      <c r="C66" s="158">
        <f t="shared" si="2"/>
        <v>2.0426577753334247</v>
      </c>
      <c r="D66" s="158">
        <f t="shared" si="3"/>
        <v>0.48955826672275987</v>
      </c>
    </row>
    <row r="67" spans="1:4">
      <c r="A67" s="157">
        <v>2070</v>
      </c>
      <c r="B67" s="158">
        <f>B64+(((B69-B64)/5)*3)</f>
        <v>2.30904</v>
      </c>
      <c r="C67" s="158">
        <f t="shared" si="2"/>
        <v>2.0588642899213525</v>
      </c>
      <c r="D67" s="158">
        <f t="shared" si="3"/>
        <v>0.485704669751788</v>
      </c>
    </row>
    <row r="68" spans="1:4">
      <c r="A68" s="157">
        <v>2071</v>
      </c>
      <c r="B68" s="158">
        <f>B64+(((B69-B64)/5)*4)</f>
        <v>2.2907200000000003</v>
      </c>
      <c r="C68" s="158">
        <f t="shared" si="2"/>
        <v>2.075330027240343</v>
      </c>
      <c r="D68" s="158">
        <f t="shared" si="3"/>
        <v>0.48185107278081629</v>
      </c>
    </row>
    <row r="69" spans="1:4">
      <c r="A69" s="157">
        <v>2072</v>
      </c>
      <c r="B69" s="158">
        <v>2.2724000000000002</v>
      </c>
      <c r="C69" s="158">
        <f t="shared" si="2"/>
        <v>2.092061256820982</v>
      </c>
      <c r="D69" s="158">
        <f t="shared" si="3"/>
        <v>0.47799747580984442</v>
      </c>
    </row>
    <row r="70" spans="1:4">
      <c r="A70" s="157">
        <v>2073</v>
      </c>
      <c r="B70" s="158">
        <f>B69+((B74-B69)/5)</f>
        <v>2.2556800000000004</v>
      </c>
      <c r="C70" s="158">
        <f t="shared" si="2"/>
        <v>2.1075684494254499</v>
      </c>
      <c r="D70" s="158">
        <f t="shared" si="3"/>
        <v>0.47448043752629376</v>
      </c>
    </row>
    <row r="71" spans="1:4">
      <c r="A71" s="157">
        <v>2074</v>
      </c>
      <c r="B71" s="158">
        <f>B69+(((B74-B69)/5)*2)</f>
        <v>2.2389600000000001</v>
      </c>
      <c r="C71" s="158">
        <f t="shared" si="2"/>
        <v>2.1233072497945473</v>
      </c>
      <c r="D71" s="158">
        <f t="shared" si="3"/>
        <v>0.470963399242743</v>
      </c>
    </row>
    <row r="72" spans="1:4">
      <c r="A72" s="157">
        <v>2075</v>
      </c>
      <c r="B72" s="158">
        <f>B69+(((B74-B69)/5)*3)</f>
        <v>2.2222400000000002</v>
      </c>
      <c r="C72" s="158">
        <f t="shared" si="2"/>
        <v>2.1392828857369137</v>
      </c>
      <c r="D72" s="158">
        <f t="shared" si="3"/>
        <v>0.46744636095919234</v>
      </c>
    </row>
    <row r="73" spans="1:4">
      <c r="A73" s="157">
        <v>2076</v>
      </c>
      <c r="B73" s="158">
        <f>B69+(((B74-B69)/5)*4)</f>
        <v>2.2055199999999999</v>
      </c>
      <c r="C73" s="158">
        <f t="shared" si="2"/>
        <v>2.1555007435888136</v>
      </c>
      <c r="D73" s="158">
        <f t="shared" si="3"/>
        <v>0.46392932267564158</v>
      </c>
    </row>
    <row r="74" spans="1:4">
      <c r="A74" s="157">
        <v>2077</v>
      </c>
      <c r="B74" s="158">
        <v>2.1888000000000001</v>
      </c>
      <c r="C74" s="158">
        <f t="shared" si="2"/>
        <v>2.1719663742690054</v>
      </c>
      <c r="D74" s="158">
        <f t="shared" si="3"/>
        <v>0.46041228439209092</v>
      </c>
    </row>
    <row r="75" spans="1:4">
      <c r="A75" s="157">
        <v>2078</v>
      </c>
      <c r="B75" s="158">
        <f>B74+((B79-B74)/5)</f>
        <v>2.1740400000000002</v>
      </c>
      <c r="C75" s="158">
        <f t="shared" ref="C75:C97" si="4">$B$10/B75</f>
        <v>2.1867122960019132</v>
      </c>
      <c r="D75" s="158">
        <f t="shared" ref="D75:D97" si="5">B75/$B$10</f>
        <v>0.45730753050063111</v>
      </c>
    </row>
    <row r="76" spans="1:4">
      <c r="A76" s="157">
        <v>2079</v>
      </c>
      <c r="B76" s="158">
        <f>B74+(((B79-B74)/5)*2)</f>
        <v>2.1592800000000003</v>
      </c>
      <c r="C76" s="158">
        <f t="shared" si="4"/>
        <v>2.2016598125301021</v>
      </c>
      <c r="D76" s="158">
        <f t="shared" si="5"/>
        <v>0.45420277660917135</v>
      </c>
    </row>
    <row r="77" spans="1:4">
      <c r="A77" s="157">
        <v>2080</v>
      </c>
      <c r="B77" s="158">
        <f>B74+(((B79-B74)/5)*3)</f>
        <v>2.14452</v>
      </c>
      <c r="C77" s="158">
        <f t="shared" si="4"/>
        <v>2.2168130863783038</v>
      </c>
      <c r="D77" s="158">
        <f t="shared" si="5"/>
        <v>0.45109802271771143</v>
      </c>
    </row>
    <row r="78" spans="1:4">
      <c r="A78" s="157">
        <v>2081</v>
      </c>
      <c r="B78" s="158">
        <f>B74+(((B79-B74)/5)*4)</f>
        <v>2.1297600000000001</v>
      </c>
      <c r="C78" s="158">
        <f t="shared" si="4"/>
        <v>2.2321763954623992</v>
      </c>
      <c r="D78" s="158">
        <f t="shared" si="5"/>
        <v>0.44799326882625162</v>
      </c>
    </row>
    <row r="79" spans="1:4">
      <c r="A79" s="157">
        <v>2082</v>
      </c>
      <c r="B79" s="158">
        <v>2.1150000000000002</v>
      </c>
      <c r="C79" s="158">
        <f t="shared" si="4"/>
        <v>2.2477541371158387</v>
      </c>
      <c r="D79" s="158">
        <f t="shared" si="5"/>
        <v>0.44488851493479187</v>
      </c>
    </row>
    <row r="80" spans="1:4">
      <c r="A80" s="157">
        <v>2083</v>
      </c>
      <c r="B80" s="158">
        <f>B79+((B84-B79)/5)</f>
        <v>2.10182</v>
      </c>
      <c r="C80" s="158">
        <f t="shared" si="4"/>
        <v>2.2618492544556621</v>
      </c>
      <c r="D80" s="158">
        <f t="shared" si="5"/>
        <v>0.44211611274716034</v>
      </c>
    </row>
    <row r="81" spans="1:4">
      <c r="A81" s="157">
        <v>2084</v>
      </c>
      <c r="B81" s="158">
        <f>B79+(((B84-B79)/5)*2)</f>
        <v>2.0886400000000003</v>
      </c>
      <c r="C81" s="158">
        <f t="shared" si="4"/>
        <v>2.2761222613758232</v>
      </c>
      <c r="D81" s="158">
        <f t="shared" si="5"/>
        <v>0.43934371055952892</v>
      </c>
    </row>
    <row r="82" spans="1:4">
      <c r="A82" s="157">
        <v>2085</v>
      </c>
      <c r="B82" s="158">
        <f>B79+(((B84-B79)/5)*3)</f>
        <v>2.0754600000000001</v>
      </c>
      <c r="C82" s="158">
        <f t="shared" si="4"/>
        <v>2.2905765468859913</v>
      </c>
      <c r="D82" s="158">
        <f t="shared" si="5"/>
        <v>0.43657130837189739</v>
      </c>
    </row>
    <row r="83" spans="1:4">
      <c r="A83" s="157">
        <v>2086</v>
      </c>
      <c r="B83" s="158">
        <f>B79+(((B84-B79)/5)*4)</f>
        <v>2.0622800000000003</v>
      </c>
      <c r="C83" s="158">
        <f t="shared" si="4"/>
        <v>2.3052155866322703</v>
      </c>
      <c r="D83" s="158">
        <f t="shared" si="5"/>
        <v>0.43379890618426598</v>
      </c>
    </row>
    <row r="84" spans="1:4">
      <c r="A84" s="157">
        <v>2087</v>
      </c>
      <c r="B84" s="158">
        <v>2.0491000000000001</v>
      </c>
      <c r="C84" s="158">
        <f t="shared" si="4"/>
        <v>2.3200429456834706</v>
      </c>
      <c r="D84" s="158">
        <f t="shared" si="5"/>
        <v>0.4310265039966345</v>
      </c>
    </row>
    <row r="85" spans="1:4">
      <c r="A85" s="157">
        <v>2088</v>
      </c>
      <c r="B85" s="158">
        <f>B84+((B89-B84)/5)</f>
        <v>2.0374600000000003</v>
      </c>
      <c r="C85" s="158">
        <f t="shared" si="4"/>
        <v>2.3332973408066904</v>
      </c>
      <c r="D85" s="158">
        <f t="shared" si="5"/>
        <v>0.42857803954564588</v>
      </c>
    </row>
    <row r="86" spans="1:4">
      <c r="A86" s="157">
        <v>2089</v>
      </c>
      <c r="B86" s="158">
        <f>B84+(((B89-B84)/5)*2)</f>
        <v>2.02582</v>
      </c>
      <c r="C86" s="158">
        <f t="shared" si="4"/>
        <v>2.3467040507053931</v>
      </c>
      <c r="D86" s="158">
        <f t="shared" si="5"/>
        <v>0.42612957509465715</v>
      </c>
    </row>
    <row r="87" spans="1:4">
      <c r="A87" s="157">
        <v>2090</v>
      </c>
      <c r="B87" s="158">
        <f>B84+(((B89-B84)/5)*3)</f>
        <v>2.0141800000000001</v>
      </c>
      <c r="C87" s="158">
        <f t="shared" si="4"/>
        <v>2.3602657160730418</v>
      </c>
      <c r="D87" s="158">
        <f t="shared" si="5"/>
        <v>0.42368111064366853</v>
      </c>
    </row>
    <row r="88" spans="1:4">
      <c r="A88" s="157">
        <v>2091</v>
      </c>
      <c r="B88" s="158">
        <f>B84+(((B89-B84)/5)*4)</f>
        <v>2.0025399999999998</v>
      </c>
      <c r="C88" s="158">
        <f t="shared" si="4"/>
        <v>2.3739850390004693</v>
      </c>
      <c r="D88" s="158">
        <f t="shared" si="5"/>
        <v>0.42123264619267986</v>
      </c>
    </row>
    <row r="89" spans="1:4">
      <c r="A89" s="157">
        <v>2092</v>
      </c>
      <c r="B89" s="158">
        <v>1.9908999999999999</v>
      </c>
      <c r="C89" s="158">
        <f t="shared" si="4"/>
        <v>2.3878647847707066</v>
      </c>
      <c r="D89" s="158">
        <f t="shared" si="5"/>
        <v>0.41878418174169124</v>
      </c>
    </row>
    <row r="90" spans="1:4">
      <c r="A90" s="157">
        <v>2093</v>
      </c>
      <c r="B90" s="158">
        <f>B89+((B94-B89)/5)</f>
        <v>1.98146</v>
      </c>
      <c r="C90" s="158">
        <f t="shared" si="4"/>
        <v>2.3992409637338121</v>
      </c>
      <c r="D90" s="158">
        <f t="shared" si="5"/>
        <v>0.41679848548590664</v>
      </c>
    </row>
    <row r="91" spans="1:4">
      <c r="A91" s="157">
        <v>2094</v>
      </c>
      <c r="B91" s="158">
        <f>B89+(((B94-B89)/5)*2)</f>
        <v>1.9720199999999999</v>
      </c>
      <c r="C91" s="158">
        <f t="shared" si="4"/>
        <v>2.4107260575450553</v>
      </c>
      <c r="D91" s="158">
        <f t="shared" si="5"/>
        <v>0.41481278923012199</v>
      </c>
    </row>
    <row r="92" spans="1:4">
      <c r="A92" s="157">
        <v>2095</v>
      </c>
      <c r="B92" s="158">
        <f>B89+(((B94-B89)/5)*3)</f>
        <v>1.96258</v>
      </c>
      <c r="C92" s="158">
        <f t="shared" si="4"/>
        <v>2.4223216378440622</v>
      </c>
      <c r="D92" s="158">
        <f t="shared" si="5"/>
        <v>0.41282709297433745</v>
      </c>
    </row>
    <row r="93" spans="1:4">
      <c r="A93" s="157">
        <v>2096</v>
      </c>
      <c r="B93" s="158">
        <f>B89+(((B94-B89)/5)*4)</f>
        <v>1.9531399999999999</v>
      </c>
      <c r="C93" s="158">
        <f t="shared" si="4"/>
        <v>2.4340293066549248</v>
      </c>
      <c r="D93" s="158">
        <f t="shared" si="5"/>
        <v>0.4108413967185528</v>
      </c>
    </row>
    <row r="94" spans="1:4">
      <c r="A94" s="157">
        <v>2097</v>
      </c>
      <c r="B94" s="158">
        <v>1.9437</v>
      </c>
      <c r="C94" s="158">
        <f t="shared" si="4"/>
        <v>2.4458506971240417</v>
      </c>
      <c r="D94" s="158">
        <f t="shared" si="5"/>
        <v>0.40885570046276826</v>
      </c>
    </row>
    <row r="95" spans="1:4">
      <c r="A95" s="157">
        <v>2098</v>
      </c>
      <c r="B95" s="158">
        <f>B94+((B94-B89)/5)</f>
        <v>1.9342600000000001</v>
      </c>
      <c r="C95" s="158">
        <f t="shared" si="4"/>
        <v>2.4577874742795691</v>
      </c>
      <c r="D95" s="158">
        <f t="shared" si="5"/>
        <v>0.40687000420698366</v>
      </c>
    </row>
    <row r="96" spans="1:4">
      <c r="A96" s="157">
        <v>2099</v>
      </c>
      <c r="B96" s="158">
        <f>B94+(((B94-B89)/5)*2)</f>
        <v>1.92482</v>
      </c>
      <c r="C96" s="158">
        <f t="shared" si="4"/>
        <v>2.4698413358132187</v>
      </c>
      <c r="D96" s="158">
        <f t="shared" si="5"/>
        <v>0.40488430795119901</v>
      </c>
    </row>
    <row r="97" spans="1:4">
      <c r="A97" s="157">
        <v>2100</v>
      </c>
      <c r="B97" s="158">
        <f>B94+(((B94-B89)/5)*3)</f>
        <v>1.9153800000000001</v>
      </c>
      <c r="C97" s="158">
        <f t="shared" si="4"/>
        <v>2.4820140128851711</v>
      </c>
      <c r="D97" s="158">
        <f t="shared" si="5"/>
        <v>0.40289861169541447</v>
      </c>
    </row>
    <row r="98" spans="1:4">
      <c r="B98" s="159"/>
      <c r="C98" s="159"/>
      <c r="D98" s="15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zoomScale="150" zoomScaleNormal="150" zoomScalePageLayoutView="150" workbookViewId="0">
      <selection activeCell="F3" sqref="F3"/>
    </sheetView>
  </sheetViews>
  <sheetFormatPr baseColWidth="10" defaultRowHeight="11" x14ac:dyDescent="0"/>
  <cols>
    <col min="1" max="2" width="10.83203125" style="155"/>
    <col min="3" max="3" width="8.6640625" style="155" bestFit="1" customWidth="1"/>
    <col min="4" max="4" width="11.5" style="155" bestFit="1" customWidth="1"/>
    <col min="5" max="16384" width="10.83203125" style="155"/>
  </cols>
  <sheetData>
    <row r="1" spans="1:6" ht="14">
      <c r="A1" s="154" t="s">
        <v>2</v>
      </c>
      <c r="B1" s="154" t="s">
        <v>342</v>
      </c>
      <c r="C1" s="154" t="s">
        <v>343</v>
      </c>
      <c r="D1" s="154" t="s">
        <v>344</v>
      </c>
      <c r="F1" s="154"/>
    </row>
    <row r="2" spans="1:6">
      <c r="A2" s="157">
        <v>2010</v>
      </c>
      <c r="B2" s="158">
        <v>5.2200000000000006</v>
      </c>
      <c r="C2" s="158">
        <v>0.91072796934865885</v>
      </c>
      <c r="D2" s="158">
        <v>1.0980227177114013</v>
      </c>
    </row>
    <row r="3" spans="1:6">
      <c r="A3" s="157">
        <v>2011</v>
      </c>
      <c r="B3" s="158">
        <v>5.05</v>
      </c>
      <c r="C3" s="158">
        <v>0.94138613861386133</v>
      </c>
      <c r="D3" s="158">
        <v>1.062263357172907</v>
      </c>
    </row>
    <row r="4" spans="1:6">
      <c r="A4" s="157">
        <v>2012</v>
      </c>
      <c r="B4" s="158">
        <v>4.88</v>
      </c>
      <c r="C4" s="158">
        <v>0.97418032786885234</v>
      </c>
      <c r="D4" s="158">
        <v>1.0265039966344132</v>
      </c>
    </row>
    <row r="5" spans="1:6">
      <c r="A5" s="157">
        <v>2013</v>
      </c>
      <c r="B5" s="158">
        <v>4.7539999999999996</v>
      </c>
      <c r="C5" s="158">
        <v>1</v>
      </c>
      <c r="D5" s="158">
        <v>1</v>
      </c>
    </row>
    <row r="6" spans="1:6">
      <c r="A6" s="157">
        <v>2014</v>
      </c>
      <c r="B6" s="158">
        <v>4.6280000000000001</v>
      </c>
      <c r="C6" s="158">
        <v>1.0272255834053585</v>
      </c>
      <c r="D6" s="158">
        <v>0.97349600336558695</v>
      </c>
    </row>
    <row r="7" spans="1:6">
      <c r="A7" s="157">
        <v>2015</v>
      </c>
      <c r="B7" s="158">
        <v>4.5019999999999998</v>
      </c>
      <c r="C7" s="158">
        <v>1.0559751221679252</v>
      </c>
      <c r="D7" s="158">
        <v>0.94699200673117379</v>
      </c>
    </row>
    <row r="8" spans="1:6">
      <c r="A8" s="157">
        <v>2016</v>
      </c>
      <c r="B8" s="158">
        <v>4.3760000000000003</v>
      </c>
      <c r="C8" s="158">
        <v>1.086380255941499</v>
      </c>
      <c r="D8" s="158">
        <v>0.92048801009676073</v>
      </c>
    </row>
    <row r="9" spans="1:6">
      <c r="A9" s="157">
        <v>2017</v>
      </c>
      <c r="B9" s="158">
        <v>4.25</v>
      </c>
      <c r="C9" s="158">
        <v>1.1185882352941174</v>
      </c>
      <c r="D9" s="158">
        <v>0.89398401346234757</v>
      </c>
    </row>
    <row r="10" spans="1:6">
      <c r="A10" s="157">
        <v>2018</v>
      </c>
      <c r="B10" s="158">
        <v>4.1826600000000003</v>
      </c>
      <c r="C10" s="158">
        <v>1.1365972849813275</v>
      </c>
      <c r="D10" s="158">
        <v>0.87981909970551131</v>
      </c>
    </row>
    <row r="11" spans="1:6">
      <c r="A11" s="157">
        <v>2019</v>
      </c>
      <c r="B11" s="158">
        <v>4.1153199999999996</v>
      </c>
      <c r="C11" s="158">
        <v>1.1551957077456918</v>
      </c>
      <c r="D11" s="158">
        <v>0.86565418594867483</v>
      </c>
    </row>
    <row r="12" spans="1:6">
      <c r="A12" s="157">
        <v>2020</v>
      </c>
      <c r="B12" s="158">
        <v>4.0479799999999999</v>
      </c>
      <c r="C12" s="158">
        <v>1.1744129170598667</v>
      </c>
      <c r="D12" s="158">
        <v>0.85148927219183856</v>
      </c>
    </row>
    <row r="13" spans="1:6">
      <c r="A13" s="157">
        <v>2021</v>
      </c>
      <c r="B13" s="158">
        <v>3.9806400000000002</v>
      </c>
      <c r="C13" s="158">
        <v>1.1942803167329874</v>
      </c>
      <c r="D13" s="158">
        <v>0.83732435843500219</v>
      </c>
    </row>
    <row r="14" spans="1:6">
      <c r="A14" s="157">
        <v>2022</v>
      </c>
      <c r="B14" s="158">
        <v>3.9133</v>
      </c>
      <c r="C14" s="158">
        <v>1.2148314721590472</v>
      </c>
      <c r="D14" s="158">
        <v>0.82315944467816582</v>
      </c>
    </row>
    <row r="15" spans="1:6">
      <c r="A15" s="157">
        <v>2023</v>
      </c>
      <c r="B15" s="158">
        <v>3.8542200000000002</v>
      </c>
      <c r="C15" s="158">
        <v>1.233453201944881</v>
      </c>
      <c r="D15" s="158">
        <v>0.81073201514514104</v>
      </c>
    </row>
    <row r="16" spans="1:6">
      <c r="A16" s="157">
        <v>2024</v>
      </c>
      <c r="B16" s="158">
        <v>3.79514</v>
      </c>
      <c r="C16" s="158">
        <v>1.2526547110251531</v>
      </c>
      <c r="D16" s="158">
        <v>0.79830458561211615</v>
      </c>
    </row>
    <row r="17" spans="1:4">
      <c r="A17" s="157">
        <v>2025</v>
      </c>
      <c r="B17" s="158">
        <v>3.7360600000000002</v>
      </c>
      <c r="C17" s="158">
        <v>1.272463504333442</v>
      </c>
      <c r="D17" s="158">
        <v>0.78587715607909137</v>
      </c>
    </row>
    <row r="18" spans="1:4">
      <c r="A18" s="157">
        <v>2026</v>
      </c>
      <c r="B18" s="158">
        <v>3.6769799999999999</v>
      </c>
      <c r="C18" s="158">
        <v>1.2929088545491136</v>
      </c>
      <c r="D18" s="158">
        <v>0.77344972654606647</v>
      </c>
    </row>
    <row r="19" spans="1:4">
      <c r="A19" s="157">
        <v>2027</v>
      </c>
      <c r="B19" s="158">
        <v>3.6179000000000001</v>
      </c>
      <c r="C19" s="158">
        <v>1.3140219464330134</v>
      </c>
      <c r="D19" s="158">
        <v>0.76102229701304169</v>
      </c>
    </row>
    <row r="20" spans="1:4">
      <c r="A20" s="157">
        <v>2028</v>
      </c>
      <c r="B20" s="158">
        <v>3.5672600000000001</v>
      </c>
      <c r="C20" s="158">
        <v>1.3326754988422485</v>
      </c>
      <c r="D20" s="158">
        <v>0.75037021455616337</v>
      </c>
    </row>
    <row r="21" spans="1:4">
      <c r="A21" s="157">
        <v>2029</v>
      </c>
      <c r="B21" s="158">
        <v>3.5166200000000001</v>
      </c>
      <c r="C21" s="158">
        <v>1.3518662806899806</v>
      </c>
      <c r="D21" s="158">
        <v>0.73971813209928494</v>
      </c>
    </row>
    <row r="22" spans="1:4">
      <c r="A22" s="157">
        <v>2030</v>
      </c>
      <c r="B22" s="158">
        <v>3.4659800000000001</v>
      </c>
      <c r="C22" s="158">
        <v>1.3716178396874763</v>
      </c>
      <c r="D22" s="158">
        <v>0.72906604964240651</v>
      </c>
    </row>
    <row r="23" spans="1:4">
      <c r="A23" s="157">
        <v>2031</v>
      </c>
      <c r="B23" s="158">
        <v>3.41534</v>
      </c>
      <c r="C23" s="158">
        <v>1.391955120134452</v>
      </c>
      <c r="D23" s="158">
        <v>0.71841396718552808</v>
      </c>
    </row>
    <row r="24" spans="1:4">
      <c r="A24" s="157">
        <v>2032</v>
      </c>
      <c r="B24" s="158">
        <v>3.3647</v>
      </c>
      <c r="C24" s="158">
        <v>1.412904568014979</v>
      </c>
      <c r="D24" s="158">
        <v>0.70776188472864965</v>
      </c>
    </row>
    <row r="25" spans="1:4">
      <c r="A25" s="157">
        <v>2033</v>
      </c>
      <c r="B25" s="158">
        <v>3.32308</v>
      </c>
      <c r="C25" s="158">
        <v>1.4306005272217339</v>
      </c>
      <c r="D25" s="158">
        <v>0.69900715187210782</v>
      </c>
    </row>
    <row r="26" spans="1:4">
      <c r="A26" s="157">
        <v>2034</v>
      </c>
      <c r="B26" s="158">
        <v>3.28146</v>
      </c>
      <c r="C26" s="158">
        <v>1.4487453755340609</v>
      </c>
      <c r="D26" s="158">
        <v>0.69025241901556589</v>
      </c>
    </row>
    <row r="27" spans="1:4">
      <c r="A27" s="157">
        <v>2035</v>
      </c>
      <c r="B27" s="158">
        <v>3.2398400000000001</v>
      </c>
      <c r="C27" s="158">
        <v>1.4673564126623535</v>
      </c>
      <c r="D27" s="158">
        <v>0.68149768615902406</v>
      </c>
    </row>
    <row r="28" spans="1:4">
      <c r="A28" s="157">
        <v>2036</v>
      </c>
      <c r="B28" s="158">
        <v>3.1982200000000001</v>
      </c>
      <c r="C28" s="158">
        <v>1.486451838835352</v>
      </c>
      <c r="D28" s="158">
        <v>0.67274295330248224</v>
      </c>
    </row>
    <row r="29" spans="1:4">
      <c r="A29" s="157">
        <v>2037</v>
      </c>
      <c r="B29" s="158">
        <v>3.1566000000000001</v>
      </c>
      <c r="C29" s="158">
        <v>1.5060508141671416</v>
      </c>
      <c r="D29" s="158">
        <v>0.6639882204459403</v>
      </c>
    </row>
    <row r="30" spans="1:4">
      <c r="A30" s="157">
        <v>2038</v>
      </c>
      <c r="B30" s="158">
        <v>3.12134</v>
      </c>
      <c r="C30" s="158">
        <v>1.523063812337009</v>
      </c>
      <c r="D30" s="158">
        <v>0.65657130837189737</v>
      </c>
    </row>
    <row r="31" spans="1:4">
      <c r="A31" s="157">
        <v>2039</v>
      </c>
      <c r="B31" s="158">
        <v>3.0860799999999999</v>
      </c>
      <c r="C31" s="158">
        <v>1.5404655744504354</v>
      </c>
      <c r="D31" s="158">
        <v>0.64915439629785443</v>
      </c>
    </row>
    <row r="32" spans="1:4">
      <c r="A32" s="157">
        <v>2040</v>
      </c>
      <c r="B32" s="158">
        <v>3.0508200000000003</v>
      </c>
      <c r="C32" s="158">
        <v>1.5582695799817752</v>
      </c>
      <c r="D32" s="158">
        <v>0.64173748422381161</v>
      </c>
    </row>
    <row r="33" spans="1:4">
      <c r="A33" s="157">
        <v>2041</v>
      </c>
      <c r="B33" s="158">
        <v>3.0155600000000002</v>
      </c>
      <c r="C33" s="158">
        <v>1.5764899388504952</v>
      </c>
      <c r="D33" s="158">
        <v>0.63432057214976878</v>
      </c>
    </row>
    <row r="34" spans="1:4">
      <c r="A34" s="157">
        <v>2042</v>
      </c>
      <c r="B34" s="158">
        <v>2.9803000000000002</v>
      </c>
      <c r="C34" s="158">
        <v>1.5951414287152297</v>
      </c>
      <c r="D34" s="158">
        <v>0.62690366007572584</v>
      </c>
    </row>
    <row r="35" spans="1:4">
      <c r="A35" s="157">
        <v>2043</v>
      </c>
      <c r="B35" s="158">
        <v>2.9483600000000001</v>
      </c>
      <c r="C35" s="158">
        <v>1.6124218209445249</v>
      </c>
      <c r="D35" s="158">
        <v>0.62018510727808174</v>
      </c>
    </row>
    <row r="36" spans="1:4">
      <c r="A36" s="157">
        <v>2044</v>
      </c>
      <c r="B36" s="158">
        <v>2.91642</v>
      </c>
      <c r="C36" s="158">
        <v>1.6300807153976449</v>
      </c>
      <c r="D36" s="158">
        <v>0.61346655448043763</v>
      </c>
    </row>
    <row r="37" spans="1:4">
      <c r="A37" s="157">
        <v>2045</v>
      </c>
      <c r="B37" s="158">
        <v>2.8844800000000004</v>
      </c>
      <c r="C37" s="158">
        <v>1.6481306856001772</v>
      </c>
      <c r="D37" s="158">
        <v>0.60674800168279353</v>
      </c>
    </row>
    <row r="38" spans="1:4">
      <c r="A38" s="157">
        <v>2046</v>
      </c>
      <c r="B38" s="158">
        <v>2.8525400000000003</v>
      </c>
      <c r="C38" s="158">
        <v>1.6665848682227065</v>
      </c>
      <c r="D38" s="158">
        <v>0.60002944888514942</v>
      </c>
    </row>
    <row r="39" spans="1:4">
      <c r="A39" s="157">
        <v>2047</v>
      </c>
      <c r="B39" s="158">
        <v>2.8206000000000002</v>
      </c>
      <c r="C39" s="158">
        <v>1.68545699496561</v>
      </c>
      <c r="D39" s="158">
        <v>0.59331089608750531</v>
      </c>
    </row>
    <row r="40" spans="1:4">
      <c r="A40" s="157">
        <v>2048</v>
      </c>
      <c r="B40" s="158">
        <v>2.7944200000000001</v>
      </c>
      <c r="C40" s="158">
        <v>1.7012474860615081</v>
      </c>
      <c r="D40" s="158">
        <v>0.58780395456457724</v>
      </c>
    </row>
    <row r="41" spans="1:4">
      <c r="A41" s="157">
        <v>2049</v>
      </c>
      <c r="B41" s="158">
        <v>2.76824</v>
      </c>
      <c r="C41" s="158">
        <v>1.7173366471115219</v>
      </c>
      <c r="D41" s="158">
        <v>0.58229701304164916</v>
      </c>
    </row>
    <row r="42" spans="1:4">
      <c r="A42" s="157">
        <v>2050</v>
      </c>
      <c r="B42" s="158">
        <v>2.7420600000000004</v>
      </c>
      <c r="C42" s="158">
        <v>1.7337330328293323</v>
      </c>
      <c r="D42" s="158">
        <v>0.57679007151872119</v>
      </c>
    </row>
    <row r="43" spans="1:4">
      <c r="A43" s="157">
        <v>2051</v>
      </c>
      <c r="B43" s="158">
        <v>2.7158800000000003</v>
      </c>
      <c r="C43" s="158">
        <v>1.7504455277847324</v>
      </c>
      <c r="D43" s="158">
        <v>0.57128312999579312</v>
      </c>
    </row>
    <row r="44" spans="1:4">
      <c r="A44" s="157">
        <v>2052</v>
      </c>
      <c r="B44" s="158">
        <v>2.6897000000000002</v>
      </c>
      <c r="C44" s="158">
        <v>1.7674833624567792</v>
      </c>
      <c r="D44" s="158">
        <v>0.56577618847286504</v>
      </c>
    </row>
    <row r="45" spans="1:4">
      <c r="A45" s="157">
        <v>2053</v>
      </c>
      <c r="B45" s="158">
        <v>2.6650200000000002</v>
      </c>
      <c r="C45" s="158">
        <v>1.7838515283187366</v>
      </c>
      <c r="D45" s="158">
        <v>0.56058477071939428</v>
      </c>
    </row>
    <row r="46" spans="1:4">
      <c r="A46" s="157">
        <v>2054</v>
      </c>
      <c r="B46" s="158">
        <v>2.6403400000000001</v>
      </c>
      <c r="C46" s="158">
        <v>1.8005256898732735</v>
      </c>
      <c r="D46" s="158">
        <v>0.55539335296592351</v>
      </c>
    </row>
    <row r="47" spans="1:4">
      <c r="A47" s="157">
        <v>2055</v>
      </c>
      <c r="B47" s="158">
        <v>2.6156600000000001</v>
      </c>
      <c r="C47" s="158">
        <v>1.8175145087664297</v>
      </c>
      <c r="D47" s="158">
        <v>0.55020193521245275</v>
      </c>
    </row>
    <row r="48" spans="1:4">
      <c r="A48" s="157">
        <v>2056</v>
      </c>
      <c r="B48" s="158">
        <v>2.5909800000000001</v>
      </c>
      <c r="C48" s="158">
        <v>1.8348269766651999</v>
      </c>
      <c r="D48" s="158">
        <v>0.54501051745898199</v>
      </c>
    </row>
    <row r="49" spans="1:4">
      <c r="A49" s="157">
        <v>2057</v>
      </c>
      <c r="B49" s="158">
        <v>2.5663</v>
      </c>
      <c r="C49" s="158">
        <v>1.8524724311265244</v>
      </c>
      <c r="D49" s="158">
        <v>0.53981909970551123</v>
      </c>
    </row>
    <row r="50" spans="1:4">
      <c r="A50" s="157">
        <v>2058</v>
      </c>
      <c r="B50" s="158">
        <v>2.5455200000000002</v>
      </c>
      <c r="C50" s="158">
        <v>1.8675948332757155</v>
      </c>
      <c r="D50" s="158">
        <v>0.53544804375262944</v>
      </c>
    </row>
    <row r="51" spans="1:4">
      <c r="A51" s="157">
        <v>2059</v>
      </c>
      <c r="B51" s="158">
        <v>2.52474</v>
      </c>
      <c r="C51" s="158">
        <v>1.8829661668132163</v>
      </c>
      <c r="D51" s="158">
        <v>0.53107698779974766</v>
      </c>
    </row>
    <row r="52" spans="1:4">
      <c r="A52" s="157">
        <v>2060</v>
      </c>
      <c r="B52" s="158">
        <v>2.5039600000000002</v>
      </c>
      <c r="C52" s="158">
        <v>1.8985926292752278</v>
      </c>
      <c r="D52" s="158">
        <v>0.52670593184686587</v>
      </c>
    </row>
    <row r="53" spans="1:4">
      <c r="A53" s="157">
        <v>2061</v>
      </c>
      <c r="B53" s="158">
        <v>2.4831799999999999</v>
      </c>
      <c r="C53" s="158">
        <v>1.9144806256493687</v>
      </c>
      <c r="D53" s="158">
        <v>0.52233487589398409</v>
      </c>
    </row>
    <row r="54" spans="1:4">
      <c r="A54" s="157">
        <v>2062</v>
      </c>
      <c r="B54" s="158">
        <v>2.4624000000000001</v>
      </c>
      <c r="C54" s="158">
        <v>1.9306367771280049</v>
      </c>
      <c r="D54" s="158">
        <v>0.5179638199411023</v>
      </c>
    </row>
    <row r="55" spans="1:4">
      <c r="A55" s="157">
        <v>2063</v>
      </c>
      <c r="B55" s="158">
        <v>2.44272</v>
      </c>
      <c r="C55" s="158">
        <v>1.9461911311980087</v>
      </c>
      <c r="D55" s="158">
        <v>0.51382414808582255</v>
      </c>
    </row>
    <row r="56" spans="1:4">
      <c r="A56" s="157">
        <v>2064</v>
      </c>
      <c r="B56" s="158">
        <v>2.4230399999999999</v>
      </c>
      <c r="C56" s="158">
        <v>1.961998151082937</v>
      </c>
      <c r="D56" s="158">
        <v>0.50968447623054269</v>
      </c>
    </row>
    <row r="57" spans="1:4">
      <c r="A57" s="157">
        <v>2065</v>
      </c>
      <c r="B57" s="158">
        <v>2.4033600000000002</v>
      </c>
      <c r="C57" s="158">
        <v>1.9780640436721919</v>
      </c>
      <c r="D57" s="158">
        <v>0.50554480437526306</v>
      </c>
    </row>
    <row r="58" spans="1:4">
      <c r="A58" s="157">
        <v>2066</v>
      </c>
      <c r="B58" s="158">
        <v>2.38368</v>
      </c>
      <c r="C58" s="158">
        <v>1.9943952208350113</v>
      </c>
      <c r="D58" s="158">
        <v>0.5014051325199832</v>
      </c>
    </row>
    <row r="59" spans="1:4">
      <c r="A59" s="157">
        <v>2067</v>
      </c>
      <c r="B59" s="158">
        <v>2.3639999999999999</v>
      </c>
      <c r="C59" s="158">
        <v>2.0109983079526228</v>
      </c>
      <c r="D59" s="158">
        <v>0.49726546066470345</v>
      </c>
    </row>
    <row r="60" spans="1:4">
      <c r="A60" s="157">
        <v>2068</v>
      </c>
      <c r="B60" s="158">
        <v>2.3456799999999998</v>
      </c>
      <c r="C60" s="158">
        <v>2.0267044098086697</v>
      </c>
      <c r="D60" s="158">
        <v>0.49341186369373158</v>
      </c>
    </row>
    <row r="61" spans="1:4">
      <c r="A61" s="157">
        <v>2069</v>
      </c>
      <c r="B61" s="158">
        <v>2.3273600000000001</v>
      </c>
      <c r="C61" s="158">
        <v>2.0426577753334247</v>
      </c>
      <c r="D61" s="158">
        <v>0.48955826672275987</v>
      </c>
    </row>
    <row r="62" spans="1:4">
      <c r="A62" s="157">
        <v>2070</v>
      </c>
      <c r="B62" s="158">
        <v>2.30904</v>
      </c>
      <c r="C62" s="158">
        <v>2.0588642899213525</v>
      </c>
      <c r="D62" s="158">
        <v>0.485704669751788</v>
      </c>
    </row>
    <row r="63" spans="1:4">
      <c r="A63" s="157">
        <v>2071</v>
      </c>
      <c r="B63" s="158">
        <v>2.2907200000000003</v>
      </c>
      <c r="C63" s="158">
        <v>2.075330027240343</v>
      </c>
      <c r="D63" s="158">
        <v>0.48185107278081629</v>
      </c>
    </row>
    <row r="64" spans="1:4">
      <c r="A64" s="157">
        <v>2072</v>
      </c>
      <c r="B64" s="158">
        <v>2.2724000000000002</v>
      </c>
      <c r="C64" s="158">
        <v>2.092061256820982</v>
      </c>
      <c r="D64" s="158">
        <v>0.47799747580984442</v>
      </c>
    </row>
    <row r="65" spans="1:4">
      <c r="A65" s="157">
        <v>2073</v>
      </c>
      <c r="B65" s="158">
        <v>2.2556800000000004</v>
      </c>
      <c r="C65" s="158">
        <v>2.1075684494254499</v>
      </c>
      <c r="D65" s="158">
        <v>0.47448043752629376</v>
      </c>
    </row>
    <row r="66" spans="1:4">
      <c r="A66" s="157">
        <v>2074</v>
      </c>
      <c r="B66" s="158">
        <v>2.2389600000000001</v>
      </c>
      <c r="C66" s="158">
        <v>2.1233072497945473</v>
      </c>
      <c r="D66" s="158">
        <v>0.470963399242743</v>
      </c>
    </row>
    <row r="67" spans="1:4">
      <c r="A67" s="157">
        <v>2075</v>
      </c>
      <c r="B67" s="158">
        <v>2.2222400000000002</v>
      </c>
      <c r="C67" s="158">
        <v>2.1392828857369137</v>
      </c>
      <c r="D67" s="158">
        <v>0.46744636095919234</v>
      </c>
    </row>
    <row r="68" spans="1:4">
      <c r="A68" s="157">
        <v>2076</v>
      </c>
      <c r="B68" s="158">
        <v>2.2055199999999999</v>
      </c>
      <c r="C68" s="158">
        <v>2.1555007435888136</v>
      </c>
      <c r="D68" s="158">
        <v>0.46392932267564158</v>
      </c>
    </row>
    <row r="69" spans="1:4">
      <c r="A69" s="157">
        <v>2077</v>
      </c>
      <c r="B69" s="158">
        <v>2.1888000000000001</v>
      </c>
      <c r="C69" s="158">
        <v>2.1719663742690054</v>
      </c>
      <c r="D69" s="158">
        <v>0.46041228439209092</v>
      </c>
    </row>
    <row r="70" spans="1:4">
      <c r="A70" s="157">
        <v>2078</v>
      </c>
      <c r="B70" s="158">
        <v>2.1740400000000002</v>
      </c>
      <c r="C70" s="158">
        <v>2.1867122960019132</v>
      </c>
      <c r="D70" s="158">
        <v>0.45730753050063111</v>
      </c>
    </row>
    <row r="71" spans="1:4">
      <c r="A71" s="157">
        <v>2079</v>
      </c>
      <c r="B71" s="158">
        <v>2.1592800000000003</v>
      </c>
      <c r="C71" s="158">
        <v>2.2016598125301021</v>
      </c>
      <c r="D71" s="158">
        <v>0.45420277660917135</v>
      </c>
    </row>
    <row r="72" spans="1:4">
      <c r="A72" s="157">
        <v>2080</v>
      </c>
      <c r="B72" s="158">
        <v>2.14452</v>
      </c>
      <c r="C72" s="158">
        <v>2.2168130863783038</v>
      </c>
      <c r="D72" s="158">
        <v>0.45109802271771143</v>
      </c>
    </row>
    <row r="73" spans="1:4">
      <c r="A73" s="157">
        <v>2081</v>
      </c>
      <c r="B73" s="158">
        <v>2.1297600000000001</v>
      </c>
      <c r="C73" s="158">
        <v>2.2321763954623992</v>
      </c>
      <c r="D73" s="158">
        <v>0.44799326882625162</v>
      </c>
    </row>
    <row r="74" spans="1:4">
      <c r="A74" s="157">
        <v>2082</v>
      </c>
      <c r="B74" s="158">
        <v>2.1150000000000002</v>
      </c>
      <c r="C74" s="158">
        <v>2.2477541371158387</v>
      </c>
      <c r="D74" s="158">
        <v>0.44488851493479187</v>
      </c>
    </row>
    <row r="75" spans="1:4">
      <c r="A75" s="157">
        <v>2083</v>
      </c>
      <c r="B75" s="158">
        <v>2.10182</v>
      </c>
      <c r="C75" s="158">
        <v>2.2618492544556621</v>
      </c>
      <c r="D75" s="158">
        <v>0.44211611274716034</v>
      </c>
    </row>
    <row r="76" spans="1:4">
      <c r="A76" s="157">
        <v>2084</v>
      </c>
      <c r="B76" s="158">
        <v>2.0886400000000003</v>
      </c>
      <c r="C76" s="158">
        <v>2.2761222613758232</v>
      </c>
      <c r="D76" s="158">
        <v>0.43934371055952892</v>
      </c>
    </row>
    <row r="77" spans="1:4">
      <c r="A77" s="157">
        <v>2085</v>
      </c>
      <c r="B77" s="158">
        <v>2.0754600000000001</v>
      </c>
      <c r="C77" s="158">
        <v>2.2905765468859913</v>
      </c>
      <c r="D77" s="158">
        <v>0.43657130837189739</v>
      </c>
    </row>
    <row r="78" spans="1:4">
      <c r="A78" s="157">
        <v>2086</v>
      </c>
      <c r="B78" s="158">
        <v>2.0622800000000003</v>
      </c>
      <c r="C78" s="158">
        <v>2.3052155866322703</v>
      </c>
      <c r="D78" s="158">
        <v>0.43379890618426598</v>
      </c>
    </row>
    <row r="79" spans="1:4">
      <c r="A79" s="157">
        <v>2087</v>
      </c>
      <c r="B79" s="158">
        <v>2.0491000000000001</v>
      </c>
      <c r="C79" s="158">
        <v>2.3200429456834706</v>
      </c>
      <c r="D79" s="158">
        <v>0.4310265039966345</v>
      </c>
    </row>
    <row r="80" spans="1:4">
      <c r="A80" s="157">
        <v>2088</v>
      </c>
      <c r="B80" s="158">
        <v>2.0374600000000003</v>
      </c>
      <c r="C80" s="158">
        <v>2.3332973408066904</v>
      </c>
      <c r="D80" s="158">
        <v>0.42857803954564588</v>
      </c>
    </row>
    <row r="81" spans="1:4">
      <c r="A81" s="157">
        <v>2089</v>
      </c>
      <c r="B81" s="158">
        <v>2.02582</v>
      </c>
      <c r="C81" s="158">
        <v>2.3467040507053931</v>
      </c>
      <c r="D81" s="158">
        <v>0.42612957509465715</v>
      </c>
    </row>
    <row r="82" spans="1:4">
      <c r="A82" s="157">
        <v>2090</v>
      </c>
      <c r="B82" s="158">
        <v>2.0141800000000001</v>
      </c>
      <c r="C82" s="158">
        <v>2.3602657160730418</v>
      </c>
      <c r="D82" s="158">
        <v>0.42368111064366853</v>
      </c>
    </row>
    <row r="83" spans="1:4">
      <c r="A83" s="157">
        <v>2091</v>
      </c>
      <c r="B83" s="158">
        <v>2.0025399999999998</v>
      </c>
      <c r="C83" s="158">
        <v>2.3739850390004693</v>
      </c>
      <c r="D83" s="158">
        <v>0.42123264619267986</v>
      </c>
    </row>
    <row r="84" spans="1:4">
      <c r="A84" s="157">
        <v>2092</v>
      </c>
      <c r="B84" s="158">
        <v>1.9908999999999999</v>
      </c>
      <c r="C84" s="158">
        <v>2.3878647847707066</v>
      </c>
      <c r="D84" s="158">
        <v>0.41878418174169124</v>
      </c>
    </row>
    <row r="85" spans="1:4">
      <c r="A85" s="157">
        <v>2093</v>
      </c>
      <c r="B85" s="158">
        <v>1.98146</v>
      </c>
      <c r="C85" s="158">
        <v>2.3992409637338121</v>
      </c>
      <c r="D85" s="158">
        <v>0.41679848548590664</v>
      </c>
    </row>
    <row r="86" spans="1:4">
      <c r="A86" s="157">
        <v>2094</v>
      </c>
      <c r="B86" s="158">
        <v>1.9720199999999999</v>
      </c>
      <c r="C86" s="158">
        <v>2.4107260575450553</v>
      </c>
      <c r="D86" s="158">
        <v>0.41481278923012199</v>
      </c>
    </row>
    <row r="87" spans="1:4">
      <c r="A87" s="157">
        <v>2095</v>
      </c>
      <c r="B87" s="158">
        <v>1.96258</v>
      </c>
      <c r="C87" s="158">
        <v>2.4223216378440622</v>
      </c>
      <c r="D87" s="158">
        <v>0.41282709297433745</v>
      </c>
    </row>
    <row r="88" spans="1:4">
      <c r="A88" s="157">
        <v>2096</v>
      </c>
      <c r="B88" s="158">
        <v>1.9531399999999999</v>
      </c>
      <c r="C88" s="158">
        <v>2.4340293066549248</v>
      </c>
      <c r="D88" s="158">
        <v>0.4108413967185528</v>
      </c>
    </row>
    <row r="89" spans="1:4">
      <c r="A89" s="157">
        <v>2097</v>
      </c>
      <c r="B89" s="158">
        <v>1.9437</v>
      </c>
      <c r="C89" s="158">
        <v>2.4458506971240417</v>
      </c>
      <c r="D89" s="158">
        <v>0.40885570046276826</v>
      </c>
    </row>
    <row r="90" spans="1:4">
      <c r="A90" s="157">
        <v>2098</v>
      </c>
      <c r="B90" s="158">
        <v>1.9342600000000001</v>
      </c>
      <c r="C90" s="158">
        <v>2.4577874742795691</v>
      </c>
      <c r="D90" s="158">
        <v>0.40687000420698366</v>
      </c>
    </row>
    <row r="91" spans="1:4">
      <c r="A91" s="157">
        <v>2099</v>
      </c>
      <c r="B91" s="158">
        <v>1.92482</v>
      </c>
      <c r="C91" s="158">
        <v>2.4698413358132187</v>
      </c>
      <c r="D91" s="158">
        <v>0.40488430795119901</v>
      </c>
    </row>
    <row r="92" spans="1:4">
      <c r="A92" s="157">
        <v>2100</v>
      </c>
      <c r="B92" s="158">
        <v>1.9153800000000001</v>
      </c>
      <c r="C92" s="158">
        <v>2.4820140128851711</v>
      </c>
      <c r="D92" s="158">
        <v>0.40289861169541447</v>
      </c>
    </row>
    <row r="93" spans="1:4">
      <c r="B93" s="159"/>
      <c r="C93" s="159"/>
      <c r="D93" s="15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zoomScale="150" zoomScaleNormal="150" zoomScalePageLayoutView="150" workbookViewId="0">
      <selection activeCell="F3" sqref="F3"/>
    </sheetView>
  </sheetViews>
  <sheetFormatPr baseColWidth="10" defaultRowHeight="11" x14ac:dyDescent="0"/>
  <cols>
    <col min="1" max="1" width="10.83203125" style="155"/>
    <col min="2" max="2" width="8.6640625" style="155" bestFit="1" customWidth="1"/>
    <col min="3" max="16384" width="10.83203125" style="155"/>
  </cols>
  <sheetData>
    <row r="1" spans="1:4" ht="14">
      <c r="A1" s="154" t="s">
        <v>2</v>
      </c>
      <c r="B1" s="154" t="s">
        <v>343</v>
      </c>
      <c r="D1" s="154"/>
    </row>
    <row r="2" spans="1:4">
      <c r="A2" s="157">
        <v>2010</v>
      </c>
      <c r="B2" s="158">
        <v>0.91072796934865885</v>
      </c>
    </row>
    <row r="3" spans="1:4">
      <c r="A3" s="157">
        <v>2011</v>
      </c>
      <c r="B3" s="158">
        <v>0.94138613861386133</v>
      </c>
    </row>
    <row r="4" spans="1:4">
      <c r="A4" s="157">
        <v>2012</v>
      </c>
      <c r="B4" s="158">
        <v>0.97418032786885234</v>
      </c>
    </row>
    <row r="5" spans="1:4">
      <c r="A5" s="157">
        <v>2013</v>
      </c>
      <c r="B5" s="158">
        <v>1</v>
      </c>
    </row>
    <row r="6" spans="1:4">
      <c r="A6" s="157">
        <v>2014</v>
      </c>
      <c r="B6" s="158">
        <v>1.0272255834053585</v>
      </c>
    </row>
    <row r="7" spans="1:4">
      <c r="A7" s="157">
        <v>2015</v>
      </c>
      <c r="B7" s="158">
        <v>1.0559751221679252</v>
      </c>
    </row>
    <row r="8" spans="1:4">
      <c r="A8" s="157">
        <v>2016</v>
      </c>
      <c r="B8" s="158">
        <v>1.086380255941499</v>
      </c>
    </row>
    <row r="9" spans="1:4">
      <c r="A9" s="157">
        <v>2017</v>
      </c>
      <c r="B9" s="158">
        <v>1.1185882352941174</v>
      </c>
    </row>
    <row r="10" spans="1:4">
      <c r="A10" s="157">
        <v>2018</v>
      </c>
      <c r="B10" s="158">
        <v>1.1365972849813275</v>
      </c>
    </row>
    <row r="11" spans="1:4">
      <c r="A11" s="157">
        <v>2019</v>
      </c>
      <c r="B11" s="158">
        <v>1.1551957077456918</v>
      </c>
    </row>
    <row r="12" spans="1:4">
      <c r="A12" s="157">
        <v>2020</v>
      </c>
      <c r="B12" s="158">
        <v>1.1744129170598667</v>
      </c>
    </row>
    <row r="13" spans="1:4">
      <c r="A13" s="157">
        <v>2021</v>
      </c>
      <c r="B13" s="158">
        <v>1.1942803167329874</v>
      </c>
    </row>
    <row r="14" spans="1:4">
      <c r="A14" s="157">
        <v>2022</v>
      </c>
      <c r="B14" s="158">
        <v>1.2148314721590472</v>
      </c>
    </row>
    <row r="15" spans="1:4">
      <c r="A15" s="157">
        <v>2023</v>
      </c>
      <c r="B15" s="158">
        <v>1.233453201944881</v>
      </c>
    </row>
    <row r="16" spans="1:4">
      <c r="A16" s="157">
        <v>2024</v>
      </c>
      <c r="B16" s="158">
        <v>1.2526547110251531</v>
      </c>
    </row>
    <row r="17" spans="1:2">
      <c r="A17" s="157">
        <v>2025</v>
      </c>
      <c r="B17" s="158">
        <v>1.272463504333442</v>
      </c>
    </row>
    <row r="18" spans="1:2">
      <c r="A18" s="157">
        <v>2026</v>
      </c>
      <c r="B18" s="158">
        <v>1.2929088545491136</v>
      </c>
    </row>
    <row r="19" spans="1:2">
      <c r="A19" s="157">
        <v>2027</v>
      </c>
      <c r="B19" s="158">
        <v>1.3140219464330134</v>
      </c>
    </row>
    <row r="20" spans="1:2">
      <c r="A20" s="157">
        <v>2028</v>
      </c>
      <c r="B20" s="158">
        <v>1.3326754988422485</v>
      </c>
    </row>
    <row r="21" spans="1:2">
      <c r="A21" s="157">
        <v>2029</v>
      </c>
      <c r="B21" s="158">
        <v>1.3518662806899806</v>
      </c>
    </row>
    <row r="22" spans="1:2">
      <c r="A22" s="157">
        <v>2030</v>
      </c>
      <c r="B22" s="158">
        <v>1.3716178396874763</v>
      </c>
    </row>
    <row r="23" spans="1:2">
      <c r="A23" s="157">
        <v>2031</v>
      </c>
      <c r="B23" s="158">
        <v>1.391955120134452</v>
      </c>
    </row>
    <row r="24" spans="1:2">
      <c r="A24" s="157">
        <v>2032</v>
      </c>
      <c r="B24" s="158">
        <v>1.412904568014979</v>
      </c>
    </row>
    <row r="25" spans="1:2">
      <c r="A25" s="157">
        <v>2033</v>
      </c>
      <c r="B25" s="158">
        <v>1.4306005272217339</v>
      </c>
    </row>
    <row r="26" spans="1:2">
      <c r="A26" s="157">
        <v>2034</v>
      </c>
      <c r="B26" s="158">
        <v>1.4487453755340609</v>
      </c>
    </row>
    <row r="27" spans="1:2">
      <c r="A27" s="157">
        <v>2035</v>
      </c>
      <c r="B27" s="158">
        <v>1.4673564126623535</v>
      </c>
    </row>
    <row r="28" spans="1:2">
      <c r="A28" s="157">
        <v>2036</v>
      </c>
      <c r="B28" s="158">
        <v>1.486451838835352</v>
      </c>
    </row>
    <row r="29" spans="1:2">
      <c r="A29" s="157">
        <v>2037</v>
      </c>
      <c r="B29" s="158">
        <v>1.5060508141671416</v>
      </c>
    </row>
    <row r="30" spans="1:2">
      <c r="A30" s="157">
        <v>2038</v>
      </c>
      <c r="B30" s="158">
        <v>1.523063812337009</v>
      </c>
    </row>
    <row r="31" spans="1:2">
      <c r="A31" s="157">
        <v>2039</v>
      </c>
      <c r="B31" s="158">
        <v>1.5404655744504354</v>
      </c>
    </row>
    <row r="32" spans="1:2">
      <c r="A32" s="157">
        <v>2040</v>
      </c>
      <c r="B32" s="158">
        <v>1.5582695799817752</v>
      </c>
    </row>
    <row r="33" spans="1:2">
      <c r="A33" s="157">
        <v>2041</v>
      </c>
      <c r="B33" s="158">
        <v>1.5764899388504952</v>
      </c>
    </row>
    <row r="34" spans="1:2">
      <c r="A34" s="157">
        <v>2042</v>
      </c>
      <c r="B34" s="158">
        <v>1.5951414287152297</v>
      </c>
    </row>
    <row r="35" spans="1:2">
      <c r="A35" s="157">
        <v>2043</v>
      </c>
      <c r="B35" s="158">
        <v>1.6124218209445249</v>
      </c>
    </row>
    <row r="36" spans="1:2">
      <c r="A36" s="157">
        <v>2044</v>
      </c>
      <c r="B36" s="158">
        <v>1.6300807153976449</v>
      </c>
    </row>
    <row r="37" spans="1:2">
      <c r="A37" s="157">
        <v>2045</v>
      </c>
      <c r="B37" s="158">
        <v>1.6481306856001772</v>
      </c>
    </row>
    <row r="38" spans="1:2">
      <c r="A38" s="157">
        <v>2046</v>
      </c>
      <c r="B38" s="158">
        <v>1.6665848682227065</v>
      </c>
    </row>
    <row r="39" spans="1:2">
      <c r="A39" s="157">
        <v>2047</v>
      </c>
      <c r="B39" s="158">
        <v>1.68545699496561</v>
      </c>
    </row>
    <row r="40" spans="1:2">
      <c r="A40" s="157">
        <v>2048</v>
      </c>
      <c r="B40" s="158">
        <v>1.7012474860615081</v>
      </c>
    </row>
    <row r="41" spans="1:2">
      <c r="A41" s="157">
        <v>2049</v>
      </c>
      <c r="B41" s="158">
        <v>1.7173366471115219</v>
      </c>
    </row>
    <row r="42" spans="1:2">
      <c r="A42" s="157">
        <v>2050</v>
      </c>
      <c r="B42" s="158">
        <v>1.7337330328293323</v>
      </c>
    </row>
    <row r="43" spans="1:2">
      <c r="A43" s="157">
        <v>2051</v>
      </c>
      <c r="B43" s="158">
        <v>1.7504455277847324</v>
      </c>
    </row>
    <row r="44" spans="1:2">
      <c r="A44" s="157">
        <v>2052</v>
      </c>
      <c r="B44" s="158">
        <v>1.7674833624567792</v>
      </c>
    </row>
    <row r="45" spans="1:2">
      <c r="A45" s="157">
        <v>2053</v>
      </c>
      <c r="B45" s="158">
        <v>1.7838515283187366</v>
      </c>
    </row>
    <row r="46" spans="1:2">
      <c r="A46" s="157">
        <v>2054</v>
      </c>
      <c r="B46" s="158">
        <v>1.8005256898732735</v>
      </c>
    </row>
    <row r="47" spans="1:2">
      <c r="A47" s="157">
        <v>2055</v>
      </c>
      <c r="B47" s="158">
        <v>1.8175145087664297</v>
      </c>
    </row>
    <row r="48" spans="1:2">
      <c r="A48" s="157">
        <v>2056</v>
      </c>
      <c r="B48" s="158">
        <v>1.8348269766651999</v>
      </c>
    </row>
    <row r="49" spans="1:2">
      <c r="A49" s="157">
        <v>2057</v>
      </c>
      <c r="B49" s="158">
        <v>1.8524724311265244</v>
      </c>
    </row>
    <row r="50" spans="1:2">
      <c r="A50" s="157">
        <v>2058</v>
      </c>
      <c r="B50" s="158">
        <v>1.8675948332757155</v>
      </c>
    </row>
    <row r="51" spans="1:2">
      <c r="A51" s="157">
        <v>2059</v>
      </c>
      <c r="B51" s="158">
        <v>1.8829661668132163</v>
      </c>
    </row>
    <row r="52" spans="1:2">
      <c r="A52" s="157">
        <v>2060</v>
      </c>
      <c r="B52" s="158">
        <v>1.8985926292752278</v>
      </c>
    </row>
    <row r="53" spans="1:2">
      <c r="A53" s="157">
        <v>2061</v>
      </c>
      <c r="B53" s="158">
        <v>1.9144806256493687</v>
      </c>
    </row>
    <row r="54" spans="1:2">
      <c r="A54" s="157">
        <v>2062</v>
      </c>
      <c r="B54" s="158">
        <v>1.9306367771280049</v>
      </c>
    </row>
    <row r="55" spans="1:2">
      <c r="A55" s="157">
        <v>2063</v>
      </c>
      <c r="B55" s="158">
        <v>1.9461911311980087</v>
      </c>
    </row>
    <row r="56" spans="1:2">
      <c r="A56" s="157">
        <v>2064</v>
      </c>
      <c r="B56" s="158">
        <v>1.961998151082937</v>
      </c>
    </row>
    <row r="57" spans="1:2">
      <c r="A57" s="157">
        <v>2065</v>
      </c>
      <c r="B57" s="158">
        <v>1.9780640436721919</v>
      </c>
    </row>
    <row r="58" spans="1:2">
      <c r="A58" s="157">
        <v>2066</v>
      </c>
      <c r="B58" s="158">
        <v>1.9943952208350113</v>
      </c>
    </row>
    <row r="59" spans="1:2">
      <c r="A59" s="157">
        <v>2067</v>
      </c>
      <c r="B59" s="158">
        <v>2.0109983079526228</v>
      </c>
    </row>
    <row r="60" spans="1:2">
      <c r="A60" s="157">
        <v>2068</v>
      </c>
      <c r="B60" s="158">
        <v>2.0267044098086697</v>
      </c>
    </row>
    <row r="61" spans="1:2">
      <c r="A61" s="157">
        <v>2069</v>
      </c>
      <c r="B61" s="158">
        <v>2.0426577753334247</v>
      </c>
    </row>
    <row r="62" spans="1:2">
      <c r="A62" s="157">
        <v>2070</v>
      </c>
      <c r="B62" s="158">
        <v>2.0588642899213525</v>
      </c>
    </row>
    <row r="63" spans="1:2">
      <c r="A63" s="157">
        <v>2071</v>
      </c>
      <c r="B63" s="158">
        <v>2.075330027240343</v>
      </c>
    </row>
    <row r="64" spans="1:2">
      <c r="A64" s="157">
        <v>2072</v>
      </c>
      <c r="B64" s="158">
        <v>2.092061256820982</v>
      </c>
    </row>
    <row r="65" spans="1:2">
      <c r="A65" s="157">
        <v>2073</v>
      </c>
      <c r="B65" s="158">
        <v>2.1075684494254499</v>
      </c>
    </row>
    <row r="66" spans="1:2">
      <c r="A66" s="157">
        <v>2074</v>
      </c>
      <c r="B66" s="158">
        <v>2.1233072497945473</v>
      </c>
    </row>
    <row r="67" spans="1:2">
      <c r="A67" s="157">
        <v>2075</v>
      </c>
      <c r="B67" s="158">
        <v>2.1392828857369137</v>
      </c>
    </row>
    <row r="68" spans="1:2">
      <c r="A68" s="157">
        <v>2076</v>
      </c>
      <c r="B68" s="158">
        <v>2.1555007435888136</v>
      </c>
    </row>
    <row r="69" spans="1:2">
      <c r="A69" s="157">
        <v>2077</v>
      </c>
      <c r="B69" s="158">
        <v>2.1719663742690054</v>
      </c>
    </row>
    <row r="70" spans="1:2">
      <c r="A70" s="157">
        <v>2078</v>
      </c>
      <c r="B70" s="158">
        <v>2.1867122960019132</v>
      </c>
    </row>
    <row r="71" spans="1:2">
      <c r="A71" s="157">
        <v>2079</v>
      </c>
      <c r="B71" s="158">
        <v>2.2016598125301021</v>
      </c>
    </row>
    <row r="72" spans="1:2">
      <c r="A72" s="157">
        <v>2080</v>
      </c>
      <c r="B72" s="158">
        <v>2.2168130863783038</v>
      </c>
    </row>
    <row r="73" spans="1:2">
      <c r="A73" s="157">
        <v>2081</v>
      </c>
      <c r="B73" s="158">
        <v>2.2321763954623992</v>
      </c>
    </row>
    <row r="74" spans="1:2">
      <c r="A74" s="157">
        <v>2082</v>
      </c>
      <c r="B74" s="158">
        <v>2.2477541371158387</v>
      </c>
    </row>
    <row r="75" spans="1:2">
      <c r="A75" s="157">
        <v>2083</v>
      </c>
      <c r="B75" s="158">
        <v>2.2618492544556621</v>
      </c>
    </row>
    <row r="76" spans="1:2">
      <c r="A76" s="157">
        <v>2084</v>
      </c>
      <c r="B76" s="158">
        <v>2.2761222613758232</v>
      </c>
    </row>
    <row r="77" spans="1:2">
      <c r="A77" s="157">
        <v>2085</v>
      </c>
      <c r="B77" s="158">
        <v>2.2905765468859913</v>
      </c>
    </row>
    <row r="78" spans="1:2">
      <c r="A78" s="157">
        <v>2086</v>
      </c>
      <c r="B78" s="158">
        <v>2.3052155866322703</v>
      </c>
    </row>
    <row r="79" spans="1:2">
      <c r="A79" s="157">
        <v>2087</v>
      </c>
      <c r="B79" s="158">
        <v>2.3200429456834706</v>
      </c>
    </row>
    <row r="80" spans="1:2">
      <c r="A80" s="157">
        <v>2088</v>
      </c>
      <c r="B80" s="158">
        <v>2.3332973408066904</v>
      </c>
    </row>
    <row r="81" spans="1:2">
      <c r="A81" s="157">
        <v>2089</v>
      </c>
      <c r="B81" s="158">
        <v>2.3467040507053931</v>
      </c>
    </row>
    <row r="82" spans="1:2">
      <c r="A82" s="157">
        <v>2090</v>
      </c>
      <c r="B82" s="158">
        <v>2.3602657160730418</v>
      </c>
    </row>
    <row r="83" spans="1:2">
      <c r="A83" s="157">
        <v>2091</v>
      </c>
      <c r="B83" s="158">
        <v>2.3739850390004693</v>
      </c>
    </row>
    <row r="84" spans="1:2">
      <c r="A84" s="157">
        <v>2092</v>
      </c>
      <c r="B84" s="158">
        <v>2.3878647847707066</v>
      </c>
    </row>
    <row r="85" spans="1:2">
      <c r="A85" s="157">
        <v>2093</v>
      </c>
      <c r="B85" s="158">
        <v>2.3992409637338121</v>
      </c>
    </row>
    <row r="86" spans="1:2">
      <c r="A86" s="157">
        <v>2094</v>
      </c>
      <c r="B86" s="158">
        <v>2.4107260575450553</v>
      </c>
    </row>
    <row r="87" spans="1:2">
      <c r="A87" s="157">
        <v>2095</v>
      </c>
      <c r="B87" s="158">
        <v>2.4223216378440622</v>
      </c>
    </row>
    <row r="88" spans="1:2">
      <c r="A88" s="157">
        <v>2096</v>
      </c>
      <c r="B88" s="158">
        <v>2.4340293066549248</v>
      </c>
    </row>
    <row r="89" spans="1:2">
      <c r="A89" s="157">
        <v>2097</v>
      </c>
      <c r="B89" s="158">
        <v>2.4458506971240417</v>
      </c>
    </row>
    <row r="90" spans="1:2">
      <c r="A90" s="157">
        <v>2098</v>
      </c>
      <c r="B90" s="158">
        <v>2.4577874742795691</v>
      </c>
    </row>
    <row r="91" spans="1:2">
      <c r="A91" s="157">
        <v>2099</v>
      </c>
      <c r="B91" s="158">
        <v>2.4698413358132187</v>
      </c>
    </row>
    <row r="92" spans="1:2">
      <c r="A92" s="157">
        <v>2100</v>
      </c>
      <c r="B92" s="158">
        <v>2.4820140128851711</v>
      </c>
    </row>
    <row r="93" spans="1:2">
      <c r="B93" s="15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workbookViewId="0">
      <selection activeCell="M35" sqref="M35"/>
    </sheetView>
  </sheetViews>
  <sheetFormatPr baseColWidth="10" defaultRowHeight="15" x14ac:dyDescent="0"/>
  <cols>
    <col min="1" max="1" width="27" bestFit="1" customWidth="1"/>
  </cols>
  <sheetData>
    <row r="1" spans="1:14">
      <c r="A1" s="133" t="s">
        <v>350</v>
      </c>
    </row>
    <row r="2" spans="1:14">
      <c r="A2" t="s">
        <v>39</v>
      </c>
      <c r="B2" t="s">
        <v>40</v>
      </c>
      <c r="C2" t="s">
        <v>41</v>
      </c>
      <c r="D2" t="s">
        <v>42</v>
      </c>
      <c r="E2" t="s">
        <v>43</v>
      </c>
      <c r="F2" t="s">
        <v>44</v>
      </c>
      <c r="G2" t="s">
        <v>45</v>
      </c>
      <c r="H2" t="s">
        <v>46</v>
      </c>
      <c r="I2" t="s">
        <v>47</v>
      </c>
      <c r="J2" t="s">
        <v>48</v>
      </c>
      <c r="K2" t="s">
        <v>49</v>
      </c>
      <c r="L2" t="s">
        <v>50</v>
      </c>
      <c r="M2" t="s">
        <v>351</v>
      </c>
    </row>
    <row r="3" spans="1:14">
      <c r="A3" t="s">
        <v>51</v>
      </c>
      <c r="B3">
        <v>2.3141700000000001E-2</v>
      </c>
      <c r="C3">
        <v>0</v>
      </c>
      <c r="D3">
        <v>6.3680000000000004E-3</v>
      </c>
      <c r="E3">
        <v>1.14095E-3</v>
      </c>
      <c r="F3">
        <v>1.4053100000000001E-2</v>
      </c>
      <c r="G3">
        <v>0</v>
      </c>
      <c r="H3">
        <v>0</v>
      </c>
      <c r="I3">
        <v>6.6335700000000001E-3</v>
      </c>
      <c r="J3">
        <v>4.2963830000000001E-2</v>
      </c>
      <c r="K3">
        <v>5.9076049999999998E-2</v>
      </c>
      <c r="L3">
        <v>8.1373000000000001E-3</v>
      </c>
    </row>
    <row r="4" spans="1:14">
      <c r="A4" t="s">
        <v>352</v>
      </c>
      <c r="B4">
        <v>9.2675489999999999E-2</v>
      </c>
      <c r="C4">
        <v>4.5173749999999999E-2</v>
      </c>
      <c r="D4">
        <v>8.2748139999999998E-2</v>
      </c>
      <c r="E4">
        <v>1.460992E-2</v>
      </c>
      <c r="F4">
        <v>8.2270419999999997E-2</v>
      </c>
      <c r="G4">
        <v>0</v>
      </c>
      <c r="H4">
        <v>0</v>
      </c>
      <c r="I4">
        <v>0.13759984</v>
      </c>
      <c r="J4">
        <v>0.10578512</v>
      </c>
      <c r="K4">
        <v>4.704581E-2</v>
      </c>
      <c r="L4" s="251">
        <v>6.7405870000000007E-2</v>
      </c>
      <c r="M4">
        <f>L4/SUM(L$4:L$9)</f>
        <v>0.18853375467237701</v>
      </c>
      <c r="N4" t="s">
        <v>353</v>
      </c>
    </row>
    <row r="5" spans="1:14">
      <c r="A5" t="s">
        <v>354</v>
      </c>
      <c r="B5">
        <v>7.3604139999999998E-2</v>
      </c>
      <c r="C5">
        <v>0</v>
      </c>
      <c r="D5">
        <v>6.2244840000000003E-2</v>
      </c>
      <c r="E5">
        <v>3.3560299999999999E-3</v>
      </c>
      <c r="F5">
        <v>0.11611559</v>
      </c>
      <c r="G5">
        <v>0</v>
      </c>
      <c r="H5">
        <v>3.9859260000000001E-2</v>
      </c>
      <c r="I5">
        <v>6.4478649999999998E-2</v>
      </c>
      <c r="J5">
        <v>6.7959679999999995E-2</v>
      </c>
      <c r="K5">
        <v>5.5799420000000002E-2</v>
      </c>
      <c r="L5" s="252">
        <v>5.3804169999999998E-2</v>
      </c>
      <c r="M5">
        <f t="shared" ref="M5:M9" si="0">L5/SUM(L$4:L$9)</f>
        <v>0.1504898933450583</v>
      </c>
    </row>
    <row r="6" spans="1:14">
      <c r="A6" t="s">
        <v>355</v>
      </c>
      <c r="B6">
        <v>0.20885516000000001</v>
      </c>
      <c r="C6">
        <v>5.9719309999999998E-2</v>
      </c>
      <c r="D6">
        <v>0.13919039999999999</v>
      </c>
      <c r="E6">
        <v>4.8489539999999998E-2</v>
      </c>
      <c r="F6">
        <v>2.226939E-2</v>
      </c>
      <c r="G6">
        <v>0</v>
      </c>
      <c r="H6">
        <v>8.6349600000000006E-3</v>
      </c>
      <c r="I6">
        <v>0</v>
      </c>
      <c r="J6">
        <v>4.4998599999999996E-3</v>
      </c>
      <c r="K6">
        <v>2.7109879999999999E-2</v>
      </c>
      <c r="L6" s="252">
        <v>0.10616945999999999</v>
      </c>
      <c r="M6">
        <f t="shared" si="0"/>
        <v>0.29695524922886896</v>
      </c>
    </row>
    <row r="7" spans="1:14">
      <c r="A7" t="s">
        <v>356</v>
      </c>
      <c r="B7">
        <v>9.0247720000000003E-2</v>
      </c>
      <c r="C7">
        <v>5.1078800000000004E-3</v>
      </c>
      <c r="D7">
        <v>3.1498949999999998E-2</v>
      </c>
      <c r="E7">
        <v>1.5273299999999999E-3</v>
      </c>
      <c r="F7">
        <v>0.16699389000000001</v>
      </c>
      <c r="G7">
        <v>0</v>
      </c>
      <c r="H7">
        <v>5.6480450000000001E-2</v>
      </c>
      <c r="I7">
        <v>0.17106484</v>
      </c>
      <c r="J7">
        <v>0.20376082000000001</v>
      </c>
      <c r="K7">
        <v>0.39704958000000001</v>
      </c>
      <c r="L7" s="252">
        <v>4.8480420000000003E-2</v>
      </c>
      <c r="M7">
        <f t="shared" si="0"/>
        <v>0.13559940121971276</v>
      </c>
    </row>
    <row r="8" spans="1:14">
      <c r="A8" t="s">
        <v>357</v>
      </c>
      <c r="B8">
        <v>7.0184250000000004E-2</v>
      </c>
      <c r="C8">
        <v>8.5984000000000008E-3</v>
      </c>
      <c r="D8">
        <v>5.2435349999999999E-2</v>
      </c>
      <c r="E8">
        <v>2.0678799999999998E-3</v>
      </c>
      <c r="F8">
        <v>0.16422392999999999</v>
      </c>
      <c r="G8">
        <v>0</v>
      </c>
      <c r="H8">
        <v>0.26005298999999998</v>
      </c>
      <c r="I8">
        <v>3.1378490000000002E-2</v>
      </c>
      <c r="J8">
        <v>8.3703330000000006E-2</v>
      </c>
      <c r="K8">
        <v>1.356339E-2</v>
      </c>
      <c r="L8" s="252">
        <v>5.1538300000000002E-2</v>
      </c>
      <c r="M8">
        <f t="shared" si="0"/>
        <v>0.14415227054307536</v>
      </c>
    </row>
    <row r="9" spans="1:14">
      <c r="A9" t="s">
        <v>358</v>
      </c>
      <c r="B9">
        <v>5.9911230000000003E-2</v>
      </c>
      <c r="C9">
        <v>1.461177E-2</v>
      </c>
      <c r="D9">
        <v>3.2095749999999999E-2</v>
      </c>
      <c r="E9">
        <v>5.1967799999999998E-3</v>
      </c>
      <c r="F9">
        <v>5.2596869999999997E-2</v>
      </c>
      <c r="G9">
        <v>0</v>
      </c>
      <c r="H9">
        <v>3.4421449999999999E-2</v>
      </c>
      <c r="I9">
        <v>0.10270804</v>
      </c>
      <c r="J9">
        <v>4.2344149999999997E-2</v>
      </c>
      <c r="K9">
        <v>5.6948940000000003E-2</v>
      </c>
      <c r="L9" s="252">
        <v>3.0128579999999999E-2</v>
      </c>
      <c r="M9">
        <f t="shared" si="0"/>
        <v>8.4269430990907529E-2</v>
      </c>
    </row>
    <row r="10" spans="1:14">
      <c r="A10" t="s">
        <v>52</v>
      </c>
      <c r="B10">
        <v>0.61861969999999999</v>
      </c>
      <c r="C10">
        <v>0.13321111999999999</v>
      </c>
      <c r="D10">
        <v>0.40658142000000003</v>
      </c>
      <c r="E10">
        <v>7.6388429999999993E-2</v>
      </c>
      <c r="F10">
        <v>0.61852320000000005</v>
      </c>
      <c r="G10">
        <v>0</v>
      </c>
      <c r="H10">
        <v>0.39944911999999999</v>
      </c>
      <c r="I10">
        <v>0.51386343000000001</v>
      </c>
      <c r="J10">
        <v>0.55101679000000003</v>
      </c>
      <c r="K10">
        <v>0.65659305999999995</v>
      </c>
      <c r="L10">
        <v>0.36566410999999999</v>
      </c>
    </row>
    <row r="11" spans="1:14">
      <c r="A11" t="s">
        <v>53</v>
      </c>
      <c r="B11">
        <v>0.13091140000000001</v>
      </c>
      <c r="C11">
        <v>1.7414829999999999E-2</v>
      </c>
      <c r="D11">
        <v>3.6386429999999997E-2</v>
      </c>
      <c r="E11">
        <v>1.035223E-2</v>
      </c>
      <c r="F11">
        <v>0.13720871000000001</v>
      </c>
      <c r="G11">
        <v>0</v>
      </c>
      <c r="H11">
        <v>3.1860340000000001E-2</v>
      </c>
      <c r="I11">
        <v>9.0164540000000001E-2</v>
      </c>
      <c r="J11">
        <v>0.16545396000000001</v>
      </c>
      <c r="K11">
        <v>0.32656756999999997</v>
      </c>
      <c r="L11">
        <v>5.0747510000000003E-2</v>
      </c>
    </row>
    <row r="12" spans="1:14">
      <c r="A12" t="s">
        <v>359</v>
      </c>
      <c r="B12">
        <v>1038.1613</v>
      </c>
      <c r="C12">
        <v>229.05157</v>
      </c>
      <c r="D12">
        <v>10252.901</v>
      </c>
      <c r="E12">
        <v>2630.9364999999998</v>
      </c>
      <c r="F12">
        <v>1380.9797000000001</v>
      </c>
      <c r="G12">
        <v>1042.2103</v>
      </c>
      <c r="H12">
        <v>38.700111</v>
      </c>
      <c r="I12">
        <v>75.851982000000007</v>
      </c>
      <c r="J12">
        <v>270.10741999999999</v>
      </c>
      <c r="K12">
        <v>266.97922</v>
      </c>
      <c r="L12">
        <v>17225.88</v>
      </c>
    </row>
    <row r="13" spans="1:14">
      <c r="A13" t="s">
        <v>360</v>
      </c>
      <c r="B13">
        <v>963</v>
      </c>
      <c r="C13">
        <v>205</v>
      </c>
      <c r="D13">
        <v>9231</v>
      </c>
      <c r="E13">
        <v>2634</v>
      </c>
      <c r="F13">
        <v>1332</v>
      </c>
      <c r="G13">
        <v>802</v>
      </c>
      <c r="H13">
        <v>38</v>
      </c>
      <c r="I13">
        <v>73</v>
      </c>
      <c r="J13">
        <v>282</v>
      </c>
      <c r="K13">
        <v>223</v>
      </c>
      <c r="L13">
        <v>15783</v>
      </c>
      <c r="M13">
        <f>SUM(M4:M9)</f>
        <v>1</v>
      </c>
    </row>
  </sheetData>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zoomScale="150" zoomScaleNormal="150" zoomScalePageLayoutView="150" workbookViewId="0">
      <selection activeCell="M35" sqref="M35"/>
    </sheetView>
  </sheetViews>
  <sheetFormatPr baseColWidth="10" defaultRowHeight="11" x14ac:dyDescent="0"/>
  <cols>
    <col min="1" max="1" width="10.83203125" style="155"/>
    <col min="2" max="2" width="14.5" style="155" bestFit="1" customWidth="1"/>
    <col min="3" max="3" width="13" style="155" bestFit="1" customWidth="1"/>
    <col min="4" max="16384" width="10.83203125" style="155"/>
  </cols>
  <sheetData>
    <row r="1" spans="1:4" ht="14">
      <c r="A1" s="154" t="s">
        <v>2</v>
      </c>
      <c r="B1" s="154" t="s">
        <v>361</v>
      </c>
      <c r="C1" s="154" t="s">
        <v>344</v>
      </c>
      <c r="D1" s="154"/>
    </row>
    <row r="2" spans="1:4">
      <c r="A2" s="157">
        <v>2010</v>
      </c>
      <c r="B2" s="158">
        <v>1.0980227177114013</v>
      </c>
      <c r="C2" s="158">
        <f>$B$5+((B2-$B$5)*drates_12m!$M$4)</f>
        <v>1.018480591013321</v>
      </c>
    </row>
    <row r="3" spans="1:4">
      <c r="A3" s="157">
        <v>2011</v>
      </c>
      <c r="B3" s="158">
        <v>1.062263357172907</v>
      </c>
      <c r="C3" s="158">
        <f>$B$5+((B3-$B$5)*drates_12m!$M$4)</f>
        <v>1.0117387445063155</v>
      </c>
    </row>
    <row r="4" spans="1:4">
      <c r="A4" s="157">
        <v>2012</v>
      </c>
      <c r="B4" s="158">
        <v>1.0265039966344132</v>
      </c>
      <c r="C4" s="158">
        <f>$B$5+((B4-$B$5)*drates_12m!$M$4)</f>
        <v>1.00499689799931</v>
      </c>
    </row>
    <row r="5" spans="1:4">
      <c r="A5" s="157">
        <v>2013</v>
      </c>
      <c r="B5" s="158">
        <v>1</v>
      </c>
      <c r="C5" s="158">
        <f>$B$5+((B5-$B$5)*drates_12m!$M$4)</f>
        <v>1</v>
      </c>
    </row>
    <row r="6" spans="1:4">
      <c r="A6" s="157">
        <v>2014</v>
      </c>
      <c r="B6" s="158">
        <v>0.97349600336558695</v>
      </c>
      <c r="C6" s="158">
        <f>$B$5+((B6-$B$5)*drates_12m!$M$4)</f>
        <v>0.99500310200069009</v>
      </c>
    </row>
    <row r="7" spans="1:4">
      <c r="A7" s="157">
        <v>2015</v>
      </c>
      <c r="B7" s="158">
        <v>0.94699200673117379</v>
      </c>
      <c r="C7" s="158">
        <f>$B$5+((B7-$B$5)*drates_12m!$M$4)</f>
        <v>0.99000620400138006</v>
      </c>
    </row>
    <row r="8" spans="1:4">
      <c r="A8" s="157">
        <v>2016</v>
      </c>
      <c r="B8" s="158">
        <v>0.92048801009676073</v>
      </c>
      <c r="C8" s="158">
        <f>$B$5+((B8-$B$5)*drates_12m!$M$4)</f>
        <v>0.98500930600207015</v>
      </c>
    </row>
    <row r="9" spans="1:4">
      <c r="A9" s="157">
        <v>2017</v>
      </c>
      <c r="B9" s="158">
        <v>0.89398401346234757</v>
      </c>
      <c r="C9" s="158">
        <f>$B$5+((B9-$B$5)*drates_12m!$M$4)</f>
        <v>0.98001240800276024</v>
      </c>
    </row>
    <row r="10" spans="1:4">
      <c r="A10" s="157">
        <v>2018</v>
      </c>
      <c r="B10" s="158">
        <v>0.87981909970551131</v>
      </c>
      <c r="C10" s="158">
        <f>$B$5+((B10-$B$5)*drates_12m!$M$4)</f>
        <v>0.97734184362757348</v>
      </c>
    </row>
    <row r="11" spans="1:4">
      <c r="A11" s="157">
        <v>2019</v>
      </c>
      <c r="B11" s="158">
        <v>0.86565418594867483</v>
      </c>
      <c r="C11" s="158">
        <f>$B$5+((B11-$B$5)*drates_12m!$M$4)</f>
        <v>0.97467127925238672</v>
      </c>
    </row>
    <row r="12" spans="1:4">
      <c r="A12" s="157">
        <v>2020</v>
      </c>
      <c r="B12" s="158">
        <v>0.85148927219183856</v>
      </c>
      <c r="C12" s="158">
        <f>$B$5+((B12-$B$5)*drates_12m!$M$4)</f>
        <v>0.97200071487719997</v>
      </c>
    </row>
    <row r="13" spans="1:4">
      <c r="A13" s="157">
        <v>2021</v>
      </c>
      <c r="B13" s="158">
        <v>0.83732435843500219</v>
      </c>
      <c r="C13" s="158">
        <f>$B$5+((B13-$B$5)*drates_12m!$M$4)</f>
        <v>0.96933015050201321</v>
      </c>
    </row>
    <row r="14" spans="1:4">
      <c r="A14" s="157">
        <v>2022</v>
      </c>
      <c r="B14" s="158">
        <v>0.82315944467816582</v>
      </c>
      <c r="C14" s="158">
        <f>$B$5+((B14-$B$5)*drates_12m!$M$4)</f>
        <v>0.96665958612682634</v>
      </c>
    </row>
    <row r="15" spans="1:4">
      <c r="A15" s="157">
        <v>2023</v>
      </c>
      <c r="B15" s="158">
        <v>0.81073201514514104</v>
      </c>
      <c r="C15" s="158">
        <f>$B$5+((B15-$B$5)*drates_12m!$M$4)</f>
        <v>0.96431659617603882</v>
      </c>
    </row>
    <row r="16" spans="1:4">
      <c r="A16" s="157">
        <v>2024</v>
      </c>
      <c r="B16" s="158">
        <v>0.79830458561211615</v>
      </c>
      <c r="C16" s="158">
        <f>$B$5+((B16-$B$5)*drates_12m!$M$4)</f>
        <v>0.9619736062252513</v>
      </c>
    </row>
    <row r="17" spans="1:3">
      <c r="A17" s="157">
        <v>2025</v>
      </c>
      <c r="B17" s="158">
        <v>0.78587715607909137</v>
      </c>
      <c r="C17" s="158">
        <f>$B$5+((B17-$B$5)*drates_12m!$M$4)</f>
        <v>0.95963061627446378</v>
      </c>
    </row>
    <row r="18" spans="1:3">
      <c r="A18" s="157">
        <v>2026</v>
      </c>
      <c r="B18" s="158">
        <v>0.77344972654606647</v>
      </c>
      <c r="C18" s="158">
        <f>$B$5+((B18-$B$5)*drates_12m!$M$4)</f>
        <v>0.95728762632367614</v>
      </c>
    </row>
    <row r="19" spans="1:3">
      <c r="A19" s="157">
        <v>2027</v>
      </c>
      <c r="B19" s="158">
        <v>0.76102229701304169</v>
      </c>
      <c r="C19" s="158">
        <f>$B$5+((B19-$B$5)*drates_12m!$M$4)</f>
        <v>0.95494463637288862</v>
      </c>
    </row>
    <row r="20" spans="1:3">
      <c r="A20" s="157">
        <v>2028</v>
      </c>
      <c r="B20" s="158">
        <v>0.75037021455616337</v>
      </c>
      <c r="C20" s="158">
        <f>$B$5+((B20-$B$5)*drates_12m!$M$4)</f>
        <v>0.95293635927221354</v>
      </c>
    </row>
    <row r="21" spans="1:3">
      <c r="A21" s="157">
        <v>2029</v>
      </c>
      <c r="B21" s="158">
        <v>0.73971813209928494</v>
      </c>
      <c r="C21" s="158">
        <f>$B$5+((B21-$B$5)*drates_12m!$M$4)</f>
        <v>0.95092808217153857</v>
      </c>
    </row>
    <row r="22" spans="1:3">
      <c r="A22" s="157">
        <v>2030</v>
      </c>
      <c r="B22" s="158">
        <v>0.72906604964240651</v>
      </c>
      <c r="C22" s="158">
        <f>$B$5+((B22-$B$5)*drates_12m!$M$4)</f>
        <v>0.94891980507086349</v>
      </c>
    </row>
    <row r="23" spans="1:3">
      <c r="A23" s="157">
        <v>2031</v>
      </c>
      <c r="B23" s="158">
        <v>0.71841396718552808</v>
      </c>
      <c r="C23" s="158">
        <f>$B$5+((B23-$B$5)*drates_12m!$M$4)</f>
        <v>0.9469115279701884</v>
      </c>
    </row>
    <row r="24" spans="1:3">
      <c r="A24" s="157">
        <v>2032</v>
      </c>
      <c r="B24" s="158">
        <v>0.70776188472864965</v>
      </c>
      <c r="C24" s="158">
        <f>$B$5+((B24-$B$5)*drates_12m!$M$4)</f>
        <v>0.94490325086951343</v>
      </c>
    </row>
    <row r="25" spans="1:3">
      <c r="A25" s="157">
        <v>2033</v>
      </c>
      <c r="B25" s="158">
        <v>0.69900715187210782</v>
      </c>
      <c r="C25" s="158">
        <f>$B$5+((B25-$B$5)*drates_12m!$M$4)</f>
        <v>0.94325268821291597</v>
      </c>
    </row>
    <row r="26" spans="1:3">
      <c r="A26" s="157">
        <v>2034</v>
      </c>
      <c r="B26" s="158">
        <v>0.69025241901556589</v>
      </c>
      <c r="C26" s="158">
        <f>$B$5+((B26-$B$5)*drates_12m!$M$4)</f>
        <v>0.9416021255563185</v>
      </c>
    </row>
    <row r="27" spans="1:3">
      <c r="A27" s="157">
        <v>2035</v>
      </c>
      <c r="B27" s="158">
        <v>0.68149768615902406</v>
      </c>
      <c r="C27" s="158">
        <f>$B$5+((B27-$B$5)*drates_12m!$M$4)</f>
        <v>0.93995156289972104</v>
      </c>
    </row>
    <row r="28" spans="1:3">
      <c r="A28" s="157">
        <v>2036</v>
      </c>
      <c r="B28" s="158">
        <v>0.67274295330248224</v>
      </c>
      <c r="C28" s="158">
        <f>$B$5+((B28-$B$5)*drates_12m!$M$4)</f>
        <v>0.93830100024312357</v>
      </c>
    </row>
    <row r="29" spans="1:3">
      <c r="A29" s="157">
        <v>2037</v>
      </c>
      <c r="B29" s="158">
        <v>0.6639882204459403</v>
      </c>
      <c r="C29" s="158">
        <f>$B$5+((B29-$B$5)*drates_12m!$M$4)</f>
        <v>0.93665043758652611</v>
      </c>
    </row>
    <row r="30" spans="1:3">
      <c r="A30" s="157">
        <v>2038</v>
      </c>
      <c r="B30" s="158">
        <v>0.65657130837189737</v>
      </c>
      <c r="C30" s="158">
        <f>$B$5+((B30-$B$5)*drates_12m!$M$4)</f>
        <v>0.93525209930513187</v>
      </c>
    </row>
    <row r="31" spans="1:3">
      <c r="A31" s="157">
        <v>2039</v>
      </c>
      <c r="B31" s="158">
        <v>0.64915439629785443</v>
      </c>
      <c r="C31" s="158">
        <f>$B$5+((B31-$B$5)*drates_12m!$M$4)</f>
        <v>0.93385376102373763</v>
      </c>
    </row>
    <row r="32" spans="1:3">
      <c r="A32" s="157">
        <v>2040</v>
      </c>
      <c r="B32" s="158">
        <v>0.64173748422381161</v>
      </c>
      <c r="C32" s="158">
        <f>$B$5+((B32-$B$5)*drates_12m!$M$4)</f>
        <v>0.9324554227423435</v>
      </c>
    </row>
    <row r="33" spans="1:3">
      <c r="A33" s="157">
        <v>2041</v>
      </c>
      <c r="B33" s="158">
        <v>0.63432057214976878</v>
      </c>
      <c r="C33" s="158">
        <f>$B$5+((B33-$B$5)*drates_12m!$M$4)</f>
        <v>0.93105708446094937</v>
      </c>
    </row>
    <row r="34" spans="1:3">
      <c r="A34" s="157">
        <v>2042</v>
      </c>
      <c r="B34" s="158">
        <v>0.62690366007572584</v>
      </c>
      <c r="C34" s="158">
        <f>$B$5+((B34-$B$5)*drates_12m!$M$4)</f>
        <v>0.92965874617955513</v>
      </c>
    </row>
    <row r="35" spans="1:3">
      <c r="A35" s="157">
        <v>2043</v>
      </c>
      <c r="B35" s="158">
        <v>0.62018510727808174</v>
      </c>
      <c r="C35" s="158">
        <f>$B$5+((B35-$B$5)*drates_12m!$M$4)</f>
        <v>0.9283920721946507</v>
      </c>
    </row>
    <row r="36" spans="1:3">
      <c r="A36" s="157">
        <v>2044</v>
      </c>
      <c r="B36" s="158">
        <v>0.61346655448043763</v>
      </c>
      <c r="C36" s="158">
        <f>$B$5+((B36-$B$5)*drates_12m!$M$4)</f>
        <v>0.92712539820974627</v>
      </c>
    </row>
    <row r="37" spans="1:3">
      <c r="A37" s="157">
        <v>2045</v>
      </c>
      <c r="B37" s="158">
        <v>0.60674800168279353</v>
      </c>
      <c r="C37" s="158">
        <f>$B$5+((B37-$B$5)*drates_12m!$M$4)</f>
        <v>0.92585872422484172</v>
      </c>
    </row>
    <row r="38" spans="1:3">
      <c r="A38" s="157">
        <v>2046</v>
      </c>
      <c r="B38" s="158">
        <v>0.60002944888514942</v>
      </c>
      <c r="C38" s="158">
        <f>$B$5+((B38-$B$5)*drates_12m!$M$4)</f>
        <v>0.92459205023993729</v>
      </c>
    </row>
    <row r="39" spans="1:3">
      <c r="A39" s="157">
        <v>2047</v>
      </c>
      <c r="B39" s="158">
        <v>0.59331089608750531</v>
      </c>
      <c r="C39" s="158">
        <f>$B$5+((B39-$B$5)*drates_12m!$M$4)</f>
        <v>0.92332537625503286</v>
      </c>
    </row>
    <row r="40" spans="1:3">
      <c r="A40" s="157">
        <v>2048</v>
      </c>
      <c r="B40" s="158">
        <v>0.58780395456457724</v>
      </c>
      <c r="C40" s="158">
        <f>$B$5+((B40-$B$5)*drates_12m!$M$4)</f>
        <v>0.92228713189295408</v>
      </c>
    </row>
    <row r="41" spans="1:3">
      <c r="A41" s="157">
        <v>2049</v>
      </c>
      <c r="B41" s="158">
        <v>0.58229701304164916</v>
      </c>
      <c r="C41" s="158">
        <f>$B$5+((B41-$B$5)*drates_12m!$M$4)</f>
        <v>0.92124888753087519</v>
      </c>
    </row>
    <row r="42" spans="1:3">
      <c r="A42" s="157">
        <v>2050</v>
      </c>
      <c r="B42" s="158">
        <v>0.57679007151872119</v>
      </c>
      <c r="C42" s="158">
        <f>$B$5+((B42-$B$5)*drates_12m!$M$4)</f>
        <v>0.92021064316879642</v>
      </c>
    </row>
    <row r="43" spans="1:3">
      <c r="A43" s="157">
        <v>2051</v>
      </c>
      <c r="B43" s="158">
        <v>0.57128312999579312</v>
      </c>
      <c r="C43" s="158">
        <f>$B$5+((B43-$B$5)*drates_12m!$M$4)</f>
        <v>0.91917239880671753</v>
      </c>
    </row>
    <row r="44" spans="1:3">
      <c r="A44" s="157">
        <v>2052</v>
      </c>
      <c r="B44" s="158">
        <v>0.56577618847286504</v>
      </c>
      <c r="C44" s="158">
        <f>$B$5+((B44-$B$5)*drates_12m!$M$4)</f>
        <v>0.91813415444463864</v>
      </c>
    </row>
    <row r="45" spans="1:3">
      <c r="A45" s="157">
        <v>2053</v>
      </c>
      <c r="B45" s="158">
        <v>0.56058477071939428</v>
      </c>
      <c r="C45" s="158">
        <f>$B$5+((B45-$B$5)*drates_12m!$M$4)</f>
        <v>0.91715539696350401</v>
      </c>
    </row>
    <row r="46" spans="1:3">
      <c r="A46" s="157">
        <v>2054</v>
      </c>
      <c r="B46" s="158">
        <v>0.55539335296592351</v>
      </c>
      <c r="C46" s="158">
        <f>$B$5+((B46-$B$5)*drates_12m!$M$4)</f>
        <v>0.91617663948236927</v>
      </c>
    </row>
    <row r="47" spans="1:3">
      <c r="A47" s="157">
        <v>2055</v>
      </c>
      <c r="B47" s="158">
        <v>0.55020193521245275</v>
      </c>
      <c r="C47" s="158">
        <f>$B$5+((B47-$B$5)*drates_12m!$M$4)</f>
        <v>0.91519788200123464</v>
      </c>
    </row>
    <row r="48" spans="1:3">
      <c r="A48" s="157">
        <v>2056</v>
      </c>
      <c r="B48" s="158">
        <v>0.54501051745898199</v>
      </c>
      <c r="C48" s="158">
        <f>$B$5+((B48-$B$5)*drates_12m!$M$4)</f>
        <v>0.9142191245200999</v>
      </c>
    </row>
    <row r="49" spans="1:3">
      <c r="A49" s="157">
        <v>2057</v>
      </c>
      <c r="B49" s="158">
        <v>0.53981909970551123</v>
      </c>
      <c r="C49" s="158">
        <f>$B$5+((B49-$B$5)*drates_12m!$M$4)</f>
        <v>0.91324036703896527</v>
      </c>
    </row>
    <row r="50" spans="1:3">
      <c r="A50" s="157">
        <v>2058</v>
      </c>
      <c r="B50" s="158">
        <v>0.53544804375262944</v>
      </c>
      <c r="C50" s="158">
        <f>$B$5+((B50-$B$5)*drates_12m!$M$4)</f>
        <v>0.91241627544828541</v>
      </c>
    </row>
    <row r="51" spans="1:3">
      <c r="A51" s="157">
        <v>2059</v>
      </c>
      <c r="B51" s="158">
        <v>0.53107698779974766</v>
      </c>
      <c r="C51" s="158">
        <f>$B$5+((B51-$B$5)*drates_12m!$M$4)</f>
        <v>0.91159218385760554</v>
      </c>
    </row>
    <row r="52" spans="1:3">
      <c r="A52" s="157">
        <v>2060</v>
      </c>
      <c r="B52" s="158">
        <v>0.52670593184686587</v>
      </c>
      <c r="C52" s="158">
        <f>$B$5+((B52-$B$5)*drates_12m!$M$4)</f>
        <v>0.91076809226692568</v>
      </c>
    </row>
    <row r="53" spans="1:3">
      <c r="A53" s="157">
        <v>2061</v>
      </c>
      <c r="B53" s="158">
        <v>0.52233487589398409</v>
      </c>
      <c r="C53" s="158">
        <f>$B$5+((B53-$B$5)*drates_12m!$M$4)</f>
        <v>0.90994400067624592</v>
      </c>
    </row>
    <row r="54" spans="1:3">
      <c r="A54" s="157">
        <v>2062</v>
      </c>
      <c r="B54" s="158">
        <v>0.5179638199411023</v>
      </c>
      <c r="C54" s="158">
        <f>$B$5+((B54-$B$5)*drates_12m!$M$4)</f>
        <v>0.90911990908556606</v>
      </c>
    </row>
    <row r="55" spans="1:3">
      <c r="A55" s="157">
        <v>2063</v>
      </c>
      <c r="B55" s="158">
        <v>0.51382414808582255</v>
      </c>
      <c r="C55" s="158">
        <f>$B$5+((B55-$B$5)*drates_12m!$M$4)</f>
        <v>0.90833944120757859</v>
      </c>
    </row>
    <row r="56" spans="1:3">
      <c r="A56" s="157">
        <v>2064</v>
      </c>
      <c r="B56" s="158">
        <v>0.50968447623054269</v>
      </c>
      <c r="C56" s="158">
        <f>$B$5+((B56-$B$5)*drates_12m!$M$4)</f>
        <v>0.90755897332959112</v>
      </c>
    </row>
    <row r="57" spans="1:3">
      <c r="A57" s="157">
        <v>2065</v>
      </c>
      <c r="B57" s="158">
        <v>0.50554480437526306</v>
      </c>
      <c r="C57" s="158">
        <f>$B$5+((B57-$B$5)*drates_12m!$M$4)</f>
        <v>0.90677850545160366</v>
      </c>
    </row>
    <row r="58" spans="1:3">
      <c r="A58" s="157">
        <v>2066</v>
      </c>
      <c r="B58" s="158">
        <v>0.5014051325199832</v>
      </c>
      <c r="C58" s="158">
        <f>$B$5+((B58-$B$5)*drates_12m!$M$4)</f>
        <v>0.90599803757361619</v>
      </c>
    </row>
    <row r="59" spans="1:3">
      <c r="A59" s="157">
        <v>2067</v>
      </c>
      <c r="B59" s="158">
        <v>0.49726546066470345</v>
      </c>
      <c r="C59" s="158">
        <f>$B$5+((B59-$B$5)*drates_12m!$M$4)</f>
        <v>0.90521756969562872</v>
      </c>
    </row>
    <row r="60" spans="1:3">
      <c r="A60" s="157">
        <v>2068</v>
      </c>
      <c r="B60" s="158">
        <v>0.49341186369373158</v>
      </c>
      <c r="C60" s="158">
        <f>$B$5+((B60-$B$5)*drates_12m!$M$4)</f>
        <v>0.90449103658969732</v>
      </c>
    </row>
    <row r="61" spans="1:3">
      <c r="A61" s="157">
        <v>2069</v>
      </c>
      <c r="B61" s="158">
        <v>0.48955826672275987</v>
      </c>
      <c r="C61" s="158">
        <f>$B$5+((B61-$B$5)*drates_12m!$M$4)</f>
        <v>0.90376450348376591</v>
      </c>
    </row>
    <row r="62" spans="1:3">
      <c r="A62" s="157">
        <v>2070</v>
      </c>
      <c r="B62" s="158">
        <v>0.485704669751788</v>
      </c>
      <c r="C62" s="158">
        <f>$B$5+((B62-$B$5)*drates_12m!$M$4)</f>
        <v>0.90303797037783451</v>
      </c>
    </row>
    <row r="63" spans="1:3">
      <c r="A63" s="157">
        <v>2071</v>
      </c>
      <c r="B63" s="158">
        <v>0.48185107278081629</v>
      </c>
      <c r="C63" s="158">
        <f>$B$5+((B63-$B$5)*drates_12m!$M$4)</f>
        <v>0.90231143727190311</v>
      </c>
    </row>
    <row r="64" spans="1:3">
      <c r="A64" s="157">
        <v>2072</v>
      </c>
      <c r="B64" s="158">
        <v>0.47799747580984442</v>
      </c>
      <c r="C64" s="158">
        <f>$B$5+((B64-$B$5)*drates_12m!$M$4)</f>
        <v>0.9015849041659717</v>
      </c>
    </row>
    <row r="65" spans="1:3">
      <c r="A65" s="157">
        <v>2073</v>
      </c>
      <c r="B65" s="158">
        <v>0.47448043752629376</v>
      </c>
      <c r="C65" s="158">
        <f>$B$5+((B65-$B$5)*drates_12m!$M$4)</f>
        <v>0.90092182373304741</v>
      </c>
    </row>
    <row r="66" spans="1:3">
      <c r="A66" s="157">
        <v>2074</v>
      </c>
      <c r="B66" s="158">
        <v>0.470963399242743</v>
      </c>
      <c r="C66" s="158">
        <f>$B$5+((B66-$B$5)*drates_12m!$M$4)</f>
        <v>0.90025874330012301</v>
      </c>
    </row>
    <row r="67" spans="1:3">
      <c r="A67" s="157">
        <v>2075</v>
      </c>
      <c r="B67" s="158">
        <v>0.46744636095919234</v>
      </c>
      <c r="C67" s="158">
        <f>$B$5+((B67-$B$5)*drates_12m!$M$4)</f>
        <v>0.89959566286719872</v>
      </c>
    </row>
    <row r="68" spans="1:3">
      <c r="A68" s="157">
        <v>2076</v>
      </c>
      <c r="B68" s="158">
        <v>0.46392932267564158</v>
      </c>
      <c r="C68" s="158">
        <f>$B$5+((B68-$B$5)*drates_12m!$M$4)</f>
        <v>0.89893258243427443</v>
      </c>
    </row>
    <row r="69" spans="1:3">
      <c r="A69" s="157">
        <v>2077</v>
      </c>
      <c r="B69" s="158">
        <v>0.46041228439209092</v>
      </c>
      <c r="C69" s="158">
        <f>$B$5+((B69-$B$5)*drates_12m!$M$4)</f>
        <v>0.89826950200135014</v>
      </c>
    </row>
    <row r="70" spans="1:3">
      <c r="A70" s="157">
        <v>2078</v>
      </c>
      <c r="B70" s="158">
        <v>0.45730753050063111</v>
      </c>
      <c r="C70" s="158">
        <f>$B$5+((B70-$B$5)*drates_12m!$M$4)</f>
        <v>0.89768415109285948</v>
      </c>
    </row>
    <row r="71" spans="1:3">
      <c r="A71" s="157">
        <v>2079</v>
      </c>
      <c r="B71" s="158">
        <v>0.45420277660917135</v>
      </c>
      <c r="C71" s="158">
        <f>$B$5+((B71-$B$5)*drates_12m!$M$4)</f>
        <v>0.89709880018436894</v>
      </c>
    </row>
    <row r="72" spans="1:3">
      <c r="A72" s="157">
        <v>2080</v>
      </c>
      <c r="B72" s="158">
        <v>0.45109802271771143</v>
      </c>
      <c r="C72" s="158">
        <f>$B$5+((B72-$B$5)*drates_12m!$M$4)</f>
        <v>0.89651344927587839</v>
      </c>
    </row>
    <row r="73" spans="1:3">
      <c r="A73" s="157">
        <v>2081</v>
      </c>
      <c r="B73" s="158">
        <v>0.44799326882625162</v>
      </c>
      <c r="C73" s="158">
        <f>$B$5+((B73-$B$5)*drates_12m!$M$4)</f>
        <v>0.89592809836738774</v>
      </c>
    </row>
    <row r="74" spans="1:3">
      <c r="A74" s="157">
        <v>2082</v>
      </c>
      <c r="B74" s="158">
        <v>0.44488851493479187</v>
      </c>
      <c r="C74" s="158">
        <f>$B$5+((B74-$B$5)*drates_12m!$M$4)</f>
        <v>0.89534274745889719</v>
      </c>
    </row>
    <row r="75" spans="1:3">
      <c r="A75" s="157">
        <v>2083</v>
      </c>
      <c r="B75" s="158">
        <v>0.44211611274716034</v>
      </c>
      <c r="C75" s="158">
        <f>$B$5+((B75-$B$5)*drates_12m!$M$4)</f>
        <v>0.89482005606500103</v>
      </c>
    </row>
    <row r="76" spans="1:3">
      <c r="A76" s="157">
        <v>2084</v>
      </c>
      <c r="B76" s="158">
        <v>0.43934371055952892</v>
      </c>
      <c r="C76" s="158">
        <f>$B$5+((B76-$B$5)*drates_12m!$M$4)</f>
        <v>0.89429736467110499</v>
      </c>
    </row>
    <row r="77" spans="1:3">
      <c r="A77" s="157">
        <v>2085</v>
      </c>
      <c r="B77" s="158">
        <v>0.43657130837189739</v>
      </c>
      <c r="C77" s="158">
        <f>$B$5+((B77-$B$5)*drates_12m!$M$4)</f>
        <v>0.89377467327720894</v>
      </c>
    </row>
    <row r="78" spans="1:3">
      <c r="A78" s="157">
        <v>2086</v>
      </c>
      <c r="B78" s="158">
        <v>0.43379890618426598</v>
      </c>
      <c r="C78" s="158">
        <f>$B$5+((B78-$B$5)*drates_12m!$M$4)</f>
        <v>0.8932519818833129</v>
      </c>
    </row>
    <row r="79" spans="1:3">
      <c r="A79" s="157">
        <v>2087</v>
      </c>
      <c r="B79" s="158">
        <v>0.4310265039966345</v>
      </c>
      <c r="C79" s="158">
        <f>$B$5+((B79-$B$5)*drates_12m!$M$4)</f>
        <v>0.89272929048941685</v>
      </c>
    </row>
    <row r="80" spans="1:3">
      <c r="A80" s="157">
        <v>2088</v>
      </c>
      <c r="B80" s="158">
        <v>0.42857803954564588</v>
      </c>
      <c r="C80" s="158">
        <f>$B$5+((B80-$B$5)*drates_12m!$M$4)</f>
        <v>0.89226767229329007</v>
      </c>
    </row>
    <row r="81" spans="1:3">
      <c r="A81" s="157">
        <v>2089</v>
      </c>
      <c r="B81" s="158">
        <v>0.42612957509465715</v>
      </c>
      <c r="C81" s="158">
        <f>$B$5+((B81-$B$5)*drates_12m!$M$4)</f>
        <v>0.89180605409716329</v>
      </c>
    </row>
    <row r="82" spans="1:3">
      <c r="A82" s="157">
        <v>2090</v>
      </c>
      <c r="B82" s="158">
        <v>0.42368111064366853</v>
      </c>
      <c r="C82" s="158">
        <f>$B$5+((B82-$B$5)*drates_12m!$M$4)</f>
        <v>0.89134443590103662</v>
      </c>
    </row>
    <row r="83" spans="1:3">
      <c r="A83" s="157">
        <v>2091</v>
      </c>
      <c r="B83" s="158">
        <v>0.42123264619267986</v>
      </c>
      <c r="C83" s="158">
        <f>$B$5+((B83-$B$5)*drates_12m!$M$4)</f>
        <v>0.89088281770490985</v>
      </c>
    </row>
    <row r="84" spans="1:3">
      <c r="A84" s="157">
        <v>2092</v>
      </c>
      <c r="B84" s="158">
        <v>0.41878418174169124</v>
      </c>
      <c r="C84" s="158">
        <f>$B$5+((B84-$B$5)*drates_12m!$M$4)</f>
        <v>0.89042119950878318</v>
      </c>
    </row>
    <row r="85" spans="1:3">
      <c r="A85" s="157">
        <v>2093</v>
      </c>
      <c r="B85" s="158">
        <v>0.41679848548590664</v>
      </c>
      <c r="C85" s="158">
        <f>$B$5+((B85-$B$5)*drates_12m!$M$4)</f>
        <v>0.8900468287380412</v>
      </c>
    </row>
    <row r="86" spans="1:3">
      <c r="A86" s="157">
        <v>2094</v>
      </c>
      <c r="B86" s="158">
        <v>0.41481278923012199</v>
      </c>
      <c r="C86" s="158">
        <f>$B$5+((B86-$B$5)*drates_12m!$M$4)</f>
        <v>0.88967245796729921</v>
      </c>
    </row>
    <row r="87" spans="1:3">
      <c r="A87" s="157">
        <v>2095</v>
      </c>
      <c r="B87" s="158">
        <v>0.41282709297433745</v>
      </c>
      <c r="C87" s="158">
        <f>$B$5+((B87-$B$5)*drates_12m!$M$4)</f>
        <v>0.88929808719655723</v>
      </c>
    </row>
    <row r="88" spans="1:3">
      <c r="A88" s="157">
        <v>2096</v>
      </c>
      <c r="B88" s="158">
        <v>0.4108413967185528</v>
      </c>
      <c r="C88" s="158">
        <f>$B$5+((B88-$B$5)*drates_12m!$M$4)</f>
        <v>0.88892371642581536</v>
      </c>
    </row>
    <row r="89" spans="1:3">
      <c r="A89" s="157">
        <v>2097</v>
      </c>
      <c r="B89" s="158">
        <v>0.40885570046276826</v>
      </c>
      <c r="C89" s="158">
        <f>$B$5+((B89-$B$5)*drates_12m!$M$4)</f>
        <v>0.88854934565507337</v>
      </c>
    </row>
    <row r="90" spans="1:3">
      <c r="A90" s="157">
        <v>2098</v>
      </c>
      <c r="B90" s="158">
        <v>0.40687000420698366</v>
      </c>
      <c r="C90" s="158">
        <f>$B$5+((B90-$B$5)*drates_12m!$M$4)</f>
        <v>0.8881749748843315</v>
      </c>
    </row>
    <row r="91" spans="1:3">
      <c r="A91" s="157">
        <v>2099</v>
      </c>
      <c r="B91" s="158">
        <v>0.40488430795119901</v>
      </c>
      <c r="C91" s="158">
        <f>$B$5+((B91-$B$5)*drates_12m!$M$4)</f>
        <v>0.88780060411358952</v>
      </c>
    </row>
    <row r="92" spans="1:3">
      <c r="A92" s="157">
        <v>2100</v>
      </c>
      <c r="B92" s="158">
        <v>0.40289861169541447</v>
      </c>
      <c r="C92" s="158">
        <f>$B$5+((B92-$B$5)*drates_12m!$M$4)</f>
        <v>0.88742623334284754</v>
      </c>
    </row>
    <row r="93" spans="1:3">
      <c r="B93" s="15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tabSelected="1" zoomScale="150" zoomScaleNormal="150" zoomScalePageLayoutView="150" workbookViewId="0">
      <selection activeCell="M35" sqref="M35"/>
    </sheetView>
  </sheetViews>
  <sheetFormatPr baseColWidth="10" defaultRowHeight="11" x14ac:dyDescent="0"/>
  <cols>
    <col min="1" max="1" width="10.83203125" style="155"/>
    <col min="2" max="2" width="11.5" style="155" bestFit="1" customWidth="1"/>
    <col min="3" max="16384" width="10.83203125" style="155"/>
  </cols>
  <sheetData>
    <row r="1" spans="1:4" ht="14">
      <c r="A1" s="154" t="s">
        <v>2</v>
      </c>
      <c r="B1" s="154" t="s">
        <v>344</v>
      </c>
      <c r="D1" s="154"/>
    </row>
    <row r="2" spans="1:4">
      <c r="A2" s="157">
        <v>2010</v>
      </c>
      <c r="B2" s="158">
        <v>1.018480591013321</v>
      </c>
    </row>
    <row r="3" spans="1:4">
      <c r="A3" s="157">
        <v>2011</v>
      </c>
      <c r="B3" s="158">
        <v>1.0117387445063155</v>
      </c>
    </row>
    <row r="4" spans="1:4">
      <c r="A4" s="157">
        <v>2012</v>
      </c>
      <c r="B4" s="158">
        <v>1.00499689799931</v>
      </c>
    </row>
    <row r="5" spans="1:4">
      <c r="A5" s="157">
        <v>2013</v>
      </c>
      <c r="B5" s="158">
        <v>1</v>
      </c>
    </row>
    <row r="6" spans="1:4">
      <c r="A6" s="157">
        <v>2014</v>
      </c>
      <c r="B6" s="158">
        <v>0.99500310200069009</v>
      </c>
    </row>
    <row r="7" spans="1:4">
      <c r="A7" s="157">
        <v>2015</v>
      </c>
      <c r="B7" s="158">
        <v>0.99000620400138006</v>
      </c>
    </row>
    <row r="8" spans="1:4">
      <c r="A8" s="157">
        <v>2016</v>
      </c>
      <c r="B8" s="158">
        <v>0.98500930600207015</v>
      </c>
    </row>
    <row r="9" spans="1:4">
      <c r="A9" s="157">
        <v>2017</v>
      </c>
      <c r="B9" s="158">
        <v>0.98001240800276024</v>
      </c>
    </row>
    <row r="10" spans="1:4">
      <c r="A10" s="157">
        <v>2018</v>
      </c>
      <c r="B10" s="158">
        <v>0.97734184362757348</v>
      </c>
    </row>
    <row r="11" spans="1:4">
      <c r="A11" s="157">
        <v>2019</v>
      </c>
      <c r="B11" s="158">
        <v>0.97467127925238672</v>
      </c>
    </row>
    <row r="12" spans="1:4">
      <c r="A12" s="157">
        <v>2020</v>
      </c>
      <c r="B12" s="158">
        <v>0.97200071487719997</v>
      </c>
    </row>
    <row r="13" spans="1:4">
      <c r="A13" s="157">
        <v>2021</v>
      </c>
      <c r="B13" s="158">
        <v>0.96933015050201321</v>
      </c>
    </row>
    <row r="14" spans="1:4">
      <c r="A14" s="157">
        <v>2022</v>
      </c>
      <c r="B14" s="158">
        <v>0.96665958612682634</v>
      </c>
    </row>
    <row r="15" spans="1:4">
      <c r="A15" s="157">
        <v>2023</v>
      </c>
      <c r="B15" s="158">
        <v>0.96431659617603882</v>
      </c>
    </row>
    <row r="16" spans="1:4">
      <c r="A16" s="157">
        <v>2024</v>
      </c>
      <c r="B16" s="158">
        <v>0.9619736062252513</v>
      </c>
    </row>
    <row r="17" spans="1:2">
      <c r="A17" s="157">
        <v>2025</v>
      </c>
      <c r="B17" s="158">
        <v>0.95963061627446378</v>
      </c>
    </row>
    <row r="18" spans="1:2">
      <c r="A18" s="157">
        <v>2026</v>
      </c>
      <c r="B18" s="158">
        <v>0.95728762632367614</v>
      </c>
    </row>
    <row r="19" spans="1:2">
      <c r="A19" s="157">
        <v>2027</v>
      </c>
      <c r="B19" s="158">
        <v>0.95494463637288862</v>
      </c>
    </row>
    <row r="20" spans="1:2">
      <c r="A20" s="157">
        <v>2028</v>
      </c>
      <c r="B20" s="158">
        <v>0.95293635927221354</v>
      </c>
    </row>
    <row r="21" spans="1:2">
      <c r="A21" s="157">
        <v>2029</v>
      </c>
      <c r="B21" s="158">
        <v>0.95092808217153857</v>
      </c>
    </row>
    <row r="22" spans="1:2">
      <c r="A22" s="157">
        <v>2030</v>
      </c>
      <c r="B22" s="158">
        <v>0.94891980507086349</v>
      </c>
    </row>
    <row r="23" spans="1:2">
      <c r="A23" s="157">
        <v>2031</v>
      </c>
      <c r="B23" s="158">
        <v>0.9469115279701884</v>
      </c>
    </row>
    <row r="24" spans="1:2">
      <c r="A24" s="157">
        <v>2032</v>
      </c>
      <c r="B24" s="158">
        <v>0.94490325086951343</v>
      </c>
    </row>
    <row r="25" spans="1:2">
      <c r="A25" s="157">
        <v>2033</v>
      </c>
      <c r="B25" s="158">
        <v>0.94325268821291597</v>
      </c>
    </row>
    <row r="26" spans="1:2">
      <c r="A26" s="157">
        <v>2034</v>
      </c>
      <c r="B26" s="158">
        <v>0.9416021255563185</v>
      </c>
    </row>
    <row r="27" spans="1:2">
      <c r="A27" s="157">
        <v>2035</v>
      </c>
      <c r="B27" s="158">
        <v>0.93995156289972104</v>
      </c>
    </row>
    <row r="28" spans="1:2">
      <c r="A28" s="157">
        <v>2036</v>
      </c>
      <c r="B28" s="158">
        <v>0.93830100024312357</v>
      </c>
    </row>
    <row r="29" spans="1:2">
      <c r="A29" s="157">
        <v>2037</v>
      </c>
      <c r="B29" s="158">
        <v>0.93665043758652611</v>
      </c>
    </row>
    <row r="30" spans="1:2">
      <c r="A30" s="157">
        <v>2038</v>
      </c>
      <c r="B30" s="158">
        <v>0.93525209930513187</v>
      </c>
    </row>
    <row r="31" spans="1:2">
      <c r="A31" s="157">
        <v>2039</v>
      </c>
      <c r="B31" s="158">
        <v>0.93385376102373763</v>
      </c>
    </row>
    <row r="32" spans="1:2">
      <c r="A32" s="157">
        <v>2040</v>
      </c>
      <c r="B32" s="158">
        <v>0.9324554227423435</v>
      </c>
    </row>
    <row r="33" spans="1:2">
      <c r="A33" s="157">
        <v>2041</v>
      </c>
      <c r="B33" s="158">
        <v>0.93105708446094937</v>
      </c>
    </row>
    <row r="34" spans="1:2">
      <c r="A34" s="157">
        <v>2042</v>
      </c>
      <c r="B34" s="158">
        <v>0.92965874617955513</v>
      </c>
    </row>
    <row r="35" spans="1:2">
      <c r="A35" s="157">
        <v>2043</v>
      </c>
      <c r="B35" s="158">
        <v>0.9283920721946507</v>
      </c>
    </row>
    <row r="36" spans="1:2">
      <c r="A36" s="157">
        <v>2044</v>
      </c>
      <c r="B36" s="158">
        <v>0.92712539820974627</v>
      </c>
    </row>
    <row r="37" spans="1:2">
      <c r="A37" s="157">
        <v>2045</v>
      </c>
      <c r="B37" s="158">
        <v>0.92585872422484172</v>
      </c>
    </row>
    <row r="38" spans="1:2">
      <c r="A38" s="157">
        <v>2046</v>
      </c>
      <c r="B38" s="158">
        <v>0.92459205023993729</v>
      </c>
    </row>
    <row r="39" spans="1:2">
      <c r="A39" s="157">
        <v>2047</v>
      </c>
      <c r="B39" s="158">
        <v>0.92332537625503286</v>
      </c>
    </row>
    <row r="40" spans="1:2">
      <c r="A40" s="157">
        <v>2048</v>
      </c>
      <c r="B40" s="158">
        <v>0.92228713189295408</v>
      </c>
    </row>
    <row r="41" spans="1:2">
      <c r="A41" s="157">
        <v>2049</v>
      </c>
      <c r="B41" s="158">
        <v>0.92124888753087519</v>
      </c>
    </row>
    <row r="42" spans="1:2">
      <c r="A42" s="157">
        <v>2050</v>
      </c>
      <c r="B42" s="158">
        <v>0.92021064316879642</v>
      </c>
    </row>
    <row r="43" spans="1:2">
      <c r="A43" s="157">
        <v>2051</v>
      </c>
      <c r="B43" s="158">
        <v>0.91917239880671753</v>
      </c>
    </row>
    <row r="44" spans="1:2">
      <c r="A44" s="157">
        <v>2052</v>
      </c>
      <c r="B44" s="158">
        <v>0.91813415444463864</v>
      </c>
    </row>
    <row r="45" spans="1:2">
      <c r="A45" s="157">
        <v>2053</v>
      </c>
      <c r="B45" s="158">
        <v>0.91715539696350401</v>
      </c>
    </row>
    <row r="46" spans="1:2">
      <c r="A46" s="157">
        <v>2054</v>
      </c>
      <c r="B46" s="158">
        <v>0.91617663948236927</v>
      </c>
    </row>
    <row r="47" spans="1:2">
      <c r="A47" s="157">
        <v>2055</v>
      </c>
      <c r="B47" s="158">
        <v>0.91519788200123464</v>
      </c>
    </row>
    <row r="48" spans="1:2">
      <c r="A48" s="157">
        <v>2056</v>
      </c>
      <c r="B48" s="158">
        <v>0.9142191245200999</v>
      </c>
    </row>
    <row r="49" spans="1:2">
      <c r="A49" s="157">
        <v>2057</v>
      </c>
      <c r="B49" s="158">
        <v>0.91324036703896527</v>
      </c>
    </row>
    <row r="50" spans="1:2">
      <c r="A50" s="157">
        <v>2058</v>
      </c>
      <c r="B50" s="158">
        <v>0.91241627544828541</v>
      </c>
    </row>
    <row r="51" spans="1:2">
      <c r="A51" s="157">
        <v>2059</v>
      </c>
      <c r="B51" s="158">
        <v>0.91159218385760554</v>
      </c>
    </row>
    <row r="52" spans="1:2">
      <c r="A52" s="157">
        <v>2060</v>
      </c>
      <c r="B52" s="158">
        <v>0.91076809226692568</v>
      </c>
    </row>
    <row r="53" spans="1:2">
      <c r="A53" s="157">
        <v>2061</v>
      </c>
      <c r="B53" s="158">
        <v>0.90994400067624592</v>
      </c>
    </row>
    <row r="54" spans="1:2">
      <c r="A54" s="157">
        <v>2062</v>
      </c>
      <c r="B54" s="158">
        <v>0.90911990908556606</v>
      </c>
    </row>
    <row r="55" spans="1:2">
      <c r="A55" s="157">
        <v>2063</v>
      </c>
      <c r="B55" s="158">
        <v>0.90833944120757859</v>
      </c>
    </row>
    <row r="56" spans="1:2">
      <c r="A56" s="157">
        <v>2064</v>
      </c>
      <c r="B56" s="158">
        <v>0.90755897332959112</v>
      </c>
    </row>
    <row r="57" spans="1:2">
      <c r="A57" s="157">
        <v>2065</v>
      </c>
      <c r="B57" s="158">
        <v>0.90677850545160366</v>
      </c>
    </row>
    <row r="58" spans="1:2">
      <c r="A58" s="157">
        <v>2066</v>
      </c>
      <c r="B58" s="158">
        <v>0.90599803757361619</v>
      </c>
    </row>
    <row r="59" spans="1:2">
      <c r="A59" s="157">
        <v>2067</v>
      </c>
      <c r="B59" s="158">
        <v>0.90521756969562872</v>
      </c>
    </row>
    <row r="60" spans="1:2">
      <c r="A60" s="157">
        <v>2068</v>
      </c>
      <c r="B60" s="158">
        <v>0.90449103658969732</v>
      </c>
    </row>
    <row r="61" spans="1:2">
      <c r="A61" s="157">
        <v>2069</v>
      </c>
      <c r="B61" s="158">
        <v>0.90376450348376591</v>
      </c>
    </row>
    <row r="62" spans="1:2">
      <c r="A62" s="157">
        <v>2070</v>
      </c>
      <c r="B62" s="158">
        <v>0.90303797037783451</v>
      </c>
    </row>
    <row r="63" spans="1:2">
      <c r="A63" s="157">
        <v>2071</v>
      </c>
      <c r="B63" s="158">
        <v>0.90231143727190311</v>
      </c>
    </row>
    <row r="64" spans="1:2">
      <c r="A64" s="157">
        <v>2072</v>
      </c>
      <c r="B64" s="158">
        <v>0.9015849041659717</v>
      </c>
    </row>
    <row r="65" spans="1:2">
      <c r="A65" s="157">
        <v>2073</v>
      </c>
      <c r="B65" s="158">
        <v>0.90092182373304741</v>
      </c>
    </row>
    <row r="66" spans="1:2">
      <c r="A66" s="157">
        <v>2074</v>
      </c>
      <c r="B66" s="158">
        <v>0.90025874330012301</v>
      </c>
    </row>
    <row r="67" spans="1:2">
      <c r="A67" s="157">
        <v>2075</v>
      </c>
      <c r="B67" s="158">
        <v>0.89959566286719872</v>
      </c>
    </row>
    <row r="68" spans="1:2">
      <c r="A68" s="157">
        <v>2076</v>
      </c>
      <c r="B68" s="158">
        <v>0.89893258243427443</v>
      </c>
    </row>
    <row r="69" spans="1:2">
      <c r="A69" s="157">
        <v>2077</v>
      </c>
      <c r="B69" s="158">
        <v>0.89826950200135014</v>
      </c>
    </row>
    <row r="70" spans="1:2">
      <c r="A70" s="157">
        <v>2078</v>
      </c>
      <c r="B70" s="158">
        <v>0.89768415109285948</v>
      </c>
    </row>
    <row r="71" spans="1:2">
      <c r="A71" s="157">
        <v>2079</v>
      </c>
      <c r="B71" s="158">
        <v>0.89709880018436894</v>
      </c>
    </row>
    <row r="72" spans="1:2">
      <c r="A72" s="157">
        <v>2080</v>
      </c>
      <c r="B72" s="158">
        <v>0.89651344927587839</v>
      </c>
    </row>
    <row r="73" spans="1:2">
      <c r="A73" s="157">
        <v>2081</v>
      </c>
      <c r="B73" s="158">
        <v>0.89592809836738774</v>
      </c>
    </row>
    <row r="74" spans="1:2">
      <c r="A74" s="157">
        <v>2082</v>
      </c>
      <c r="B74" s="158">
        <v>0.89534274745889719</v>
      </c>
    </row>
    <row r="75" spans="1:2">
      <c r="A75" s="157">
        <v>2083</v>
      </c>
      <c r="B75" s="158">
        <v>0.89482005606500103</v>
      </c>
    </row>
    <row r="76" spans="1:2">
      <c r="A76" s="157">
        <v>2084</v>
      </c>
      <c r="B76" s="158">
        <v>0.89429736467110499</v>
      </c>
    </row>
    <row r="77" spans="1:2">
      <c r="A77" s="157">
        <v>2085</v>
      </c>
      <c r="B77" s="158">
        <v>0.89377467327720894</v>
      </c>
    </row>
    <row r="78" spans="1:2">
      <c r="A78" s="157">
        <v>2086</v>
      </c>
      <c r="B78" s="158">
        <v>0.8932519818833129</v>
      </c>
    </row>
    <row r="79" spans="1:2">
      <c r="A79" s="157">
        <v>2087</v>
      </c>
      <c r="B79" s="158">
        <v>0.89272929048941685</v>
      </c>
    </row>
    <row r="80" spans="1:2">
      <c r="A80" s="157">
        <v>2088</v>
      </c>
      <c r="B80" s="158">
        <v>0.89226767229329007</v>
      </c>
    </row>
    <row r="81" spans="1:2">
      <c r="A81" s="157">
        <v>2089</v>
      </c>
      <c r="B81" s="158">
        <v>0.89180605409716329</v>
      </c>
    </row>
    <row r="82" spans="1:2">
      <c r="A82" s="157">
        <v>2090</v>
      </c>
      <c r="B82" s="158">
        <v>0.89134443590103662</v>
      </c>
    </row>
    <row r="83" spans="1:2">
      <c r="A83" s="157">
        <v>2091</v>
      </c>
      <c r="B83" s="158">
        <v>0.89088281770490985</v>
      </c>
    </row>
    <row r="84" spans="1:2">
      <c r="A84" s="157">
        <v>2092</v>
      </c>
      <c r="B84" s="158">
        <v>0.89042119950878318</v>
      </c>
    </row>
    <row r="85" spans="1:2">
      <c r="A85" s="157">
        <v>2093</v>
      </c>
      <c r="B85" s="158">
        <v>0.8900468287380412</v>
      </c>
    </row>
    <row r="86" spans="1:2">
      <c r="A86" s="157">
        <v>2094</v>
      </c>
      <c r="B86" s="158">
        <v>0.88967245796729921</v>
      </c>
    </row>
    <row r="87" spans="1:2">
      <c r="A87" s="157">
        <v>2095</v>
      </c>
      <c r="B87" s="158">
        <v>0.88929808719655723</v>
      </c>
    </row>
    <row r="88" spans="1:2">
      <c r="A88" s="157">
        <v>2096</v>
      </c>
      <c r="B88" s="158">
        <v>0.88892371642581536</v>
      </c>
    </row>
    <row r="89" spans="1:2">
      <c r="A89" s="157">
        <v>2097</v>
      </c>
      <c r="B89" s="158">
        <v>0.88854934565507337</v>
      </c>
    </row>
    <row r="90" spans="1:2">
      <c r="A90" s="157">
        <v>2098</v>
      </c>
      <c r="B90" s="158">
        <v>0.8881749748843315</v>
      </c>
    </row>
    <row r="91" spans="1:2">
      <c r="A91" s="157">
        <v>2099</v>
      </c>
      <c r="B91" s="158">
        <v>0.88780060411358952</v>
      </c>
    </row>
    <row r="92" spans="1:2">
      <c r="A92" s="157">
        <v>2100</v>
      </c>
      <c r="B92" s="158">
        <v>0.88742623334284754</v>
      </c>
    </row>
    <row r="93" spans="1:2">
      <c r="B93" s="159"/>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Age_spec fertility</vt:lpstr>
      <vt:lpstr>Total Pop</vt:lpstr>
      <vt:lpstr>Interpolated Pop Structure</vt:lpstr>
      <vt:lpstr>Mortality Rate</vt:lpstr>
      <vt:lpstr>Prob_NND_days</vt:lpstr>
      <vt:lpstr>irate1_1116_all.csv</vt:lpstr>
      <vt:lpstr>irate1_all__1116_by age</vt:lpstr>
      <vt:lpstr>irate1_individual years</vt:lpstr>
      <vt:lpstr>irate1_5years</vt:lpstr>
      <vt:lpstr>irate1_</vt:lpstr>
      <vt:lpstr>Initiation1 by age</vt:lpstr>
      <vt:lpstr>r_init1_age</vt:lpstr>
      <vt:lpstr>irate2</vt:lpstr>
      <vt:lpstr>irate2_individual years</vt:lpstr>
      <vt:lpstr>irate2_5years</vt:lpstr>
      <vt:lpstr>irate2_</vt:lpstr>
      <vt:lpstr>Initiation2 by age</vt:lpstr>
      <vt:lpstr>r_init2_age</vt:lpstr>
      <vt:lpstr>Discontinuation</vt:lpstr>
      <vt:lpstr>Discontinuation by age</vt:lpstr>
      <vt:lpstr>r_discont_age</vt:lpstr>
      <vt:lpstr>Failure</vt:lpstr>
      <vt:lpstr>Switching</vt:lpstr>
      <vt:lpstr>switching_matrix (cell %)</vt:lpstr>
      <vt:lpstr>switching_matrix (n)</vt:lpstr>
      <vt:lpstr>switching_matrix</vt:lpstr>
      <vt:lpstr>contraception_failure_discontin</vt:lpstr>
      <vt:lpstr>lit summary</vt:lpstr>
      <vt:lpstr>WHO</vt:lpstr>
      <vt:lpstr>Guttmacher</vt:lpstr>
      <vt:lpstr>USAID</vt:lpstr>
      <vt:lpstr>cprev2010.csv</vt:lpstr>
      <vt:lpstr>Fert contracep proj interpol</vt:lpstr>
      <vt:lpstr>Contracep_projections</vt:lpstr>
      <vt:lpstr>r_init_year</vt:lpstr>
      <vt:lpstr>drates_12m</vt:lpstr>
      <vt:lpstr>r_discont_year_old_new_calcs</vt:lpstr>
      <vt:lpstr>r_discont_year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2019-11-27T10:50:13Z</dcterms:modified>
</cp:coreProperties>
</file>