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0308" sheetId="1" r:id="rId1"/>
    <sheet name="1108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2" l="1"/>
  <c r="J16" i="2"/>
  <c r="I17" i="2"/>
  <c r="I16" i="2"/>
  <c r="I14" i="2"/>
  <c r="I15" i="2"/>
  <c r="G4" i="2"/>
  <c r="G5" i="2"/>
  <c r="G6" i="2"/>
  <c r="G7" i="2"/>
  <c r="G8" i="2"/>
  <c r="G9" i="2"/>
  <c r="G10" i="2"/>
  <c r="G11" i="2"/>
  <c r="G12" i="2"/>
  <c r="G3" i="2"/>
  <c r="B21" i="2"/>
  <c r="AC4" i="2"/>
  <c r="AC5" i="2"/>
  <c r="AC6" i="2"/>
  <c r="AC7" i="2"/>
  <c r="AC8" i="2"/>
  <c r="AC9" i="2"/>
  <c r="AC10" i="2"/>
  <c r="AC11" i="2"/>
  <c r="AC12" i="2"/>
  <c r="AC3" i="2"/>
  <c r="AB4" i="2"/>
  <c r="AB5" i="2"/>
  <c r="AB6" i="2"/>
  <c r="AB7" i="2"/>
  <c r="AB8" i="2"/>
  <c r="AB9" i="2"/>
  <c r="AB10" i="2"/>
  <c r="AB11" i="2"/>
  <c r="AB12" i="2"/>
  <c r="AB3" i="2"/>
  <c r="T3" i="2"/>
  <c r="AA3" i="2"/>
  <c r="AA4" i="2"/>
  <c r="AA5" i="2"/>
  <c r="AA6" i="2"/>
  <c r="AA7" i="2"/>
  <c r="AA8" i="2"/>
  <c r="AA9" i="2"/>
  <c r="AA10" i="2"/>
  <c r="AA11" i="2"/>
  <c r="AA12" i="2"/>
  <c r="Z4" i="2"/>
  <c r="Z5" i="2"/>
  <c r="Z6" i="2"/>
  <c r="Z7" i="2"/>
  <c r="Z8" i="2"/>
  <c r="Z9" i="2"/>
  <c r="Z10" i="2"/>
  <c r="Z11" i="2"/>
  <c r="Z12" i="2"/>
  <c r="Z3" i="2"/>
  <c r="Y3" i="2"/>
  <c r="Y4" i="2"/>
  <c r="Y5" i="2"/>
  <c r="Y6" i="2"/>
  <c r="Y7" i="2"/>
  <c r="Y8" i="2"/>
  <c r="Y9" i="2"/>
  <c r="Y10" i="2"/>
  <c r="Y11" i="2"/>
  <c r="Y12" i="2"/>
  <c r="X4" i="2"/>
  <c r="X5" i="2"/>
  <c r="X6" i="2"/>
  <c r="X7" i="2"/>
  <c r="X8" i="2"/>
  <c r="X9" i="2"/>
  <c r="X10" i="2"/>
  <c r="X11" i="2"/>
  <c r="X12" i="2"/>
  <c r="X3" i="2"/>
  <c r="W3" i="2"/>
  <c r="V4" i="2"/>
  <c r="V5" i="2"/>
  <c r="V6" i="2"/>
  <c r="V7" i="2"/>
  <c r="V8" i="2"/>
  <c r="V9" i="2"/>
  <c r="V10" i="2"/>
  <c r="V11" i="2"/>
  <c r="V12" i="2"/>
  <c r="V3" i="2"/>
  <c r="W4" i="2"/>
  <c r="W5" i="2"/>
  <c r="W6" i="2"/>
  <c r="W7" i="2"/>
  <c r="W8" i="2"/>
  <c r="W9" i="2"/>
  <c r="W10" i="2"/>
  <c r="W11" i="2"/>
  <c r="W12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S4" i="2"/>
  <c r="S5" i="2"/>
  <c r="S6" i="2"/>
  <c r="S7" i="2"/>
  <c r="S8" i="2"/>
  <c r="S9" i="2"/>
  <c r="S10" i="2"/>
  <c r="S11" i="2"/>
  <c r="S12" i="2"/>
  <c r="S3" i="2"/>
  <c r="R4" i="2"/>
  <c r="R5" i="2"/>
  <c r="R6" i="2"/>
  <c r="R7" i="2"/>
  <c r="R8" i="2"/>
  <c r="R9" i="2"/>
  <c r="R10" i="2"/>
  <c r="R11" i="2"/>
  <c r="R12" i="2"/>
  <c r="R3" i="2"/>
  <c r="Q4" i="2" l="1"/>
  <c r="Q5" i="2"/>
  <c r="Q6" i="2"/>
  <c r="Q7" i="2"/>
  <c r="Q8" i="2"/>
  <c r="Q9" i="2"/>
  <c r="Q10" i="2"/>
  <c r="Q11" i="2"/>
  <c r="Q12" i="2"/>
  <c r="Q3" i="2"/>
  <c r="P4" i="2"/>
  <c r="P5" i="2"/>
  <c r="P6" i="2"/>
  <c r="P7" i="2"/>
  <c r="P8" i="2"/>
  <c r="P9" i="2"/>
  <c r="P10" i="2"/>
  <c r="P11" i="2"/>
  <c r="P12" i="2"/>
  <c r="P3" i="2"/>
  <c r="F17" i="2"/>
  <c r="B43" i="1" l="1"/>
  <c r="B42" i="1"/>
  <c r="B41" i="1"/>
  <c r="B40" i="1"/>
  <c r="B39" i="1"/>
</calcChain>
</file>

<file path=xl/sharedStrings.xml><?xml version="1.0" encoding="utf-8"?>
<sst xmlns="http://schemas.openxmlformats.org/spreadsheetml/2006/main" count="117" uniqueCount="79">
  <si>
    <t>folder</t>
  </si>
  <si>
    <t>couch height</t>
  </si>
  <si>
    <t>GA</t>
  </si>
  <si>
    <t>Source</t>
  </si>
  <si>
    <t>B</t>
  </si>
  <si>
    <t>kV</t>
  </si>
  <si>
    <t>mAs</t>
  </si>
  <si>
    <t>focal spot</t>
  </si>
  <si>
    <t>small</t>
  </si>
  <si>
    <t>Agr</t>
  </si>
  <si>
    <t>gain</t>
  </si>
  <si>
    <t>fps</t>
  </si>
  <si>
    <t>0005</t>
  </si>
  <si>
    <t>0006</t>
  </si>
  <si>
    <t>0007</t>
  </si>
  <si>
    <t>0008</t>
  </si>
  <si>
    <t>0009</t>
  </si>
  <si>
    <t>with ruler T, staples G, sharpener A</t>
  </si>
  <si>
    <t>0011</t>
  </si>
  <si>
    <t>0010</t>
  </si>
  <si>
    <t>moved objects closer to centre</t>
  </si>
  <si>
    <t>Height</t>
  </si>
  <si>
    <t>Long</t>
  </si>
  <si>
    <t>Lat</t>
  </si>
  <si>
    <t>Original Couch Pos:</t>
  </si>
  <si>
    <t>11/08/2022</t>
  </si>
  <si>
    <t>Extended BOS Board</t>
  </si>
  <si>
    <t>Folder</t>
  </si>
  <si>
    <t>Beamworks Settings:</t>
  </si>
  <si>
    <t>Gantry Angle:</t>
  </si>
  <si>
    <t>script</t>
  </si>
  <si>
    <t>CapturePeakMultiSpot4000.scr</t>
  </si>
  <si>
    <t>kV Settings:</t>
  </si>
  <si>
    <t>source</t>
  </si>
  <si>
    <t>Couch Accessories:</t>
  </si>
  <si>
    <t>insert</t>
  </si>
  <si>
    <t>0001</t>
  </si>
  <si>
    <t>0002</t>
  </si>
  <si>
    <t>0003</t>
  </si>
  <si>
    <t>0004</t>
  </si>
  <si>
    <t>A Edge</t>
  </si>
  <si>
    <t>B Edge</t>
  </si>
  <si>
    <t>G Edge</t>
  </si>
  <si>
    <t>T Edge</t>
  </si>
  <si>
    <t>px1</t>
  </si>
  <si>
    <t>px2</t>
  </si>
  <si>
    <t>pxhalf</t>
  </si>
  <si>
    <t>AB Diff</t>
  </si>
  <si>
    <t>Mean Pixel Coordinates</t>
  </si>
  <si>
    <t>GT Diff</t>
  </si>
  <si>
    <t>px</t>
  </si>
  <si>
    <t>A 10cm</t>
  </si>
  <si>
    <t>AB 10cm</t>
  </si>
  <si>
    <t>GT 10cm</t>
  </si>
  <si>
    <t>B 10cm</t>
  </si>
  <si>
    <t>G 10cm</t>
  </si>
  <si>
    <t>T 10cm</t>
  </si>
  <si>
    <t>AB mm/px</t>
  </si>
  <si>
    <t>GT mm/px</t>
  </si>
  <si>
    <t>A Edge (mm)</t>
  </si>
  <si>
    <t>B Edge (mm)</t>
  </si>
  <si>
    <t>G Edge (mm)</t>
  </si>
  <si>
    <t>T Edge (mm)</t>
  </si>
  <si>
    <t>GT Laser Centre</t>
  </si>
  <si>
    <t>AB Laser Centre</t>
  </si>
  <si>
    <t>AB kV Centre (mm)</t>
  </si>
  <si>
    <t>GT kV Centre (mm)</t>
  </si>
  <si>
    <t>SID (mm)</t>
  </si>
  <si>
    <t>SAD (mm)</t>
  </si>
  <si>
    <t>AID (mm)</t>
  </si>
  <si>
    <t>Couch Height (cm)</t>
  </si>
  <si>
    <t>Distance From Iso (mm)</t>
  </si>
  <si>
    <t>AB Field of View (mm)</t>
  </si>
  <si>
    <t>GT field of View (mm)</t>
  </si>
  <si>
    <t>???</t>
  </si>
  <si>
    <t>A1000</t>
  </si>
  <si>
    <t>B1000</t>
  </si>
  <si>
    <t>G1000</t>
  </si>
  <si>
    <t>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</si>
</sst>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Relative Field Size With Couch 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'1108'!$P$2</c:f>
              <c:strCache>
                <c:ptCount val="1"/>
                <c:pt idx="0">
                  <c:v>AB Diff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'1108'!$F$3:$F$12</c:f>
              <c:numCache>
                <c:formatCode>0.00</c:formatCode>
                <c:ptCount val="10"/>
                <c:pt idx="0">
                  <c:v>-22</c:v>
                </c:pt>
                <c:pt idx="1">
                  <c:v>-25</c:v>
                </c:pt>
                <c:pt idx="2">
                  <c:v>-30</c:v>
                </c:pt>
                <c:pt idx="3">
                  <c:v>-35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</c:numCache>
            </c:numRef>
          </c:xVal>
          <c:yVal>
            <c:numRef>
              <c:f>'1108'!$P$3:$P$12</c:f>
              <c:numCache>
                <c:formatCode>General</c:formatCode>
                <c:ptCount val="10"/>
                <c:pt idx="0">
                  <c:v>1152</c:v>
                </c:pt>
                <c:pt idx="1">
                  <c:v>1161</c:v>
                </c:pt>
                <c:pt idx="2">
                  <c:v>1173</c:v>
                </c:pt>
                <c:pt idx="3">
                  <c:v>1197</c:v>
                </c:pt>
                <c:pt idx="4">
                  <c:v>1114</c:v>
                </c:pt>
                <c:pt idx="5">
                  <c:v>1085</c:v>
                </c:pt>
                <c:pt idx="6">
                  <c:v>1062</c:v>
                </c:pt>
                <c:pt idx="7">
                  <c:v>1030</c:v>
                </c:pt>
                <c:pt idx="8">
                  <c:v>1018</c:v>
                </c:pt>
                <c:pt idx="9">
                  <c:v>1012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'1108'!$Q$2</c:f>
              <c:strCache>
                <c:ptCount val="1"/>
                <c:pt idx="0">
                  <c:v>GT Diff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'1108'!$F$3:$F$12</c:f>
              <c:numCache>
                <c:formatCode>0.00</c:formatCode>
                <c:ptCount val="10"/>
                <c:pt idx="0">
                  <c:v>-22</c:v>
                </c:pt>
                <c:pt idx="1">
                  <c:v>-25</c:v>
                </c:pt>
                <c:pt idx="2">
                  <c:v>-30</c:v>
                </c:pt>
                <c:pt idx="3">
                  <c:v>-35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</c:numCache>
            </c:numRef>
          </c:xVal>
          <c:yVal>
            <c:numRef>
              <c:f>'1108'!$Q$3:$Q$12</c:f>
              <c:numCache>
                <c:formatCode>General</c:formatCode>
                <c:ptCount val="10"/>
                <c:pt idx="0">
                  <c:v>888</c:v>
                </c:pt>
                <c:pt idx="1">
                  <c:v>886</c:v>
                </c:pt>
                <c:pt idx="2">
                  <c:v>903</c:v>
                </c:pt>
                <c:pt idx="3">
                  <c:v>918</c:v>
                </c:pt>
                <c:pt idx="4">
                  <c:v>855</c:v>
                </c:pt>
                <c:pt idx="5">
                  <c:v>842</c:v>
                </c:pt>
                <c:pt idx="6">
                  <c:v>824</c:v>
                </c:pt>
                <c:pt idx="7">
                  <c:v>803</c:v>
                </c:pt>
                <c:pt idx="8">
                  <c:v>789</c:v>
                </c:pt>
                <c:pt idx="9">
                  <c:v>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4320"/>
        <c:axId val="205997184"/>
      </c:scatterChart>
      <c:valAx>
        <c:axId val="205384320"/>
        <c:scaling>
          <c:orientation val="minMax"/>
          <c:max val="1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Couch Height (cm)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997184"/>
        <c:crosses val="autoZero"/>
        <c:crossBetween val="midCat"/>
      </c:valAx>
      <c:valAx>
        <c:axId val="205997184"/>
        <c:scaling>
          <c:orientation val="minMax"/>
          <c:max val="1225"/>
          <c:min val="7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 Field</a:t>
                </a:r>
                <a:r>
                  <a:rPr lang="en-GB" baseline="0"/>
                  <a:t> Size (px)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84320"/>
        <c:crossesAt val="-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Field Dimensions Relative to Isocentre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'1108'!$X$2</c:f>
              <c:strCache>
                <c:ptCount val="1"/>
                <c:pt idx="0">
                  <c:v>A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'1108'!$X$3:$X$12</c:f>
              <c:numCache>
                <c:formatCode>0.0</c:formatCode>
                <c:ptCount val="10"/>
                <c:pt idx="0">
                  <c:v>-82.554945054945065</c:v>
                </c:pt>
                <c:pt idx="1">
                  <c:v>-83.65384615384616</c:v>
                </c:pt>
                <c:pt idx="2">
                  <c:v>-84.478021978021985</c:v>
                </c:pt>
                <c:pt idx="3">
                  <c:v>-86.126373626373635</c:v>
                </c:pt>
                <c:pt idx="4">
                  <c:v>-80.219780219780233</c:v>
                </c:pt>
                <c:pt idx="5">
                  <c:v>-77.884615384615387</c:v>
                </c:pt>
                <c:pt idx="6">
                  <c:v>-75.961538461538467</c:v>
                </c:pt>
                <c:pt idx="7">
                  <c:v>-74.175824175824175</c:v>
                </c:pt>
                <c:pt idx="8">
                  <c:v>-73.214285714285722</c:v>
                </c:pt>
                <c:pt idx="9">
                  <c:v>-72.664835164835168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'1108'!$Y$2</c:f>
              <c:strCache>
                <c:ptCount val="1"/>
                <c:pt idx="0">
                  <c:v>B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'1108'!$Y$3:$Y$12</c:f>
              <c:numCache>
                <c:formatCode>0.0</c:formatCode>
                <c:ptCount val="10"/>
                <c:pt idx="0">
                  <c:v>75.686813186813197</c:v>
                </c:pt>
                <c:pt idx="1">
                  <c:v>75.824175824175825</c:v>
                </c:pt>
                <c:pt idx="2">
                  <c:v>76.64835164835165</c:v>
                </c:pt>
                <c:pt idx="3">
                  <c:v>78.296703296703299</c:v>
                </c:pt>
                <c:pt idx="4">
                  <c:v>72.80219780219781</c:v>
                </c:pt>
                <c:pt idx="5">
                  <c:v>71.15384615384616</c:v>
                </c:pt>
                <c:pt idx="6">
                  <c:v>69.917582417582423</c:v>
                </c:pt>
                <c:pt idx="7">
                  <c:v>67.307692307692307</c:v>
                </c:pt>
                <c:pt idx="8">
                  <c:v>66.620879120879124</c:v>
                </c:pt>
                <c:pt idx="9">
                  <c:v>66.346153846153854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'1108'!$Z$2</c:f>
              <c:strCache>
                <c:ptCount val="1"/>
                <c:pt idx="0">
                  <c:v>G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'1108'!$Z$3:$Z$12</c:f>
              <c:numCache>
                <c:formatCode>0.00</c:formatCode>
                <c:ptCount val="10"/>
                <c:pt idx="0">
                  <c:v>-55.524861878453045</c:v>
                </c:pt>
                <c:pt idx="1">
                  <c:v>-54.419889502762437</c:v>
                </c:pt>
                <c:pt idx="2">
                  <c:v>-56.491712707182323</c:v>
                </c:pt>
                <c:pt idx="3">
                  <c:v>-57.872928176795583</c:v>
                </c:pt>
                <c:pt idx="4">
                  <c:v>-53.729281767955804</c:v>
                </c:pt>
                <c:pt idx="5">
                  <c:v>-52.486187845303867</c:v>
                </c:pt>
                <c:pt idx="6">
                  <c:v>-51.657458563535911</c:v>
                </c:pt>
                <c:pt idx="7">
                  <c:v>-50.552486187845304</c:v>
                </c:pt>
                <c:pt idx="8">
                  <c:v>-49.171270718232044</c:v>
                </c:pt>
                <c:pt idx="9">
                  <c:v>-48.895027624309392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'1108'!$AA$2</c:f>
              <c:strCache>
                <c:ptCount val="1"/>
                <c:pt idx="0">
                  <c:v>T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'1108'!$AA$3:$AA$12</c:f>
              <c:numCache>
                <c:formatCode>0.00</c:formatCode>
                <c:ptCount val="10"/>
                <c:pt idx="0">
                  <c:v>67.127071823204417</c:v>
                </c:pt>
                <c:pt idx="1">
                  <c:v>67.95580110497238</c:v>
                </c:pt>
                <c:pt idx="2">
                  <c:v>68.232044198895025</c:v>
                </c:pt>
                <c:pt idx="3">
                  <c:v>68.922651933701658</c:v>
                </c:pt>
                <c:pt idx="4">
                  <c:v>64.364640883977899</c:v>
                </c:pt>
                <c:pt idx="5">
                  <c:v>63.812154696132602</c:v>
                </c:pt>
                <c:pt idx="6">
                  <c:v>62.15469613259669</c:v>
                </c:pt>
                <c:pt idx="7">
                  <c:v>60.35911602209945</c:v>
                </c:pt>
                <c:pt idx="8">
                  <c:v>59.806629834254146</c:v>
                </c:pt>
                <c:pt idx="9">
                  <c:v>58.97790055248619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'1108'!$AB$2</c:f>
              <c:strCache>
                <c:ptCount val="1"/>
                <c:pt idx="0">
                  <c:v>AB kV Centre (mm)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C00000"/>
                </a:solidFill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'1108'!$AB$3:$AB$12</c:f>
              <c:numCache>
                <c:formatCode>0.0</c:formatCode>
                <c:ptCount val="10"/>
                <c:pt idx="0">
                  <c:v>-3.4340659340659343</c:v>
                </c:pt>
                <c:pt idx="1">
                  <c:v>-3.9148351648351678</c:v>
                </c:pt>
                <c:pt idx="2">
                  <c:v>-3.9148351648351678</c:v>
                </c:pt>
                <c:pt idx="3">
                  <c:v>-3.9148351648351678</c:v>
                </c:pt>
                <c:pt idx="4">
                  <c:v>-3.7087912087912116</c:v>
                </c:pt>
                <c:pt idx="5">
                  <c:v>-3.3653846153846132</c:v>
                </c:pt>
                <c:pt idx="6">
                  <c:v>-3.0219780219780219</c:v>
                </c:pt>
                <c:pt idx="7">
                  <c:v>-3.4340659340659343</c:v>
                </c:pt>
                <c:pt idx="8">
                  <c:v>-3.2967032967032992</c:v>
                </c:pt>
                <c:pt idx="9">
                  <c:v>-3.159340659340657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'1108'!$AC$2</c:f>
              <c:strCache>
                <c:ptCount val="1"/>
                <c:pt idx="0">
                  <c:v>GT kV Centre (mm)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ln>
                <a:solidFill>
                  <a:srgbClr val="0070C0"/>
                </a:solidFill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'1108'!$AC$3:$AC$12</c:f>
              <c:numCache>
                <c:formatCode>0.00</c:formatCode>
                <c:ptCount val="10"/>
                <c:pt idx="0">
                  <c:v>5.8011049723756862</c:v>
                </c:pt>
                <c:pt idx="1">
                  <c:v>6.7679558011049714</c:v>
                </c:pt>
                <c:pt idx="2">
                  <c:v>5.870165745856351</c:v>
                </c:pt>
                <c:pt idx="3">
                  <c:v>5.5248618784530379</c:v>
                </c:pt>
                <c:pt idx="4">
                  <c:v>5.3176795580110472</c:v>
                </c:pt>
                <c:pt idx="5">
                  <c:v>5.6629834254143674</c:v>
                </c:pt>
                <c:pt idx="6">
                  <c:v>5.2486187845303895</c:v>
                </c:pt>
                <c:pt idx="7">
                  <c:v>4.9033149171270729</c:v>
                </c:pt>
                <c:pt idx="8">
                  <c:v>5.3176795580110507</c:v>
                </c:pt>
                <c:pt idx="9">
                  <c:v>5.0414364640883988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0208"/>
        <c:axId val="205872512"/>
      </c:scatterChart>
      <c:valAx>
        <c:axId val="205870208"/>
        <c:scaling>
          <c:orientation val="minMax"/>
          <c:max val="4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Vert</a:t>
                </a:r>
                <a:r>
                  <a:rPr lang="en-GB" baseline="0"/>
                  <a:t>ical Distance </a:t>
                </a:r>
                <a:r>
                  <a:rPr lang="en-GB"/>
                  <a:t>(mm)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5872512"/>
        <c:crossesAt val="-100"/>
        <c:crossBetween val="midCat"/>
      </c:valAx>
      <c:valAx>
        <c:axId val="2058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Horizontal Distance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5870208"/>
        <c:crossesAt val="-1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Field Dimensions Relative to Isocentre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'1108'!$X$2</c:f>
              <c:strCache>
                <c:ptCount val="1"/>
                <c:pt idx="0">
                  <c:v>A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4757242736899267"/>
                  <c:y val="0.380037800015404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'1108'!$X$3:$X$12</c:f>
              <c:numCache>
                <c:formatCode>0.0</c:formatCode>
                <c:ptCount val="10"/>
                <c:pt idx="0">
                  <c:v>-82.554945054945065</c:v>
                </c:pt>
                <c:pt idx="1">
                  <c:v>-83.65384615384616</c:v>
                </c:pt>
                <c:pt idx="2">
                  <c:v>-84.478021978021985</c:v>
                </c:pt>
                <c:pt idx="3">
                  <c:v>-86.126373626373635</c:v>
                </c:pt>
                <c:pt idx="4">
                  <c:v>-80.219780219780233</c:v>
                </c:pt>
                <c:pt idx="5">
                  <c:v>-77.884615384615387</c:v>
                </c:pt>
                <c:pt idx="6">
                  <c:v>-75.961538461538467</c:v>
                </c:pt>
                <c:pt idx="7">
                  <c:v>-74.175824175824175</c:v>
                </c:pt>
                <c:pt idx="8">
                  <c:v>-73.214285714285722</c:v>
                </c:pt>
                <c:pt idx="9">
                  <c:v>-72.664835164835168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'1108'!$Y$2</c:f>
              <c:strCache>
                <c:ptCount val="1"/>
                <c:pt idx="0">
                  <c:v>B Edge (mm)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5935691012761336"/>
                  <c:y val="-0.392662057197703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'1108'!$Y$3:$Y$12</c:f>
              <c:numCache>
                <c:formatCode>0.0</c:formatCode>
                <c:ptCount val="10"/>
                <c:pt idx="0">
                  <c:v>75.686813186813197</c:v>
                </c:pt>
                <c:pt idx="1">
                  <c:v>75.824175824175825</c:v>
                </c:pt>
                <c:pt idx="2">
                  <c:v>76.64835164835165</c:v>
                </c:pt>
                <c:pt idx="3">
                  <c:v>78.296703296703299</c:v>
                </c:pt>
                <c:pt idx="4">
                  <c:v>72.80219780219781</c:v>
                </c:pt>
                <c:pt idx="5">
                  <c:v>71.15384615384616</c:v>
                </c:pt>
                <c:pt idx="6">
                  <c:v>69.917582417582423</c:v>
                </c:pt>
                <c:pt idx="7">
                  <c:v>67.307692307692307</c:v>
                </c:pt>
                <c:pt idx="8">
                  <c:v>66.620879120879124</c:v>
                </c:pt>
                <c:pt idx="9">
                  <c:v>66.346153846153854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'1108'!$Z$2</c:f>
              <c:strCache>
                <c:ptCount val="1"/>
                <c:pt idx="0">
                  <c:v>G Edge (mm)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67717564938003438"/>
                  <c:y val="0.192905920619967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'1108'!$Z$3:$Z$12</c:f>
              <c:numCache>
                <c:formatCode>0.00</c:formatCode>
                <c:ptCount val="10"/>
                <c:pt idx="0">
                  <c:v>-55.524861878453045</c:v>
                </c:pt>
                <c:pt idx="1">
                  <c:v>-54.419889502762437</c:v>
                </c:pt>
                <c:pt idx="2">
                  <c:v>-56.491712707182323</c:v>
                </c:pt>
                <c:pt idx="3">
                  <c:v>-57.872928176795583</c:v>
                </c:pt>
                <c:pt idx="4">
                  <c:v>-53.729281767955804</c:v>
                </c:pt>
                <c:pt idx="5">
                  <c:v>-52.486187845303867</c:v>
                </c:pt>
                <c:pt idx="6">
                  <c:v>-51.657458563535911</c:v>
                </c:pt>
                <c:pt idx="7">
                  <c:v>-50.552486187845304</c:v>
                </c:pt>
                <c:pt idx="8">
                  <c:v>-49.171270718232044</c:v>
                </c:pt>
                <c:pt idx="9">
                  <c:v>-48.895027624309392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'1108'!$AA$2</c:f>
              <c:strCache>
                <c:ptCount val="1"/>
                <c:pt idx="0">
                  <c:v>T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50"/>
            <c:dispRSqr val="0"/>
            <c:dispEq val="1"/>
            <c:trendlineLbl>
              <c:layout>
                <c:manualLayout>
                  <c:x val="-0.66437403837451348"/>
                  <c:y val="-0.230482216810934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'1108'!$AA$3:$AA$12</c:f>
              <c:numCache>
                <c:formatCode>0.00</c:formatCode>
                <c:ptCount val="10"/>
                <c:pt idx="0">
                  <c:v>67.127071823204417</c:v>
                </c:pt>
                <c:pt idx="1">
                  <c:v>67.95580110497238</c:v>
                </c:pt>
                <c:pt idx="2">
                  <c:v>68.232044198895025</c:v>
                </c:pt>
                <c:pt idx="3">
                  <c:v>68.922651933701658</c:v>
                </c:pt>
                <c:pt idx="4">
                  <c:v>64.364640883977899</c:v>
                </c:pt>
                <c:pt idx="5">
                  <c:v>63.812154696132602</c:v>
                </c:pt>
                <c:pt idx="6">
                  <c:v>62.15469613259669</c:v>
                </c:pt>
                <c:pt idx="7">
                  <c:v>60.35911602209945</c:v>
                </c:pt>
                <c:pt idx="8">
                  <c:v>59.806629834254146</c:v>
                </c:pt>
                <c:pt idx="9">
                  <c:v>58.97790055248619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'1108'!$AB$2</c:f>
              <c:strCache>
                <c:ptCount val="1"/>
                <c:pt idx="0">
                  <c:v>AB kV Centre (mm)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38263541949497692"/>
                  <c:y val="3.88344797758068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'1108'!$AB$3:$AB$12</c:f>
              <c:numCache>
                <c:formatCode>0.0</c:formatCode>
                <c:ptCount val="10"/>
                <c:pt idx="0">
                  <c:v>-3.4340659340659343</c:v>
                </c:pt>
                <c:pt idx="1">
                  <c:v>-3.9148351648351678</c:v>
                </c:pt>
                <c:pt idx="2">
                  <c:v>-3.9148351648351678</c:v>
                </c:pt>
                <c:pt idx="3">
                  <c:v>-3.9148351648351678</c:v>
                </c:pt>
                <c:pt idx="4">
                  <c:v>-3.7087912087912116</c:v>
                </c:pt>
                <c:pt idx="5">
                  <c:v>-3.3653846153846132</c:v>
                </c:pt>
                <c:pt idx="6">
                  <c:v>-3.0219780219780219</c:v>
                </c:pt>
                <c:pt idx="7">
                  <c:v>-3.4340659340659343</c:v>
                </c:pt>
                <c:pt idx="8">
                  <c:v>-3.2967032967032992</c:v>
                </c:pt>
                <c:pt idx="9">
                  <c:v>-3.159340659340657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'1108'!$AC$2</c:f>
              <c:strCache>
                <c:ptCount val="1"/>
                <c:pt idx="0">
                  <c:v>GT kV Centre (mm)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38122737351796543"/>
                  <c:y val="-3.383705704958437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'1108'!$AC$3:$AC$12</c:f>
              <c:numCache>
                <c:formatCode>0.00</c:formatCode>
                <c:ptCount val="10"/>
                <c:pt idx="0">
                  <c:v>5.8011049723756862</c:v>
                </c:pt>
                <c:pt idx="1">
                  <c:v>6.7679558011049714</c:v>
                </c:pt>
                <c:pt idx="2">
                  <c:v>5.870165745856351</c:v>
                </c:pt>
                <c:pt idx="3">
                  <c:v>5.5248618784530379</c:v>
                </c:pt>
                <c:pt idx="4">
                  <c:v>5.3176795580110472</c:v>
                </c:pt>
                <c:pt idx="5">
                  <c:v>5.6629834254143674</c:v>
                </c:pt>
                <c:pt idx="6">
                  <c:v>5.2486187845303895</c:v>
                </c:pt>
                <c:pt idx="7">
                  <c:v>4.9033149171270729</c:v>
                </c:pt>
                <c:pt idx="8">
                  <c:v>5.3176795580110507</c:v>
                </c:pt>
                <c:pt idx="9">
                  <c:v>5.0414364640883988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9104"/>
        <c:axId val="206081024"/>
      </c:scatterChart>
      <c:valAx>
        <c:axId val="206079104"/>
        <c:scaling>
          <c:orientation val="minMax"/>
          <c:max val="2710"/>
          <c:min val="-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From</a:t>
                </a:r>
                <a:r>
                  <a:rPr lang="en-GB" baseline="0"/>
                  <a:t> Isocentre </a:t>
                </a:r>
                <a:r>
                  <a:rPr lang="en-GB"/>
                  <a:t>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6081024"/>
        <c:crossesAt val="-1000"/>
        <c:crossBetween val="midCat"/>
      </c:valAx>
      <c:valAx>
        <c:axId val="206081024"/>
        <c:scaling>
          <c:orientation val="minMax"/>
          <c:max val="120"/>
          <c:min val="-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From Iso (mm)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079104"/>
        <c:crossesAt val="-1000"/>
        <c:crossBetween val="midCat"/>
        <c:majorUnit val="20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3231706489275048"/>
          <c:y val="0.10297708732354403"/>
          <c:w val="0.16350574712643681"/>
          <c:h val="0.782000218722659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45</xdr:row>
      <xdr:rowOff>138112</xdr:rowOff>
    </xdr:from>
    <xdr:to>
      <xdr:col>19</xdr:col>
      <xdr:colOff>57150</xdr:colOff>
      <xdr:row>60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471487</xdr:colOff>
      <xdr:row>45</xdr:row>
      <xdr:rowOff>166687</xdr:rowOff>
    </xdr:from>
    <xdr:to>
      <xdr:col>27</xdr:col>
      <xdr:colOff>166687</xdr:colOff>
      <xdr:row>60</xdr:row>
      <xdr:rowOff>52387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13</xdr:row>
      <xdr:rowOff>152399</xdr:rowOff>
    </xdr:from>
    <xdr:to>
      <xdr:col>29</xdr:col>
      <xdr:colOff>47625</xdr:colOff>
      <xdr:row>35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410441</xdr:colOff>
      <xdr:row>18</xdr:row>
      <xdr:rowOff>41563</xdr:rowOff>
    </xdr:from>
    <xdr:to>
      <xdr:col>13</xdr:col>
      <xdr:colOff>530522</xdr:colOff>
      <xdr:row>37</xdr:row>
      <xdr:rowOff>44176</xdr:rowOff>
    </xdr:to>
    <xdr:grpSp>
      <xdr:nvGrpSpPr>
        <xdr:cNvPr id="16" name="Group 15"/>
        <xdr:cNvGrpSpPr/>
      </xdr:nvGrpSpPr>
      <xdr:grpSpPr>
        <a:xfrm>
          <a:off x="3631623" y="3470563"/>
          <a:ext cx="6787581" cy="3622113"/>
          <a:chOff x="979984" y="1397682"/>
          <a:chExt cx="6825681" cy="3622113"/>
        </a:xfrm>
      </xdr:grpSpPr>
      <xdr:sp macro="" textlink="">
        <xdr:nvSpPr>
          <xdr:cNvPr id="17" name="Rectangle 16"/>
          <xdr:cNvSpPr/>
        </xdr:nvSpPr>
        <xdr:spPr>
          <a:xfrm>
            <a:off x="2555776" y="1772816"/>
            <a:ext cx="4608512" cy="288032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8" name="Rectangle 17"/>
          <xdr:cNvSpPr/>
        </xdr:nvSpPr>
        <xdr:spPr>
          <a:xfrm>
            <a:off x="979984" y="2704728"/>
            <a:ext cx="1575792" cy="10164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9" name="Oval 18"/>
          <xdr:cNvSpPr/>
        </xdr:nvSpPr>
        <xdr:spPr>
          <a:xfrm>
            <a:off x="4648200" y="4149080"/>
            <a:ext cx="423664" cy="423664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0" name="Oval 19"/>
          <xdr:cNvSpPr/>
        </xdr:nvSpPr>
        <xdr:spPr>
          <a:xfrm>
            <a:off x="2771800" y="3032956"/>
            <a:ext cx="360040" cy="36004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1" name="Oval 20"/>
          <xdr:cNvSpPr/>
        </xdr:nvSpPr>
        <xdr:spPr>
          <a:xfrm>
            <a:off x="4726652" y="1916832"/>
            <a:ext cx="266759" cy="26675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2" name="Oval 21"/>
          <xdr:cNvSpPr/>
        </xdr:nvSpPr>
        <xdr:spPr>
          <a:xfrm>
            <a:off x="6804248" y="3146286"/>
            <a:ext cx="133379" cy="13337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3" name="TextBox 9"/>
          <xdr:cNvSpPr txBox="1"/>
        </xdr:nvSpPr>
        <xdr:spPr>
          <a:xfrm>
            <a:off x="4510929" y="1397682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G</a:t>
            </a:r>
          </a:p>
        </xdr:txBody>
      </xdr:sp>
      <xdr:sp macro="" textlink="">
        <xdr:nvSpPr>
          <xdr:cNvPr id="24" name="TextBox 10"/>
          <xdr:cNvSpPr txBox="1"/>
        </xdr:nvSpPr>
        <xdr:spPr>
          <a:xfrm>
            <a:off x="4538092" y="4650463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T</a:t>
            </a:r>
          </a:p>
        </xdr:txBody>
      </xdr:sp>
      <xdr:sp macro="" textlink="">
        <xdr:nvSpPr>
          <xdr:cNvPr id="25" name="TextBox 11"/>
          <xdr:cNvSpPr txBox="1"/>
        </xdr:nvSpPr>
        <xdr:spPr>
          <a:xfrm>
            <a:off x="7161785" y="3038910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B</a:t>
            </a:r>
          </a:p>
        </xdr:txBody>
      </xdr:sp>
      <xdr:sp macro="" textlink="">
        <xdr:nvSpPr>
          <xdr:cNvPr id="26" name="Oval 25"/>
          <xdr:cNvSpPr/>
        </xdr:nvSpPr>
        <xdr:spPr>
          <a:xfrm flipH="1">
            <a:off x="6300192" y="3179631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7" name="Oval 26"/>
          <xdr:cNvSpPr/>
        </xdr:nvSpPr>
        <xdr:spPr>
          <a:xfrm flipH="1">
            <a:off x="4826686" y="4005064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8" name="Oval 27"/>
          <xdr:cNvSpPr/>
        </xdr:nvSpPr>
        <xdr:spPr>
          <a:xfrm flipH="1">
            <a:off x="4826587" y="2276872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9" name="Oval 28"/>
          <xdr:cNvSpPr/>
        </xdr:nvSpPr>
        <xdr:spPr>
          <a:xfrm flipH="1">
            <a:off x="3203848" y="3179630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39" sqref="A39"/>
    </sheetView>
  </sheetViews>
  <sheetFormatPr defaultRowHeight="15" x14ac:dyDescent="0.25"/>
  <cols>
    <col min="1" max="1" width="10.7109375" bestFit="1" customWidth="1"/>
  </cols>
  <sheetData>
    <row r="1" spans="1:9" x14ac:dyDescent="0.25">
      <c r="A1" s="1">
        <v>44776</v>
      </c>
      <c r="B1" t="s">
        <v>9</v>
      </c>
    </row>
    <row r="2" spans="1:9" x14ac:dyDescent="0.25">
      <c r="A2" t="s">
        <v>2</v>
      </c>
      <c r="B2">
        <v>135</v>
      </c>
      <c r="D2" t="s">
        <v>3</v>
      </c>
      <c r="E2" t="s">
        <v>4</v>
      </c>
      <c r="F2" t="s">
        <v>11</v>
      </c>
      <c r="G2">
        <v>15</v>
      </c>
      <c r="H2" t="s">
        <v>10</v>
      </c>
      <c r="I2">
        <v>20</v>
      </c>
    </row>
    <row r="4" spans="1:9" x14ac:dyDescent="0.25">
      <c r="A4" t="s">
        <v>0</v>
      </c>
      <c r="B4" t="s">
        <v>1</v>
      </c>
      <c r="C4" t="s">
        <v>5</v>
      </c>
      <c r="D4" t="s">
        <v>6</v>
      </c>
      <c r="E4" t="s">
        <v>7</v>
      </c>
    </row>
    <row r="5" spans="1:9" x14ac:dyDescent="0.25">
      <c r="A5" s="2" t="s">
        <v>12</v>
      </c>
      <c r="B5">
        <v>8</v>
      </c>
      <c r="C5">
        <v>100</v>
      </c>
      <c r="D5">
        <v>50</v>
      </c>
      <c r="E5" t="s">
        <v>8</v>
      </c>
    </row>
    <row r="6" spans="1:9" x14ac:dyDescent="0.25">
      <c r="A6" s="2" t="s">
        <v>13</v>
      </c>
      <c r="B6">
        <v>5</v>
      </c>
    </row>
    <row r="7" spans="1:9" x14ac:dyDescent="0.25">
      <c r="A7" s="2" t="s">
        <v>14</v>
      </c>
      <c r="B7">
        <v>0</v>
      </c>
    </row>
    <row r="8" spans="1:9" x14ac:dyDescent="0.25">
      <c r="A8" s="2" t="s">
        <v>15</v>
      </c>
      <c r="B8">
        <v>-5</v>
      </c>
    </row>
    <row r="9" spans="1:9" x14ac:dyDescent="0.25">
      <c r="A9" s="2" t="s">
        <v>16</v>
      </c>
      <c r="B9">
        <v>-10</v>
      </c>
    </row>
    <row r="10" spans="1:9" x14ac:dyDescent="0.25">
      <c r="A10" s="2" t="s">
        <v>19</v>
      </c>
      <c r="B10">
        <v>8</v>
      </c>
      <c r="F10" t="s">
        <v>17</v>
      </c>
    </row>
    <row r="11" spans="1:9" x14ac:dyDescent="0.25">
      <c r="A11" s="2" t="s">
        <v>18</v>
      </c>
      <c r="B11">
        <v>8</v>
      </c>
      <c r="F11" t="s">
        <v>20</v>
      </c>
    </row>
    <row r="12" spans="1:9" x14ac:dyDescent="0.25">
      <c r="A12" s="2"/>
    </row>
    <row r="13" spans="1:9" x14ac:dyDescent="0.25">
      <c r="A13" s="2" t="s">
        <v>25</v>
      </c>
    </row>
    <row r="14" spans="1:9" x14ac:dyDescent="0.25">
      <c r="A14" s="2" t="s">
        <v>26</v>
      </c>
    </row>
    <row r="15" spans="1:9" x14ac:dyDescent="0.25">
      <c r="A15" s="2" t="s">
        <v>24</v>
      </c>
    </row>
    <row r="16" spans="1:9" x14ac:dyDescent="0.25">
      <c r="A16" t="s">
        <v>21</v>
      </c>
      <c r="B16" s="4">
        <v>-33</v>
      </c>
    </row>
    <row r="17" spans="1:5" x14ac:dyDescent="0.25">
      <c r="A17" s="2" t="s">
        <v>22</v>
      </c>
      <c r="B17" s="4">
        <v>30</v>
      </c>
    </row>
    <row r="18" spans="1:5" x14ac:dyDescent="0.25">
      <c r="A18" s="2" t="s">
        <v>23</v>
      </c>
      <c r="B18" s="4">
        <v>-28</v>
      </c>
    </row>
    <row r="19" spans="1:5" x14ac:dyDescent="0.25">
      <c r="A19" s="2"/>
      <c r="B19" s="4"/>
    </row>
    <row r="20" spans="1:5" x14ac:dyDescent="0.25">
      <c r="A20" s="2" t="s">
        <v>29</v>
      </c>
      <c r="B20" s="4"/>
    </row>
    <row r="21" spans="1:5" x14ac:dyDescent="0.25">
      <c r="A21" t="s">
        <v>2</v>
      </c>
      <c r="B21">
        <v>135</v>
      </c>
      <c r="D21" t="s">
        <v>3</v>
      </c>
      <c r="E21" t="s">
        <v>4</v>
      </c>
    </row>
    <row r="23" spans="1:5" x14ac:dyDescent="0.25">
      <c r="A23" s="2" t="s">
        <v>32</v>
      </c>
    </row>
    <row r="24" spans="1:5" x14ac:dyDescent="0.25">
      <c r="A24" s="2" t="s">
        <v>5</v>
      </c>
      <c r="B24">
        <v>100</v>
      </c>
    </row>
    <row r="25" spans="1:5" x14ac:dyDescent="0.25">
      <c r="A25" s="2" t="s">
        <v>6</v>
      </c>
      <c r="B25">
        <v>50</v>
      </c>
    </row>
    <row r="26" spans="1:5" x14ac:dyDescent="0.25">
      <c r="A26" s="2" t="s">
        <v>7</v>
      </c>
      <c r="B26" t="s">
        <v>8</v>
      </c>
    </row>
    <row r="27" spans="1:5" x14ac:dyDescent="0.25">
      <c r="A27" s="2" t="s">
        <v>33</v>
      </c>
      <c r="B27" t="s">
        <v>4</v>
      </c>
    </row>
    <row r="32" spans="1:5" x14ac:dyDescent="0.25">
      <c r="A32" s="2" t="s">
        <v>28</v>
      </c>
    </row>
    <row r="33" spans="1:2" x14ac:dyDescent="0.25">
      <c r="A33" t="s">
        <v>11</v>
      </c>
      <c r="B33">
        <v>15</v>
      </c>
    </row>
    <row r="34" spans="1:2" x14ac:dyDescent="0.25">
      <c r="A34" t="s">
        <v>10</v>
      </c>
      <c r="B34">
        <v>20</v>
      </c>
    </row>
    <row r="35" spans="1:2" x14ac:dyDescent="0.25">
      <c r="A35" s="2" t="s">
        <v>30</v>
      </c>
      <c r="B35" t="s">
        <v>31</v>
      </c>
    </row>
    <row r="36" spans="1:2" x14ac:dyDescent="0.25">
      <c r="A36" s="2"/>
    </row>
    <row r="37" spans="1:2" x14ac:dyDescent="0.25">
      <c r="A37" s="2"/>
    </row>
    <row r="38" spans="1:2" x14ac:dyDescent="0.25">
      <c r="A38" s="2" t="s">
        <v>27</v>
      </c>
      <c r="B38" s="3" t="s">
        <v>21</v>
      </c>
    </row>
    <row r="39" spans="1:2" x14ac:dyDescent="0.25">
      <c r="A39" s="2"/>
      <c r="B39" s="3">
        <f>$B$16+8</f>
        <v>-25</v>
      </c>
    </row>
    <row r="40" spans="1:2" x14ac:dyDescent="0.25">
      <c r="A40" s="2"/>
      <c r="B40" s="3">
        <f>B16+5</f>
        <v>-28</v>
      </c>
    </row>
    <row r="41" spans="1:2" x14ac:dyDescent="0.25">
      <c r="A41" s="2"/>
      <c r="B41" s="3">
        <f>B16+0</f>
        <v>-33</v>
      </c>
    </row>
    <row r="42" spans="1:2" x14ac:dyDescent="0.25">
      <c r="A42" s="2"/>
      <c r="B42" s="3">
        <f>B16-5</f>
        <v>-38</v>
      </c>
    </row>
    <row r="43" spans="1:2" x14ac:dyDescent="0.25">
      <c r="A43" s="2"/>
      <c r="B43" s="3">
        <f>B16-10</f>
        <v>-43</v>
      </c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55" zoomScaleNormal="55" workbookViewId="0">
      <selection activeCell="AG39" sqref="AG39"/>
    </sheetView>
  </sheetViews>
  <sheetFormatPr defaultRowHeight="15" x14ac:dyDescent="0.25"/>
  <cols>
    <col min="1" max="1" width="19.7109375" bestFit="1" customWidth="1"/>
    <col min="2" max="2" width="28.5703125" bestFit="1" customWidth="1"/>
  </cols>
  <sheetData>
    <row r="1" spans="1:29" x14ac:dyDescent="0.25">
      <c r="A1" s="5" t="s">
        <v>25</v>
      </c>
      <c r="H1" s="18" t="s">
        <v>48</v>
      </c>
      <c r="I1" s="18"/>
      <c r="J1" s="18"/>
      <c r="K1" s="18"/>
      <c r="L1" s="18"/>
      <c r="M1" s="18"/>
      <c r="N1" s="18"/>
      <c r="O1" s="18"/>
      <c r="P1" s="18" t="s">
        <v>50</v>
      </c>
      <c r="Q1" s="18"/>
      <c r="R1" s="18"/>
      <c r="S1" s="18"/>
      <c r="T1" s="18"/>
      <c r="U1" s="18"/>
    </row>
    <row r="2" spans="1:29" x14ac:dyDescent="0.25">
      <c r="E2" s="5" t="s">
        <v>27</v>
      </c>
      <c r="F2" s="7" t="s">
        <v>70</v>
      </c>
      <c r="G2" s="7" t="s">
        <v>71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51</v>
      </c>
      <c r="M2" s="6" t="s">
        <v>54</v>
      </c>
      <c r="N2" s="6" t="s">
        <v>55</v>
      </c>
      <c r="O2" s="6" t="s">
        <v>56</v>
      </c>
      <c r="P2" s="6" t="s">
        <v>47</v>
      </c>
      <c r="Q2" s="6" t="s">
        <v>49</v>
      </c>
      <c r="R2" s="6" t="s">
        <v>52</v>
      </c>
      <c r="S2" s="6" t="s">
        <v>53</v>
      </c>
      <c r="T2" s="6" t="s">
        <v>64</v>
      </c>
      <c r="U2" s="6" t="s">
        <v>63</v>
      </c>
      <c r="V2" s="6" t="s">
        <v>57</v>
      </c>
      <c r="W2" s="6" t="s">
        <v>58</v>
      </c>
      <c r="X2" s="6" t="s">
        <v>59</v>
      </c>
      <c r="Y2" s="6" t="s">
        <v>60</v>
      </c>
      <c r="Z2" s="6" t="s">
        <v>61</v>
      </c>
      <c r="AA2" s="6" t="s">
        <v>62</v>
      </c>
      <c r="AB2" s="6" t="s">
        <v>65</v>
      </c>
      <c r="AC2" s="6" t="s">
        <v>66</v>
      </c>
    </row>
    <row r="3" spans="1:29" x14ac:dyDescent="0.25">
      <c r="A3" s="6" t="s">
        <v>34</v>
      </c>
      <c r="E3" s="2" t="s">
        <v>36</v>
      </c>
      <c r="F3" s="4">
        <v>-22</v>
      </c>
      <c r="G3" s="14">
        <f>(F3-$B$7)*10</f>
        <v>80</v>
      </c>
      <c r="H3">
        <v>200</v>
      </c>
      <c r="I3">
        <v>1352</v>
      </c>
      <c r="J3">
        <v>196</v>
      </c>
      <c r="K3">
        <v>1084</v>
      </c>
      <c r="L3">
        <v>437</v>
      </c>
      <c r="M3">
        <v>1165</v>
      </c>
      <c r="N3">
        <v>236</v>
      </c>
      <c r="O3">
        <v>960</v>
      </c>
      <c r="P3">
        <f t="shared" ref="P3:P12" si="0">I3-H3</f>
        <v>1152</v>
      </c>
      <c r="Q3">
        <f t="shared" ref="Q3:Q12" si="1">K3-J3</f>
        <v>888</v>
      </c>
      <c r="R3">
        <f>M3-L3</f>
        <v>728</v>
      </c>
      <c r="S3">
        <f>O3-N3</f>
        <v>724</v>
      </c>
      <c r="T3">
        <f>MIN(L3:M3)+(MAX(L3:M3)-MIN(L3:M3))/2</f>
        <v>801</v>
      </c>
      <c r="U3">
        <f>MIN(N3:O3)+(MAX(N3:O3)-MIN(N3:O30))/2</f>
        <v>598</v>
      </c>
      <c r="V3" s="4">
        <f>100/R3</f>
        <v>0.13736263736263737</v>
      </c>
      <c r="W3" s="4">
        <f>100/S3</f>
        <v>0.13812154696132597</v>
      </c>
      <c r="X3" s="13">
        <f>(H3-$T3)*$V3</f>
        <v>-82.554945054945065</v>
      </c>
      <c r="Y3" s="13">
        <f>(I3-$T3)*$V3</f>
        <v>75.686813186813197</v>
      </c>
      <c r="Z3" s="4">
        <f>(J3-$U3)*$W3</f>
        <v>-55.524861878453045</v>
      </c>
      <c r="AA3" s="4">
        <f>(K3-$U3)*$W3</f>
        <v>67.127071823204417</v>
      </c>
      <c r="AB3" s="13">
        <f>AVERAGE(X3:Y3)</f>
        <v>-3.4340659340659343</v>
      </c>
      <c r="AC3" s="4">
        <f>AVERAGE(Z3:AA3)</f>
        <v>5.8011049723756862</v>
      </c>
    </row>
    <row r="4" spans="1:29" x14ac:dyDescent="0.25">
      <c r="A4" s="8" t="s">
        <v>35</v>
      </c>
      <c r="B4" s="11" t="s">
        <v>26</v>
      </c>
      <c r="E4" s="2" t="s">
        <v>37</v>
      </c>
      <c r="F4" s="4">
        <v>-25</v>
      </c>
      <c r="G4" s="14">
        <f t="shared" ref="G4:G12" si="2">(F4-$B$7)*10</f>
        <v>50</v>
      </c>
      <c r="H4">
        <v>192</v>
      </c>
      <c r="I4">
        <v>1353</v>
      </c>
      <c r="J4">
        <v>204</v>
      </c>
      <c r="K4">
        <v>1090</v>
      </c>
      <c r="L4">
        <v>437</v>
      </c>
      <c r="M4">
        <v>1165</v>
      </c>
      <c r="N4">
        <v>236</v>
      </c>
      <c r="O4">
        <v>960</v>
      </c>
      <c r="P4">
        <f t="shared" si="0"/>
        <v>1161</v>
      </c>
      <c r="Q4">
        <f t="shared" si="1"/>
        <v>886</v>
      </c>
      <c r="R4">
        <f t="shared" ref="R4:R12" si="3">M4-L4</f>
        <v>728</v>
      </c>
      <c r="S4">
        <f t="shared" ref="S4:S12" si="4">O4-N4</f>
        <v>724</v>
      </c>
      <c r="T4">
        <f t="shared" ref="T4:T12" si="5">MIN(L4:M4)+(MAX(L4:M4)-MIN(L4:M4))/2</f>
        <v>801</v>
      </c>
      <c r="U4">
        <f t="shared" ref="U4:U12" si="6">MIN(N4:O4)+(MAX(N4:O4)-MIN(N4:O31))/2</f>
        <v>598</v>
      </c>
      <c r="V4" s="4">
        <f t="shared" ref="V4:V12" si="7">100/R4</f>
        <v>0.13736263736263737</v>
      </c>
      <c r="W4" s="4">
        <f t="shared" ref="W4:W12" si="8">100/S4</f>
        <v>0.13812154696132597</v>
      </c>
      <c r="X4" s="13">
        <f t="shared" ref="X4:Y12" si="9">(H4-$T4)*$V4</f>
        <v>-83.65384615384616</v>
      </c>
      <c r="Y4" s="13">
        <f t="shared" si="9"/>
        <v>75.824175824175825</v>
      </c>
      <c r="Z4" s="4">
        <f t="shared" ref="Z4:AA12" si="10">(J4-$U4)*$W4</f>
        <v>-54.419889502762437</v>
      </c>
      <c r="AA4" s="4">
        <f t="shared" si="10"/>
        <v>67.95580110497238</v>
      </c>
      <c r="AB4" s="13">
        <f t="shared" ref="AB4:AB12" si="11">AVERAGE(X4:Y4)</f>
        <v>-3.9148351648351678</v>
      </c>
      <c r="AC4" s="4">
        <f t="shared" ref="AC4:AC12" si="12">AVERAGE(Z4:AA4)</f>
        <v>6.7679558011049714</v>
      </c>
    </row>
    <row r="5" spans="1:29" x14ac:dyDescent="0.25">
      <c r="E5" s="2" t="s">
        <v>38</v>
      </c>
      <c r="F5" s="4">
        <v>-30</v>
      </c>
      <c r="G5" s="14">
        <f t="shared" si="2"/>
        <v>0</v>
      </c>
      <c r="H5">
        <v>186</v>
      </c>
      <c r="I5">
        <v>1359</v>
      </c>
      <c r="J5">
        <v>189</v>
      </c>
      <c r="K5">
        <v>1092</v>
      </c>
      <c r="L5">
        <v>437</v>
      </c>
      <c r="M5">
        <v>1165</v>
      </c>
      <c r="N5">
        <v>236</v>
      </c>
      <c r="O5">
        <v>960</v>
      </c>
      <c r="P5">
        <f t="shared" si="0"/>
        <v>1173</v>
      </c>
      <c r="Q5">
        <f t="shared" si="1"/>
        <v>903</v>
      </c>
      <c r="R5">
        <f t="shared" si="3"/>
        <v>728</v>
      </c>
      <c r="S5">
        <f t="shared" si="4"/>
        <v>724</v>
      </c>
      <c r="T5">
        <f t="shared" si="5"/>
        <v>801</v>
      </c>
      <c r="U5">
        <f t="shared" si="6"/>
        <v>598</v>
      </c>
      <c r="V5" s="4">
        <f t="shared" si="7"/>
        <v>0.13736263736263737</v>
      </c>
      <c r="W5" s="4">
        <f t="shared" si="8"/>
        <v>0.13812154696132597</v>
      </c>
      <c r="X5" s="13">
        <f t="shared" si="9"/>
        <v>-84.478021978021985</v>
      </c>
      <c r="Y5" s="13">
        <f t="shared" si="9"/>
        <v>76.64835164835165</v>
      </c>
      <c r="Z5" s="4">
        <f t="shared" si="10"/>
        <v>-56.491712707182323</v>
      </c>
      <c r="AA5" s="4">
        <f t="shared" si="10"/>
        <v>68.232044198895025</v>
      </c>
      <c r="AB5" s="13">
        <f t="shared" si="11"/>
        <v>-3.9148351648351678</v>
      </c>
      <c r="AC5" s="4">
        <f t="shared" si="12"/>
        <v>5.870165745856351</v>
      </c>
    </row>
    <row r="6" spans="1:29" x14ac:dyDescent="0.25">
      <c r="A6" s="5" t="s">
        <v>24</v>
      </c>
      <c r="E6" s="2" t="s">
        <v>39</v>
      </c>
      <c r="F6" s="4">
        <v>-35</v>
      </c>
      <c r="G6" s="14">
        <f t="shared" si="2"/>
        <v>-50</v>
      </c>
      <c r="H6">
        <v>174</v>
      </c>
      <c r="I6">
        <v>1371</v>
      </c>
      <c r="J6">
        <v>179</v>
      </c>
      <c r="K6">
        <v>1097</v>
      </c>
      <c r="L6">
        <v>437</v>
      </c>
      <c r="M6">
        <v>1165</v>
      </c>
      <c r="N6">
        <v>236</v>
      </c>
      <c r="O6">
        <v>960</v>
      </c>
      <c r="P6">
        <f t="shared" si="0"/>
        <v>1197</v>
      </c>
      <c r="Q6">
        <f t="shared" si="1"/>
        <v>918</v>
      </c>
      <c r="R6">
        <f t="shared" si="3"/>
        <v>728</v>
      </c>
      <c r="S6">
        <f t="shared" si="4"/>
        <v>724</v>
      </c>
      <c r="T6">
        <f t="shared" si="5"/>
        <v>801</v>
      </c>
      <c r="U6">
        <f t="shared" si="6"/>
        <v>598</v>
      </c>
      <c r="V6" s="4">
        <f t="shared" si="7"/>
        <v>0.13736263736263737</v>
      </c>
      <c r="W6" s="4">
        <f t="shared" si="8"/>
        <v>0.13812154696132597</v>
      </c>
      <c r="X6" s="13">
        <f t="shared" si="9"/>
        <v>-86.126373626373635</v>
      </c>
      <c r="Y6" s="13">
        <f t="shared" si="9"/>
        <v>78.296703296703299</v>
      </c>
      <c r="Z6" s="4">
        <f t="shared" si="10"/>
        <v>-57.872928176795583</v>
      </c>
      <c r="AA6" s="4">
        <f t="shared" si="10"/>
        <v>68.922651933701658</v>
      </c>
      <c r="AB6" s="13">
        <f t="shared" si="11"/>
        <v>-3.9148351648351678</v>
      </c>
      <c r="AC6" s="4">
        <f t="shared" si="12"/>
        <v>5.5248618784530379</v>
      </c>
    </row>
    <row r="7" spans="1:29" x14ac:dyDescent="0.25">
      <c r="A7" s="8" t="s">
        <v>21</v>
      </c>
      <c r="B7" s="12">
        <v>-30</v>
      </c>
      <c r="E7" s="2" t="s">
        <v>12</v>
      </c>
      <c r="F7" s="4">
        <v>-15</v>
      </c>
      <c r="G7" s="14">
        <f t="shared" si="2"/>
        <v>150</v>
      </c>
      <c r="H7">
        <v>217</v>
      </c>
      <c r="I7">
        <v>1331</v>
      </c>
      <c r="J7">
        <v>209</v>
      </c>
      <c r="K7">
        <v>1064</v>
      </c>
      <c r="L7">
        <v>437</v>
      </c>
      <c r="M7">
        <v>1165</v>
      </c>
      <c r="N7">
        <v>236</v>
      </c>
      <c r="O7">
        <v>960</v>
      </c>
      <c r="P7">
        <f t="shared" si="0"/>
        <v>1114</v>
      </c>
      <c r="Q7">
        <f t="shared" si="1"/>
        <v>855</v>
      </c>
      <c r="R7">
        <f t="shared" si="3"/>
        <v>728</v>
      </c>
      <c r="S7">
        <f t="shared" si="4"/>
        <v>724</v>
      </c>
      <c r="T7">
        <f t="shared" si="5"/>
        <v>801</v>
      </c>
      <c r="U7">
        <f t="shared" si="6"/>
        <v>598</v>
      </c>
      <c r="V7" s="4">
        <f t="shared" si="7"/>
        <v>0.13736263736263737</v>
      </c>
      <c r="W7" s="4">
        <f t="shared" si="8"/>
        <v>0.13812154696132597</v>
      </c>
      <c r="X7" s="13">
        <f t="shared" si="9"/>
        <v>-80.219780219780233</v>
      </c>
      <c r="Y7" s="13">
        <f t="shared" si="9"/>
        <v>72.80219780219781</v>
      </c>
      <c r="Z7" s="4">
        <f t="shared" si="10"/>
        <v>-53.729281767955804</v>
      </c>
      <c r="AA7" s="4">
        <f t="shared" si="10"/>
        <v>64.364640883977899</v>
      </c>
      <c r="AB7" s="13">
        <f t="shared" si="11"/>
        <v>-3.7087912087912116</v>
      </c>
      <c r="AC7" s="4">
        <f t="shared" si="12"/>
        <v>5.3176795580110472</v>
      </c>
    </row>
    <row r="8" spans="1:29" x14ac:dyDescent="0.25">
      <c r="A8" s="10" t="s">
        <v>22</v>
      </c>
      <c r="B8" s="12">
        <v>30</v>
      </c>
      <c r="E8" s="2" t="s">
        <v>13</v>
      </c>
      <c r="F8" s="4">
        <v>-10</v>
      </c>
      <c r="G8" s="14">
        <f t="shared" si="2"/>
        <v>200</v>
      </c>
      <c r="H8">
        <v>234</v>
      </c>
      <c r="I8">
        <v>1319</v>
      </c>
      <c r="J8">
        <v>218</v>
      </c>
      <c r="K8">
        <v>1060</v>
      </c>
      <c r="L8">
        <v>437</v>
      </c>
      <c r="M8">
        <v>1165</v>
      </c>
      <c r="N8">
        <v>236</v>
      </c>
      <c r="O8">
        <v>960</v>
      </c>
      <c r="P8">
        <f t="shared" si="0"/>
        <v>1085</v>
      </c>
      <c r="Q8">
        <f t="shared" si="1"/>
        <v>842</v>
      </c>
      <c r="R8">
        <f t="shared" si="3"/>
        <v>728</v>
      </c>
      <c r="S8">
        <f t="shared" si="4"/>
        <v>724</v>
      </c>
      <c r="T8">
        <f t="shared" si="5"/>
        <v>801</v>
      </c>
      <c r="U8">
        <f t="shared" si="6"/>
        <v>598</v>
      </c>
      <c r="V8" s="4">
        <f t="shared" si="7"/>
        <v>0.13736263736263737</v>
      </c>
      <c r="W8" s="4">
        <f t="shared" si="8"/>
        <v>0.13812154696132597</v>
      </c>
      <c r="X8" s="13">
        <f t="shared" si="9"/>
        <v>-77.884615384615387</v>
      </c>
      <c r="Y8" s="13">
        <f t="shared" si="9"/>
        <v>71.15384615384616</v>
      </c>
      <c r="Z8" s="4">
        <f t="shared" si="10"/>
        <v>-52.486187845303867</v>
      </c>
      <c r="AA8" s="4">
        <f t="shared" si="10"/>
        <v>63.812154696132602</v>
      </c>
      <c r="AB8" s="13">
        <f t="shared" si="11"/>
        <v>-3.3653846153846132</v>
      </c>
      <c r="AC8" s="4">
        <f t="shared" si="12"/>
        <v>5.6629834254143674</v>
      </c>
    </row>
    <row r="9" spans="1:29" x14ac:dyDescent="0.25">
      <c r="A9" s="10" t="s">
        <v>23</v>
      </c>
      <c r="B9" s="12">
        <v>-28</v>
      </c>
      <c r="E9" s="2" t="s">
        <v>14</v>
      </c>
      <c r="F9" s="4">
        <v>-5</v>
      </c>
      <c r="G9" s="14">
        <f t="shared" si="2"/>
        <v>250</v>
      </c>
      <c r="H9">
        <v>248</v>
      </c>
      <c r="I9">
        <v>1310</v>
      </c>
      <c r="J9">
        <v>224</v>
      </c>
      <c r="K9">
        <v>1048</v>
      </c>
      <c r="L9">
        <v>437</v>
      </c>
      <c r="M9">
        <v>1165</v>
      </c>
      <c r="N9">
        <v>236</v>
      </c>
      <c r="O9">
        <v>960</v>
      </c>
      <c r="P9">
        <f t="shared" si="0"/>
        <v>1062</v>
      </c>
      <c r="Q9">
        <f t="shared" si="1"/>
        <v>824</v>
      </c>
      <c r="R9">
        <f t="shared" si="3"/>
        <v>728</v>
      </c>
      <c r="S9">
        <f t="shared" si="4"/>
        <v>724</v>
      </c>
      <c r="T9">
        <f t="shared" si="5"/>
        <v>801</v>
      </c>
      <c r="U9">
        <f t="shared" si="6"/>
        <v>598</v>
      </c>
      <c r="V9" s="4">
        <f t="shared" si="7"/>
        <v>0.13736263736263737</v>
      </c>
      <c r="W9" s="4">
        <f t="shared" si="8"/>
        <v>0.13812154696132597</v>
      </c>
      <c r="X9" s="13">
        <f t="shared" si="9"/>
        <v>-75.961538461538467</v>
      </c>
      <c r="Y9" s="13">
        <f t="shared" si="9"/>
        <v>69.917582417582423</v>
      </c>
      <c r="Z9" s="4">
        <f t="shared" si="10"/>
        <v>-51.657458563535911</v>
      </c>
      <c r="AA9" s="4">
        <f t="shared" si="10"/>
        <v>62.15469613259669</v>
      </c>
      <c r="AB9" s="13">
        <f t="shared" si="11"/>
        <v>-3.0219780219780219</v>
      </c>
      <c r="AC9" s="4">
        <f t="shared" si="12"/>
        <v>5.2486187845303895</v>
      </c>
    </row>
    <row r="10" spans="1:29" x14ac:dyDescent="0.25">
      <c r="A10" s="2"/>
      <c r="B10" s="4"/>
      <c r="E10" s="2" t="s">
        <v>15</v>
      </c>
      <c r="F10" s="4">
        <v>0</v>
      </c>
      <c r="G10" s="14">
        <f t="shared" si="2"/>
        <v>300</v>
      </c>
      <c r="H10">
        <v>261</v>
      </c>
      <c r="I10">
        <v>1291</v>
      </c>
      <c r="J10">
        <v>232</v>
      </c>
      <c r="K10">
        <v>1035</v>
      </c>
      <c r="L10">
        <v>437</v>
      </c>
      <c r="M10">
        <v>1165</v>
      </c>
      <c r="N10">
        <v>236</v>
      </c>
      <c r="O10">
        <v>960</v>
      </c>
      <c r="P10">
        <f t="shared" si="0"/>
        <v>1030</v>
      </c>
      <c r="Q10">
        <f t="shared" si="1"/>
        <v>803</v>
      </c>
      <c r="R10">
        <f t="shared" si="3"/>
        <v>728</v>
      </c>
      <c r="S10">
        <f t="shared" si="4"/>
        <v>724</v>
      </c>
      <c r="T10">
        <f t="shared" si="5"/>
        <v>801</v>
      </c>
      <c r="U10">
        <f t="shared" si="6"/>
        <v>598</v>
      </c>
      <c r="V10" s="4">
        <f t="shared" si="7"/>
        <v>0.13736263736263737</v>
      </c>
      <c r="W10" s="4">
        <f t="shared" si="8"/>
        <v>0.13812154696132597</v>
      </c>
      <c r="X10" s="13">
        <f t="shared" si="9"/>
        <v>-74.175824175824175</v>
      </c>
      <c r="Y10" s="13">
        <f t="shared" si="9"/>
        <v>67.307692307692307</v>
      </c>
      <c r="Z10" s="4">
        <f t="shared" si="10"/>
        <v>-50.552486187845304</v>
      </c>
      <c r="AA10" s="4">
        <f t="shared" si="10"/>
        <v>60.35911602209945</v>
      </c>
      <c r="AB10" s="13">
        <f t="shared" si="11"/>
        <v>-3.4340659340659343</v>
      </c>
      <c r="AC10" s="4">
        <f t="shared" si="12"/>
        <v>4.9033149171270729</v>
      </c>
    </row>
    <row r="11" spans="1:29" x14ac:dyDescent="0.25">
      <c r="A11" s="5" t="s">
        <v>29</v>
      </c>
      <c r="B11" s="4"/>
      <c r="E11" s="2" t="s">
        <v>16</v>
      </c>
      <c r="F11" s="4">
        <v>5</v>
      </c>
      <c r="G11" s="14">
        <f t="shared" si="2"/>
        <v>350</v>
      </c>
      <c r="H11">
        <v>268</v>
      </c>
      <c r="I11">
        <v>1286</v>
      </c>
      <c r="J11">
        <v>242</v>
      </c>
      <c r="K11">
        <v>1031</v>
      </c>
      <c r="L11">
        <v>437</v>
      </c>
      <c r="M11">
        <v>1165</v>
      </c>
      <c r="N11">
        <v>236</v>
      </c>
      <c r="O11">
        <v>960</v>
      </c>
      <c r="P11">
        <f t="shared" si="0"/>
        <v>1018</v>
      </c>
      <c r="Q11">
        <f t="shared" si="1"/>
        <v>789</v>
      </c>
      <c r="R11">
        <f t="shared" si="3"/>
        <v>728</v>
      </c>
      <c r="S11">
        <f t="shared" si="4"/>
        <v>724</v>
      </c>
      <c r="T11">
        <f t="shared" si="5"/>
        <v>801</v>
      </c>
      <c r="U11">
        <f t="shared" si="6"/>
        <v>598</v>
      </c>
      <c r="V11" s="4">
        <f t="shared" si="7"/>
        <v>0.13736263736263737</v>
      </c>
      <c r="W11" s="4">
        <f t="shared" si="8"/>
        <v>0.13812154696132597</v>
      </c>
      <c r="X11" s="13">
        <f t="shared" si="9"/>
        <v>-73.214285714285722</v>
      </c>
      <c r="Y11" s="13">
        <f t="shared" si="9"/>
        <v>66.620879120879124</v>
      </c>
      <c r="Z11" s="4">
        <f t="shared" si="10"/>
        <v>-49.171270718232044</v>
      </c>
      <c r="AA11" s="4">
        <f t="shared" si="10"/>
        <v>59.806629834254146</v>
      </c>
      <c r="AB11" s="13">
        <f t="shared" si="11"/>
        <v>-3.2967032967032992</v>
      </c>
      <c r="AC11" s="4">
        <f t="shared" si="12"/>
        <v>5.3176795580110507</v>
      </c>
    </row>
    <row r="12" spans="1:29" x14ac:dyDescent="0.25">
      <c r="A12" s="8" t="s">
        <v>2</v>
      </c>
      <c r="B12" s="9">
        <v>135</v>
      </c>
      <c r="E12" s="2" t="s">
        <v>19</v>
      </c>
      <c r="F12" s="4">
        <v>8</v>
      </c>
      <c r="G12" s="14">
        <f t="shared" si="2"/>
        <v>380</v>
      </c>
      <c r="H12">
        <v>272</v>
      </c>
      <c r="I12">
        <v>1284</v>
      </c>
      <c r="J12">
        <v>244</v>
      </c>
      <c r="K12">
        <v>1025</v>
      </c>
      <c r="L12">
        <v>437</v>
      </c>
      <c r="M12">
        <v>1165</v>
      </c>
      <c r="N12">
        <v>236</v>
      </c>
      <c r="O12">
        <v>960</v>
      </c>
      <c r="P12">
        <f t="shared" si="0"/>
        <v>1012</v>
      </c>
      <c r="Q12">
        <f t="shared" si="1"/>
        <v>781</v>
      </c>
      <c r="R12">
        <f t="shared" si="3"/>
        <v>728</v>
      </c>
      <c r="S12">
        <f t="shared" si="4"/>
        <v>724</v>
      </c>
      <c r="T12">
        <f t="shared" si="5"/>
        <v>801</v>
      </c>
      <c r="U12">
        <f t="shared" si="6"/>
        <v>598</v>
      </c>
      <c r="V12" s="4">
        <f t="shared" si="7"/>
        <v>0.13736263736263737</v>
      </c>
      <c r="W12" s="4">
        <f t="shared" si="8"/>
        <v>0.13812154696132597</v>
      </c>
      <c r="X12" s="13">
        <f t="shared" si="9"/>
        <v>-72.664835164835168</v>
      </c>
      <c r="Y12" s="13">
        <f t="shared" si="9"/>
        <v>66.346153846153854</v>
      </c>
      <c r="Z12" s="4">
        <f t="shared" si="10"/>
        <v>-48.895027624309392</v>
      </c>
      <c r="AA12" s="4">
        <f t="shared" si="10"/>
        <v>58.97790055248619</v>
      </c>
      <c r="AB12" s="13">
        <f t="shared" si="11"/>
        <v>-3.159340659340657</v>
      </c>
      <c r="AC12" s="4">
        <f t="shared" si="12"/>
        <v>5.0414364640883988</v>
      </c>
    </row>
    <row r="14" spans="1:29" x14ac:dyDescent="0.25">
      <c r="A14" s="5" t="s">
        <v>32</v>
      </c>
      <c r="H14" t="s">
        <v>75</v>
      </c>
      <c r="I14" s="16">
        <f>0.0332*-1000-84.778</f>
        <v>-117.97800000000001</v>
      </c>
      <c r="J14" s="17">
        <f>I15-I14</f>
        <v>224.69500000000002</v>
      </c>
      <c r="V14" s="4"/>
    </row>
    <row r="15" spans="1:29" x14ac:dyDescent="0.25">
      <c r="A15" s="10" t="s">
        <v>5</v>
      </c>
      <c r="B15" s="9">
        <v>100</v>
      </c>
      <c r="E15" s="15" t="s">
        <v>44</v>
      </c>
      <c r="F15" s="15">
        <v>209</v>
      </c>
      <c r="H15" t="s">
        <v>76</v>
      </c>
      <c r="I15">
        <f>-0.0296*-1000+77.117</f>
        <v>106.71700000000001</v>
      </c>
      <c r="J15" s="17"/>
    </row>
    <row r="16" spans="1:29" x14ac:dyDescent="0.25">
      <c r="A16" s="10" t="s">
        <v>6</v>
      </c>
      <c r="B16" s="9">
        <v>50</v>
      </c>
      <c r="E16" s="15" t="s">
        <v>45</v>
      </c>
      <c r="F16" s="15">
        <v>279</v>
      </c>
      <c r="H16" t="s">
        <v>77</v>
      </c>
      <c r="I16">
        <f>0.0203*-1000-56.545</f>
        <v>-76.844999999999999</v>
      </c>
      <c r="J16" s="17">
        <f>I17-I16</f>
        <v>120.375</v>
      </c>
    </row>
    <row r="17" spans="1:10" x14ac:dyDescent="0.25">
      <c r="A17" s="10" t="s">
        <v>7</v>
      </c>
      <c r="B17" s="9" t="s">
        <v>8</v>
      </c>
      <c r="E17" s="15" t="s">
        <v>46</v>
      </c>
      <c r="F17" s="15">
        <f>(MAX(F15:F16)-MIN(F15:F16))/2+MIN(F15:F16)</f>
        <v>244</v>
      </c>
      <c r="H17" t="s">
        <v>78</v>
      </c>
      <c r="I17">
        <f>-0.0249*1000+68.43</f>
        <v>43.530000000000008</v>
      </c>
      <c r="J17" s="17"/>
    </row>
    <row r="18" spans="1:10" x14ac:dyDescent="0.25">
      <c r="A18" s="10" t="s">
        <v>33</v>
      </c>
      <c r="B18" s="9" t="s">
        <v>4</v>
      </c>
    </row>
    <row r="19" spans="1:10" x14ac:dyDescent="0.25">
      <c r="A19" s="10" t="s">
        <v>67</v>
      </c>
      <c r="B19" s="9">
        <v>3700</v>
      </c>
    </row>
    <row r="20" spans="1:10" x14ac:dyDescent="0.25">
      <c r="A20" s="10" t="s">
        <v>68</v>
      </c>
      <c r="B20" s="9">
        <v>2700</v>
      </c>
    </row>
    <row r="21" spans="1:10" x14ac:dyDescent="0.25">
      <c r="A21" s="10" t="s">
        <v>69</v>
      </c>
      <c r="B21" s="9">
        <f>B19-B20</f>
        <v>1000</v>
      </c>
    </row>
    <row r="22" spans="1:10" x14ac:dyDescent="0.25">
      <c r="A22" s="10" t="s">
        <v>72</v>
      </c>
      <c r="B22" s="9">
        <v>400</v>
      </c>
    </row>
    <row r="23" spans="1:10" x14ac:dyDescent="0.25">
      <c r="A23" s="10" t="s">
        <v>73</v>
      </c>
      <c r="B23" s="9" t="s">
        <v>74</v>
      </c>
    </row>
    <row r="25" spans="1:10" x14ac:dyDescent="0.25">
      <c r="A25" s="5" t="s">
        <v>28</v>
      </c>
    </row>
    <row r="26" spans="1:10" s="6" customFormat="1" x14ac:dyDescent="0.25">
      <c r="A26" s="8" t="s">
        <v>11</v>
      </c>
      <c r="B26" s="9">
        <v>15</v>
      </c>
    </row>
    <row r="27" spans="1:10" x14ac:dyDescent="0.25">
      <c r="A27" s="8" t="s">
        <v>10</v>
      </c>
      <c r="B27" s="9">
        <v>20</v>
      </c>
    </row>
    <row r="28" spans="1:10" x14ac:dyDescent="0.25">
      <c r="A28" s="10" t="s">
        <v>30</v>
      </c>
      <c r="B28" s="9" t="s">
        <v>31</v>
      </c>
    </row>
  </sheetData>
  <mergeCells count="4">
    <mergeCell ref="J16:J17"/>
    <mergeCell ref="J14:J15"/>
    <mergeCell ref="H1:O1"/>
    <mergeCell ref="P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0308</vt:lpstr>
      <vt:lpstr>1108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Grimwood,Alexander</dc:creator>
  <cp:lastModifiedBy>Grimwood,Alexander</cp:lastModifiedBy>
  <dcterms:created xsi:type="dcterms:W3CDTF">2022-08-03T18:09:33Z</dcterms:created>
  <dcterms:modified xsi:type="dcterms:W3CDTF">2022-08-16T13:17:58Z</dcterms:modified>
</cp:coreProperties>
</file>