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5520"/>
  </bookViews>
  <sheets>
    <sheet name="Sheet1" sheetId="1" r:id="rId1"/>
    <sheet name="Sheet2" sheetId="2" r:id="rId2"/>
    <sheet name="Sheet3" sheetId="3" r:id="rId3"/>
  </sheets>
  <definedNames>
    <definedName name="Corpus1total">Sheet1!$B$40</definedName>
    <definedName name="Corpus2total">Sheet1!$C$40</definedName>
    <definedName name="Corpus3total">Sheet1!$D$40</definedName>
    <definedName name="Corpus4total">Sheet1!$E$40</definedName>
    <definedName name="Corpus5total">Sheet1!$F$40</definedName>
    <definedName name="Corpus6total">Sheet1!$G$40</definedName>
    <definedName name="Corpustotal">Sheet1!$H$40</definedName>
    <definedName name="Word1total">Sheet1!$H$34</definedName>
    <definedName name="Word2total">Sheet1!$H$35</definedName>
    <definedName name="Word3total">Sheet1!$H$36</definedName>
    <definedName name="Word4total">Sheet1!$H$37</definedName>
    <definedName name="Word5total">Sheet1!$H$38</definedName>
    <definedName name="Word6total">Sheet1!$H$39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1" l="1"/>
  <c r="N15" i="1"/>
  <c r="N14" i="1"/>
  <c r="N13" i="1"/>
  <c r="N12" i="1"/>
  <c r="N11" i="1"/>
  <c r="I35" i="1"/>
  <c r="J35" i="1"/>
  <c r="K35" i="1"/>
  <c r="L35" i="1"/>
  <c r="M35" i="1"/>
  <c r="N35" i="1"/>
  <c r="O35" i="1"/>
  <c r="Q35" i="1"/>
  <c r="I36" i="1"/>
  <c r="J36" i="1"/>
  <c r="K36" i="1"/>
  <c r="L36" i="1"/>
  <c r="M36" i="1"/>
  <c r="N36" i="1"/>
  <c r="O36" i="1"/>
  <c r="Q36" i="1"/>
  <c r="I37" i="1"/>
  <c r="J37" i="1"/>
  <c r="K37" i="1"/>
  <c r="L37" i="1"/>
  <c r="M37" i="1"/>
  <c r="N37" i="1"/>
  <c r="O37" i="1"/>
  <c r="Q37" i="1"/>
  <c r="I38" i="1"/>
  <c r="J38" i="1"/>
  <c r="K38" i="1"/>
  <c r="L38" i="1"/>
  <c r="M38" i="1"/>
  <c r="N38" i="1"/>
  <c r="O38" i="1"/>
  <c r="Q38" i="1"/>
  <c r="I39" i="1"/>
  <c r="J39" i="1"/>
  <c r="K39" i="1"/>
  <c r="L39" i="1"/>
  <c r="M39" i="1"/>
  <c r="N39" i="1"/>
  <c r="O39" i="1"/>
  <c r="Q39" i="1"/>
  <c r="I34" i="1"/>
  <c r="J34" i="1"/>
  <c r="K34" i="1"/>
  <c r="L34" i="1"/>
  <c r="M34" i="1"/>
  <c r="N34" i="1"/>
  <c r="O34" i="1"/>
  <c r="Q34" i="1"/>
  <c r="L12" i="1"/>
  <c r="L13" i="1"/>
  <c r="L14" i="1"/>
  <c r="L15" i="1"/>
  <c r="L16" i="1"/>
  <c r="L11" i="1"/>
  <c r="P35" i="1"/>
  <c r="P36" i="1"/>
  <c r="P37" i="1"/>
  <c r="P38" i="1"/>
  <c r="P39" i="1"/>
  <c r="P34" i="1"/>
  <c r="O12" i="1"/>
  <c r="O13" i="1"/>
  <c r="O14" i="1"/>
  <c r="O15" i="1"/>
  <c r="O16" i="1"/>
  <c r="O11" i="1"/>
  <c r="F12" i="1"/>
  <c r="I13" i="1"/>
  <c r="F13" i="1"/>
  <c r="F14" i="1"/>
  <c r="F15" i="1"/>
  <c r="F16" i="1"/>
  <c r="F11" i="1"/>
  <c r="I12" i="1"/>
  <c r="H12" i="1"/>
  <c r="M12" i="1"/>
  <c r="H13" i="1"/>
  <c r="M13" i="1"/>
  <c r="H14" i="1"/>
  <c r="I14" i="1"/>
  <c r="M14" i="1"/>
  <c r="I15" i="1"/>
  <c r="H15" i="1"/>
  <c r="M15" i="1"/>
  <c r="I16" i="1"/>
  <c r="H16" i="1"/>
  <c r="M16" i="1"/>
  <c r="H11" i="1"/>
  <c r="I11" i="1"/>
  <c r="M11" i="1"/>
  <c r="D16" i="1"/>
  <c r="E16" i="1"/>
  <c r="G16" i="1"/>
  <c r="D12" i="1"/>
  <c r="E12" i="1"/>
  <c r="G12" i="1"/>
  <c r="D13" i="1"/>
  <c r="E13" i="1"/>
  <c r="G13" i="1"/>
  <c r="D14" i="1"/>
  <c r="E14" i="1"/>
  <c r="G14" i="1"/>
  <c r="D15" i="1"/>
  <c r="E15" i="1"/>
  <c r="G15" i="1"/>
  <c r="D11" i="1"/>
  <c r="E11" i="1"/>
  <c r="G11" i="1"/>
  <c r="K12" i="1"/>
  <c r="K13" i="1"/>
  <c r="K14" i="1"/>
  <c r="K15" i="1"/>
  <c r="K16" i="1"/>
  <c r="K11" i="1"/>
  <c r="J12" i="1"/>
  <c r="J13" i="1"/>
  <c r="J14" i="1"/>
  <c r="J15" i="1"/>
  <c r="J16" i="1"/>
  <c r="J11" i="1"/>
  <c r="H35" i="1"/>
  <c r="H40" i="1"/>
  <c r="H36" i="1"/>
  <c r="H37" i="1"/>
  <c r="H38" i="1"/>
  <c r="H39" i="1"/>
  <c r="H34" i="1"/>
</calcChain>
</file>

<file path=xl/sharedStrings.xml><?xml version="1.0" encoding="utf-8"?>
<sst xmlns="http://schemas.openxmlformats.org/spreadsheetml/2006/main" count="67" uniqueCount="46">
  <si>
    <t>TOTAL</t>
  </si>
  <si>
    <t>corpus1</t>
  </si>
  <si>
    <t>corpus2</t>
  </si>
  <si>
    <t>Word1</t>
  </si>
  <si>
    <t>Word2</t>
  </si>
  <si>
    <t>Word3</t>
  </si>
  <si>
    <t>Word4</t>
  </si>
  <si>
    <t>Word5</t>
  </si>
  <si>
    <t>Word6</t>
  </si>
  <si>
    <t>observed frequencies</t>
  </si>
  <si>
    <t>http://ucrel.lancs.ac.uk/llwizard.html</t>
  </si>
  <si>
    <t>expected frequencies</t>
  </si>
  <si>
    <t>Step 2. Insert the corpus sizes in column B and C row TOTAL</t>
  </si>
  <si>
    <t>Step 1. Insert the actual frequencies in columns B and C alongside Word1 to Word6</t>
  </si>
  <si>
    <t>Step 3. Read off the resulting LL values in column F</t>
  </si>
  <si>
    <t>N.B. Don’t edit columns D, E and F. They implement the formulae for Expected frequencies and LL itself.</t>
  </si>
  <si>
    <t>corpus 3</t>
  </si>
  <si>
    <t>corpus 4</t>
  </si>
  <si>
    <t>corpus 5</t>
  </si>
  <si>
    <t>corpus 6</t>
  </si>
  <si>
    <t>corpus3</t>
  </si>
  <si>
    <t>corpus4</t>
  </si>
  <si>
    <t>corpus5</t>
  </si>
  <si>
    <t>corpus6</t>
  </si>
  <si>
    <t>Totals</t>
  </si>
  <si>
    <t>Step 1. Insert the actual frequencies in columns B-G alongside Word1 to Word6</t>
  </si>
  <si>
    <t>Step 2. Insert the corpus sizes in columns B-G row TOTAL</t>
  </si>
  <si>
    <t>Step 3. Read off the resulting LL values in column O</t>
  </si>
  <si>
    <t>N.B. Don’t edit columns D-O. They implement the formulae for Expected frequencies and LL itself.</t>
  </si>
  <si>
    <t>Note: cells are ignored in LL calculation if observed frequency is O</t>
  </si>
  <si>
    <t>%DIFF</t>
  </si>
  <si>
    <t>Log Ratio</t>
  </si>
  <si>
    <t>normalised frequencies</t>
  </si>
  <si>
    <t>ELL</t>
  </si>
  <si>
    <t xml:space="preserve">Degrees of Freedom = </t>
  </si>
  <si>
    <t>Bayes Factor BIC</t>
  </si>
  <si>
    <t>Relative Risk</t>
  </si>
  <si>
    <t>Over/under-use</t>
  </si>
  <si>
    <t>Odds Ratio</t>
  </si>
  <si>
    <t xml:space="preserve">%DIFF Zero Frequency Adjustment = </t>
  </si>
  <si>
    <t xml:space="preserve">Log Ratio Zero Frequency Adjustment = </t>
  </si>
  <si>
    <t>Last Updated</t>
  </si>
  <si>
    <t>(Note that this is the adjustment for observed frequency before it is normalised)</t>
  </si>
  <si>
    <t>Significance and Effect Calculator (for comparing 2 corpora)</t>
  </si>
  <si>
    <t>Significance and Effect Calculator (6 Corpora instead of 2)</t>
  </si>
  <si>
    <t>Log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</si>
</sst>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[$-809]dd\ mmmm\ yyyy;@"/>
  </numFmts>
  <fonts count="5" x14ac:knownFonts="1">
    <font>
      <sz val="10"/>
      <name val="Arial"/>
      <family val="2"/>
    </font>
    <font>
      <sz val="8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  <xf numFmtId="0" fontId="2" fillId="0" borderId="0" xfId="0" applyFont="1"/>
    <xf numFmtId="0" fontId="0" fillId="0" borderId="0" xfId="0" applyFill="1" applyBorder="1"/>
    <xf numFmtId="0" fontId="2" fillId="3" borderId="0" xfId="0" applyFont="1" applyFill="1"/>
    <xf numFmtId="0" fontId="0" fillId="3" borderId="0" xfId="0" applyFill="1"/>
    <xf numFmtId="0" fontId="0" fillId="5" borderId="0" xfId="0" applyFill="1"/>
    <xf numFmtId="0" fontId="0" fillId="5" borderId="0" xfId="0" applyFill="1" applyBorder="1"/>
    <xf numFmtId="2" fontId="0" fillId="5" borderId="1" xfId="0" applyNumberFormat="1" applyFill="1" applyBorder="1"/>
    <xf numFmtId="0" fontId="2" fillId="2" borderId="1" xfId="0" applyFont="1" applyFill="1" applyBorder="1"/>
    <xf numFmtId="0" fontId="2" fillId="0" borderId="0" xfId="0" applyFont="1" applyAlignment="1">
      <alignment horizontal="center"/>
    </xf>
    <xf numFmtId="0" fontId="2" fillId="5" borderId="1" xfId="0" applyFont="1" applyFill="1" applyBorder="1"/>
    <xf numFmtId="0" fontId="2" fillId="4" borderId="0" xfId="0" applyFont="1" applyFill="1" applyBorder="1"/>
    <xf numFmtId="2" fontId="0" fillId="0" borderId="0" xfId="0" applyNumberFormat="1" applyAlignment="1">
      <alignment horizontal="center"/>
    </xf>
    <xf numFmtId="0" fontId="2" fillId="2" borderId="2" xfId="0" applyFont="1" applyFill="1" applyBorder="1"/>
    <xf numFmtId="0" fontId="2" fillId="0" borderId="0" xfId="0" applyFont="1" applyFill="1" applyBorder="1" applyAlignment="1">
      <alignment horizontal="center"/>
    </xf>
    <xf numFmtId="0" fontId="2" fillId="2" borderId="3" xfId="0" applyFont="1" applyFill="1" applyBorder="1"/>
    <xf numFmtId="0" fontId="2" fillId="0" borderId="0" xfId="0" applyFont="1" applyFill="1" applyBorder="1"/>
    <xf numFmtId="0" fontId="0" fillId="0" borderId="1" xfId="0" applyFill="1" applyBorder="1"/>
    <xf numFmtId="164" fontId="0" fillId="5" borderId="1" xfId="0" applyNumberFormat="1" applyFill="1" applyBorder="1"/>
    <xf numFmtId="165" fontId="2" fillId="3" borderId="0" xfId="0" applyNumberFormat="1" applyFont="1" applyFill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G7" sqref="G7"/>
    </sheetView>
  </sheetViews>
  <sheetFormatPr baseColWidth="10" defaultColWidth="8.83203125" defaultRowHeight="12" x14ac:dyDescent="0"/>
  <cols>
    <col min="3" max="3" width="11.1640625" bestFit="1" customWidth="1"/>
    <col min="4" max="4" width="10.1640625" customWidth="1"/>
    <col min="6" max="6" width="13.6640625" bestFit="1" customWidth="1"/>
    <col min="7" max="7" width="13.1640625" bestFit="1" customWidth="1"/>
    <col min="8" max="8" width="13.33203125" customWidth="1"/>
    <col min="9" max="9" width="12.1640625" customWidth="1"/>
    <col min="10" max="10" width="19.33203125" customWidth="1"/>
    <col min="11" max="11" width="15.1640625" bestFit="1" customWidth="1"/>
    <col min="12" max="12" width="11.6640625" customWidth="1"/>
    <col min="13" max="13" width="11.6640625" bestFit="1" customWidth="1"/>
    <col min="14" max="14" width="9" bestFit="1" customWidth="1"/>
    <col min="15" max="15" width="13.1640625" bestFit="1" customWidth="1"/>
    <col min="16" max="16" width="15.1640625" bestFit="1" customWidth="1"/>
  </cols>
  <sheetData>
    <row r="1" spans="1:15" s="6" customFormat="1">
      <c r="A1" s="6" t="s">
        <v>43</v>
      </c>
    </row>
    <row r="2" spans="1:15" s="6" customFormat="1">
      <c r="A2" s="6" t="s">
        <v>10</v>
      </c>
    </row>
    <row r="3" spans="1:15" s="6" customFormat="1">
      <c r="A3" s="6" t="s">
        <v>41</v>
      </c>
      <c r="C3" s="22">
        <v>42555</v>
      </c>
    </row>
    <row r="5" spans="1:15">
      <c r="A5" t="s">
        <v>13</v>
      </c>
    </row>
    <row r="6" spans="1:15">
      <c r="A6" t="s">
        <v>12</v>
      </c>
    </row>
    <row r="7" spans="1:15">
      <c r="A7" t="s">
        <v>14</v>
      </c>
    </row>
    <row r="9" spans="1:15" s="4" customFormat="1" ht="25.5" customHeight="1">
      <c r="A9" s="11"/>
      <c r="B9" s="25" t="s">
        <v>9</v>
      </c>
      <c r="C9" s="25"/>
      <c r="D9" s="24" t="s">
        <v>11</v>
      </c>
      <c r="E9" s="24"/>
      <c r="F9" s="12" t="s">
        <v>37</v>
      </c>
      <c r="G9" s="11"/>
      <c r="H9" s="4" t="s">
        <v>32</v>
      </c>
      <c r="J9" s="13"/>
      <c r="K9" s="13"/>
      <c r="L9" s="13"/>
      <c r="M9" s="13"/>
      <c r="N9" s="13"/>
      <c r="O9" s="13"/>
    </row>
    <row r="10" spans="1:15" s="4" customFormat="1">
      <c r="A10" s="11"/>
      <c r="B10" s="11" t="s">
        <v>1</v>
      </c>
      <c r="C10" s="11" t="s">
        <v>2</v>
      </c>
      <c r="D10" s="4" t="s">
        <v>1</v>
      </c>
      <c r="E10" s="4" t="s">
        <v>2</v>
      </c>
      <c r="F10" s="12"/>
      <c r="G10" s="11" t="s">
        <v>45</v>
      </c>
      <c r="H10" s="14" t="s">
        <v>1</v>
      </c>
      <c r="I10" s="14" t="s">
        <v>2</v>
      </c>
      <c r="J10" s="13" t="s">
        <v>30</v>
      </c>
      <c r="K10" s="13" t="s">
        <v>35</v>
      </c>
      <c r="L10" s="13" t="s">
        <v>33</v>
      </c>
      <c r="M10" s="13" t="s">
        <v>36</v>
      </c>
      <c r="N10" s="13" t="s">
        <v>31</v>
      </c>
      <c r="O10" s="13" t="s">
        <v>38</v>
      </c>
    </row>
    <row r="11" spans="1:15">
      <c r="A11" s="2" t="s">
        <v>3</v>
      </c>
      <c r="B11" s="2">
        <v>1500</v>
      </c>
      <c r="C11" s="2">
        <v>15000</v>
      </c>
      <c r="D11" s="1">
        <f>B17*(B11+C11)/(B17+C17)</f>
        <v>1500</v>
      </c>
      <c r="E11" s="1">
        <f>C17*(B11+C11)/(B17+C17)</f>
        <v>15000</v>
      </c>
      <c r="F11" s="15" t="str">
        <f>IF(H11&gt;I11, "+","-")</f>
        <v>-</v>
      </c>
      <c r="G11" s="3">
        <f t="shared" ref="G11:G16" si="0">2*((B11*IF(OR(B11=0, D11=0), 0, LN(B11/D11)))+(C11*IF(OR(C11=0, E11=0), 0, LN(C11/E11))))</f>
        <v>0</v>
      </c>
      <c r="H11" s="23">
        <f t="shared" ref="H11:I16" si="1">B11/B$17</f>
        <v>0.15</v>
      </c>
      <c r="I11" s="23">
        <f t="shared" si="1"/>
        <v>0.15</v>
      </c>
      <c r="J11" s="10">
        <f>((H11-I11)*100)/(IF(I11=0,$D$21,I11))</f>
        <v>0</v>
      </c>
      <c r="K11" s="10">
        <f>G11-($D$20*LN(SUM($B$17,$C$17)))</f>
        <v>-11.608235644774552</v>
      </c>
      <c r="L11" s="21">
        <f>G11/(SUM($B$17:$C$17)*LN(MIN(D11:E11)))</f>
        <v>0</v>
      </c>
      <c r="M11" s="10">
        <f>H11/I11</f>
        <v>1</v>
      </c>
      <c r="N11" s="10">
        <f>LOG((IF(H11=0,$D$22/$B$17,H11))/(IF(I11=0,$D$22/$C$17,I11)), 2)</f>
        <v>0</v>
      </c>
      <c r="O11" s="10">
        <f>(B11/($B$17-B11))/(C11/($C$17-C11))</f>
        <v>1</v>
      </c>
    </row>
    <row r="12" spans="1:15">
      <c r="A12" s="2" t="s">
        <v>4</v>
      </c>
      <c r="B12" s="2">
        <v>340</v>
      </c>
      <c r="C12" s="2">
        <v>2500</v>
      </c>
      <c r="D12" s="1">
        <f>B17*(B12+C12)/(B17+C17)</f>
        <v>258.18181818181819</v>
      </c>
      <c r="E12" s="1">
        <f>C17*(B12+C12)/(B17+C17)</f>
        <v>2581.818181818182</v>
      </c>
      <c r="F12" s="15" t="str">
        <f t="shared" ref="F12:F16" si="2">IF(H12&gt;I12, "+","-")</f>
        <v>+</v>
      </c>
      <c r="G12" s="3">
        <f t="shared" si="0"/>
        <v>26.175757819087551</v>
      </c>
      <c r="H12" s="23">
        <f t="shared" si="1"/>
        <v>3.4000000000000002E-2</v>
      </c>
      <c r="I12" s="23">
        <f t="shared" si="1"/>
        <v>2.5000000000000001E-2</v>
      </c>
      <c r="J12" s="10">
        <f t="shared" ref="J12:J16" si="3">((H12-I12)*100)/(IF(I12=0,$D$21,I12))</f>
        <v>36</v>
      </c>
      <c r="K12" s="10">
        <f t="shared" ref="K12:K16" si="4">G12-($D$20*LN(SUM($B$17,$C$17)))</f>
        <v>14.567522174312998</v>
      </c>
      <c r="L12" s="21">
        <f t="shared" ref="L12:L16" si="5">G12/(SUM($B$17:$C$17)*LN(MIN(D12:E12)))</f>
        <v>4.2847646566036894E-5</v>
      </c>
      <c r="M12" s="10">
        <f t="shared" ref="M12:M16" si="6">H12/I12</f>
        <v>1.36</v>
      </c>
      <c r="N12" s="10">
        <f t="shared" ref="N12:N16" si="7">LOG((IF(H12=0,$D$22/$B$17,H12))/(IF(I12=0,$D$22/$C$17,I12)), 2)</f>
        <v>0.44360665147561484</v>
      </c>
      <c r="O12" s="10">
        <f t="shared" ref="O12:O16" si="8">(B12/($B$17-B12))/(C12/($C$17-C12))</f>
        <v>1.3726708074534162</v>
      </c>
    </row>
    <row r="13" spans="1:15">
      <c r="A13" s="2" t="s">
        <v>5</v>
      </c>
      <c r="B13" s="2">
        <v>200</v>
      </c>
      <c r="C13" s="2">
        <v>2500</v>
      </c>
      <c r="D13" s="1">
        <f>B17*(B13+C13)/(B17+C17)</f>
        <v>245.45454545454547</v>
      </c>
      <c r="E13" s="1">
        <f>C17*(B13+C13)/(B17+C17)</f>
        <v>2454.5454545454545</v>
      </c>
      <c r="F13" s="15" t="str">
        <f t="shared" si="2"/>
        <v>-</v>
      </c>
      <c r="G13" s="3">
        <f t="shared" si="0"/>
        <v>9.8279282825777727</v>
      </c>
      <c r="H13" s="23">
        <f t="shared" si="1"/>
        <v>0.02</v>
      </c>
      <c r="I13" s="23">
        <f t="shared" si="1"/>
        <v>2.5000000000000001E-2</v>
      </c>
      <c r="J13" s="10">
        <f t="shared" si="3"/>
        <v>-20.000000000000004</v>
      </c>
      <c r="K13" s="10">
        <f t="shared" si="4"/>
        <v>-1.7803073621967798</v>
      </c>
      <c r="L13" s="21">
        <f t="shared" si="5"/>
        <v>1.623532396828285E-5</v>
      </c>
      <c r="M13" s="10">
        <f t="shared" si="6"/>
        <v>0.79999999999999993</v>
      </c>
      <c r="N13" s="10">
        <f t="shared" si="7"/>
        <v>-0.32192809488736251</v>
      </c>
      <c r="O13" s="10">
        <f t="shared" si="8"/>
        <v>0.79591836734693877</v>
      </c>
    </row>
    <row r="14" spans="1:15">
      <c r="A14" s="2" t="s">
        <v>6</v>
      </c>
      <c r="B14" s="2">
        <v>7</v>
      </c>
      <c r="C14" s="2">
        <v>0</v>
      </c>
      <c r="D14" s="1">
        <f>B17*(B14+C14)/(B17+C17)</f>
        <v>0.63636363636363635</v>
      </c>
      <c r="E14" s="1">
        <f>C17*(B14+C14)/(B17+C17)</f>
        <v>6.3636363636363633</v>
      </c>
      <c r="F14" s="15" t="str">
        <f t="shared" si="2"/>
        <v>+</v>
      </c>
      <c r="G14" s="3">
        <f t="shared" si="0"/>
        <v>33.570533819177186</v>
      </c>
      <c r="H14" s="23">
        <f t="shared" si="1"/>
        <v>6.9999999999999999E-4</v>
      </c>
      <c r="I14" s="23">
        <f t="shared" si="1"/>
        <v>0</v>
      </c>
      <c r="J14" s="10">
        <f t="shared" si="3"/>
        <v>6.9999999999999984E+16</v>
      </c>
      <c r="K14" s="10">
        <f t="shared" si="4"/>
        <v>21.962298174402633</v>
      </c>
      <c r="L14" s="21">
        <f t="shared" si="5"/>
        <v>-6.752139728760637E-4</v>
      </c>
      <c r="M14" s="10" t="e">
        <f t="shared" si="6"/>
        <v>#DIV/0!</v>
      </c>
      <c r="N14" s="10">
        <f t="shared" si="7"/>
        <v>7.1292830169449664</v>
      </c>
      <c r="O14" s="10" t="e">
        <f t="shared" si="8"/>
        <v>#DIV/0!</v>
      </c>
    </row>
    <row r="15" spans="1:15">
      <c r="A15" s="2" t="s">
        <v>7</v>
      </c>
      <c r="B15" s="2">
        <v>654</v>
      </c>
      <c r="C15" s="2">
        <v>654</v>
      </c>
      <c r="D15" s="1">
        <f>B17*(B15+C15)/(B17+C17)</f>
        <v>118.90909090909091</v>
      </c>
      <c r="E15" s="1">
        <f>C17*(B15+C15)/(B17+C17)</f>
        <v>1189.090909090909</v>
      </c>
      <c r="F15" s="15" t="str">
        <f t="shared" si="2"/>
        <v>+</v>
      </c>
      <c r="G15" s="3">
        <f t="shared" si="0"/>
        <v>1447.8397076595088</v>
      </c>
      <c r="H15" s="23">
        <f t="shared" si="1"/>
        <v>6.54E-2</v>
      </c>
      <c r="I15" s="23">
        <f t="shared" si="1"/>
        <v>6.5399999999999998E-3</v>
      </c>
      <c r="J15" s="10">
        <f t="shared" si="3"/>
        <v>900</v>
      </c>
      <c r="K15" s="10">
        <f t="shared" si="4"/>
        <v>1436.2314720147342</v>
      </c>
      <c r="L15" s="21">
        <f t="shared" si="5"/>
        <v>2.7545394656434664E-3</v>
      </c>
      <c r="M15" s="10">
        <f t="shared" si="6"/>
        <v>10</v>
      </c>
      <c r="N15" s="10">
        <f t="shared" si="7"/>
        <v>3.3219280948873626</v>
      </c>
      <c r="O15" s="10">
        <f t="shared" si="8"/>
        <v>10.629788144660818</v>
      </c>
    </row>
    <row r="16" spans="1:15">
      <c r="A16" s="2" t="s">
        <v>8</v>
      </c>
      <c r="B16" s="2">
        <v>89</v>
      </c>
      <c r="C16" s="2">
        <v>536</v>
      </c>
      <c r="D16" s="1">
        <f>B17*(B16+C16)/(B17+C17)</f>
        <v>56.81818181818182</v>
      </c>
      <c r="E16" s="1">
        <f>C17*(B16+C16)/(B17+C17)</f>
        <v>568.18181818181813</v>
      </c>
      <c r="F16" s="15" t="str">
        <f t="shared" si="2"/>
        <v>+</v>
      </c>
      <c r="G16" s="3">
        <f t="shared" si="0"/>
        <v>17.37740361806506</v>
      </c>
      <c r="H16" s="23">
        <f t="shared" si="1"/>
        <v>8.8999999999999999E-3</v>
      </c>
      <c r="I16" s="23">
        <f t="shared" si="1"/>
        <v>5.3600000000000002E-3</v>
      </c>
      <c r="J16" s="10">
        <f t="shared" si="3"/>
        <v>66.044776119402982</v>
      </c>
      <c r="K16" s="10">
        <f t="shared" si="4"/>
        <v>5.7691679732905072</v>
      </c>
      <c r="L16" s="21">
        <f t="shared" si="5"/>
        <v>3.9104458621274255E-5</v>
      </c>
      <c r="M16" s="10">
        <f t="shared" si="6"/>
        <v>1.6604477611940298</v>
      </c>
      <c r="N16" s="10">
        <f t="shared" si="7"/>
        <v>0.73157233539598765</v>
      </c>
      <c r="O16" s="10">
        <f t="shared" si="8"/>
        <v>1.6663785301120269</v>
      </c>
    </row>
    <row r="17" spans="1:17">
      <c r="A17" s="2" t="s">
        <v>0</v>
      </c>
      <c r="B17" s="2">
        <v>10000</v>
      </c>
      <c r="C17" s="2">
        <v>100000</v>
      </c>
      <c r="G17" s="2"/>
    </row>
    <row r="19" spans="1:17">
      <c r="A19" s="5" t="s">
        <v>15</v>
      </c>
    </row>
    <row r="20" spans="1:17">
      <c r="A20" s="9" t="s">
        <v>34</v>
      </c>
      <c r="B20" s="8"/>
      <c r="C20" s="9"/>
      <c r="D20" s="8">
        <v>1</v>
      </c>
    </row>
    <row r="21" spans="1:17">
      <c r="A21" s="9" t="s">
        <v>39</v>
      </c>
      <c r="B21" s="8"/>
      <c r="C21" s="8"/>
      <c r="D21" s="8">
        <v>1.0000000000000001E-18</v>
      </c>
    </row>
    <row r="22" spans="1:17">
      <c r="A22" s="9" t="s">
        <v>40</v>
      </c>
      <c r="B22" s="8"/>
      <c r="C22" s="8"/>
      <c r="D22" s="8">
        <v>0.5</v>
      </c>
      <c r="E22" t="s">
        <v>42</v>
      </c>
    </row>
    <row r="25" spans="1:17" s="7" customFormat="1">
      <c r="A25" s="6" t="s">
        <v>44</v>
      </c>
      <c r="B25" s="6"/>
      <c r="C25" s="6"/>
      <c r="D25" s="6"/>
      <c r="E25" s="6"/>
      <c r="F25" s="6"/>
      <c r="G25" s="6"/>
      <c r="H25" s="6"/>
      <c r="I25" s="6"/>
    </row>
    <row r="26" spans="1:17">
      <c r="A26" s="4"/>
      <c r="B26" s="4"/>
      <c r="C26" s="4"/>
      <c r="D26" s="4"/>
      <c r="E26" s="4"/>
      <c r="F26" s="4"/>
      <c r="G26" s="4"/>
      <c r="H26" s="4"/>
      <c r="I26" s="4"/>
    </row>
    <row r="28" spans="1:17">
      <c r="A28" t="s">
        <v>25</v>
      </c>
    </row>
    <row r="29" spans="1:17">
      <c r="A29" t="s">
        <v>26</v>
      </c>
    </row>
    <row r="30" spans="1:17">
      <c r="A30" t="s">
        <v>27</v>
      </c>
    </row>
    <row r="32" spans="1:17" s="4" customFormat="1">
      <c r="A32" s="16"/>
      <c r="B32" s="26" t="s">
        <v>9</v>
      </c>
      <c r="C32" s="27"/>
      <c r="D32" s="27"/>
      <c r="E32" s="27"/>
      <c r="F32" s="27"/>
      <c r="G32" s="28"/>
      <c r="H32" s="17" t="s">
        <v>24</v>
      </c>
      <c r="I32" s="24" t="s">
        <v>11</v>
      </c>
      <c r="J32" s="24"/>
      <c r="K32" s="24"/>
      <c r="L32" s="24"/>
      <c r="M32" s="24"/>
      <c r="N32" s="29"/>
      <c r="O32" s="13"/>
      <c r="P32" s="13"/>
      <c r="Q32" s="13"/>
    </row>
    <row r="33" spans="1:17" s="4" customFormat="1">
      <c r="A33" s="11"/>
      <c r="B33" s="18" t="s">
        <v>1</v>
      </c>
      <c r="C33" s="18" t="s">
        <v>2</v>
      </c>
      <c r="D33" s="18" t="s">
        <v>16</v>
      </c>
      <c r="E33" s="18" t="s">
        <v>17</v>
      </c>
      <c r="F33" s="18" t="s">
        <v>18</v>
      </c>
      <c r="G33" s="18" t="s">
        <v>19</v>
      </c>
      <c r="H33" s="19"/>
      <c r="I33" s="4" t="s">
        <v>1</v>
      </c>
      <c r="J33" s="4" t="s">
        <v>2</v>
      </c>
      <c r="K33" s="19" t="s">
        <v>20</v>
      </c>
      <c r="L33" s="19" t="s">
        <v>21</v>
      </c>
      <c r="M33" s="19" t="s">
        <v>22</v>
      </c>
      <c r="N33" s="19" t="s">
        <v>23</v>
      </c>
      <c r="O33" s="13" t="s">
        <v>45</v>
      </c>
      <c r="P33" s="13" t="s">
        <v>35</v>
      </c>
      <c r="Q33" s="13" t="s">
        <v>33</v>
      </c>
    </row>
    <row r="34" spans="1:17">
      <c r="A34" s="2" t="s">
        <v>3</v>
      </c>
      <c r="B34" s="2">
        <v>10</v>
      </c>
      <c r="C34" s="2">
        <v>15</v>
      </c>
      <c r="D34" s="2">
        <v>34</v>
      </c>
      <c r="E34" s="2">
        <v>22</v>
      </c>
      <c r="F34" s="2">
        <v>1</v>
      </c>
      <c r="G34" s="2">
        <v>1</v>
      </c>
      <c r="H34" s="5">
        <f>SUM(B34:G34)</f>
        <v>83</v>
      </c>
      <c r="I34" s="1">
        <f t="shared" ref="I34:N34" si="9">B40*Word1total/Corpustotal</f>
        <v>61.254612546125465</v>
      </c>
      <c r="J34" s="1">
        <f t="shared" si="9"/>
        <v>6.1254612546125458</v>
      </c>
      <c r="K34" s="1">
        <f t="shared" si="9"/>
        <v>4.9003690036900371</v>
      </c>
      <c r="L34" s="1">
        <f t="shared" si="9"/>
        <v>4.2878228782287824</v>
      </c>
      <c r="M34" s="1">
        <f t="shared" si="9"/>
        <v>3.981549815498155</v>
      </c>
      <c r="N34" s="1">
        <f t="shared" si="9"/>
        <v>2.4501845018450186</v>
      </c>
      <c r="O34" s="10">
        <f t="shared" ref="O34:O39" si="10">2*((B34*IF(OR(B34=0, I34=0), 0, LN(B34/I34)))+(C34*IF(OR(C34=0, J34=0), 0, LN(C34/J34)))+(D34*IF(OR(D34=0, K34=0), 0, LN(D34/K34)))+(E34*IF(OR(E34=0, L34=0), 0, LN(E34/L34)))+(F34*IF(OR(F34=0, M34=0), 0, LN(F34/M34)))+(G34*IF(OR(G34=0, N34=0), 0, LN(G34/N34))))</f>
        <v>189.73412193516748</v>
      </c>
      <c r="P34" s="10">
        <f>O34-($D$44*LN(SUM($B$40:$G$40)))</f>
        <v>153.67633826859847</v>
      </c>
      <c r="Q34" s="21">
        <f>O34/(SUM($B$40:$G$40)*LN(MIN(I34:N34)))</f>
        <v>0.15624962300034742</v>
      </c>
    </row>
    <row r="35" spans="1:17">
      <c r="A35" s="2" t="s">
        <v>4</v>
      </c>
      <c r="B35" s="2">
        <v>20</v>
      </c>
      <c r="C35" s="2">
        <v>34</v>
      </c>
      <c r="D35" s="2">
        <v>34</v>
      </c>
      <c r="E35" s="2">
        <v>24</v>
      </c>
      <c r="F35" s="2">
        <v>3</v>
      </c>
      <c r="G35" s="2">
        <v>2</v>
      </c>
      <c r="H35" s="5">
        <f t="shared" ref="H35:H40" si="11">SUM(B35:G35)</f>
        <v>117</v>
      </c>
      <c r="I35" s="1">
        <f t="shared" ref="I35:N35" si="12">B40*Word2total/Corpustotal</f>
        <v>86.34686346863468</v>
      </c>
      <c r="J35" s="1">
        <f t="shared" si="12"/>
        <v>8.634686346863468</v>
      </c>
      <c r="K35" s="1">
        <f t="shared" si="12"/>
        <v>6.9077490774907746</v>
      </c>
      <c r="L35" s="1">
        <f t="shared" si="12"/>
        <v>6.0442804428044283</v>
      </c>
      <c r="M35" s="1">
        <f t="shared" si="12"/>
        <v>5.6125461254612548</v>
      </c>
      <c r="N35" s="1">
        <f t="shared" si="12"/>
        <v>3.4538745387453873</v>
      </c>
      <c r="O35" s="10">
        <f t="shared" si="10"/>
        <v>203.31153543516353</v>
      </c>
      <c r="P35" s="10">
        <f t="shared" ref="P35:P39" si="13">O35-($D$44*LN(SUM($B$40:$G$40)))</f>
        <v>167.25375176859453</v>
      </c>
      <c r="Q35" s="21">
        <f t="shared" ref="Q35:Q39" si="14">O35/(SUM($B$40:$G$40)*LN(MIN(I35:N35)))</f>
        <v>0.12105350420079185</v>
      </c>
    </row>
    <row r="36" spans="1:17">
      <c r="A36" s="2" t="s">
        <v>5</v>
      </c>
      <c r="B36" s="2">
        <v>67</v>
      </c>
      <c r="C36" s="2">
        <v>54</v>
      </c>
      <c r="D36" s="2">
        <v>36</v>
      </c>
      <c r="E36" s="2">
        <v>26</v>
      </c>
      <c r="F36" s="2">
        <v>11</v>
      </c>
      <c r="G36" s="2">
        <v>4</v>
      </c>
      <c r="H36" s="5">
        <f t="shared" si="11"/>
        <v>198</v>
      </c>
      <c r="I36" s="1">
        <f t="shared" ref="I36:N36" si="15">B40*Word3total/Corpustotal</f>
        <v>146.12546125461256</v>
      </c>
      <c r="J36" s="1">
        <f t="shared" si="15"/>
        <v>14.612546125461254</v>
      </c>
      <c r="K36" s="1">
        <f t="shared" si="15"/>
        <v>11.690036900369003</v>
      </c>
      <c r="L36" s="1">
        <f t="shared" si="15"/>
        <v>10.228782287822877</v>
      </c>
      <c r="M36" s="1">
        <f t="shared" si="15"/>
        <v>9.4981549815498152</v>
      </c>
      <c r="N36" s="1">
        <f t="shared" si="15"/>
        <v>5.8450184501845017</v>
      </c>
      <c r="O36" s="10">
        <f t="shared" si="10"/>
        <v>166.36743137701882</v>
      </c>
      <c r="P36" s="10">
        <f t="shared" si="13"/>
        <v>130.30964771044981</v>
      </c>
      <c r="Q36" s="21">
        <f t="shared" si="14"/>
        <v>6.9540725446679233E-2</v>
      </c>
    </row>
    <row r="37" spans="1:17">
      <c r="A37" s="2" t="s">
        <v>6</v>
      </c>
      <c r="B37" s="2">
        <v>77</v>
      </c>
      <c r="C37" s="2">
        <v>88</v>
      </c>
      <c r="D37" s="2">
        <v>36</v>
      </c>
      <c r="E37" s="2">
        <v>27</v>
      </c>
      <c r="F37" s="2">
        <v>14</v>
      </c>
      <c r="G37" s="2">
        <v>5</v>
      </c>
      <c r="H37" s="5">
        <f t="shared" si="11"/>
        <v>247</v>
      </c>
      <c r="I37" s="1">
        <f t="shared" ref="I37:N37" si="16">B40*Word4total/Corpustotal</f>
        <v>182.28782287822878</v>
      </c>
      <c r="J37" s="1">
        <f t="shared" si="16"/>
        <v>18.228782287822877</v>
      </c>
      <c r="K37" s="1">
        <f t="shared" si="16"/>
        <v>14.583025830258302</v>
      </c>
      <c r="L37" s="1">
        <f t="shared" si="16"/>
        <v>12.760147601476016</v>
      </c>
      <c r="M37" s="1">
        <f t="shared" si="16"/>
        <v>11.84870848708487</v>
      </c>
      <c r="N37" s="1">
        <f t="shared" si="16"/>
        <v>7.2915129151291511</v>
      </c>
      <c r="O37" s="10">
        <f t="shared" si="10"/>
        <v>250.80447640051545</v>
      </c>
      <c r="P37" s="10">
        <f t="shared" si="13"/>
        <v>214.74669273394645</v>
      </c>
      <c r="Q37" s="21">
        <f t="shared" si="14"/>
        <v>9.3166821540088665E-2</v>
      </c>
    </row>
    <row r="38" spans="1:17">
      <c r="A38" s="2" t="s">
        <v>7</v>
      </c>
      <c r="B38" s="2">
        <v>89</v>
      </c>
      <c r="C38" s="2">
        <v>87</v>
      </c>
      <c r="D38" s="2">
        <v>40</v>
      </c>
      <c r="E38" s="2">
        <v>28</v>
      </c>
      <c r="F38" s="2">
        <v>17</v>
      </c>
      <c r="G38" s="2">
        <v>7</v>
      </c>
      <c r="H38" s="5">
        <f t="shared" si="11"/>
        <v>268</v>
      </c>
      <c r="I38" s="1">
        <f t="shared" ref="I38:N38" si="17">B40*Word5total/Corpustotal</f>
        <v>197.7859778597786</v>
      </c>
      <c r="J38" s="1">
        <f t="shared" si="17"/>
        <v>19.778597785977858</v>
      </c>
      <c r="K38" s="1">
        <f t="shared" si="17"/>
        <v>15.822878228782288</v>
      </c>
      <c r="L38" s="1">
        <f t="shared" si="17"/>
        <v>13.845018450184503</v>
      </c>
      <c r="M38" s="1">
        <f t="shared" si="17"/>
        <v>12.85608856088561</v>
      </c>
      <c r="N38" s="1">
        <f t="shared" si="17"/>
        <v>7.9114391143911442</v>
      </c>
      <c r="O38" s="10">
        <f t="shared" si="10"/>
        <v>237.02508276073914</v>
      </c>
      <c r="P38" s="10">
        <f t="shared" si="13"/>
        <v>200.96729909417013</v>
      </c>
      <c r="Q38" s="21">
        <f t="shared" si="14"/>
        <v>8.4574500728373705E-2</v>
      </c>
    </row>
    <row r="39" spans="1:17">
      <c r="A39" s="2" t="s">
        <v>8</v>
      </c>
      <c r="B39" s="2">
        <v>89</v>
      </c>
      <c r="C39" s="2">
        <v>65</v>
      </c>
      <c r="D39" s="2">
        <v>40</v>
      </c>
      <c r="E39" s="2">
        <v>30</v>
      </c>
      <c r="F39" s="2">
        <v>23</v>
      </c>
      <c r="G39" s="2">
        <v>9</v>
      </c>
      <c r="H39" s="5">
        <f t="shared" si="11"/>
        <v>256</v>
      </c>
      <c r="I39" s="1">
        <f t="shared" ref="I39:N39" si="18">B40*Word6total/Corpustotal</f>
        <v>188.92988929889299</v>
      </c>
      <c r="J39" s="1">
        <f t="shared" si="18"/>
        <v>18.892988929889299</v>
      </c>
      <c r="K39" s="1">
        <f t="shared" si="18"/>
        <v>15.114391143911439</v>
      </c>
      <c r="L39" s="1">
        <f t="shared" si="18"/>
        <v>13.22509225092251</v>
      </c>
      <c r="M39" s="1">
        <f t="shared" si="18"/>
        <v>12.280442804428045</v>
      </c>
      <c r="N39" s="1">
        <f t="shared" si="18"/>
        <v>7.5571955719557193</v>
      </c>
      <c r="O39" s="10">
        <f t="shared" si="10"/>
        <v>185.65273661212655</v>
      </c>
      <c r="P39" s="10">
        <f t="shared" si="13"/>
        <v>149.59495294555754</v>
      </c>
      <c r="Q39" s="21">
        <f t="shared" si="14"/>
        <v>6.7744414612544143E-2</v>
      </c>
    </row>
    <row r="40" spans="1:17">
      <c r="A40" s="2" t="s">
        <v>0</v>
      </c>
      <c r="B40" s="2">
        <v>1000</v>
      </c>
      <c r="C40" s="2">
        <v>100</v>
      </c>
      <c r="D40" s="2">
        <v>80</v>
      </c>
      <c r="E40" s="2">
        <v>70</v>
      </c>
      <c r="F40" s="2">
        <v>65</v>
      </c>
      <c r="G40" s="2">
        <v>40</v>
      </c>
      <c r="H40" s="5">
        <f t="shared" si="11"/>
        <v>1355</v>
      </c>
      <c r="O40" s="20"/>
    </row>
    <row r="42" spans="1:17">
      <c r="A42" s="5" t="s">
        <v>28</v>
      </c>
    </row>
    <row r="43" spans="1:17">
      <c r="A43" s="5" t="s">
        <v>29</v>
      </c>
    </row>
    <row r="44" spans="1:17">
      <c r="A44" s="9" t="s">
        <v>34</v>
      </c>
      <c r="B44" s="8"/>
      <c r="C44" s="9"/>
      <c r="D44" s="8">
        <v>5</v>
      </c>
    </row>
  </sheetData>
  <mergeCells count="4">
    <mergeCell ref="D9:E9"/>
    <mergeCell ref="B9:C9"/>
    <mergeCell ref="B32:G32"/>
    <mergeCell ref="I32:N32"/>
  </mergeCells>
  <phoneticPr fontId="1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1"/>
    </sheetView>
  </sheetViews>
  <sheetFormatPr baseColWidth="10" defaultColWidth="8.83203125" defaultRowHeight="12" x14ac:dyDescent="0"/>
  <cols>
    <col min="6" max="6" width="19.83203125" bestFit="1" customWidth="1"/>
  </cols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Lancaster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Paul Rayson</cp:lastModifiedBy>
  <dcterms:created xsi:type="dcterms:W3CDTF">2000-10-31T17:04:35Z</dcterms:created>
  <dcterms:modified xsi:type="dcterms:W3CDTF">2016-07-04T08:00:56Z</dcterms:modified>
</cp:coreProperties>
</file>