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wang2ba_ucmail_uc_edu/Documents/group/students/prateek_kharangate/fault_hunter_fall_2023/Labeling/Assembly/"/>
    </mc:Choice>
  </mc:AlternateContent>
  <xr:revisionPtr revIDLastSave="0" documentId="8_{6424D6FB-4D43-405B-A1EA-8F9E5DFB50D0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Assembly_Detection" sheetId="1" state="hidden" r:id="rId1"/>
    <sheet name="Analysis of Outputs - OP_0" sheetId="10" r:id="rId2"/>
    <sheet name="Analysis of Outputs - OP_1" sheetId="11" r:id="rId3"/>
    <sheet name="C vs Assembly cross-check" sheetId="9" r:id="rId4"/>
    <sheet name="ARM &gt; op_0 &gt; ai" sheetId="3" r:id="rId5"/>
    <sheet name="ARM &gt; op_0 &gt; manual" sheetId="2" r:id="rId6"/>
    <sheet name="ARM &gt; op_1 &gt; ai" sheetId="6" r:id="rId7"/>
    <sheet name="ARM &gt; op_1 &gt; manual" sheetId="4" r:id="rId8"/>
    <sheet name="ARM &gt; op_2 &gt; ai" sheetId="8" r:id="rId9"/>
    <sheet name="ARM &gt; op_2 &gt; manual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6" i="9" l="1"/>
  <c r="G198" i="9"/>
  <c r="Q198" i="9"/>
  <c r="P198" i="9"/>
  <c r="O198" i="9"/>
  <c r="N198" i="9"/>
  <c r="I198" i="9"/>
  <c r="L198" i="9"/>
  <c r="K198" i="9"/>
  <c r="J198" i="9"/>
  <c r="F198" i="9"/>
  <c r="E198" i="9"/>
  <c r="D198" i="9"/>
  <c r="I63" i="9"/>
  <c r="K119" i="9"/>
  <c r="I119" i="9"/>
  <c r="Q131" i="9"/>
  <c r="P131" i="9"/>
  <c r="O131" i="9"/>
  <c r="N131" i="9"/>
  <c r="L131" i="9"/>
  <c r="K131" i="9"/>
  <c r="J131" i="9"/>
  <c r="G131" i="9"/>
  <c r="F131" i="9"/>
  <c r="E131" i="9"/>
  <c r="D131" i="9"/>
  <c r="I131" i="9"/>
  <c r="Q186" i="9"/>
  <c r="P186" i="9"/>
  <c r="O186" i="9"/>
  <c r="N186" i="9"/>
  <c r="L186" i="9"/>
  <c r="K186" i="9"/>
  <c r="J186" i="9"/>
  <c r="I186" i="9"/>
  <c r="G186" i="9"/>
  <c r="F186" i="9"/>
  <c r="E186" i="9"/>
  <c r="D186" i="9"/>
  <c r="D196" i="9"/>
  <c r="Q196" i="9"/>
  <c r="P196" i="9"/>
  <c r="O196" i="9"/>
  <c r="N196" i="9"/>
  <c r="L196" i="9"/>
  <c r="K196" i="9"/>
  <c r="J196" i="9"/>
  <c r="G196" i="9"/>
  <c r="F196" i="9"/>
  <c r="E196" i="9"/>
  <c r="V129" i="11"/>
  <c r="V128" i="11"/>
  <c r="V127" i="11"/>
  <c r="U129" i="11"/>
  <c r="U128" i="11"/>
  <c r="U127" i="11"/>
  <c r="T129" i="11"/>
  <c r="T128" i="11"/>
  <c r="T127" i="11"/>
  <c r="S129" i="11"/>
  <c r="S128" i="11"/>
  <c r="S127" i="11"/>
  <c r="X129" i="11"/>
  <c r="W129" i="11"/>
  <c r="X128" i="11"/>
  <c r="W128" i="11"/>
  <c r="V130" i="11"/>
  <c r="V124" i="11"/>
  <c r="U124" i="11"/>
  <c r="T124" i="11"/>
  <c r="X124" i="11" s="1"/>
  <c r="S124" i="11"/>
  <c r="W124" i="11" s="1"/>
  <c r="V123" i="11"/>
  <c r="U123" i="11"/>
  <c r="T123" i="11"/>
  <c r="X123" i="11" s="1"/>
  <c r="S123" i="11"/>
  <c r="W123" i="11" s="1"/>
  <c r="V122" i="11"/>
  <c r="V125" i="11" s="1"/>
  <c r="U122" i="11"/>
  <c r="T122" i="11"/>
  <c r="S122" i="11"/>
  <c r="V117" i="11"/>
  <c r="U117" i="11"/>
  <c r="T117" i="11"/>
  <c r="X117" i="11" s="1"/>
  <c r="S117" i="11"/>
  <c r="W117" i="11" s="1"/>
  <c r="V116" i="11"/>
  <c r="U116" i="11"/>
  <c r="T116" i="11"/>
  <c r="X116" i="11" s="1"/>
  <c r="S116" i="11"/>
  <c r="W116" i="11" s="1"/>
  <c r="V115" i="11"/>
  <c r="V118" i="11" s="1"/>
  <c r="U115" i="11"/>
  <c r="T115" i="11"/>
  <c r="S115" i="11"/>
  <c r="V112" i="11"/>
  <c r="U112" i="11"/>
  <c r="T112" i="11"/>
  <c r="X112" i="11" s="1"/>
  <c r="S112" i="11"/>
  <c r="W112" i="11" s="1"/>
  <c r="V111" i="11"/>
  <c r="U111" i="11"/>
  <c r="T111" i="11"/>
  <c r="X111" i="11" s="1"/>
  <c r="S111" i="11"/>
  <c r="W111" i="11" s="1"/>
  <c r="V110" i="11"/>
  <c r="V113" i="11" s="1"/>
  <c r="U110" i="11"/>
  <c r="T110" i="11"/>
  <c r="S110" i="11"/>
  <c r="V105" i="11"/>
  <c r="U105" i="11"/>
  <c r="T105" i="11"/>
  <c r="X105" i="11" s="1"/>
  <c r="S105" i="11"/>
  <c r="W105" i="11" s="1"/>
  <c r="V104" i="11"/>
  <c r="U104" i="11"/>
  <c r="T104" i="11"/>
  <c r="X104" i="11" s="1"/>
  <c r="S104" i="11"/>
  <c r="W104" i="11" s="1"/>
  <c r="V103" i="11"/>
  <c r="V106" i="11" s="1"/>
  <c r="U103" i="11"/>
  <c r="T103" i="11"/>
  <c r="S103" i="11"/>
  <c r="V95" i="11"/>
  <c r="V94" i="11"/>
  <c r="V93" i="11"/>
  <c r="U95" i="11"/>
  <c r="U94" i="11"/>
  <c r="U93" i="11"/>
  <c r="T95" i="11"/>
  <c r="T94" i="11"/>
  <c r="T93" i="11"/>
  <c r="S95" i="11"/>
  <c r="S94" i="11"/>
  <c r="S93" i="11"/>
  <c r="X95" i="11"/>
  <c r="W95" i="11"/>
  <c r="X94" i="11"/>
  <c r="W94" i="11"/>
  <c r="V96" i="11"/>
  <c r="V88" i="11"/>
  <c r="U88" i="11"/>
  <c r="T88" i="11"/>
  <c r="X88" i="11" s="1"/>
  <c r="S88" i="11"/>
  <c r="W88" i="11" s="1"/>
  <c r="V87" i="11"/>
  <c r="U87" i="11"/>
  <c r="T87" i="11"/>
  <c r="X87" i="11" s="1"/>
  <c r="S87" i="11"/>
  <c r="W87" i="11" s="1"/>
  <c r="V86" i="11"/>
  <c r="V89" i="11" s="1"/>
  <c r="U86" i="11"/>
  <c r="T86" i="11"/>
  <c r="S86" i="11"/>
  <c r="V81" i="11"/>
  <c r="U81" i="11"/>
  <c r="T81" i="11"/>
  <c r="X81" i="11" s="1"/>
  <c r="S81" i="11"/>
  <c r="W81" i="11" s="1"/>
  <c r="V80" i="11"/>
  <c r="U80" i="11"/>
  <c r="T80" i="11"/>
  <c r="X80" i="11" s="1"/>
  <c r="S80" i="11"/>
  <c r="W80" i="11" s="1"/>
  <c r="V79" i="11"/>
  <c r="V82" i="11" s="1"/>
  <c r="U79" i="11"/>
  <c r="T79" i="11"/>
  <c r="S79" i="11"/>
  <c r="V74" i="11"/>
  <c r="U74" i="11"/>
  <c r="T74" i="11"/>
  <c r="X74" i="11" s="1"/>
  <c r="S74" i="11"/>
  <c r="W74" i="11" s="1"/>
  <c r="V73" i="11"/>
  <c r="U73" i="11"/>
  <c r="T73" i="11"/>
  <c r="X73" i="11" s="1"/>
  <c r="S73" i="11"/>
  <c r="W73" i="11" s="1"/>
  <c r="V72" i="11"/>
  <c r="V75" i="11" s="1"/>
  <c r="U72" i="11"/>
  <c r="T72" i="11"/>
  <c r="S72" i="11"/>
  <c r="V69" i="11"/>
  <c r="U69" i="11"/>
  <c r="T69" i="11"/>
  <c r="X69" i="11" s="1"/>
  <c r="S69" i="11"/>
  <c r="W69" i="11" s="1"/>
  <c r="V68" i="11"/>
  <c r="U68" i="11"/>
  <c r="T68" i="11"/>
  <c r="X68" i="11" s="1"/>
  <c r="S68" i="11"/>
  <c r="W68" i="11" s="1"/>
  <c r="V67" i="11"/>
  <c r="V70" i="11" s="1"/>
  <c r="U67" i="11"/>
  <c r="T67" i="11"/>
  <c r="S67" i="11"/>
  <c r="V60" i="11"/>
  <c r="U60" i="11"/>
  <c r="T60" i="11"/>
  <c r="X60" i="11" s="1"/>
  <c r="S60" i="11"/>
  <c r="W60" i="11" s="1"/>
  <c r="V59" i="11"/>
  <c r="U59" i="11"/>
  <c r="T59" i="11"/>
  <c r="X59" i="11" s="1"/>
  <c r="S59" i="11"/>
  <c r="W59" i="11" s="1"/>
  <c r="V58" i="11"/>
  <c r="V61" i="11" s="1"/>
  <c r="U58" i="11"/>
  <c r="T58" i="11"/>
  <c r="S58" i="11"/>
  <c r="V55" i="11"/>
  <c r="U55" i="11"/>
  <c r="T55" i="11"/>
  <c r="X55" i="11" s="1"/>
  <c r="S55" i="11"/>
  <c r="W55" i="11" s="1"/>
  <c r="V54" i="11"/>
  <c r="U54" i="11"/>
  <c r="T54" i="11"/>
  <c r="X54" i="11" s="1"/>
  <c r="S54" i="11"/>
  <c r="W54" i="11" s="1"/>
  <c r="V53" i="11"/>
  <c r="V56" i="11" s="1"/>
  <c r="U53" i="11"/>
  <c r="T53" i="11"/>
  <c r="S53" i="11"/>
  <c r="V48" i="11"/>
  <c r="U48" i="11"/>
  <c r="T48" i="11"/>
  <c r="X48" i="11" s="1"/>
  <c r="S48" i="11"/>
  <c r="W48" i="11" s="1"/>
  <c r="V47" i="11"/>
  <c r="U47" i="11"/>
  <c r="T47" i="11"/>
  <c r="X47" i="11" s="1"/>
  <c r="S47" i="11"/>
  <c r="W47" i="11" s="1"/>
  <c r="V46" i="11"/>
  <c r="V49" i="11" s="1"/>
  <c r="U46" i="11"/>
  <c r="T46" i="11"/>
  <c r="S46" i="11"/>
  <c r="V43" i="11"/>
  <c r="U43" i="11"/>
  <c r="T43" i="11"/>
  <c r="X43" i="11" s="1"/>
  <c r="S43" i="11"/>
  <c r="W43" i="11" s="1"/>
  <c r="V42" i="11"/>
  <c r="U42" i="11"/>
  <c r="T42" i="11"/>
  <c r="X42" i="11" s="1"/>
  <c r="S42" i="11"/>
  <c r="W42" i="11" s="1"/>
  <c r="V41" i="11"/>
  <c r="V44" i="11" s="1"/>
  <c r="U41" i="11"/>
  <c r="T41" i="11"/>
  <c r="S41" i="11"/>
  <c r="V19" i="11"/>
  <c r="U19" i="11"/>
  <c r="T19" i="11"/>
  <c r="X19" i="11" s="1"/>
  <c r="S19" i="11"/>
  <c r="W19" i="11" s="1"/>
  <c r="V18" i="11"/>
  <c r="U18" i="11"/>
  <c r="T18" i="11"/>
  <c r="X18" i="11" s="1"/>
  <c r="S18" i="11"/>
  <c r="W18" i="11" s="1"/>
  <c r="V17" i="11"/>
  <c r="V20" i="11" s="1"/>
  <c r="U17" i="11"/>
  <c r="T17" i="11"/>
  <c r="S17" i="11"/>
  <c r="V24" i="11"/>
  <c r="U24" i="11"/>
  <c r="T24" i="11"/>
  <c r="X24" i="11" s="1"/>
  <c r="S24" i="11"/>
  <c r="W24" i="11" s="1"/>
  <c r="V23" i="11"/>
  <c r="U23" i="11"/>
  <c r="T23" i="11"/>
  <c r="X23" i="11" s="1"/>
  <c r="S23" i="11"/>
  <c r="W23" i="11" s="1"/>
  <c r="V22" i="11"/>
  <c r="V25" i="11" s="1"/>
  <c r="U22" i="11"/>
  <c r="T22" i="11"/>
  <c r="S22" i="11"/>
  <c r="V31" i="11"/>
  <c r="V30" i="11"/>
  <c r="V29" i="11"/>
  <c r="U31" i="11"/>
  <c r="U30" i="11"/>
  <c r="U29" i="11"/>
  <c r="T31" i="11"/>
  <c r="T30" i="11"/>
  <c r="T29" i="11"/>
  <c r="S31" i="11"/>
  <c r="S30" i="11"/>
  <c r="S29" i="11"/>
  <c r="X31" i="11"/>
  <c r="W31" i="11"/>
  <c r="X30" i="11"/>
  <c r="W30" i="11"/>
  <c r="V32" i="11"/>
  <c r="V10" i="11"/>
  <c r="U10" i="11"/>
  <c r="T10" i="11"/>
  <c r="X10" i="11" s="1"/>
  <c r="S10" i="11"/>
  <c r="W10" i="11" s="1"/>
  <c r="V9" i="11"/>
  <c r="U9" i="11"/>
  <c r="T9" i="11"/>
  <c r="X9" i="11" s="1"/>
  <c r="S9" i="11"/>
  <c r="W9" i="11" s="1"/>
  <c r="V8" i="11"/>
  <c r="V11" i="11" s="1"/>
  <c r="U8" i="11"/>
  <c r="T8" i="11"/>
  <c r="S8" i="11"/>
  <c r="V5" i="11"/>
  <c r="U5" i="11"/>
  <c r="T5" i="11"/>
  <c r="X5" i="11" s="1"/>
  <c r="S5" i="11"/>
  <c r="W5" i="11" s="1"/>
  <c r="V4" i="11"/>
  <c r="U4" i="11"/>
  <c r="T4" i="11"/>
  <c r="X4" i="11" s="1"/>
  <c r="S4" i="11"/>
  <c r="W4" i="11" s="1"/>
  <c r="V3" i="11"/>
  <c r="V6" i="11" s="1"/>
  <c r="U3" i="11"/>
  <c r="T3" i="11"/>
  <c r="S3" i="11"/>
  <c r="V17" i="10"/>
  <c r="V180" i="10"/>
  <c r="U180" i="10"/>
  <c r="T180" i="10"/>
  <c r="X180" i="10" s="1"/>
  <c r="S180" i="10"/>
  <c r="W180" i="10" s="1"/>
  <c r="V179" i="10"/>
  <c r="U179" i="10"/>
  <c r="T179" i="10"/>
  <c r="X179" i="10" s="1"/>
  <c r="S179" i="10"/>
  <c r="W179" i="10" s="1"/>
  <c r="V178" i="10"/>
  <c r="V181" i="10" s="1"/>
  <c r="U178" i="10"/>
  <c r="T178" i="10"/>
  <c r="S178" i="10"/>
  <c r="V175" i="10"/>
  <c r="U175" i="10"/>
  <c r="T175" i="10"/>
  <c r="X175" i="10" s="1"/>
  <c r="S175" i="10"/>
  <c r="W175" i="10" s="1"/>
  <c r="V174" i="10"/>
  <c r="U174" i="10"/>
  <c r="T174" i="10"/>
  <c r="X174" i="10" s="1"/>
  <c r="S174" i="10"/>
  <c r="W174" i="10" s="1"/>
  <c r="V173" i="10"/>
  <c r="V176" i="10" s="1"/>
  <c r="U173" i="10"/>
  <c r="T173" i="10"/>
  <c r="S173" i="10"/>
  <c r="V169" i="10"/>
  <c r="U169" i="10"/>
  <c r="T169" i="10"/>
  <c r="X169" i="10" s="1"/>
  <c r="S169" i="10"/>
  <c r="W169" i="10" s="1"/>
  <c r="V168" i="10"/>
  <c r="U168" i="10"/>
  <c r="T168" i="10"/>
  <c r="X168" i="10" s="1"/>
  <c r="S168" i="10"/>
  <c r="W168" i="10" s="1"/>
  <c r="V167" i="10"/>
  <c r="V170" i="10" s="1"/>
  <c r="U167" i="10"/>
  <c r="T167" i="10"/>
  <c r="S167" i="10"/>
  <c r="V163" i="10"/>
  <c r="V162" i="10"/>
  <c r="V161" i="10"/>
  <c r="U163" i="10"/>
  <c r="U162" i="10"/>
  <c r="U161" i="10"/>
  <c r="T163" i="10"/>
  <c r="T162" i="10"/>
  <c r="T161" i="10"/>
  <c r="S163" i="10"/>
  <c r="S162" i="10"/>
  <c r="S161" i="10"/>
  <c r="X163" i="10"/>
  <c r="W163" i="10"/>
  <c r="X162" i="10"/>
  <c r="W162" i="10"/>
  <c r="V164" i="10"/>
  <c r="V158" i="10"/>
  <c r="U158" i="10"/>
  <c r="T158" i="10"/>
  <c r="X158" i="10" s="1"/>
  <c r="S158" i="10"/>
  <c r="W158" i="10" s="1"/>
  <c r="V157" i="10"/>
  <c r="U157" i="10"/>
  <c r="T157" i="10"/>
  <c r="X157" i="10" s="1"/>
  <c r="S157" i="10"/>
  <c r="W157" i="10" s="1"/>
  <c r="V156" i="10"/>
  <c r="V159" i="10" s="1"/>
  <c r="U156" i="10"/>
  <c r="T156" i="10"/>
  <c r="S156" i="10"/>
  <c r="V153" i="10"/>
  <c r="U153" i="10"/>
  <c r="T153" i="10"/>
  <c r="X153" i="10" s="1"/>
  <c r="S153" i="10"/>
  <c r="W153" i="10" s="1"/>
  <c r="V152" i="10"/>
  <c r="U152" i="10"/>
  <c r="T152" i="10"/>
  <c r="X152" i="10" s="1"/>
  <c r="S152" i="10"/>
  <c r="W152" i="10" s="1"/>
  <c r="V151" i="10"/>
  <c r="V154" i="10" s="1"/>
  <c r="U151" i="10"/>
  <c r="T151" i="10"/>
  <c r="S151" i="10"/>
  <c r="V148" i="10"/>
  <c r="U148" i="10"/>
  <c r="T148" i="10"/>
  <c r="X148" i="10" s="1"/>
  <c r="S148" i="10"/>
  <c r="W148" i="10" s="1"/>
  <c r="V147" i="10"/>
  <c r="U147" i="10"/>
  <c r="T147" i="10"/>
  <c r="X147" i="10" s="1"/>
  <c r="S147" i="10"/>
  <c r="W147" i="10" s="1"/>
  <c r="V146" i="10"/>
  <c r="V149" i="10" s="1"/>
  <c r="U146" i="10"/>
  <c r="T146" i="10"/>
  <c r="S146" i="10"/>
  <c r="V143" i="10"/>
  <c r="U143" i="10"/>
  <c r="T143" i="10"/>
  <c r="X143" i="10" s="1"/>
  <c r="S143" i="10"/>
  <c r="W143" i="10" s="1"/>
  <c r="V142" i="10"/>
  <c r="U142" i="10"/>
  <c r="T142" i="10"/>
  <c r="X142" i="10" s="1"/>
  <c r="S142" i="10"/>
  <c r="W142" i="10" s="1"/>
  <c r="V141" i="10"/>
  <c r="V144" i="10" s="1"/>
  <c r="U141" i="10"/>
  <c r="T141" i="10"/>
  <c r="S141" i="10"/>
  <c r="V134" i="10"/>
  <c r="V133" i="10"/>
  <c r="V132" i="10"/>
  <c r="U134" i="10"/>
  <c r="U133" i="10"/>
  <c r="U132" i="10"/>
  <c r="T134" i="10"/>
  <c r="T133" i="10"/>
  <c r="T132" i="10"/>
  <c r="S134" i="10"/>
  <c r="S133" i="10"/>
  <c r="S132" i="10"/>
  <c r="X134" i="10"/>
  <c r="W134" i="10"/>
  <c r="X133" i="10"/>
  <c r="W133" i="10"/>
  <c r="V135" i="10"/>
  <c r="V127" i="10"/>
  <c r="U127" i="10"/>
  <c r="T127" i="10"/>
  <c r="X127" i="10" s="1"/>
  <c r="S127" i="10"/>
  <c r="W127" i="10" s="1"/>
  <c r="V126" i="10"/>
  <c r="U126" i="10"/>
  <c r="T126" i="10"/>
  <c r="X126" i="10" s="1"/>
  <c r="S126" i="10"/>
  <c r="W126" i="10" s="1"/>
  <c r="V125" i="10"/>
  <c r="V128" i="10" s="1"/>
  <c r="U125" i="10"/>
  <c r="T125" i="10"/>
  <c r="S125" i="10"/>
  <c r="V119" i="10"/>
  <c r="V118" i="10"/>
  <c r="V117" i="10"/>
  <c r="U119" i="10"/>
  <c r="U118" i="10"/>
  <c r="U117" i="10"/>
  <c r="T119" i="10"/>
  <c r="T118" i="10"/>
  <c r="T117" i="10"/>
  <c r="S119" i="10"/>
  <c r="S118" i="10"/>
  <c r="S117" i="10"/>
  <c r="X119" i="10"/>
  <c r="W119" i="10"/>
  <c r="X118" i="10"/>
  <c r="W118" i="10"/>
  <c r="V120" i="10"/>
  <c r="V111" i="10"/>
  <c r="V110" i="10"/>
  <c r="V109" i="10"/>
  <c r="U111" i="10"/>
  <c r="U110" i="10"/>
  <c r="U109" i="10"/>
  <c r="T111" i="10"/>
  <c r="T110" i="10"/>
  <c r="T109" i="10"/>
  <c r="S111" i="10"/>
  <c r="S110" i="10"/>
  <c r="S109" i="10"/>
  <c r="X111" i="10"/>
  <c r="W111" i="10"/>
  <c r="X110" i="10"/>
  <c r="W110" i="10"/>
  <c r="V112" i="10"/>
  <c r="V106" i="10"/>
  <c r="U106" i="10"/>
  <c r="T106" i="10"/>
  <c r="X106" i="10" s="1"/>
  <c r="S106" i="10"/>
  <c r="W106" i="10" s="1"/>
  <c r="V105" i="10"/>
  <c r="U105" i="10"/>
  <c r="T105" i="10"/>
  <c r="X105" i="10" s="1"/>
  <c r="S105" i="10"/>
  <c r="W105" i="10" s="1"/>
  <c r="V104" i="10"/>
  <c r="V107" i="10" s="1"/>
  <c r="U104" i="10"/>
  <c r="T104" i="10"/>
  <c r="S104" i="10"/>
  <c r="V101" i="10"/>
  <c r="U101" i="10"/>
  <c r="T101" i="10"/>
  <c r="X101" i="10" s="1"/>
  <c r="S101" i="10"/>
  <c r="W101" i="10" s="1"/>
  <c r="V100" i="10"/>
  <c r="U100" i="10"/>
  <c r="T100" i="10"/>
  <c r="X100" i="10" s="1"/>
  <c r="S100" i="10"/>
  <c r="W100" i="10" s="1"/>
  <c r="V99" i="10"/>
  <c r="V102" i="10" s="1"/>
  <c r="U99" i="10"/>
  <c r="T99" i="10"/>
  <c r="S99" i="10"/>
  <c r="V88" i="10"/>
  <c r="V87" i="10"/>
  <c r="V86" i="10"/>
  <c r="U88" i="10"/>
  <c r="U87" i="10"/>
  <c r="U86" i="10"/>
  <c r="T88" i="10"/>
  <c r="T87" i="10"/>
  <c r="T86" i="10"/>
  <c r="S88" i="10"/>
  <c r="S87" i="10"/>
  <c r="S86" i="10"/>
  <c r="X88" i="10"/>
  <c r="W88" i="10"/>
  <c r="X87" i="10"/>
  <c r="W87" i="10"/>
  <c r="V89" i="10"/>
  <c r="V72" i="10"/>
  <c r="V71" i="10"/>
  <c r="V70" i="10"/>
  <c r="U72" i="10"/>
  <c r="U71" i="10"/>
  <c r="U70" i="10"/>
  <c r="T72" i="10"/>
  <c r="T71" i="10"/>
  <c r="T70" i="10"/>
  <c r="S72" i="10"/>
  <c r="S71" i="10"/>
  <c r="S70" i="10"/>
  <c r="X72" i="10"/>
  <c r="W72" i="10"/>
  <c r="X71" i="10"/>
  <c r="W71" i="10"/>
  <c r="V73" i="10"/>
  <c r="V67" i="10"/>
  <c r="U67" i="10"/>
  <c r="T67" i="10"/>
  <c r="X67" i="10" s="1"/>
  <c r="S67" i="10"/>
  <c r="W67" i="10" s="1"/>
  <c r="V66" i="10"/>
  <c r="U66" i="10"/>
  <c r="T66" i="10"/>
  <c r="X66" i="10" s="1"/>
  <c r="S66" i="10"/>
  <c r="W66" i="10" s="1"/>
  <c r="V65" i="10"/>
  <c r="V68" i="10" s="1"/>
  <c r="U65" i="10"/>
  <c r="T65" i="10"/>
  <c r="S65" i="10"/>
  <c r="V62" i="10"/>
  <c r="U62" i="10"/>
  <c r="T62" i="10"/>
  <c r="X62" i="10" s="1"/>
  <c r="S62" i="10"/>
  <c r="W62" i="10" s="1"/>
  <c r="V61" i="10"/>
  <c r="U61" i="10"/>
  <c r="T61" i="10"/>
  <c r="X61" i="10" s="1"/>
  <c r="S61" i="10"/>
  <c r="W61" i="10" s="1"/>
  <c r="V60" i="10"/>
  <c r="V63" i="10" s="1"/>
  <c r="U60" i="10"/>
  <c r="T60" i="10"/>
  <c r="S60" i="10"/>
  <c r="V53" i="10"/>
  <c r="V52" i="10"/>
  <c r="V51" i="10"/>
  <c r="U53" i="10"/>
  <c r="U52" i="10"/>
  <c r="U51" i="10"/>
  <c r="T53" i="10"/>
  <c r="T52" i="10"/>
  <c r="T51" i="10"/>
  <c r="S53" i="10"/>
  <c r="S52" i="10"/>
  <c r="S51" i="10"/>
  <c r="X53" i="10"/>
  <c r="W53" i="10"/>
  <c r="X52" i="10"/>
  <c r="W52" i="10"/>
  <c r="V54" i="10"/>
  <c r="V48" i="10"/>
  <c r="U48" i="10"/>
  <c r="T48" i="10"/>
  <c r="X48" i="10" s="1"/>
  <c r="S48" i="10"/>
  <c r="W48" i="10" s="1"/>
  <c r="V47" i="10"/>
  <c r="U47" i="10"/>
  <c r="T47" i="10"/>
  <c r="X47" i="10" s="1"/>
  <c r="S47" i="10"/>
  <c r="W47" i="10" s="1"/>
  <c r="V46" i="10"/>
  <c r="V49" i="10" s="1"/>
  <c r="U46" i="10"/>
  <c r="T46" i="10"/>
  <c r="S46" i="10"/>
  <c r="V43" i="10"/>
  <c r="U43" i="10"/>
  <c r="T43" i="10"/>
  <c r="X43" i="10" s="1"/>
  <c r="S43" i="10"/>
  <c r="W43" i="10" s="1"/>
  <c r="V42" i="10"/>
  <c r="U42" i="10"/>
  <c r="T42" i="10"/>
  <c r="X42" i="10" s="1"/>
  <c r="S42" i="10"/>
  <c r="W42" i="10" s="1"/>
  <c r="V41" i="10"/>
  <c r="V44" i="10" s="1"/>
  <c r="U41" i="10"/>
  <c r="T41" i="10"/>
  <c r="S41" i="10"/>
  <c r="S36" i="10"/>
  <c r="V38" i="10"/>
  <c r="U38" i="10"/>
  <c r="T38" i="10"/>
  <c r="X38" i="10" s="1"/>
  <c r="S38" i="10"/>
  <c r="W38" i="10" s="1"/>
  <c r="V37" i="10"/>
  <c r="U37" i="10"/>
  <c r="T37" i="10"/>
  <c r="X37" i="10" s="1"/>
  <c r="S37" i="10"/>
  <c r="W37" i="10" s="1"/>
  <c r="V36" i="10"/>
  <c r="V39" i="10" s="1"/>
  <c r="U36" i="10"/>
  <c r="T36" i="10"/>
  <c r="T33" i="10"/>
  <c r="T32" i="10"/>
  <c r="T31" i="10"/>
  <c r="S33" i="10"/>
  <c r="S32" i="10"/>
  <c r="S31" i="10"/>
  <c r="V33" i="10"/>
  <c r="U33" i="10"/>
  <c r="X33" i="10"/>
  <c r="W33" i="10"/>
  <c r="V32" i="10"/>
  <c r="U32" i="10"/>
  <c r="X32" i="10"/>
  <c r="W32" i="10"/>
  <c r="V31" i="10"/>
  <c r="V34" i="10" s="1"/>
  <c r="U31" i="10"/>
  <c r="V28" i="10"/>
  <c r="V27" i="10"/>
  <c r="V26" i="10"/>
  <c r="U28" i="10"/>
  <c r="U27" i="10"/>
  <c r="U26" i="10"/>
  <c r="T28" i="10"/>
  <c r="X28" i="10" s="1"/>
  <c r="T27" i="10"/>
  <c r="X27" i="10" s="1"/>
  <c r="T26" i="10"/>
  <c r="X26" i="10" s="1"/>
  <c r="S28" i="10"/>
  <c r="S27" i="10"/>
  <c r="S26" i="10"/>
  <c r="W28" i="10"/>
  <c r="W27" i="10"/>
  <c r="V29" i="10"/>
  <c r="T29" i="10"/>
  <c r="X29" i="10" s="1"/>
  <c r="V23" i="10"/>
  <c r="V22" i="10"/>
  <c r="V21" i="10"/>
  <c r="U23" i="10"/>
  <c r="U22" i="10"/>
  <c r="U21" i="10"/>
  <c r="T23" i="10"/>
  <c r="T22" i="10"/>
  <c r="T21" i="10"/>
  <c r="S23" i="10"/>
  <c r="S22" i="10"/>
  <c r="S21" i="10"/>
  <c r="X23" i="10"/>
  <c r="W23" i="10"/>
  <c r="X22" i="10"/>
  <c r="W22" i="10"/>
  <c r="V24" i="10"/>
  <c r="V18" i="10"/>
  <c r="V16" i="10"/>
  <c r="U18" i="10"/>
  <c r="U17" i="10"/>
  <c r="U16" i="10"/>
  <c r="T18" i="10"/>
  <c r="T17" i="10"/>
  <c r="T16" i="10"/>
  <c r="S18" i="10"/>
  <c r="S17" i="10"/>
  <c r="S16" i="10"/>
  <c r="W16" i="10" s="1"/>
  <c r="X18" i="10"/>
  <c r="W18" i="10"/>
  <c r="X17" i="10"/>
  <c r="W17" i="10"/>
  <c r="V19" i="10"/>
  <c r="U7" i="10"/>
  <c r="U186" i="10" s="1"/>
  <c r="V7" i="10"/>
  <c r="V186" i="10" s="1"/>
  <c r="V6" i="10"/>
  <c r="V185" i="10" s="1"/>
  <c r="V5" i="10"/>
  <c r="V184" i="10" s="1"/>
  <c r="V187" i="10" s="1"/>
  <c r="U6" i="10"/>
  <c r="U185" i="10" s="1"/>
  <c r="U5" i="10"/>
  <c r="U184" i="10" s="1"/>
  <c r="T7" i="10"/>
  <c r="T186" i="10" s="1"/>
  <c r="X186" i="10" s="1"/>
  <c r="T6" i="10"/>
  <c r="T185" i="10" s="1"/>
  <c r="X185" i="10" s="1"/>
  <c r="T5" i="10"/>
  <c r="T184" i="10" s="1"/>
  <c r="S7" i="10"/>
  <c r="S186" i="10" s="1"/>
  <c r="W186" i="10" s="1"/>
  <c r="S6" i="10"/>
  <c r="S185" i="10" s="1"/>
  <c r="W185" i="10" s="1"/>
  <c r="S5" i="10"/>
  <c r="S184" i="10" s="1"/>
  <c r="V8" i="10"/>
  <c r="T8" i="10"/>
  <c r="X8" i="10" s="1"/>
  <c r="S8" i="10"/>
  <c r="X7" i="10"/>
  <c r="X6" i="10"/>
  <c r="I17" i="2"/>
  <c r="CS12" i="2"/>
  <c r="DA13" i="2"/>
  <c r="GD10" i="2"/>
  <c r="GD8" i="2"/>
  <c r="BQ5" i="3"/>
  <c r="BQ4" i="3"/>
  <c r="BM8" i="3"/>
  <c r="BM7" i="3"/>
  <c r="BM6" i="3"/>
  <c r="BE9" i="3"/>
  <c r="BE8" i="3"/>
  <c r="BE7" i="3"/>
  <c r="AW9" i="3"/>
  <c r="AW8" i="3"/>
  <c r="AW7" i="3"/>
  <c r="AW11" i="3" s="1"/>
  <c r="AO10" i="3"/>
  <c r="AO9" i="3"/>
  <c r="AO8" i="3"/>
  <c r="AO12" i="3" s="1"/>
  <c r="AG9" i="3"/>
  <c r="AG8" i="3"/>
  <c r="AG7" i="3"/>
  <c r="Y8" i="3"/>
  <c r="Y7" i="3"/>
  <c r="Y6" i="3"/>
  <c r="Q8" i="3"/>
  <c r="Q7" i="3"/>
  <c r="Q6" i="3"/>
  <c r="Q10" i="3" s="1"/>
  <c r="I11" i="3"/>
  <c r="I9" i="3"/>
  <c r="I10" i="3"/>
  <c r="GL8" i="2"/>
  <c r="GL7" i="2"/>
  <c r="GL6" i="2"/>
  <c r="GL10" i="2" s="1"/>
  <c r="GD9" i="2"/>
  <c r="FV8" i="2"/>
  <c r="FV7" i="2"/>
  <c r="FV6" i="2"/>
  <c r="FV10" i="2" s="1"/>
  <c r="FN9" i="2"/>
  <c r="FN8" i="2"/>
  <c r="FN7" i="2"/>
  <c r="FF6" i="2"/>
  <c r="FF5" i="2"/>
  <c r="FF4" i="2"/>
  <c r="EX8" i="2"/>
  <c r="EX7" i="2"/>
  <c r="EX6" i="2"/>
  <c r="EX10" i="2" s="1"/>
  <c r="EP6" i="2"/>
  <c r="EP5" i="2"/>
  <c r="EP4" i="2"/>
  <c r="EP8" i="2" s="1"/>
  <c r="EH6" i="2"/>
  <c r="EH5" i="2"/>
  <c r="EH4" i="2"/>
  <c r="DZ10" i="2"/>
  <c r="DZ9" i="2"/>
  <c r="DZ8" i="2"/>
  <c r="DR8" i="2"/>
  <c r="DR7" i="2"/>
  <c r="DR6" i="2"/>
  <c r="DI6" i="2"/>
  <c r="DI5" i="2"/>
  <c r="DI4" i="2"/>
  <c r="DA15" i="2"/>
  <c r="DA14" i="2"/>
  <c r="CS14" i="2"/>
  <c r="CS13" i="2"/>
  <c r="CK7" i="2"/>
  <c r="CK6" i="2"/>
  <c r="CK5" i="2"/>
  <c r="CC7" i="2"/>
  <c r="CC6" i="2"/>
  <c r="CC5" i="2"/>
  <c r="BU7" i="2"/>
  <c r="BU6" i="2"/>
  <c r="BU5" i="2"/>
  <c r="BM10" i="2"/>
  <c r="BM9" i="2"/>
  <c r="BM8" i="2"/>
  <c r="BE7" i="2"/>
  <c r="BE6" i="2"/>
  <c r="BE5" i="2"/>
  <c r="AW6" i="2"/>
  <c r="AW7" i="2"/>
  <c r="AW8" i="2"/>
  <c r="AO8" i="2"/>
  <c r="AO6" i="2"/>
  <c r="AG7" i="2"/>
  <c r="AG5" i="2"/>
  <c r="Y8" i="2"/>
  <c r="Y6" i="2"/>
  <c r="Q7" i="2"/>
  <c r="Q5" i="2"/>
  <c r="I19" i="2"/>
  <c r="Q174" i="9"/>
  <c r="P174" i="9"/>
  <c r="O174" i="9"/>
  <c r="N174" i="9"/>
  <c r="L174" i="9"/>
  <c r="K174" i="9"/>
  <c r="J174" i="9"/>
  <c r="I174" i="9"/>
  <c r="G174" i="9"/>
  <c r="F174" i="9"/>
  <c r="E174" i="9"/>
  <c r="D174" i="9"/>
  <c r="Q169" i="9"/>
  <c r="P169" i="9"/>
  <c r="O169" i="9"/>
  <c r="N169" i="9"/>
  <c r="L169" i="9"/>
  <c r="K169" i="9"/>
  <c r="J169" i="9"/>
  <c r="I169" i="9"/>
  <c r="G169" i="9"/>
  <c r="F169" i="9"/>
  <c r="E169" i="9"/>
  <c r="D169" i="9"/>
  <c r="Q163" i="9"/>
  <c r="P163" i="9"/>
  <c r="O163" i="9"/>
  <c r="N163" i="9"/>
  <c r="L163" i="9"/>
  <c r="K163" i="9"/>
  <c r="J163" i="9"/>
  <c r="I163" i="9"/>
  <c r="G163" i="9"/>
  <c r="F163" i="9"/>
  <c r="E163" i="9"/>
  <c r="D163" i="9"/>
  <c r="Q160" i="9"/>
  <c r="P160" i="9"/>
  <c r="O160" i="9"/>
  <c r="N160" i="9"/>
  <c r="L160" i="9"/>
  <c r="K160" i="9"/>
  <c r="J160" i="9"/>
  <c r="I160" i="9"/>
  <c r="G160" i="9"/>
  <c r="F160" i="9"/>
  <c r="E160" i="9"/>
  <c r="D160" i="9"/>
  <c r="Q155" i="9"/>
  <c r="P155" i="9"/>
  <c r="O155" i="9"/>
  <c r="N155" i="9"/>
  <c r="L155" i="9"/>
  <c r="K155" i="9"/>
  <c r="J155" i="9"/>
  <c r="I155" i="9"/>
  <c r="G155" i="9"/>
  <c r="F155" i="9"/>
  <c r="E155" i="9"/>
  <c r="D155" i="9"/>
  <c r="Q152" i="9"/>
  <c r="P152" i="9"/>
  <c r="O152" i="9"/>
  <c r="N152" i="9"/>
  <c r="L152" i="9"/>
  <c r="K152" i="9"/>
  <c r="J152" i="9"/>
  <c r="I152" i="9"/>
  <c r="G152" i="9"/>
  <c r="F152" i="9"/>
  <c r="E152" i="9"/>
  <c r="D152" i="9"/>
  <c r="Q149" i="9"/>
  <c r="P149" i="9"/>
  <c r="O149" i="9"/>
  <c r="N149" i="9"/>
  <c r="L149" i="9"/>
  <c r="K149" i="9"/>
  <c r="J149" i="9"/>
  <c r="I149" i="9"/>
  <c r="G149" i="9"/>
  <c r="F149" i="9"/>
  <c r="E149" i="9"/>
  <c r="D149" i="9"/>
  <c r="Q142" i="9"/>
  <c r="P142" i="9"/>
  <c r="O142" i="9"/>
  <c r="N142" i="9"/>
  <c r="L142" i="9"/>
  <c r="K142" i="9"/>
  <c r="J142" i="9"/>
  <c r="I142" i="9"/>
  <c r="G142" i="9"/>
  <c r="F142" i="9"/>
  <c r="E142" i="9"/>
  <c r="D142" i="9"/>
  <c r="Q136" i="9"/>
  <c r="P136" i="9"/>
  <c r="O136" i="9"/>
  <c r="N136" i="9"/>
  <c r="L136" i="9"/>
  <c r="K136" i="9"/>
  <c r="J136" i="9"/>
  <c r="I136" i="9"/>
  <c r="G136" i="9"/>
  <c r="F136" i="9"/>
  <c r="E136" i="9"/>
  <c r="D136" i="9"/>
  <c r="Q119" i="9"/>
  <c r="P119" i="9"/>
  <c r="O119" i="9"/>
  <c r="N119" i="9"/>
  <c r="L119" i="9"/>
  <c r="J119" i="9"/>
  <c r="G119" i="9"/>
  <c r="F119" i="9"/>
  <c r="E119" i="9"/>
  <c r="D119" i="9"/>
  <c r="Q106" i="9"/>
  <c r="P106" i="9"/>
  <c r="O106" i="9"/>
  <c r="N106" i="9"/>
  <c r="L106" i="9"/>
  <c r="K106" i="9"/>
  <c r="J106" i="9"/>
  <c r="I106" i="9"/>
  <c r="G106" i="9"/>
  <c r="F106" i="9"/>
  <c r="E106" i="9"/>
  <c r="D106" i="9"/>
  <c r="Q100" i="9"/>
  <c r="I100" i="9"/>
  <c r="D100" i="9"/>
  <c r="P100" i="9"/>
  <c r="O100" i="9"/>
  <c r="N100" i="9"/>
  <c r="L100" i="9"/>
  <c r="K100" i="9"/>
  <c r="J100" i="9"/>
  <c r="G100" i="9"/>
  <c r="F100" i="9"/>
  <c r="E100" i="9"/>
  <c r="Q95" i="9"/>
  <c r="P95" i="9"/>
  <c r="O95" i="9"/>
  <c r="N95" i="9"/>
  <c r="L95" i="9"/>
  <c r="K95" i="9"/>
  <c r="J95" i="9"/>
  <c r="I95" i="9"/>
  <c r="G95" i="9"/>
  <c r="F95" i="9"/>
  <c r="E95" i="9"/>
  <c r="D95" i="9"/>
  <c r="Q92" i="9"/>
  <c r="P92" i="9"/>
  <c r="O92" i="9"/>
  <c r="N92" i="9"/>
  <c r="L92" i="9"/>
  <c r="K92" i="9"/>
  <c r="J92" i="9"/>
  <c r="I92" i="9"/>
  <c r="G92" i="9"/>
  <c r="F92" i="9"/>
  <c r="E92" i="9"/>
  <c r="D92" i="9"/>
  <c r="Q85" i="9"/>
  <c r="P85" i="9"/>
  <c r="O85" i="9"/>
  <c r="N85" i="9"/>
  <c r="L85" i="9"/>
  <c r="K85" i="9"/>
  <c r="J85" i="9"/>
  <c r="I85" i="9"/>
  <c r="G85" i="9"/>
  <c r="F85" i="9"/>
  <c r="E85" i="9"/>
  <c r="D85" i="9"/>
  <c r="Q82" i="9"/>
  <c r="P82" i="9"/>
  <c r="O82" i="9"/>
  <c r="N82" i="9"/>
  <c r="L82" i="9"/>
  <c r="K82" i="9"/>
  <c r="J82" i="9"/>
  <c r="I82" i="9"/>
  <c r="G82" i="9"/>
  <c r="F82" i="9"/>
  <c r="E82" i="9"/>
  <c r="D82" i="9"/>
  <c r="Q77" i="9"/>
  <c r="P77" i="9"/>
  <c r="O77" i="9"/>
  <c r="N77" i="9"/>
  <c r="L77" i="9"/>
  <c r="K77" i="9"/>
  <c r="J77" i="9"/>
  <c r="I77" i="9"/>
  <c r="G77" i="9"/>
  <c r="F77" i="9"/>
  <c r="E77" i="9"/>
  <c r="D77" i="9"/>
  <c r="D70" i="9"/>
  <c r="Q73" i="9"/>
  <c r="P73" i="9"/>
  <c r="O73" i="9"/>
  <c r="N73" i="9"/>
  <c r="L73" i="9"/>
  <c r="K73" i="9"/>
  <c r="J73" i="9"/>
  <c r="I73" i="9"/>
  <c r="G73" i="9"/>
  <c r="F73" i="9"/>
  <c r="E73" i="9"/>
  <c r="D73" i="9"/>
  <c r="Q70" i="9"/>
  <c r="P70" i="9"/>
  <c r="O70" i="9"/>
  <c r="N70" i="9"/>
  <c r="L70" i="9"/>
  <c r="K70" i="9"/>
  <c r="J70" i="9"/>
  <c r="I70" i="9"/>
  <c r="G70" i="9"/>
  <c r="F70" i="9"/>
  <c r="E70" i="9"/>
  <c r="Q66" i="9"/>
  <c r="P66" i="9"/>
  <c r="O66" i="9"/>
  <c r="N66" i="9"/>
  <c r="L66" i="9"/>
  <c r="K66" i="9"/>
  <c r="J66" i="9"/>
  <c r="I66" i="9"/>
  <c r="G66" i="9"/>
  <c r="F66" i="9"/>
  <c r="E66" i="9"/>
  <c r="D66" i="9"/>
  <c r="Q63" i="9"/>
  <c r="P63" i="9"/>
  <c r="O63" i="9"/>
  <c r="N63" i="9"/>
  <c r="L63" i="9"/>
  <c r="K63" i="9"/>
  <c r="J63" i="9"/>
  <c r="G63" i="9"/>
  <c r="F63" i="9"/>
  <c r="E63" i="9"/>
  <c r="D63" i="9"/>
  <c r="F49" i="9"/>
  <c r="E49" i="9"/>
  <c r="D49" i="9"/>
  <c r="G49" i="9"/>
  <c r="I49" i="9"/>
  <c r="L49" i="9"/>
  <c r="K49" i="9"/>
  <c r="J49" i="9"/>
  <c r="N49" i="9"/>
  <c r="O49" i="9"/>
  <c r="D45" i="9"/>
  <c r="Q45" i="9"/>
  <c r="P45" i="9"/>
  <c r="O45" i="9"/>
  <c r="N45" i="9"/>
  <c r="L45" i="9"/>
  <c r="K45" i="9"/>
  <c r="J45" i="9"/>
  <c r="I45" i="9"/>
  <c r="G45" i="9"/>
  <c r="F45" i="9"/>
  <c r="E45" i="9"/>
  <c r="Q39" i="9"/>
  <c r="P39" i="9"/>
  <c r="O39" i="9"/>
  <c r="N39" i="9"/>
  <c r="L39" i="9"/>
  <c r="K39" i="9"/>
  <c r="J39" i="9"/>
  <c r="I39" i="9"/>
  <c r="G39" i="9"/>
  <c r="F39" i="9"/>
  <c r="E39" i="9"/>
  <c r="D39" i="9"/>
  <c r="Q33" i="9"/>
  <c r="P33" i="9"/>
  <c r="O33" i="9"/>
  <c r="N33" i="9"/>
  <c r="L33" i="9"/>
  <c r="K33" i="9"/>
  <c r="J33" i="9"/>
  <c r="I33" i="9"/>
  <c r="G33" i="9"/>
  <c r="F33" i="9"/>
  <c r="E33" i="9"/>
  <c r="D33" i="9"/>
  <c r="Q25" i="9"/>
  <c r="P25" i="9"/>
  <c r="O25" i="9"/>
  <c r="N25" i="9"/>
  <c r="L25" i="9"/>
  <c r="K25" i="9"/>
  <c r="J25" i="9"/>
  <c r="I25" i="9"/>
  <c r="G25" i="9"/>
  <c r="F25" i="9"/>
  <c r="E25" i="9"/>
  <c r="D25" i="9"/>
  <c r="Q19" i="9"/>
  <c r="P19" i="9"/>
  <c r="O19" i="9"/>
  <c r="N19" i="9"/>
  <c r="L19" i="9"/>
  <c r="K19" i="9"/>
  <c r="J19" i="9"/>
  <c r="I19" i="9"/>
  <c r="G19" i="9"/>
  <c r="F19" i="9"/>
  <c r="E19" i="9"/>
  <c r="D19" i="9"/>
  <c r="D14" i="9"/>
  <c r="Q14" i="9"/>
  <c r="P14" i="9"/>
  <c r="O14" i="9"/>
  <c r="N14" i="9"/>
  <c r="L14" i="9"/>
  <c r="K14" i="9"/>
  <c r="J14" i="9"/>
  <c r="I14" i="9"/>
  <c r="G14" i="9"/>
  <c r="F14" i="9"/>
  <c r="E14" i="9"/>
  <c r="E10" i="9"/>
  <c r="Q10" i="9"/>
  <c r="P10" i="9"/>
  <c r="O10" i="9"/>
  <c r="L10" i="9"/>
  <c r="K10" i="9"/>
  <c r="J10" i="9"/>
  <c r="G10" i="9"/>
  <c r="F10" i="9"/>
  <c r="N10" i="9"/>
  <c r="D10" i="9"/>
  <c r="I10" i="9"/>
  <c r="D18" i="2" a="1"/>
  <c r="D18" i="2" s="1"/>
  <c r="S33" i="1"/>
  <c r="S34" i="1"/>
  <c r="S31" i="1"/>
  <c r="S28" i="1"/>
  <c r="O31" i="1"/>
  <c r="O34" i="1" s="1"/>
  <c r="O28" i="1"/>
  <c r="O33" i="1"/>
  <c r="V21" i="1"/>
  <c r="U19" i="1"/>
  <c r="U20" i="1"/>
  <c r="U21" i="1"/>
  <c r="U22" i="1"/>
  <c r="V22" i="1" s="1"/>
  <c r="U23" i="1"/>
  <c r="V23" i="1" s="1"/>
  <c r="U24" i="1"/>
  <c r="V24" i="1" s="1"/>
  <c r="U18" i="1"/>
  <c r="U17" i="1"/>
  <c r="V17" i="1" s="1"/>
  <c r="V20" i="1"/>
  <c r="V19" i="1"/>
  <c r="V18" i="1"/>
  <c r="V14" i="1"/>
  <c r="X14" i="1"/>
  <c r="S14" i="1"/>
  <c r="S25" i="1"/>
  <c r="I17" i="1"/>
  <c r="J17" i="1" s="1"/>
  <c r="I19" i="1"/>
  <c r="J19" i="1" s="1"/>
  <c r="I20" i="1"/>
  <c r="J20" i="1" s="1"/>
  <c r="I18" i="1"/>
  <c r="J18" i="1" s="1"/>
  <c r="F14" i="1"/>
  <c r="I14" i="1"/>
  <c r="F25" i="1"/>
  <c r="U14" i="1"/>
  <c r="R14" i="1"/>
  <c r="R25" i="1"/>
  <c r="J14" i="1"/>
  <c r="G14" i="1"/>
  <c r="G25" i="1"/>
  <c r="S130" i="11" l="1"/>
  <c r="W127" i="11"/>
  <c r="T130" i="11"/>
  <c r="X130" i="11" s="1"/>
  <c r="X127" i="11"/>
  <c r="S125" i="11"/>
  <c r="W122" i="11"/>
  <c r="T125" i="11"/>
  <c r="X125" i="11" s="1"/>
  <c r="X122" i="11"/>
  <c r="S118" i="11"/>
  <c r="W115" i="11"/>
  <c r="T118" i="11"/>
  <c r="X118" i="11" s="1"/>
  <c r="X115" i="11"/>
  <c r="S113" i="11"/>
  <c r="W110" i="11"/>
  <c r="T113" i="11"/>
  <c r="X113" i="11" s="1"/>
  <c r="X110" i="11"/>
  <c r="S106" i="11"/>
  <c r="W103" i="11"/>
  <c r="T106" i="11"/>
  <c r="X106" i="11" s="1"/>
  <c r="X103" i="11"/>
  <c r="S96" i="11"/>
  <c r="W93" i="11"/>
  <c r="T96" i="11"/>
  <c r="X96" i="11" s="1"/>
  <c r="X93" i="11"/>
  <c r="S89" i="11"/>
  <c r="W86" i="11"/>
  <c r="T89" i="11"/>
  <c r="X89" i="11" s="1"/>
  <c r="X86" i="11"/>
  <c r="S82" i="11"/>
  <c r="W79" i="11"/>
  <c r="T82" i="11"/>
  <c r="X82" i="11" s="1"/>
  <c r="X79" i="11"/>
  <c r="S75" i="11"/>
  <c r="W72" i="11"/>
  <c r="T75" i="11"/>
  <c r="X75" i="11" s="1"/>
  <c r="X72" i="11"/>
  <c r="S70" i="11"/>
  <c r="W67" i="11"/>
  <c r="T70" i="11"/>
  <c r="X70" i="11" s="1"/>
  <c r="X67" i="11"/>
  <c r="S61" i="11"/>
  <c r="W58" i="11"/>
  <c r="T61" i="11"/>
  <c r="X61" i="11" s="1"/>
  <c r="X58" i="11"/>
  <c r="S56" i="11"/>
  <c r="W53" i="11"/>
  <c r="T56" i="11"/>
  <c r="X56" i="11" s="1"/>
  <c r="X53" i="11"/>
  <c r="S49" i="11"/>
  <c r="W46" i="11"/>
  <c r="T49" i="11"/>
  <c r="X49" i="11" s="1"/>
  <c r="X46" i="11"/>
  <c r="S44" i="11"/>
  <c r="W41" i="11"/>
  <c r="T44" i="11"/>
  <c r="X44" i="11" s="1"/>
  <c r="X41" i="11"/>
  <c r="S20" i="11"/>
  <c r="W17" i="11"/>
  <c r="T20" i="11"/>
  <c r="X20" i="11" s="1"/>
  <c r="X17" i="11"/>
  <c r="S25" i="11"/>
  <c r="W22" i="11"/>
  <c r="T25" i="11"/>
  <c r="X25" i="11" s="1"/>
  <c r="X22" i="11"/>
  <c r="S32" i="11"/>
  <c r="W29" i="11"/>
  <c r="T32" i="11"/>
  <c r="X32" i="11" s="1"/>
  <c r="X29" i="11"/>
  <c r="S11" i="11"/>
  <c r="W8" i="11"/>
  <c r="T11" i="11"/>
  <c r="X11" i="11" s="1"/>
  <c r="X8" i="11"/>
  <c r="S6" i="11"/>
  <c r="W3" i="11"/>
  <c r="T6" i="11"/>
  <c r="X6" i="11" s="1"/>
  <c r="X3" i="11"/>
  <c r="S187" i="10"/>
  <c r="W184" i="10"/>
  <c r="T187" i="10"/>
  <c r="X184" i="10"/>
  <c r="S181" i="10"/>
  <c r="W178" i="10"/>
  <c r="T181" i="10"/>
  <c r="X181" i="10" s="1"/>
  <c r="X178" i="10"/>
  <c r="S176" i="10"/>
  <c r="W173" i="10"/>
  <c r="T176" i="10"/>
  <c r="X176" i="10" s="1"/>
  <c r="X173" i="10"/>
  <c r="S170" i="10"/>
  <c r="W167" i="10"/>
  <c r="T170" i="10"/>
  <c r="X170" i="10" s="1"/>
  <c r="X167" i="10"/>
  <c r="S164" i="10"/>
  <c r="W161" i="10"/>
  <c r="T164" i="10"/>
  <c r="X164" i="10" s="1"/>
  <c r="X161" i="10"/>
  <c r="S159" i="10"/>
  <c r="W156" i="10"/>
  <c r="T159" i="10"/>
  <c r="X159" i="10" s="1"/>
  <c r="X156" i="10"/>
  <c r="S154" i="10"/>
  <c r="W151" i="10"/>
  <c r="T154" i="10"/>
  <c r="X154" i="10" s="1"/>
  <c r="X151" i="10"/>
  <c r="S149" i="10"/>
  <c r="W146" i="10"/>
  <c r="T149" i="10"/>
  <c r="X149" i="10" s="1"/>
  <c r="X146" i="10"/>
  <c r="S144" i="10"/>
  <c r="W141" i="10"/>
  <c r="T144" i="10"/>
  <c r="X144" i="10" s="1"/>
  <c r="X141" i="10"/>
  <c r="S135" i="10"/>
  <c r="W132" i="10"/>
  <c r="T135" i="10"/>
  <c r="X135" i="10" s="1"/>
  <c r="X132" i="10"/>
  <c r="S128" i="10"/>
  <c r="W125" i="10"/>
  <c r="T128" i="10"/>
  <c r="X128" i="10" s="1"/>
  <c r="X125" i="10"/>
  <c r="S120" i="10"/>
  <c r="W117" i="10"/>
  <c r="T120" i="10"/>
  <c r="X120" i="10" s="1"/>
  <c r="X117" i="10"/>
  <c r="S112" i="10"/>
  <c r="W109" i="10"/>
  <c r="T112" i="10"/>
  <c r="X112" i="10" s="1"/>
  <c r="X109" i="10"/>
  <c r="S107" i="10"/>
  <c r="W104" i="10"/>
  <c r="T107" i="10"/>
  <c r="X107" i="10" s="1"/>
  <c r="X104" i="10"/>
  <c r="S102" i="10"/>
  <c r="W99" i="10"/>
  <c r="T102" i="10"/>
  <c r="X102" i="10" s="1"/>
  <c r="X99" i="10"/>
  <c r="S89" i="10"/>
  <c r="W86" i="10"/>
  <c r="T89" i="10"/>
  <c r="X89" i="10" s="1"/>
  <c r="X86" i="10"/>
  <c r="S73" i="10"/>
  <c r="W70" i="10"/>
  <c r="T73" i="10"/>
  <c r="X73" i="10" s="1"/>
  <c r="X70" i="10"/>
  <c r="S68" i="10"/>
  <c r="W65" i="10"/>
  <c r="T68" i="10"/>
  <c r="X68" i="10" s="1"/>
  <c r="X65" i="10"/>
  <c r="S63" i="10"/>
  <c r="W60" i="10"/>
  <c r="T63" i="10"/>
  <c r="X63" i="10" s="1"/>
  <c r="X60" i="10"/>
  <c r="S54" i="10"/>
  <c r="W51" i="10"/>
  <c r="T54" i="10"/>
  <c r="X54" i="10" s="1"/>
  <c r="X51" i="10"/>
  <c r="S49" i="10"/>
  <c r="W46" i="10"/>
  <c r="T49" i="10"/>
  <c r="X49" i="10" s="1"/>
  <c r="X46" i="10"/>
  <c r="S44" i="10"/>
  <c r="W41" i="10"/>
  <c r="T44" i="10"/>
  <c r="X44" i="10" s="1"/>
  <c r="X41" i="10"/>
  <c r="S39" i="10"/>
  <c r="W36" i="10"/>
  <c r="T39" i="10"/>
  <c r="X39" i="10" s="1"/>
  <c r="X36" i="10"/>
  <c r="S34" i="10"/>
  <c r="W31" i="10"/>
  <c r="T34" i="10"/>
  <c r="X34" i="10" s="1"/>
  <c r="X31" i="10"/>
  <c r="S29" i="10"/>
  <c r="W26" i="10"/>
  <c r="S24" i="10"/>
  <c r="W21" i="10"/>
  <c r="T24" i="10"/>
  <c r="X24" i="10" s="1"/>
  <c r="X21" i="10"/>
  <c r="S19" i="10"/>
  <c r="T19" i="10"/>
  <c r="X19" i="10" s="1"/>
  <c r="X16" i="10"/>
  <c r="W8" i="10"/>
  <c r="U8" i="10"/>
  <c r="W5" i="10"/>
  <c r="X5" i="10"/>
  <c r="W6" i="10"/>
  <c r="W7" i="10"/>
  <c r="GD12" i="2"/>
  <c r="BM10" i="3"/>
  <c r="BM9" i="3"/>
  <c r="BE11" i="3"/>
  <c r="BE10" i="3"/>
  <c r="AW10" i="3"/>
  <c r="AO11" i="3"/>
  <c r="AG11" i="3"/>
  <c r="AG10" i="3"/>
  <c r="Y10" i="3"/>
  <c r="Y9" i="3"/>
  <c r="Q9" i="3"/>
  <c r="I13" i="3"/>
  <c r="I12" i="3"/>
  <c r="GL9" i="2"/>
  <c r="GD11" i="2"/>
  <c r="FV9" i="2"/>
  <c r="FN11" i="2"/>
  <c r="FN10" i="2"/>
  <c r="FF8" i="2"/>
  <c r="FF7" i="2"/>
  <c r="EH8" i="2"/>
  <c r="EX9" i="2"/>
  <c r="EP7" i="2"/>
  <c r="DA16" i="2"/>
  <c r="EH7" i="2"/>
  <c r="DR10" i="2"/>
  <c r="DZ12" i="2"/>
  <c r="DZ11" i="2"/>
  <c r="DR9" i="2"/>
  <c r="CK9" i="2"/>
  <c r="DI8" i="2"/>
  <c r="DI7" i="2"/>
  <c r="BU9" i="2"/>
  <c r="DA17" i="2"/>
  <c r="CC9" i="2"/>
  <c r="CS16" i="2"/>
  <c r="CS15" i="2"/>
  <c r="BE9" i="2"/>
  <c r="CK8" i="2"/>
  <c r="BM12" i="2"/>
  <c r="CC8" i="2"/>
  <c r="AO10" i="2"/>
  <c r="BU8" i="2"/>
  <c r="AW10" i="2"/>
  <c r="BM11" i="2"/>
  <c r="BE8" i="2"/>
  <c r="AG9" i="2"/>
  <c r="AW9" i="2"/>
  <c r="Y10" i="2"/>
  <c r="AO9" i="2"/>
  <c r="I21" i="2"/>
  <c r="Y9" i="2"/>
  <c r="AG8" i="2"/>
  <c r="Q9" i="2"/>
  <c r="I20" i="2"/>
  <c r="X187" i="10" l="1"/>
  <c r="V188" i="10"/>
  <c r="W130" i="11"/>
  <c r="U130" i="11"/>
  <c r="W125" i="11"/>
  <c r="U125" i="11"/>
  <c r="W118" i="11"/>
  <c r="U118" i="11"/>
  <c r="W113" i="11"/>
  <c r="U113" i="11"/>
  <c r="W106" i="11"/>
  <c r="U106" i="11"/>
  <c r="W96" i="11"/>
  <c r="U96" i="11"/>
  <c r="W89" i="11"/>
  <c r="U89" i="11"/>
  <c r="W82" i="11"/>
  <c r="U82" i="11"/>
  <c r="W75" i="11"/>
  <c r="U75" i="11"/>
  <c r="W70" i="11"/>
  <c r="U70" i="11"/>
  <c r="W61" i="11"/>
  <c r="U61" i="11"/>
  <c r="W56" i="11"/>
  <c r="U56" i="11"/>
  <c r="W49" i="11"/>
  <c r="U49" i="11"/>
  <c r="W44" i="11"/>
  <c r="U44" i="11"/>
  <c r="W20" i="11"/>
  <c r="U20" i="11"/>
  <c r="W25" i="11"/>
  <c r="U25" i="11"/>
  <c r="W32" i="11"/>
  <c r="U32" i="11"/>
  <c r="W11" i="11"/>
  <c r="U11" i="11"/>
  <c r="W6" i="11"/>
  <c r="U6" i="11"/>
  <c r="W187" i="10"/>
  <c r="U187" i="10"/>
  <c r="W181" i="10"/>
  <c r="U181" i="10"/>
  <c r="W176" i="10"/>
  <c r="U176" i="10"/>
  <c r="W170" i="10"/>
  <c r="U170" i="10"/>
  <c r="W164" i="10"/>
  <c r="U164" i="10"/>
  <c r="W159" i="10"/>
  <c r="U159" i="10"/>
  <c r="W154" i="10"/>
  <c r="U154" i="10"/>
  <c r="W149" i="10"/>
  <c r="U149" i="10"/>
  <c r="W144" i="10"/>
  <c r="U144" i="10"/>
  <c r="W135" i="10"/>
  <c r="U135" i="10"/>
  <c r="W128" i="10"/>
  <c r="U128" i="10"/>
  <c r="W120" i="10"/>
  <c r="U120" i="10"/>
  <c r="W112" i="10"/>
  <c r="U112" i="10"/>
  <c r="W107" i="10"/>
  <c r="U107" i="10"/>
  <c r="W102" i="10"/>
  <c r="U102" i="10"/>
  <c r="W89" i="10"/>
  <c r="U89" i="10"/>
  <c r="W73" i="10"/>
  <c r="U73" i="10"/>
  <c r="W68" i="10"/>
  <c r="U68" i="10"/>
  <c r="W63" i="10"/>
  <c r="U63" i="10"/>
  <c r="W54" i="10"/>
  <c r="U54" i="10"/>
  <c r="W49" i="10"/>
  <c r="U49" i="10"/>
  <c r="W44" i="10"/>
  <c r="U44" i="10"/>
  <c r="W39" i="10"/>
  <c r="U39" i="10"/>
  <c r="W34" i="10"/>
  <c r="U34" i="10"/>
  <c r="W29" i="10"/>
  <c r="U29" i="10"/>
  <c r="W24" i="10"/>
  <c r="U24" i="10"/>
  <c r="W19" i="10"/>
  <c r="U19" i="10"/>
  <c r="GQ3" i="2"/>
  <c r="G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<sst xmlns="http://schemas.openxmlformats.org/spreadsheetml/2006/main" count="2601" uniqueCount="764">
  <si>
    <t>Assembly Vulnerability Detection</t>
  </si>
  <si>
    <t>Guillermo Examples</t>
  </si>
  <si>
    <t>Harris Examples</t>
  </si>
  <si>
    <t>Filename</t>
  </si>
  <si>
    <t>Assembly Lines</t>
  </si>
  <si>
    <t>Branch-V1</t>
  </si>
  <si>
    <t>Vulnerable Lines</t>
  </si>
  <si>
    <t>Detected Lines</t>
  </si>
  <si>
    <t>Branch-V2</t>
  </si>
  <si>
    <t>False Negative</t>
  </si>
  <si>
    <t>False Positives</t>
  </si>
  <si>
    <t>insecure.s</t>
  </si>
  <si>
    <t>simple_insecure.s</t>
  </si>
  <si>
    <t>secure.s</t>
  </si>
  <si>
    <t>simple_secure.s</t>
  </si>
  <si>
    <t>complex_insecure.s</t>
  </si>
  <si>
    <t>complex_secure.s</t>
  </si>
  <si>
    <t>insecure_struct_example.s</t>
  </si>
  <si>
    <t>secure_struct_example.s</t>
  </si>
  <si>
    <t>insecure_pointer_example.s</t>
  </si>
  <si>
    <t>secure_pointer_example.s</t>
  </si>
  <si>
    <t>Branch-V1 Total Lines</t>
  </si>
  <si>
    <t>Branch-V2 Total Lines</t>
  </si>
  <si>
    <t>C Lines</t>
  </si>
  <si>
    <t>Fault Hunter Detected</t>
  </si>
  <si>
    <t>Assembly Vulnerability</t>
  </si>
  <si>
    <t>Conversion to C</t>
  </si>
  <si>
    <t>simple_insecure_branch.c</t>
  </si>
  <si>
    <t>simple_insecure.c</t>
  </si>
  <si>
    <t>simple_secure_branch.c</t>
  </si>
  <si>
    <t>simple_secure.c</t>
  </si>
  <si>
    <t>complex_insecure.c</t>
  </si>
  <si>
    <t>complex_secure.c</t>
  </si>
  <si>
    <t>insecure_struct_example.c</t>
  </si>
  <si>
    <t>secure_struct_example.c</t>
  </si>
  <si>
    <t>insecure_pointer_example.c</t>
  </si>
  <si>
    <t>secure_pointer_example.c</t>
  </si>
  <si>
    <t>Fault Hunter Total Lines</t>
  </si>
  <si>
    <t>True Pos</t>
  </si>
  <si>
    <t>False Pos</t>
  </si>
  <si>
    <t>False Neg</t>
  </si>
  <si>
    <t>Assembly</t>
  </si>
  <si>
    <t>C</t>
  </si>
  <si>
    <t>Precision</t>
  </si>
  <si>
    <t>C_Precision</t>
  </si>
  <si>
    <t>Recall</t>
  </si>
  <si>
    <t>C_Recall</t>
  </si>
  <si>
    <t>OP-0</t>
  </si>
  <si>
    <t>Lines Missed</t>
  </si>
  <si>
    <t>File Name</t>
  </si>
  <si>
    <t>Line No.</t>
  </si>
  <si>
    <t>Line</t>
  </si>
  <si>
    <t>Branch</t>
  </si>
  <si>
    <t>Constant Coding</t>
  </si>
  <si>
    <t>Loop Check</t>
  </si>
  <si>
    <t>True Positives</t>
  </si>
  <si>
    <t>False Positive</t>
  </si>
  <si>
    <t>Comments</t>
  </si>
  <si>
    <t>TOTAL POSITIVES</t>
  </si>
  <si>
    <t>TRUE POSITIVES</t>
  </si>
  <si>
    <t>FALSE POSITIVES</t>
  </si>
  <si>
    <t>FALSE NEGATIVES</t>
  </si>
  <si>
    <t>harris_branch_complex_secure</t>
  </si>
  <si>
    <t>harris_branch_complex_insecure</t>
  </si>
  <si>
    <t>61-62</t>
  </si>
  <si>
    <t>cmp r3, 1 bne .L3</t>
  </si>
  <si>
    <t>127-128</t>
  </si>
  <si>
    <t>cmp r3, 0 beq .L9</t>
  </si>
  <si>
    <t>143-144</t>
  </si>
  <si>
    <t>cmp r3, 0 bne .L11</t>
  </si>
  <si>
    <t>153-154</t>
  </si>
  <si>
    <t>cmp r3, 0 beq .L13</t>
  </si>
  <si>
    <t>Overall</t>
  </si>
  <si>
    <t>27</t>
  </si>
  <si>
    <t>mov r3, 1</t>
  </si>
  <si>
    <t>114</t>
  </si>
  <si>
    <t>116</t>
  </si>
  <si>
    <t>mov r3, 8</t>
  </si>
  <si>
    <t>118</t>
  </si>
  <si>
    <t>mov r3, 10</t>
  </si>
  <si>
    <t>136</t>
  </si>
  <si>
    <t>mov r3, 0</t>
  </si>
  <si>
    <t>138</t>
  </si>
  <si>
    <t>mov r3, 12</t>
  </si>
  <si>
    <t>guillermo_compiler_simple_insecure</t>
  </si>
  <si>
    <t>67-68</t>
  </si>
  <si>
    <t>29</t>
  </si>
  <si>
    <t>61</t>
  </si>
  <si>
    <t>76</t>
  </si>
  <si>
    <t>harris_branch_insecure_pointer_example</t>
  </si>
  <si>
    <t>86-87</t>
  </si>
  <si>
    <t>cmp r3, 0 beq .L4</t>
  </si>
  <si>
    <t>118-121</t>
  </si>
  <si>
    <t>movgt re, #1      movle r3, #0          and r3, r3, #255      str r3, [fp, #-16]</t>
  </si>
  <si>
    <t>123-124</t>
  </si>
  <si>
    <t>137</t>
  </si>
  <si>
    <t>mov r3, 1073741824</t>
  </si>
  <si>
    <t>Review for labelling</t>
  </si>
  <si>
    <t>guillermo_compiler_simple_secure</t>
  </si>
  <si>
    <t>66</t>
  </si>
  <si>
    <t>82</t>
  </si>
  <si>
    <t>secure_data_wipe</t>
  </si>
  <si>
    <t>30</t>
  </si>
  <si>
    <t>37-38</t>
  </si>
  <si>
    <t>mov r2, #0     strb r2, [r3]</t>
  </si>
  <si>
    <t>44-46</t>
  </si>
  <si>
    <t>ldr r3, [fp, #-20] cmp r2, r3 bcc .L3</t>
  </si>
  <si>
    <t>First line, line 43 missing from detection</t>
  </si>
  <si>
    <t>rate_limiting_brute_force</t>
  </si>
  <si>
    <t>97-98</t>
  </si>
  <si>
    <t>cmp r3, 0 beq .L7</t>
  </si>
  <si>
    <t>39-41</t>
  </si>
  <si>
    <t>cmp r3, #0 moveq r3, #1 movne r3, #0</t>
  </si>
  <si>
    <t>83</t>
  </si>
  <si>
    <t>113-114</t>
  </si>
  <si>
    <t>cmp r3, #2       ble .L9</t>
  </si>
  <si>
    <t>109</t>
  </si>
  <si>
    <t>mov r0, 1</t>
  </si>
  <si>
    <t>117</t>
  </si>
  <si>
    <t>harris_branch_secure_pointer_example</t>
  </si>
  <si>
    <t>141</t>
  </si>
  <si>
    <t>guillermo_branch_simple_insecure</t>
  </si>
  <si>
    <t>38-39</t>
  </si>
  <si>
    <t>cmp r3, 1 bne .L2</t>
  </si>
  <si>
    <t>35</t>
  </si>
  <si>
    <t>47</t>
  </si>
  <si>
    <t>prateek_constant_global_local_secure_insecure</t>
  </si>
  <si>
    <t>19</t>
  </si>
  <si>
    <t>.word 255</t>
  </si>
  <si>
    <t>51-52</t>
  </si>
  <si>
    <t>mvn r3, #0      strh r3, [fp, #-10]</t>
  </si>
  <si>
    <t>25</t>
  </si>
  <si>
    <t>.word 1</t>
  </si>
  <si>
    <t>Part of array</t>
  </si>
  <si>
    <t>.word 2</t>
  </si>
  <si>
    <t>31</t>
  </si>
  <si>
    <t>.word 4</t>
  </si>
  <si>
    <t>32</t>
  </si>
  <si>
    <t>.word 8</t>
  </si>
  <si>
    <t>33</t>
  </si>
  <si>
    <t>.word 16</t>
  </si>
  <si>
    <t>49</t>
  </si>
  <si>
    <t>mov r3, 16</t>
  </si>
  <si>
    <t>harris_branch_simple_secure</t>
  </si>
  <si>
    <t>53</t>
  </si>
  <si>
    <t>mov r3, 2</t>
  </si>
  <si>
    <t>Return Values</t>
  </si>
  <si>
    <t>58</t>
  </si>
  <si>
    <t>simple_password_check</t>
  </si>
  <si>
    <t>90-91</t>
  </si>
  <si>
    <t>cmp r3, 0 beq .L6</t>
  </si>
  <si>
    <t>guillermo_practical_pin_check</t>
  </si>
  <si>
    <t>47-48</t>
  </si>
  <si>
    <t>59-60</t>
  </si>
  <si>
    <t>cmp r3, #4       bgt .L4</t>
  </si>
  <si>
    <t>72-73</t>
  </si>
  <si>
    <t>cmp r3, 1 bne .L5</t>
  </si>
  <si>
    <t>131-132</t>
  </si>
  <si>
    <t>cmp r3, #3      bgt .L12</t>
  </si>
  <si>
    <t>121-122</t>
  </si>
  <si>
    <t>cmp r3, 0 bne .L10</t>
  </si>
  <si>
    <t>189-191</t>
  </si>
  <si>
    <t>ldrb r3, [r3]     cmp r3, #0       bne .L20</t>
  </si>
  <si>
    <t>186-187</t>
  </si>
  <si>
    <t>cmp r3, 0 beq .L19</t>
  </si>
  <si>
    <t>190-191</t>
  </si>
  <si>
    <t>cmp r3, 0 bne .L20</t>
  </si>
  <si>
    <t>195-196</t>
  </si>
  <si>
    <t>cmp r3, 0 bne .L21</t>
  </si>
  <si>
    <t>199-200</t>
  </si>
  <si>
    <t>51</t>
  </si>
  <si>
    <t>63</t>
  </si>
  <si>
    <t>123</t>
  </si>
  <si>
    <t>133</t>
  </si>
  <si>
    <t>201</t>
  </si>
  <si>
    <t>harris_branch_secure_struct_example</t>
  </si>
  <si>
    <t>guillermo_branch_complex_insecure</t>
  </si>
  <si>
    <t>44-45</t>
  </si>
  <si>
    <t>154-155, 157</t>
  </si>
  <si>
    <t>moveq r3, #1 movne r3, #0   str r3, [fp, #-28]</t>
  </si>
  <si>
    <t>56-57</t>
  </si>
  <si>
    <t>119-120</t>
  </si>
  <si>
    <t>cmp r3, 0 beq .L10</t>
  </si>
  <si>
    <t>137-138</t>
  </si>
  <si>
    <t>cmp r3, 0 bne .L12</t>
  </si>
  <si>
    <t>Compound if statement</t>
  </si>
  <si>
    <t>159-160</t>
  </si>
  <si>
    <t>cmp r3, 0 beq .L15</t>
  </si>
  <si>
    <t>41</t>
  </si>
  <si>
    <t>112</t>
  </si>
  <si>
    <t>mov r3, 5</t>
  </si>
  <si>
    <t>132</t>
  </si>
  <si>
    <t>134</t>
  </si>
  <si>
    <t>mov r3, 15</t>
  </si>
  <si>
    <t>harris_constant_simple_secure</t>
  </si>
  <si>
    <t>45</t>
  </si>
  <si>
    <t>mov r3, 4</t>
  </si>
  <si>
    <t>data_encryption_xor</t>
  </si>
  <si>
    <t>46-47</t>
  </si>
  <si>
    <t>cmp r3, 0 bne .L3</t>
  </si>
  <si>
    <t>45-47</t>
  </si>
  <si>
    <t>ldrb r3, [r3]   cmp r3, #0      bne .L3</t>
  </si>
  <si>
    <t>guillermo_constant_simple_insecure</t>
  </si>
  <si>
    <t>18</t>
  </si>
  <si>
    <t>.short 255</t>
  </si>
  <si>
    <t>23</t>
  </si>
  <si>
    <t>.short 1</t>
  </si>
  <si>
    <t>mov r3, 3</t>
  </si>
  <si>
    <t>guillermo_branch_complex_secure</t>
  </si>
  <si>
    <t>prateek_constant_global_variables</t>
  </si>
  <si>
    <t>.word 15</t>
  </si>
  <si>
    <t>array</t>
  </si>
  <si>
    <t>34</t>
  </si>
  <si>
    <t>calibration</t>
  </si>
  <si>
    <t>178-179</t>
  </si>
  <si>
    <t>cmp r3, 0 bne .L4</t>
  </si>
  <si>
    <t>249-250</t>
  </si>
  <si>
    <t>cmp r3, 0 bne .L9</t>
  </si>
  <si>
    <t>182</t>
  </si>
  <si>
    <t>guillermo_constant_simple_secure</t>
  </si>
  <si>
    <t>caesarCipher</t>
  </si>
  <si>
    <t>81-82</t>
  </si>
  <si>
    <t>80-82</t>
  </si>
  <si>
    <t>ldrb r3, [r3]   cmp r3, #0     bne .L4</t>
  </si>
  <si>
    <t>136-137</t>
  </si>
  <si>
    <t>cmp r3, 0 bne .L8</t>
  </si>
  <si>
    <t>151-152</t>
  </si>
  <si>
    <t>140</t>
  </si>
  <si>
    <t>157</t>
  </si>
  <si>
    <t>guillermo_branch_simple_secure</t>
  </si>
  <si>
    <t>48</t>
  </si>
  <si>
    <t>data_integrity_checksum</t>
  </si>
  <si>
    <t>29-30</t>
  </si>
  <si>
    <t>mov r3, #0     strb r3, [fp, #-5]</t>
  </si>
  <si>
    <t>43-45</t>
  </si>
  <si>
    <t>guillermo_loop_simple_secure</t>
  </si>
  <si>
    <t>63-64</t>
  </si>
  <si>
    <t>cmp r3, #9       ble .L4</t>
  </si>
  <si>
    <t>66-67</t>
  </si>
  <si>
    <t>cmp r3, #9      bgt .L5</t>
  </si>
  <si>
    <t>harris_constant_simple_insecure</t>
  </si>
  <si>
    <t>guillermo_compiler_complex_insecure</t>
  </si>
  <si>
    <t>36-37</t>
  </si>
  <si>
    <t>77-78</t>
  </si>
  <si>
    <t>86</t>
  </si>
  <si>
    <t>harris_branch_insecure_struct_example</t>
  </si>
  <si>
    <t>cmp r3, 0 beq .L2</t>
  </si>
  <si>
    <t>49-50</t>
  </si>
  <si>
    <t>43</t>
  </si>
  <si>
    <t>60</t>
  </si>
  <si>
    <t>harris_branch_simple_insecure</t>
  </si>
  <si>
    <t>41-42</t>
  </si>
  <si>
    <t>50</t>
  </si>
  <si>
    <t>55</t>
  </si>
  <si>
    <t>guillermo_loop_simple_insecure</t>
  </si>
  <si>
    <t>62-64</t>
  </si>
  <si>
    <t>ldr r3, [fp, #-8] cmp r3, 9 ble .L4</t>
  </si>
  <si>
    <t>rpm_plot</t>
  </si>
  <si>
    <t>50-51</t>
  </si>
  <si>
    <t>cmp r3, 0 bne .L2</t>
  </si>
  <si>
    <t>124-125</t>
  </si>
  <si>
    <t>cmp r3, 0 bne .L6</t>
  </si>
  <si>
    <t>cmp r3, 1 beq .L8</t>
  </si>
  <si>
    <t>54</t>
  </si>
  <si>
    <t>128</t>
  </si>
  <si>
    <t>OVERALL</t>
  </si>
  <si>
    <t>OP-1</t>
  </si>
  <si>
    <t>32-33</t>
  </si>
  <si>
    <t>cmp r3, 0
beq .L10</t>
  </si>
  <si>
    <t>25-26</t>
  </si>
  <si>
    <t>cmp r3, #0 bxeq lr</t>
  </si>
  <si>
    <t>101-102</t>
  </si>
  <si>
    <t>cmp r0, 0
beq .L19</t>
  </si>
  <si>
    <t>43, 50-51</t>
  </si>
  <si>
    <t>mov r4, #0 cmp r4, #10 bne .L3</t>
  </si>
  <si>
    <t>cmp r4, #10 bne .L3</t>
  </si>
  <si>
    <t>130-131</t>
  </si>
  <si>
    <t>subs r4, r0, #0 beq .L9</t>
  </si>
  <si>
    <t>224-225</t>
  </si>
  <si>
    <t>subs r4, r0, #0 beq .L10</t>
  </si>
  <si>
    <t>part of array</t>
  </si>
  <si>
    <t>mov r0, 16</t>
  </si>
  <si>
    <t>55-57</t>
  </si>
  <si>
    <t>cmp r0, #1 ldreq r0, .L9 ldrne r0, .L9+4</t>
  </si>
  <si>
    <t>mov r3, 13</t>
  </si>
  <si>
    <t>mov r3, 192</t>
  </si>
  <si>
    <t>mov r3, 2816</t>
  </si>
  <si>
    <t>False positive because not pushed to stack</t>
  </si>
  <si>
    <t>cmp r0, 1
bne .L3</t>
  </si>
  <si>
    <t>28-29</t>
  </si>
  <si>
    <t>subs r0, r3, #1 movne r0, #1</t>
  </si>
  <si>
    <t>82-83</t>
  </si>
  <si>
    <t>cmp r0, 0
bne .L11</t>
  </si>
  <si>
    <t>rsbs r0, r0, #1 movcc r0, #0</t>
  </si>
  <si>
    <t>mov r4, 3</t>
  </si>
  <si>
    <t>88-89</t>
  </si>
  <si>
    <t>subs r4, r4, #1 bne .L8</t>
  </si>
  <si>
    <t>27-28</t>
  </si>
  <si>
    <t>cmp r3, 0
beq .L4</t>
  </si>
  <si>
    <t>33-35</t>
  </si>
  <si>
    <t>ldrb r3, [r2, #1]! cmp r3, #0 bne .L3</t>
  </si>
  <si>
    <t>34-35</t>
  </si>
  <si>
    <t>cmp r3, 0
bne .L3</t>
  </si>
  <si>
    <t>cmp r1, #0 bxeq lr</t>
  </si>
  <si>
    <t>30,32</t>
  </si>
  <si>
    <t>mov r1, #0 ; strb r1 [r3, #1]!</t>
  </si>
  <si>
    <t>33-34</t>
  </si>
  <si>
    <t>cmp r3, r2 bne .L3</t>
  </si>
  <si>
    <t>40-42</t>
  </si>
  <si>
    <t>cmp r0, 0
beq .L1</t>
  </si>
  <si>
    <t>cmp r0, #4 ble .L24</t>
  </si>
  <si>
    <t>71-72</t>
  </si>
  <si>
    <t>cmp r3, 0
beq .L8</t>
  </si>
  <si>
    <t>46-48</t>
  </si>
  <si>
    <t>cmp r0, #3 movgt r0, #0 movle r0, #1</t>
  </si>
  <si>
    <t>76-77</t>
  </si>
  <si>
    <t>cmp r1, 0
beq .L15</t>
  </si>
  <si>
    <t>81-83</t>
  </si>
  <si>
    <t>ldrb r3 [r0, #1]! cmp r3, #0 bne .L9</t>
  </si>
  <si>
    <t>cmp r3, 0
bne .L9</t>
  </si>
  <si>
    <t>122-123</t>
  </si>
  <si>
    <t>cmp r0, 1
beq .L23</t>
  </si>
  <si>
    <t>132-134</t>
  </si>
  <si>
    <t>cmp r0, 1
bne .L16</t>
  </si>
  <si>
    <t>middle line omitted in by FaultHunter</t>
  </si>
  <si>
    <t>74-76</t>
  </si>
  <si>
    <t>cmp r0, #0 ldrne r0, .L9+8 ldreq r0, .L9+12</t>
  </si>
  <si>
    <t>115-116</t>
  </si>
  <si>
    <t>cmp r0, 0
beq .L16</t>
  </si>
  <si>
    <t>subs r8, r0, #0 beq .L4</t>
  </si>
  <si>
    <t>129-130</t>
  </si>
  <si>
    <t>cmp r0, 1
beq .L11</t>
  </si>
  <si>
    <t>26-27</t>
  </si>
  <si>
    <t>31-33</t>
  </si>
  <si>
    <t>ldrb r3, [r0, #1]! cmp r3, #0 bne .L3</t>
  </si>
  <si>
    <t>OP-0 ARM</t>
  </si>
  <si>
    <t>OP-1 ARM</t>
  </si>
  <si>
    <t xml:space="preserve">Line </t>
  </si>
  <si>
    <t>Vulnerability</t>
  </si>
  <si>
    <t>Vulnerable Line</t>
  </si>
  <si>
    <t>cmp r3, #0    bxeq lr</t>
  </si>
  <si>
    <t>30-31</t>
  </si>
  <si>
    <t>mov r3, #0       str r3, [fp, #-8]</t>
  </si>
  <si>
    <t>9-13</t>
  </si>
  <si>
    <t>for (i = 0; text[i] != '\0'; i++) { ...     ... }</t>
  </si>
  <si>
    <t>cmp r3, #0      bne .L4</t>
  </si>
  <si>
    <t>cmp r3, #0      beq .L10</t>
  </si>
  <si>
    <t>cmp r3, #0      bne .L8</t>
  </si>
  <si>
    <t>cmp r3, #0      bne .L10</t>
  </si>
  <si>
    <t>cmp r0, #0      beq .L19</t>
  </si>
  <si>
    <t>Total No.</t>
  </si>
  <si>
    <t>cmp r3, #0     bne .L4</t>
  </si>
  <si>
    <t>cmp r3, #0      bne .L9</t>
  </si>
  <si>
    <t>ldrb r3, [r0, #1]!    cmp r3,  #0     bne .L3</t>
  </si>
  <si>
    <t>cmp r3, #0      bne .L3</t>
  </si>
  <si>
    <t>cmp r3,  #0     bne .L3</t>
  </si>
  <si>
    <t>cmp r3, #0      beq .L4</t>
  </si>
  <si>
    <t>ldrb r3, [r2, #1]! cmp r3, #0      bne .L3</t>
  </si>
  <si>
    <t>return strcmp(password, correct_password) == 0;</t>
  </si>
  <si>
    <t>mov r4, #3</t>
  </si>
  <si>
    <t>int attempts = 0;</t>
  </si>
  <si>
    <t>83-84</t>
  </si>
  <si>
    <t>mov r3, #0        str r3, [fp, #-8]</t>
  </si>
  <si>
    <t>while (attempt &lt; 3) {</t>
  </si>
  <si>
    <t>112-114</t>
  </si>
  <si>
    <t>ldr	r3, [fp, #-8] cmp r3, #2       ble .L9</t>
  </si>
  <si>
    <t>if (check_password(input_password)) {</t>
  </si>
  <si>
    <t>cmp r3, #0       beq .L7</t>
  </si>
  <si>
    <t>cmp r0, #0      bne .L11</t>
  </si>
  <si>
    <t>cmp r3, #0      bne .L2</t>
  </si>
  <si>
    <t>cmp r3, #0      bne .L6</t>
  </si>
  <si>
    <t>cmp r0, #0      beq .L16</t>
  </si>
  <si>
    <t>if (scanf("%lf", &amp;value) != 1) {</t>
  </si>
  <si>
    <t>cmp r3, #1      beq .L8</t>
  </si>
  <si>
    <t>cmp r0, #1      beq .L11</t>
  </si>
  <si>
    <t>if (startTime == 0) {</t>
  </si>
  <si>
    <t>cmp r1, #0    bxeq lr</t>
  </si>
  <si>
    <t>mov r1, #0 ;    strb r1 [r3, #1]!</t>
  </si>
  <si>
    <t>for (size_t i = 0; i &lt; size; ++i) {</t>
  </si>
  <si>
    <t>ldr r2, [fp, #-8] ldr r3, [fp, #-20] cmp r2, r3       bcc .L3</t>
  </si>
  <si>
    <t>cmp r3, r2       bne .L3</t>
  </si>
  <si>
    <t>cmp r3, #0      beq .L6</t>
  </si>
  <si>
    <t>cmp r0, #0   ldrne r0, .L9+8  ldreq r0, .L9+12</t>
  </si>
  <si>
    <t>int condition = 1;</t>
  </si>
  <si>
    <t>mov r3, #1        str r3, [fp, #-8]</t>
  </si>
  <si>
    <t>6-8</t>
  </si>
  <si>
    <t>if (condition == 1) { ... }</t>
  </si>
  <si>
    <t>cmp r3, #1      bne .L2</t>
  </si>
  <si>
    <t>int anotherCondition = 0;</t>
  </si>
  <si>
    <t>53-54</t>
  </si>
  <si>
    <t>mov r3, #0       str r3, [fp, #-12]</t>
  </si>
  <si>
    <t>14-16</t>
  </si>
  <si>
    <t>if (anotherCondition) { ... }</t>
  </si>
  <si>
    <t>112-113</t>
  </si>
  <si>
    <t>int x = 5;</t>
  </si>
  <si>
    <t>114-115</t>
  </si>
  <si>
    <t>mov r3, #5        str r3, [fp, #-12]</t>
  </si>
  <si>
    <t>int y = 10;</t>
  </si>
  <si>
    <t>116-117</t>
  </si>
  <si>
    <t>mov r3, #10        str r3, [fp, #-16]</t>
  </si>
  <si>
    <t>132-133</t>
  </si>
  <si>
    <t>mov r3, #0       str r3, [fp, #-20]</t>
  </si>
  <si>
    <t>int z = 15;</t>
  </si>
  <si>
    <t>134-135</t>
  </si>
  <si>
    <t>mov r3, #15       str r3, [fp, #-24]</t>
  </si>
  <si>
    <t>int thirdCondition = (x == y) ? 1 : 0;</t>
  </si>
  <si>
    <t>if (thirdCondition) { ... }</t>
  </si>
  <si>
    <t>cmp r3, #0	 beq	.L15</t>
  </si>
  <si>
    <t>int result = 1;</t>
  </si>
  <si>
    <t>35-36</t>
  </si>
  <si>
    <t>6 - 9</t>
  </si>
  <si>
    <t>if (result == 1) ... }</t>
  </si>
  <si>
    <t>if (*password == 1) { ... }</t>
  </si>
  <si>
    <t>17-19</t>
  </si>
  <si>
    <t>if (foo(&amp;password) == 1) { ... }</t>
  </si>
  <si>
    <t>78-79</t>
  </si>
  <si>
    <t>cmp r3, #1      bne .L5</t>
  </si>
  <si>
    <t>cmp r0, #1      bne .L3</t>
  </si>
  <si>
    <t>int secret = 1;</t>
  </si>
  <si>
    <t>mov r3, #1       str r3, [r0]</t>
  </si>
  <si>
    <t>int result = 0;</t>
  </si>
  <si>
    <t>if (result == 1)</t>
  </si>
  <si>
    <t>cmp r3, #1     bne .L3</t>
  </si>
  <si>
    <t>static short trivial_1 = 0xFF;</t>
  </si>
  <si>
    <t>17-18</t>
  </si>
  <si>
    <t>trivial_1:       .short 255</t>
  </si>
  <si>
    <t>static short trivial_2 = 1;</t>
  </si>
  <si>
    <t>22-23</t>
  </si>
  <si>
    <t>trivial_2:       .short 1</t>
  </si>
  <si>
    <t>int a = 1;</t>
  </si>
  <si>
    <t>45-46</t>
  </si>
  <si>
    <t>int b = 0;</t>
  </si>
  <si>
    <t>int c = 3;</t>
  </si>
  <si>
    <t>mov r3, #3        str r3, [fp, #-16]</t>
  </si>
  <si>
    <t>9-11</t>
  </si>
  <si>
    <t>for(int i = 0; i &lt; 10; i++){ ... }</t>
  </si>
  <si>
    <t>ldr r3, [fp, #-8] cmp r3, #9       ble .L4</t>
  </si>
  <si>
    <t>mov r4, #0       cmp r4, #10     bne .L3</t>
  </si>
  <si>
    <t>cmp r4, #10     bne .L3</t>
  </si>
  <si>
    <t>13-15</t>
  </si>
  <si>
    <t>if(i &lt; 10){ ... }</t>
  </si>
  <si>
    <t>3</t>
  </si>
  <si>
    <t>#define SIZE 6</t>
  </si>
  <si>
    <t>14</t>
  </si>
  <si>
    <t>if (import_data(existing_pin) == 1)</t>
  </si>
  <si>
    <t>cmp r3, #1     bne .L2</t>
  </si>
  <si>
    <t>cmp r0, #1       beq .L23</t>
  </si>
  <si>
    <t>cmp r0, #4      ble .L24</t>
  </si>
  <si>
    <t>28</t>
  </si>
  <si>
    <t>if (verify_pin(buf, existing_pin) == 1)</t>
  </si>
  <si>
    <t>cmp r3, #1     bne .L5</t>
  </si>
  <si>
    <t>cmp r0, #1   movne r0, #0   bne .L16</t>
  </si>
  <si>
    <t>cmp r3, #0     bne .L10</t>
  </si>
  <si>
    <t>cmp r0, #0    moveq r0, #1   beq .L1</t>
  </si>
  <si>
    <t>cmp r0, #3      movgt r0, #0    movle r0, #1</t>
  </si>
  <si>
    <t>cmp r3, #0       beq .L19</t>
  </si>
  <si>
    <t>cmp r3, #0       beq .L8</t>
  </si>
  <si>
    <t>ldrb r3 [r0, #1]!  cmp r3, #0       bne .L9</t>
  </si>
  <si>
    <t>cmp r3, #0       bne .L20</t>
  </si>
  <si>
    <t>cmp r3, #0       bne .L9</t>
  </si>
  <si>
    <t>cmp r3. #0           bne .L21</t>
  </si>
  <si>
    <t>cmp r3, #0      bne .L21</t>
  </si>
  <si>
    <t>cmp r1, #0 	beq	.L15</t>
  </si>
  <si>
    <t>6</t>
  </si>
  <si>
    <t>12</t>
  </si>
  <si>
    <t>if (x == 1)</t>
  </si>
  <si>
    <t>cmp r0, #1   ldreq r0, .L9 ldrne r0, .L9+4</t>
  </si>
  <si>
    <t>24</t>
  </si>
  <si>
    <t>int x = 8;</t>
  </si>
  <si>
    <t>mov r3, #8        str r3, [fp, #-12]</t>
  </si>
  <si>
    <t>26</t>
  </si>
  <si>
    <t>118-119</t>
  </si>
  <si>
    <t>cmp r3, #0      beq .L9</t>
  </si>
  <si>
    <t>37</t>
  </si>
  <si>
    <t>int anothercondition = 0;</t>
  </si>
  <si>
    <t>mov r3, #0        str r3, [fp, #-20]</t>
  </si>
  <si>
    <t>38</t>
  </si>
  <si>
    <t>int z = 12;</t>
  </si>
  <si>
    <t>138-139</t>
  </si>
  <si>
    <t>mov r3, #12        str r3, [fp, #-24]</t>
  </si>
  <si>
    <t xml:space="preserve">	cmp	r3, #0
	bne	.L11</t>
  </si>
  <si>
    <t>42</t>
  </si>
  <si>
    <t>if(branch_check(condition))</t>
  </si>
  <si>
    <t>cmp	r3, #0
	beq	.L13</t>
  </si>
  <si>
    <t>31-32</t>
  </si>
  <si>
    <t>mov r3, #13      str r3, [sp, #4]</t>
  </si>
  <si>
    <t>mov r3, #192       str r3, [sp]</t>
  </si>
  <si>
    <t>5</t>
  </si>
  <si>
    <t>int x = 1;</t>
  </si>
  <si>
    <t>mov r3, #1       str r3, [fp, #-24]</t>
  </si>
  <si>
    <t>cmp r3, #0         beq .L4</t>
  </si>
  <si>
    <t>int condition = (x * z &gt; *p) ? 1 : 0;</t>
  </si>
  <si>
    <t>movgt re, #1 movle r3, #0   and r3, r3, #255 str r3, [fp, #-16]</t>
  </si>
  <si>
    <t>if(condition){</t>
  </si>
  <si>
    <t>cmp r3, #0       beq .L9</t>
  </si>
  <si>
    <t>13</t>
  </si>
  <si>
    <t>x.val1 = 0;</t>
  </si>
  <si>
    <t>mov r3, #0        str r3, [fp, #-12]</t>
  </si>
  <si>
    <t>x.val2 = 1;</t>
  </si>
  <si>
    <t>43-44</t>
  </si>
  <si>
    <t>cmp r3, #0      beq .L2</t>
  </si>
  <si>
    <t>cmp r3, #1        bne .L2</t>
  </si>
  <si>
    <t>y.val2 = 15;</t>
  </si>
  <si>
    <t>60-61</t>
  </si>
  <si>
    <t>mov r3, #15        str r3, [fp, #-16]</t>
  </si>
  <si>
    <t>int x, y = 1;</t>
  </si>
  <si>
    <t>8</t>
  </si>
  <si>
    <t>if (x==1)</t>
  </si>
  <si>
    <t>cmp r3, #1       bne .L2</t>
  </si>
  <si>
    <t>10</t>
  </si>
  <si>
    <t>if (y==1)</t>
  </si>
  <si>
    <t>static short num1 = 0xff;</t>
  </si>
  <si>
    <t>num1:         .short 255</t>
  </si>
  <si>
    <t>7</t>
  </si>
  <si>
    <t>int a = 0;</t>
  </si>
  <si>
    <t>int b = 1;</t>
  </si>
  <si>
    <t>mov r3, #1       str r3, [fp, #-12]</t>
  </si>
  <si>
    <t>9</t>
  </si>
  <si>
    <t>int c = 4;</t>
  </si>
  <si>
    <t>mov r3, #4       str r3, [fp, #-16]</t>
  </si>
  <si>
    <t>int global_secure = 255;</t>
  </si>
  <si>
    <t>18-19</t>
  </si>
  <si>
    <t>global_secure:         .word 255</t>
  </si>
  <si>
    <t>75-76</t>
  </si>
  <si>
    <t>4</t>
  </si>
  <si>
    <t>int global_insecure = 1;</t>
  </si>
  <si>
    <t>24-25</t>
  </si>
  <si>
    <t>global_insecure: .word 1</t>
  </si>
  <si>
    <t>#define VAR 128</t>
  </si>
  <si>
    <t>int local_secure = 16;</t>
  </si>
  <si>
    <t>mov r3, #16       str r3, [fp, #-8]</t>
  </si>
  <si>
    <t>mov	r0, #16</t>
  </si>
  <si>
    <t>11</t>
  </si>
  <si>
    <t>short local_insecure = -1;</t>
  </si>
  <si>
    <r>
      <rPr>
        <sz val="11"/>
        <color rgb="FF000000"/>
        <rFont val="Calibri"/>
        <scheme val="minor"/>
      </rPr>
      <t>int local_arr[] = {</t>
    </r>
    <r>
      <rPr>
        <b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>, 2, 4, 8, 16};</t>
    </r>
  </si>
  <si>
    <t>.LC0:            .word 1</t>
  </si>
  <si>
    <r>
      <rPr>
        <sz val="11"/>
        <color rgb="FF000000"/>
        <rFont val="Calibri"/>
        <scheme val="minor"/>
      </rPr>
      <t xml:space="preserve">int local_arr[] = {1, </t>
    </r>
    <r>
      <rPr>
        <b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>, 4, 8, 16};</t>
    </r>
  </si>
  <si>
    <t>28, 30</t>
  </si>
  <si>
    <t>.LC0:             .word 2</t>
  </si>
  <si>
    <r>
      <rPr>
        <sz val="11"/>
        <color rgb="FF000000"/>
        <rFont val="Calibri"/>
        <scheme val="minor"/>
      </rPr>
      <t xml:space="preserve">int local_arr[] = {1, 2, </t>
    </r>
    <r>
      <rPr>
        <b/>
        <sz val="11"/>
        <color rgb="FF000000"/>
        <rFont val="Calibri"/>
        <scheme val="minor"/>
      </rPr>
      <t>4</t>
    </r>
    <r>
      <rPr>
        <sz val="11"/>
        <color rgb="FF000000"/>
        <rFont val="Calibri"/>
        <scheme val="minor"/>
      </rPr>
      <t>, 8, 16};</t>
    </r>
  </si>
  <si>
    <t>28, 31</t>
  </si>
  <si>
    <t xml:space="preserve">.LC0:              .word 4 </t>
  </si>
  <si>
    <r>
      <rPr>
        <sz val="11"/>
        <color rgb="FF000000"/>
        <rFont val="Calibri"/>
        <scheme val="minor"/>
      </rPr>
      <t xml:space="preserve">int local_arr[] = {1, 2, 4, </t>
    </r>
    <r>
      <rPr>
        <b/>
        <sz val="11"/>
        <color rgb="FF000000"/>
        <rFont val="Calibri"/>
        <scheme val="minor"/>
      </rPr>
      <t>8</t>
    </r>
    <r>
      <rPr>
        <sz val="11"/>
        <color rgb="FF000000"/>
        <rFont val="Calibri"/>
        <scheme val="minor"/>
      </rPr>
      <t>, 16};</t>
    </r>
  </si>
  <si>
    <t>28, 32</t>
  </si>
  <si>
    <t>.LC0:             .word 8</t>
  </si>
  <si>
    <r>
      <rPr>
        <sz val="11"/>
        <color rgb="FF000000"/>
        <rFont val="Calibri"/>
        <scheme val="minor"/>
      </rPr>
      <t xml:space="preserve">int local_arr[] = {1, 2, 4, 8, </t>
    </r>
    <r>
      <rPr>
        <b/>
        <sz val="11"/>
        <color rgb="FF000000"/>
        <rFont val="Calibri"/>
        <scheme val="minor"/>
      </rPr>
      <t>16</t>
    </r>
    <r>
      <rPr>
        <sz val="11"/>
        <color rgb="FF000000"/>
        <rFont val="Calibri"/>
        <scheme val="minor"/>
      </rPr>
      <t>};</t>
    </r>
  </si>
  <si>
    <t>28, 33</t>
  </si>
  <si>
    <t>.LC0:             .word 16</t>
  </si>
  <si>
    <t>int global_var = 255;</t>
  </si>
  <si>
    <t>global_var:         .word 255</t>
  </si>
  <si>
    <t>int local_var = 15;</t>
  </si>
  <si>
    <t>local_var:         .word 15</t>
  </si>
  <si>
    <t>.local_arr:            .word 1</t>
  </si>
  <si>
    <t>35-40</t>
  </si>
  <si>
    <t>.local_arr:            .word 1       .word 2       .word 4       .word 8       .word 16</t>
  </si>
  <si>
    <t>30, 32</t>
  </si>
  <si>
    <t>.local_arr:     .word 2</t>
  </si>
  <si>
    <t>30, 33</t>
  </si>
  <si>
    <t>.local_arr:               .word 4</t>
  </si>
  <si>
    <t>30, 34</t>
  </si>
  <si>
    <t>.local_arr:       .word 8</t>
  </si>
  <si>
    <t>30, 35</t>
  </si>
  <si>
    <t xml:space="preserve">.local_arr:       .word 16 </t>
  </si>
  <si>
    <t>GRAND TOTAL</t>
  </si>
  <si>
    <t>Line Number</t>
  </si>
  <si>
    <t>Instructions</t>
  </si>
  <si>
    <t>DETECTED</t>
  </si>
  <si>
    <t>O0_ai STATS</t>
  </si>
  <si>
    <t>caesarCipher.s</t>
  </si>
  <si>
    <t>calibration.s</t>
  </si>
  <si>
    <t>data_encryption_xor.s</t>
  </si>
  <si>
    <t>data_integrity_checksum.s</t>
  </si>
  <si>
    <t>rate_limiting_brute_force.s</t>
  </si>
  <si>
    <t>rpm_plot.s</t>
  </si>
  <si>
    <t>secure_data_wipe.s</t>
  </si>
  <si>
    <t>simple_password_check.c</t>
  </si>
  <si>
    <t>PRECISION</t>
  </si>
  <si>
    <t>ldrb r3, [r3]   cmp r3, #0      bne .L4</t>
  </si>
  <si>
    <t>RECALL</t>
  </si>
  <si>
    <t>Total Lines</t>
  </si>
  <si>
    <t>43-46</t>
  </si>
  <si>
    <t>Vulnerable_ASM</t>
  </si>
  <si>
    <t>precision</t>
  </si>
  <si>
    <t>recall</t>
  </si>
  <si>
    <t>O0_manual STATS</t>
  </si>
  <si>
    <t>guillermo_branch_complex_insecure.s</t>
  </si>
  <si>
    <t>mov r3, #1
str r3, [fp, #-8]</t>
  </si>
  <si>
    <t>guillermo_branch_complex_secure.s</t>
  </si>
  <si>
    <t>73-74</t>
  </si>
  <si>
    <t>cmp r3, #13
bne .L6</t>
  </si>
  <si>
    <t>guillermo_branch_simple_insecure.s</t>
  </si>
  <si>
    <t>guillermo_branch_simple_secure.s</t>
  </si>
  <si>
    <t>guillermo_compiler_complex_insecure.s</t>
  </si>
  <si>
    <t>cmp r3, #1
bne	.L2</t>
  </si>
  <si>
    <t>guillermo_compiler_simple_insecure.s</t>
  </si>
  <si>
    <t>guillermo_compiler_simple_secure.c</t>
  </si>
  <si>
    <t>mov r3, #0
str r3, [fp, #-8]</t>
  </si>
  <si>
    <t>guillermo_constant_simple_insecure.c</t>
  </si>
  <si>
    <t>trivial_1:
.short 255</t>
  </si>
  <si>
    <t>guillermo_constant_simple_secure.s</t>
  </si>
  <si>
    <t>guillermo_loop_simple_insecure.s</t>
  </si>
  <si>
    <t>guillermo_loop_simple_secure.s</t>
  </si>
  <si>
    <t>guillermo_practical_pin_check.s</t>
  </si>
  <si>
    <t>cmp r3, #1           bne .L2</t>
  </si>
  <si>
    <t>harris_branch_complex_insecure.s</t>
  </si>
  <si>
    <t>mov r3, #1      str r3, [fp, #-8]</t>
  </si>
  <si>
    <t>harris_branch_complex_secure.s</t>
  </si>
  <si>
    <t>harris_branch_insecure_pointer_example.s</t>
  </si>
  <si>
    <t>mov r3, #1         str r3, [fp, #-24]</t>
  </si>
  <si>
    <t>harris_branch_insecure_struct_example.s</t>
  </si>
  <si>
    <t>mov r3, #0          str r3, [fp, #-12]</t>
  </si>
  <si>
    <t>harris_branch_secure_pointer_example.s</t>
  </si>
  <si>
    <t>cmp r3, #0
beq .L4</t>
  </si>
  <si>
    <t>harris_branch_secure_struct_example.s</t>
  </si>
  <si>
    <t>harris_branch_simple_insecure.s</t>
  </si>
  <si>
    <t>mov r3, #1          str r3, [fp, #-8]</t>
  </si>
  <si>
    <t>harris_branch_simple_secure.s</t>
  </si>
  <si>
    <t>harris_constant_simple_insecure.c</t>
  </si>
  <si>
    <t>num1:                  .short 255</t>
  </si>
  <si>
    <t>harris_constant_simple_secure.c</t>
  </si>
  <si>
    <t>prateek_constant_global_local_secure_insecure.c</t>
  </si>
  <si>
    <t>global_secure:   .word 255</t>
  </si>
  <si>
    <t>prateek_constant_global_variables.s</t>
  </si>
  <si>
    <t>global_var:    .word 255</t>
  </si>
  <si>
    <t>cmp r3, #1
bne .L2</t>
  </si>
  <si>
    <t>mov r3, r0
str r3, [fp, #-8]</t>
  </si>
  <si>
    <t>trivial_2:
.short 1</t>
  </si>
  <si>
    <t>cmp r3, #9          ble .L4</t>
  </si>
  <si>
    <t>cmp r3, #4            bgt .L4</t>
  </si>
  <si>
    <t>cmp r3, #1         bne .L3</t>
  </si>
  <si>
    <t>mov r3, #1           str r3, [fp, #-8]</t>
  </si>
  <si>
    <t>mov r3, #0          str r3, [fp, #-8]</t>
  </si>
  <si>
    <t>mov r3, #1
str r3, [fp, #-12]</t>
  </si>
  <si>
    <t>local_var:      .word 15</t>
  </si>
  <si>
    <t>mov r3, #0 
str r3, [fp, #-12]</t>
  </si>
  <si>
    <t>cmp r3, #1
bne	.L5</t>
  </si>
  <si>
    <t>cmp r3, #1
bne	.L3</t>
  </si>
  <si>
    <t>cmp r3, #1           bne .L5</t>
  </si>
  <si>
    <t>cmp r3, #0           beq .L9</t>
  </si>
  <si>
    <t>cmp r3, #0          beq .L2</t>
  </si>
  <si>
    <t>cmp r3, #1           bne .L3</t>
  </si>
  <si>
    <t>mov r3, #1           str r3, [fp, #-12]</t>
  </si>
  <si>
    <t>mov r3, #4
str r3, [fp, #-16]</t>
  </si>
  <si>
    <t>29-33</t>
  </si>
  <si>
    <t>.LC0                       .word 1          .word 2          .word 4          .word 8          .word 16</t>
  </si>
  <si>
    <t>30-35</t>
  </si>
  <si>
    <t>local_arr:       .word 1          .word 2          .word 4          .word 8          .word 16</t>
  </si>
  <si>
    <t>mov r3, #0
str r3, [fp, #-12]</t>
  </si>
  <si>
    <t>cmp r3, #0           bne .L10</t>
  </si>
  <si>
    <t>mov r3, #8          str r3, [fp, #-12]</t>
  </si>
  <si>
    <t>mov r3, #4          str r3, [fp, #-16]</t>
  </si>
  <si>
    <t>mov r3, #1 
str r3, [fp, #-8]</t>
  </si>
  <si>
    <t>mov r3, #3
str r3, [fp, #-16]</t>
  </si>
  <si>
    <t>cmp r3, #3            bgt .L12</t>
  </si>
  <si>
    <t>mov r3, #10          str r3, [fp, #-16]</t>
  </si>
  <si>
    <t>true?</t>
  </si>
  <si>
    <t>mvn r3, #0        strh r3, pfp, #-10]</t>
  </si>
  <si>
    <t>mov r3, #5 
str r3, [fp, #-12]</t>
  </si>
  <si>
    <t>cmp r3, #0           beq .L19</t>
  </si>
  <si>
    <t>cmp r3, #0         beq .L9</t>
  </si>
  <si>
    <t>141 mov r3, 1073741824</t>
  </si>
  <si>
    <t>mov r3, #10 
str r3, [fp, #-16]</t>
  </si>
  <si>
    <t>cmp r3, #0          bne .L20</t>
  </si>
  <si>
    <t>mov r3, #0            str r3, [fp, #-20]</t>
  </si>
  <si>
    <t>cmp r3, #0
beq .L10</t>
  </si>
  <si>
    <t>cmp r3, #0          bne .L21</t>
  </si>
  <si>
    <t>mov r3, #0 
str r3, [fp, #-20]</t>
  </si>
  <si>
    <t>cmp r3, #0         bne .L11</t>
  </si>
  <si>
    <t>mov r3, #15 
str r3, [fp, #-24]</t>
  </si>
  <si>
    <t>cmp r3, #0         beq .L13</t>
  </si>
  <si>
    <t>cmp r3, #0
bne .L12</t>
  </si>
  <si>
    <t>153-155</t>
  </si>
  <si>
    <t>cmp r2, r3
moveq	r3, #1
movne	r3, #0</t>
  </si>
  <si>
    <t>154-157</t>
  </si>
  <si>
    <t>moveq	r3, #1
movne	r3, #0
and	r3, r3, #255
str	r3, [fp, #-28]</t>
  </si>
  <si>
    <t>cmp r3, #0
beq	.L15</t>
  </si>
  <si>
    <t>simple_password_check.s</t>
  </si>
  <si>
    <t>TRUE?</t>
  </si>
  <si>
    <t>mov r1, #0     strb r1, [r3, #1]</t>
  </si>
  <si>
    <t>mov r3, #1        str r3, [r0]</t>
  </si>
  <si>
    <t>guillermo_constant_simple_insecure.s</t>
  </si>
  <si>
    <t>mov r4, #0</t>
  </si>
  <si>
    <t>cmp r0, #0 moveq r0, #1 beq .L1</t>
  </si>
  <si>
    <t>cmp r0, #1    ldreq r0, .L9   ldrne r0, .L9+4</t>
  </si>
  <si>
    <t>harris_constant_simple_insecure.s</t>
  </si>
  <si>
    <t>prateek_constant_global_local_secure_insecure.s</t>
  </si>
  <si>
    <t>mov r0, #16</t>
  </si>
  <si>
    <t>local_arr: .word 1 .word 2 .word 4 .word 8 .word 16</t>
  </si>
  <si>
    <t>cmp r4, #10    bne .L3</t>
  </si>
  <si>
    <t>local_var:    .word 15</t>
  </si>
  <si>
    <t>cmp r3, #0      beq .L8</t>
  </si>
  <si>
    <t>global_secure: .word 255</t>
  </si>
  <si>
    <t>global_var: .word 255</t>
  </si>
  <si>
    <t>cmp r1, #0      beq .L15</t>
  </si>
  <si>
    <t>cmp r3, #0     bne .L9</t>
  </si>
  <si>
    <t>rsbs r0, r3, #1 movcc r0, #0</t>
  </si>
  <si>
    <t>93-94</t>
  </si>
  <si>
    <t>cmp r0, #1      beq .L23</t>
  </si>
  <si>
    <t>cmp r0, #4       ble .L24</t>
  </si>
  <si>
    <t>cmp r0, #1 movne r0, #0 bne .L16</t>
  </si>
  <si>
    <t>26, 28</t>
  </si>
  <si>
    <t>cmp r3, #0   ;   beq .L4</t>
  </si>
  <si>
    <t>subs r4, r0, #0 beq .L5</t>
  </si>
  <si>
    <t>cmp r3, #25      bhi .L3</t>
  </si>
  <si>
    <t>231-232</t>
  </si>
  <si>
    <t>subs r4, r0, #0 beq .L11</t>
  </si>
  <si>
    <t>33, 35</t>
  </si>
  <si>
    <t>cmp r3, #0   ;   bne .L3</t>
  </si>
  <si>
    <t>cmp r0, #0      beq .L17</t>
  </si>
  <si>
    <t>27, 32</t>
  </si>
  <si>
    <t>mov r2, #0  ;   strb r2, [r0, #1]</t>
  </si>
  <si>
    <t>subs r4, r4, #1 bne .L11</t>
  </si>
  <si>
    <t>128-129</t>
  </si>
  <si>
    <t>cmp r0, #1      beq .L12</t>
  </si>
  <si>
    <t>cmp r0, #0      beq .L10</t>
  </si>
  <si>
    <t>subs r4, r0, #0    beq .L28</t>
  </si>
  <si>
    <t>79-80</t>
  </si>
  <si>
    <t>cmp r3, #0      bne .L11</t>
  </si>
  <si>
    <t>94</t>
  </si>
  <si>
    <t>mov r4, #1</t>
  </si>
  <si>
    <t>74, 78</t>
  </si>
  <si>
    <t>mov r2, #0 ;   strb r2, [r3], #1</t>
  </si>
  <si>
    <t>99-100</t>
  </si>
  <si>
    <t>cmp r0, #0       beq .L29</t>
  </si>
  <si>
    <t>cmp r3, #0       bne .L12</t>
  </si>
  <si>
    <t>109, 111</t>
  </si>
  <si>
    <t>cmp r3, #0 ;    beq .L20</t>
  </si>
  <si>
    <t>94-95</t>
  </si>
  <si>
    <t>cmp r3, #0      bne .L13</t>
  </si>
  <si>
    <t>117-118</t>
  </si>
  <si>
    <t>cmp r2, #25     bhi .L21</t>
  </si>
  <si>
    <t>cmp r3, #0      bne .L22</t>
  </si>
  <si>
    <t>`</t>
  </si>
  <si>
    <t>cmp r0, #1    ldreq r0, .L10   ldrne r0, .L10+4</t>
  </si>
  <si>
    <t>mov r1, #16</t>
  </si>
  <si>
    <t>36-41</t>
  </si>
  <si>
    <t>52-53</t>
  </si>
  <si>
    <t>cmp r0, #0      beq .L7</t>
  </si>
  <si>
    <t>cmp r4, #10    bne .L4</t>
  </si>
  <si>
    <t>84-85</t>
  </si>
  <si>
    <t>cmp r0, #1      beq .L24</t>
  </si>
  <si>
    <t>80-81</t>
  </si>
  <si>
    <t>48-49</t>
  </si>
  <si>
    <t>89-90</t>
  </si>
  <si>
    <t>cmp r0, #4       ble .L11</t>
  </si>
  <si>
    <t>92-93</t>
  </si>
  <si>
    <t>cmp r3, #0     beq .L18</t>
  </si>
  <si>
    <t>99, 101</t>
  </si>
  <si>
    <t>cmp r3, #0 ;    beq .L12</t>
  </si>
  <si>
    <t>104-105</t>
  </si>
  <si>
    <t>subs r3, r1, r3 movne r3, #1</t>
  </si>
  <si>
    <t>106-107</t>
  </si>
  <si>
    <t>cmp r1, #0 moveq r3, #1</t>
  </si>
  <si>
    <t>108-109</t>
  </si>
  <si>
    <t>cmp r3, #0      beq .L22</t>
  </si>
  <si>
    <t>cmp r3, #0      bne .L14</t>
  </si>
  <si>
    <t>157-158</t>
  </si>
  <si>
    <t>cmp r3, #0      beq .L28</t>
  </si>
  <si>
    <t>163, 165</t>
  </si>
  <si>
    <t>cmp r3, #0 ;    beq .L28</t>
  </si>
  <si>
    <t>168-169</t>
  </si>
  <si>
    <t>170-171</t>
  </si>
  <si>
    <t>172-173</t>
  </si>
  <si>
    <t>cmp r3, #0      beq .L30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</si>
</sst>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4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/>
    <xf numFmtId="0" fontId="0" fillId="0" borderId="22" xfId="0" applyBorder="1"/>
    <xf numFmtId="0" fontId="0" fillId="0" borderId="23" xfId="0" applyBorder="1"/>
    <xf numFmtId="0" fontId="0" fillId="2" borderId="23" xfId="0" applyFill="1" applyBorder="1"/>
    <xf numFmtId="0" fontId="0" fillId="0" borderId="24" xfId="0" applyBorder="1"/>
    <xf numFmtId="0" fontId="0" fillId="0" borderId="18" xfId="0" applyBorder="1"/>
    <xf numFmtId="0" fontId="0" fillId="4" borderId="21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1" xfId="0" applyBorder="1"/>
    <xf numFmtId="0" fontId="0" fillId="0" borderId="25" xfId="0" applyBorder="1"/>
    <xf numFmtId="0" fontId="0" fillId="0" borderId="29" xfId="0" applyBorder="1"/>
    <xf numFmtId="0" fontId="0" fillId="4" borderId="27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5" borderId="23" xfId="0" applyFill="1" applyBorder="1"/>
    <xf numFmtId="0" fontId="0" fillId="4" borderId="33" xfId="0" applyFill="1" applyBorder="1"/>
    <xf numFmtId="0" fontId="0" fillId="0" borderId="0" xfId="0" applyAlignment="1">
      <alignment horizontal="center"/>
    </xf>
    <xf numFmtId="9" fontId="0" fillId="0" borderId="0" xfId="1" applyFont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40" xfId="0" applyFont="1" applyBorder="1"/>
    <xf numFmtId="0" fontId="0" fillId="0" borderId="40" xfId="0" applyBorder="1"/>
    <xf numFmtId="0" fontId="3" fillId="0" borderId="41" xfId="0" applyFont="1" applyBorder="1"/>
    <xf numFmtId="0" fontId="3" fillId="0" borderId="43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 applyAlignment="1">
      <alignment wrapText="1"/>
    </xf>
    <xf numFmtId="0" fontId="0" fillId="0" borderId="48" xfId="0" applyBorder="1"/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wrapText="1"/>
    </xf>
    <xf numFmtId="0" fontId="3" fillId="0" borderId="44" xfId="0" applyFont="1" applyBorder="1"/>
    <xf numFmtId="0" fontId="3" fillId="0" borderId="54" xfId="0" applyFont="1" applyBorder="1"/>
    <xf numFmtId="0" fontId="0" fillId="0" borderId="45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54" xfId="0" applyBorder="1"/>
    <xf numFmtId="0" fontId="0" fillId="0" borderId="43" xfId="0" applyBorder="1"/>
    <xf numFmtId="0" fontId="3" fillId="0" borderId="42" xfId="0" applyFont="1" applyBorder="1" applyAlignment="1">
      <alignment wrapText="1"/>
    </xf>
    <xf numFmtId="0" fontId="0" fillId="0" borderId="43" xfId="0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0" fillId="0" borderId="49" xfId="0" applyBorder="1"/>
    <xf numFmtId="0" fontId="0" fillId="0" borderId="51" xfId="0" applyBorder="1"/>
    <xf numFmtId="0" fontId="3" fillId="0" borderId="41" xfId="0" applyFont="1" applyBorder="1" applyAlignment="1">
      <alignment wrapText="1"/>
    </xf>
    <xf numFmtId="0" fontId="0" fillId="0" borderId="51" xfId="0" applyBorder="1" applyAlignment="1">
      <alignment wrapText="1"/>
    </xf>
    <xf numFmtId="0" fontId="0" fillId="0" borderId="41" xfId="0" applyBorder="1"/>
    <xf numFmtId="0" fontId="0" fillId="0" borderId="42" xfId="0" applyBorder="1"/>
    <xf numFmtId="0" fontId="0" fillId="0" borderId="42" xfId="0" applyBorder="1" applyAlignment="1">
      <alignment wrapText="1"/>
    </xf>
    <xf numFmtId="49" fontId="0" fillId="0" borderId="51" xfId="0" applyNumberFormat="1" applyBorder="1"/>
    <xf numFmtId="49" fontId="0" fillId="0" borderId="4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0" xfId="0" applyNumberFormat="1"/>
    <xf numFmtId="49" fontId="0" fillId="0" borderId="45" xfId="0" applyNumberFormat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55" xfId="0" applyBorder="1"/>
    <xf numFmtId="0" fontId="0" fillId="0" borderId="56" xfId="0" applyBorder="1"/>
    <xf numFmtId="0" fontId="0" fillId="0" borderId="41" xfId="0" applyBorder="1" applyAlignment="1">
      <alignment horizontal="left"/>
    </xf>
    <xf numFmtId="0" fontId="0" fillId="0" borderId="41" xfId="0" applyBorder="1" applyAlignment="1">
      <alignment wrapText="1"/>
    </xf>
    <xf numFmtId="49" fontId="0" fillId="0" borderId="52" xfId="0" applyNumberFormat="1" applyBorder="1"/>
    <xf numFmtId="0" fontId="0" fillId="0" borderId="54" xfId="0" applyBorder="1" applyAlignment="1">
      <alignment wrapText="1"/>
    </xf>
    <xf numFmtId="49" fontId="0" fillId="0" borderId="41" xfId="0" applyNumberFormat="1" applyBorder="1"/>
    <xf numFmtId="49" fontId="0" fillId="0" borderId="44" xfId="0" applyNumberFormat="1" applyBorder="1"/>
    <xf numFmtId="49" fontId="0" fillId="0" borderId="46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55" xfId="0" applyFont="1" applyBorder="1"/>
    <xf numFmtId="0" fontId="0" fillId="0" borderId="57" xfId="0" applyBorder="1"/>
    <xf numFmtId="0" fontId="0" fillId="0" borderId="50" xfId="0" applyBorder="1"/>
    <xf numFmtId="0" fontId="0" fillId="0" borderId="47" xfId="0" applyBorder="1"/>
    <xf numFmtId="0" fontId="0" fillId="0" borderId="47" xfId="0" applyBorder="1" applyAlignment="1">
      <alignment horizontal="left" wrapText="1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left"/>
    </xf>
    <xf numFmtId="0" fontId="0" fillId="0" borderId="43" xfId="0" applyBorder="1" applyAlignment="1">
      <alignment horizontal="right" wrapText="1"/>
    </xf>
    <xf numFmtId="0" fontId="0" fillId="0" borderId="43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47" xfId="0" applyNumberFormat="1" applyBorder="1"/>
    <xf numFmtId="49" fontId="0" fillId="0" borderId="42" xfId="0" applyNumberFormat="1" applyBorder="1" applyAlignment="1">
      <alignment horizontal="left"/>
    </xf>
    <xf numFmtId="0" fontId="3" fillId="0" borderId="58" xfId="0" applyFont="1" applyBorder="1"/>
    <xf numFmtId="0" fontId="3" fillId="0" borderId="19" xfId="0" applyFont="1" applyBorder="1"/>
    <xf numFmtId="0" fontId="0" fillId="2" borderId="0" xfId="0" applyFill="1"/>
    <xf numFmtId="0" fontId="0" fillId="0" borderId="59" xfId="0" applyBorder="1"/>
    <xf numFmtId="0" fontId="0" fillId="0" borderId="60" xfId="0" applyBorder="1" applyAlignment="1">
      <alignment wrapText="1"/>
    </xf>
    <xf numFmtId="0" fontId="0" fillId="0" borderId="61" xfId="0" applyBorder="1"/>
    <xf numFmtId="0" fontId="0" fillId="0" borderId="62" xfId="0" applyBorder="1"/>
    <xf numFmtId="0" fontId="3" fillId="0" borderId="42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54" xfId="0" applyFont="1" applyBorder="1"/>
    <xf numFmtId="0" fontId="4" fillId="0" borderId="52" xfId="0" applyFont="1" applyBorder="1"/>
    <xf numFmtId="0" fontId="5" fillId="0" borderId="45" xfId="0" applyFont="1" applyBorder="1"/>
    <xf numFmtId="0" fontId="4" fillId="0" borderId="45" xfId="0" applyFont="1" applyBorder="1"/>
    <xf numFmtId="0" fontId="4" fillId="0" borderId="43" xfId="0" applyFont="1" applyBorder="1"/>
    <xf numFmtId="0" fontId="5" fillId="0" borderId="40" xfId="0" applyFont="1" applyBorder="1"/>
    <xf numFmtId="0" fontId="5" fillId="0" borderId="50" xfId="0" applyFont="1" applyBorder="1"/>
    <xf numFmtId="0" fontId="5" fillId="0" borderId="51" xfId="0" applyFont="1" applyBorder="1"/>
    <xf numFmtId="0" fontId="4" fillId="0" borderId="50" xfId="0" applyFont="1" applyBorder="1"/>
    <xf numFmtId="0" fontId="5" fillId="0" borderId="5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49" xfId="0" applyFont="1" applyBorder="1"/>
    <xf numFmtId="0" fontId="4" fillId="0" borderId="44" xfId="0" applyFont="1" applyBorder="1"/>
    <xf numFmtId="0" fontId="5" fillId="0" borderId="44" xfId="0" applyFont="1" applyBorder="1"/>
    <xf numFmtId="0" fontId="5" fillId="0" borderId="49" xfId="0" applyFont="1" applyBorder="1" applyAlignment="1">
      <alignment wrapText="1"/>
    </xf>
    <xf numFmtId="0" fontId="4" fillId="0" borderId="44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4" fillId="0" borderId="40" xfId="0" applyFont="1" applyBorder="1"/>
    <xf numFmtId="0" fontId="4" fillId="0" borderId="51" xfId="0" applyFont="1" applyBorder="1"/>
    <xf numFmtId="0" fontId="4" fillId="0" borderId="49" xfId="0" applyFont="1" applyBorder="1"/>
    <xf numFmtId="0" fontId="4" fillId="0" borderId="49" xfId="0" applyFont="1" applyBorder="1" applyAlignment="1">
      <alignment wrapText="1"/>
    </xf>
    <xf numFmtId="0" fontId="4" fillId="0" borderId="50" xfId="0" applyFont="1" applyBorder="1" applyAlignment="1">
      <alignment wrapText="1"/>
    </xf>
    <xf numFmtId="49" fontId="5" fillId="0" borderId="50" xfId="0" applyNumberFormat="1" applyFont="1" applyBorder="1"/>
    <xf numFmtId="49" fontId="4" fillId="0" borderId="50" xfId="0" applyNumberFormat="1" applyFont="1" applyBorder="1"/>
    <xf numFmtId="49" fontId="5" fillId="0" borderId="0" xfId="0" applyNumberFormat="1" applyFont="1"/>
    <xf numFmtId="49" fontId="4" fillId="0" borderId="0" xfId="0" applyNumberFormat="1" applyFont="1"/>
    <xf numFmtId="0" fontId="4" fillId="0" borderId="41" xfId="0" applyFont="1" applyBorder="1"/>
    <xf numFmtId="0" fontId="5" fillId="0" borderId="51" xfId="0" applyFont="1" applyBorder="1" applyAlignment="1">
      <alignment wrapText="1"/>
    </xf>
    <xf numFmtId="0" fontId="4" fillId="0" borderId="45" xfId="0" applyFont="1" applyBorder="1" applyAlignment="1">
      <alignment wrapText="1"/>
    </xf>
    <xf numFmtId="0" fontId="4" fillId="0" borderId="51" xfId="0" applyFont="1" applyBorder="1" applyAlignment="1">
      <alignment wrapText="1"/>
    </xf>
    <xf numFmtId="0" fontId="5" fillId="0" borderId="45" xfId="0" applyFont="1" applyBorder="1" applyAlignment="1">
      <alignment wrapText="1"/>
    </xf>
    <xf numFmtId="0" fontId="5" fillId="0" borderId="42" xfId="0" applyFont="1" applyBorder="1"/>
    <xf numFmtId="49" fontId="0" fillId="0" borderId="50" xfId="0" applyNumberFormat="1" applyBorder="1"/>
    <xf numFmtId="0" fontId="0" fillId="0" borderId="50" xfId="0" applyBorder="1" applyAlignment="1">
      <alignment wrapText="1"/>
    </xf>
    <xf numFmtId="0" fontId="0" fillId="0" borderId="49" xfId="0" applyBorder="1" applyAlignment="1">
      <alignment wrapText="1"/>
    </xf>
    <xf numFmtId="0" fontId="4" fillId="0" borderId="42" xfId="0" applyFont="1" applyBorder="1"/>
    <xf numFmtId="0" fontId="5" fillId="0" borderId="52" xfId="0" applyFont="1" applyBorder="1"/>
    <xf numFmtId="49" fontId="5" fillId="0" borderId="49" xfId="0" applyNumberFormat="1" applyFont="1" applyBorder="1"/>
    <xf numFmtId="49" fontId="5" fillId="0" borderId="44" xfId="0" applyNumberFormat="1" applyFont="1" applyBorder="1"/>
    <xf numFmtId="49" fontId="4" fillId="0" borderId="44" xfId="0" applyNumberFormat="1" applyFont="1" applyBorder="1"/>
    <xf numFmtId="49" fontId="4" fillId="0" borderId="49" xfId="0" applyNumberFormat="1" applyFont="1" applyBorder="1"/>
    <xf numFmtId="49" fontId="0" fillId="0" borderId="49" xfId="0" applyNumberFormat="1" applyBorder="1"/>
    <xf numFmtId="0" fontId="4" fillId="0" borderId="43" xfId="0" applyFont="1" applyBorder="1" applyAlignment="1">
      <alignment wrapText="1"/>
    </xf>
    <xf numFmtId="10" fontId="0" fillId="0" borderId="54" xfId="0" applyNumberFormat="1" applyBorder="1"/>
    <xf numFmtId="10" fontId="0" fillId="0" borderId="43" xfId="0" applyNumberFormat="1" applyBorder="1"/>
    <xf numFmtId="10" fontId="0" fillId="0" borderId="52" xfId="0" applyNumberFormat="1" applyBorder="1"/>
    <xf numFmtId="10" fontId="0" fillId="0" borderId="45" xfId="0" applyNumberFormat="1" applyBorder="1"/>
    <xf numFmtId="10" fontId="0" fillId="0" borderId="51" xfId="0" applyNumberFormat="1" applyBorder="1"/>
    <xf numFmtId="10" fontId="0" fillId="0" borderId="0" xfId="0" applyNumberFormat="1"/>
    <xf numFmtId="10" fontId="0" fillId="0" borderId="40" xfId="0" applyNumberFormat="1" applyBorder="1"/>
    <xf numFmtId="0" fontId="6" fillId="0" borderId="50" xfId="0" applyFont="1" applyBorder="1"/>
    <xf numFmtId="0" fontId="5" fillId="0" borderId="54" xfId="0" applyFont="1" applyBorder="1"/>
    <xf numFmtId="49" fontId="0" fillId="0" borderId="44" xfId="0" applyNumberFormat="1" applyBorder="1" applyAlignment="1">
      <alignment vertical="center"/>
    </xf>
    <xf numFmtId="0" fontId="3" fillId="0" borderId="57" xfId="0" applyFont="1" applyBorder="1"/>
    <xf numFmtId="0" fontId="3" fillId="0" borderId="45" xfId="0" applyFont="1" applyBorder="1"/>
    <xf numFmtId="0" fontId="0" fillId="0" borderId="44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8" xfId="0" applyBorder="1" applyAlignment="1">
      <alignment vertical="center"/>
    </xf>
    <xf numFmtId="0" fontId="7" fillId="0" borderId="45" xfId="0" applyFont="1" applyBorder="1" applyAlignment="1">
      <alignment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5" xfId="0" applyBorder="1" applyAlignment="1">
      <alignment horizontal="right"/>
    </xf>
    <xf numFmtId="0" fontId="5" fillId="0" borderId="41" xfId="0" applyFont="1" applyBorder="1" applyAlignment="1"/>
    <xf numFmtId="0" fontId="5" fillId="0" borderId="42" xfId="0" applyFont="1" applyBorder="1" applyAlignment="1"/>
    <xf numFmtId="0" fontId="5" fillId="0" borderId="43" xfId="0" applyFont="1" applyBorder="1" applyAlignment="1"/>
    <xf numFmtId="0" fontId="5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D48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</a:t>
            </a:r>
            <a:r>
              <a:rPr lang="en-US" baseline="0"/>
              <a:t> Vulnerability Present vs Detected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Assembly_Detection!$I$5</c:f>
              <c:strCache>
                <c:ptCount val="1"/>
                <c:pt idx="0">
                  <c:v>Vulnerable Lines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(Assembly_Detection!$C$6:$C$9,Assembly_Detection!$O$6:$O$13)</c:f>
              <c:strCache>
                <c:ptCount val="12"/>
                <c:pt idx="0">
                  <c:v>insecure.s</c:v>
                </c:pt>
                <c:pt idx="1">
                  <c:v>secure.s</c:v>
                </c:pt>
                <c:pt idx="2">
                  <c:v>complex_insecure.s</c:v>
                </c:pt>
                <c:pt idx="3">
                  <c:v>complex_secure.s</c:v>
                </c:pt>
                <c:pt idx="4">
                  <c:v>simple_insecure.s</c:v>
                </c:pt>
                <c:pt idx="5">
                  <c:v>simple_secure.s</c:v>
                </c:pt>
                <c:pt idx="6">
                  <c:v>complex_insecure.s</c:v>
                </c:pt>
                <c:pt idx="7">
                  <c:v>complex_secure.s</c:v>
                </c:pt>
                <c:pt idx="8">
                  <c:v>insecure_struct_example.s</c:v>
                </c:pt>
                <c:pt idx="9">
                  <c:v>secure_struct_example.s</c:v>
                </c:pt>
                <c:pt idx="10">
                  <c:v>insecure_pointer_example.s</c:v>
                </c:pt>
                <c:pt idx="11">
                  <c:v>secure_pointer_example.s</c:v>
                </c:pt>
              </c:strCache>
            </c:strRef>
          </c:cat>
          <c:val>
            <c:numRef>
              <c:f>(Assembly_Detection!$I$6:$I$9,Assembly_Detection!$U$6:$U$13)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C-443D-93B0-B748779F82E4}"/>
            </c:ext>
          </c:extLst>
        </c:ser>
        <c:ser>
          <c:idx val="1"/>
          <c:order val="1"/>
          <c:tx>
            <c:strRef>
              <c:f>Assembly_Detection!$G$5</c:f>
              <c:strCache>
                <c:ptCount val="1"/>
                <c:pt idx="0">
                  <c:v>Detected Lines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(Assembly_Detection!$J$6:$J$9,Assembly_Detection!$V$6:$V$13)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FC-443D-93B0-B748779F82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4623487"/>
        <c:axId val="34623007"/>
      </c:barChart>
      <c:catAx>
        <c:axId val="346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3007"/>
        <c:crosses val="autoZero"/>
        <c:auto val="1"/>
        <c:lblAlgn val="ctr"/>
        <c:lblOffset val="100"/>
        <c:noMultiLvlLbl val="0"/>
      </c:catAx>
      <c:valAx>
        <c:axId val="34623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62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ASM Precision</a:t>
            </a:r>
            <a:r>
              <a:rPr lang="en-US" baseline="0"/>
              <a:t> and Recall vs C Precision and Recall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Assembly_Detection!$N$33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(Assembly_Detection!$O$33,Assembly_Detection!$S$33)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1-4A84-B3B7-C265FF519025}"/>
            </c:ext>
          </c:extLst>
        </c:ser>
        <c:ser>
          <c:idx val="1"/>
          <c:order val="1"/>
          <c:tx>
            <c:strRef>
              <c:f>Assembly_Detection!$N$34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(Assembly_Detection!$O$34,Assembly_Detection!$S$34)</c:f>
              <c:numCache>
                <c:formatCode>0%</c:formatCode>
                <c:ptCount val="2"/>
                <c:pt idx="0">
                  <c:v>0.91666666666666663</c:v>
                </c:pt>
                <c:pt idx="1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1-4A84-B3B7-C265FF5190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83331328"/>
        <c:axId val="980040416"/>
      </c:barChart>
      <c:catAx>
        <c:axId val="88333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0416"/>
        <c:crosses val="autoZero"/>
        <c:auto val="1"/>
        <c:lblAlgn val="ctr"/>
        <c:lblOffset val="100"/>
        <c:noMultiLvlLbl val="0"/>
      </c:catAx>
      <c:valAx>
        <c:axId val="980040416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88333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Statistics - TP-FP-FN per Vulnerability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Outputs - OP_0'!$T$183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OP_0'!$T$184:$T$187</c15:sqref>
                  </c15:fullRef>
                </c:ext>
              </c:extLst>
              <c:f>'Analysis of Outputs - OP_0'!$T$184:$T$186</c:f>
              <c:numCache>
                <c:formatCode>General</c:formatCode>
                <c:ptCount val="3"/>
                <c:pt idx="0">
                  <c:v>30</c:v>
                </c:pt>
                <c:pt idx="1">
                  <c:v>53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5-4AC0-BE0C-24FD4481C1A6}"/>
            </c:ext>
          </c:extLst>
        </c:ser>
        <c:ser>
          <c:idx val="1"/>
          <c:order val="1"/>
          <c:tx>
            <c:strRef>
              <c:f>'Analysis of Outputs - OP_0'!$U$183</c:f>
              <c:strCache>
                <c:ptCount val="1"/>
                <c:pt idx="0">
                  <c:v>FALSE POSITIVES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OP_0'!$U$184:$U$187</c15:sqref>
                  </c15:fullRef>
                </c:ext>
              </c:extLst>
              <c:f>'Analysis of Outputs - OP_0'!$U$184:$U$186</c:f>
              <c:numCache>
                <c:formatCode>General</c:formatCode>
                <c:ptCount val="3"/>
                <c:pt idx="0">
                  <c:v>1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5-4AC0-BE0C-24FD4481C1A6}"/>
            </c:ext>
          </c:extLst>
        </c:ser>
        <c:ser>
          <c:idx val="2"/>
          <c:order val="2"/>
          <c:tx>
            <c:strRef>
              <c:f>'Analysis of Outputs - OP_0'!$V$183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OP_0'!$V$184:$V$187</c15:sqref>
                  </c15:fullRef>
                </c:ext>
              </c:extLst>
              <c:f>'Analysis of Outputs - OP_0'!$V$184:$V$186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5-4AC0-BE0C-24FD4481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2186064"/>
        <c:axId val="1920299664"/>
      </c:barChart>
      <c:catAx>
        <c:axId val="164218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99664"/>
        <c:crosses val="autoZero"/>
        <c:auto val="1"/>
        <c:lblAlgn val="ctr"/>
        <c:lblOffset val="100"/>
        <c:noMultiLvlLbl val="0"/>
      </c:catAx>
      <c:valAx>
        <c:axId val="192029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and Recall per Vulnerable Pattern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Outputs - OP_0'!$W$183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OP_0'!$W$184:$W$187</c15:sqref>
                  </c15:fullRef>
                </c:ext>
              </c:extLst>
              <c:f>'Analysis of Outputs - OP_0'!$W$184:$W$186</c:f>
              <c:numCache>
                <c:formatCode>0.00%</c:formatCode>
                <c:ptCount val="3"/>
                <c:pt idx="0">
                  <c:v>0.967741935483871</c:v>
                </c:pt>
                <c:pt idx="1">
                  <c:v>0.75714285714285712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F-4931-80E4-8A4139EA0866}"/>
            </c:ext>
          </c:extLst>
        </c:ser>
        <c:ser>
          <c:idx val="1"/>
          <c:order val="1"/>
          <c:tx>
            <c:strRef>
              <c:f>'Analysis of Outputs - OP_0'!$X$183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OP_0'!$X$184:$X$187</c15:sqref>
                  </c15:fullRef>
                </c:ext>
              </c:extLst>
              <c:f>'Analysis of Outputs - OP_0'!$X$184:$X$186</c:f>
              <c:numCache>
                <c:formatCode>0.00%</c:formatCode>
                <c:ptCount val="3"/>
                <c:pt idx="0">
                  <c:v>0.88235294117647056</c:v>
                </c:pt>
                <c:pt idx="1">
                  <c:v>0.91379310344827591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F-4931-80E4-8A4139EA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870176"/>
        <c:axId val="1878891904"/>
      </c:barChart>
      <c:catAx>
        <c:axId val="19278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904"/>
        <c:crosses val="autoZero"/>
        <c:auto val="1"/>
        <c:lblAlgn val="ctr"/>
        <c:lblOffset val="100"/>
        <c:noMultiLvlLbl val="0"/>
      </c:catAx>
      <c:valAx>
        <c:axId val="18788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21</xdr:row>
      <xdr:rowOff>157162</xdr:rowOff>
    </xdr:from>
    <xdr:to>
      <xdr:col>10</xdr:col>
      <xdr:colOff>933450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57151</xdr:colOff>
      <xdr:row>36</xdr:row>
      <xdr:rowOff>173037</xdr:rowOff>
    </xdr:from>
    <xdr:to>
      <xdr:col>10</xdr:col>
      <xdr:colOff>933450</xdr:colOff>
      <xdr:row>51</xdr:row>
      <xdr:rowOff>139701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404908-26C9-E30D-F520-418D0EFFFB7C}"/>
            </a:ext>
            <a:ext uri="{147F2762-F138-4A5C-976F-8EAC2B608ADB}">
              <a16:predDERef xmlns:a16="http://schemas.microsoft.com/office/drawing/2014/main" pre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188</xdr:row>
      <xdr:rowOff>80962</xdr:rowOff>
    </xdr:from>
    <xdr:to>
      <xdr:col>20</xdr:col>
      <xdr:colOff>1085850</xdr:colOff>
      <xdr:row>202</xdr:row>
      <xdr:rowOff>157162</xdr:rowOff>
    </xdr:to>
    <xdr:graphicFrame macro="">
      <xdr:nvGraphicFramePr>
        <xdr:cNvPr id="93" name="Chart 2">
          <a:extLst>
            <a:ext uri="{FF2B5EF4-FFF2-40B4-BE49-F238E27FC236}">
              <a16:creationId xmlns:a16="http://schemas.microsoft.com/office/drawing/2014/main" id="{7191F8AB-7038-327F-76DD-82548C2E7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80961</xdr:colOff>
      <xdr:row>188</xdr:row>
      <xdr:rowOff>100012</xdr:rowOff>
    </xdr:from>
    <xdr:to>
      <xdr:col>26</xdr:col>
      <xdr:colOff>533400</xdr:colOff>
      <xdr:row>202</xdr:row>
      <xdr:rowOff>176212</xdr:rowOff>
    </xdr:to>
    <xdr:graphicFrame macro="">
      <xdr:nvGraphicFramePr>
        <xdr:cNvPr id="169" name="Chart 3">
          <a:extLst>
            <a:ext uri="{FF2B5EF4-FFF2-40B4-BE49-F238E27FC236}">
              <a16:creationId xmlns:a16="http://schemas.microsoft.com/office/drawing/2014/main" id="{7CCE15A8-DD07-15F6-E4E0-C815958CF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35"/>
  <sheetViews>
    <sheetView zoomScale="70" zoomScaleNormal="70" workbookViewId="0">
      <selection activeCell="H18" sqref="H18"/>
    </sheetView>
  </sheetViews>
  <sheetFormatPr defaultRowHeight="15"/>
  <cols>
    <col min="3" max="3" width="24.42578125" bestFit="1" customWidth="1"/>
    <col min="4" max="4" width="14.7109375" bestFit="1" customWidth="1"/>
    <col min="5" max="5" width="20.42578125" bestFit="1" customWidth="1"/>
    <col min="6" max="7" width="20.42578125" customWidth="1"/>
    <col min="8" max="8" width="19.140625" customWidth="1"/>
    <col min="9" max="9" width="22" bestFit="1" customWidth="1"/>
    <col min="10" max="10" width="18.85546875" bestFit="1" customWidth="1"/>
    <col min="11" max="11" width="14.28515625" bestFit="1" customWidth="1"/>
    <col min="12" max="12" width="18.85546875" bestFit="1" customWidth="1"/>
    <col min="13" max="13" width="14.28515625" bestFit="1" customWidth="1"/>
    <col min="14" max="14" width="14.28515625" customWidth="1"/>
    <col min="15" max="15" width="24.28515625" bestFit="1" customWidth="1"/>
    <col min="16" max="16" width="14.7109375" bestFit="1" customWidth="1"/>
    <col min="17" max="17" width="22.28515625" bestFit="1" customWidth="1"/>
    <col min="18" max="18" width="16" bestFit="1" customWidth="1"/>
    <col min="19" max="19" width="18.85546875" bestFit="1" customWidth="1"/>
    <col min="20" max="20" width="20.140625" bestFit="1" customWidth="1"/>
    <col min="21" max="21" width="22" bestFit="1" customWidth="1"/>
    <col min="22" max="23" width="16" customWidth="1"/>
    <col min="24" max="24" width="14.28515625" bestFit="1" customWidth="1"/>
  </cols>
  <sheetData>
    <row r="1" spans="3:24" ht="15.75" thickBot="1"/>
    <row r="2" spans="3:24" ht="24" thickBot="1">
      <c r="C2" s="221" t="s">
        <v>0</v>
      </c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3"/>
    </row>
    <row r="3" spans="3:24" ht="15.75" thickBot="1"/>
    <row r="4" spans="3:24" ht="15.75" thickBot="1">
      <c r="C4" s="215" t="s">
        <v>1</v>
      </c>
      <c r="D4" s="216"/>
      <c r="E4" s="216"/>
      <c r="F4" s="216"/>
      <c r="G4" s="216"/>
      <c r="H4" s="216"/>
      <c r="I4" s="216"/>
      <c r="J4" s="217"/>
      <c r="O4" s="218" t="s">
        <v>2</v>
      </c>
      <c r="P4" s="219"/>
      <c r="Q4" s="219"/>
      <c r="R4" s="219"/>
      <c r="S4" s="219"/>
      <c r="T4" s="219"/>
      <c r="U4" s="219"/>
      <c r="V4" s="219"/>
      <c r="W4" s="219"/>
      <c r="X4" s="220"/>
    </row>
    <row r="5" spans="3:24" ht="15.75" thickBot="1">
      <c r="C5" s="16" t="s">
        <v>3</v>
      </c>
      <c r="D5" s="17" t="s">
        <v>4</v>
      </c>
      <c r="E5" s="18" t="s">
        <v>5</v>
      </c>
      <c r="F5" s="19" t="s">
        <v>6</v>
      </c>
      <c r="G5" s="19" t="s">
        <v>7</v>
      </c>
      <c r="H5" s="19" t="s">
        <v>8</v>
      </c>
      <c r="I5" s="19" t="s">
        <v>6</v>
      </c>
      <c r="J5" s="20" t="s">
        <v>7</v>
      </c>
      <c r="O5" s="38" t="s">
        <v>3</v>
      </c>
      <c r="P5" s="40" t="s">
        <v>4</v>
      </c>
      <c r="Q5" s="40" t="s">
        <v>5</v>
      </c>
      <c r="R5" s="40" t="s">
        <v>6</v>
      </c>
      <c r="S5" s="40" t="s">
        <v>7</v>
      </c>
      <c r="T5" s="40" t="s">
        <v>8</v>
      </c>
      <c r="U5" s="41" t="s">
        <v>6</v>
      </c>
      <c r="V5" s="42" t="s">
        <v>7</v>
      </c>
      <c r="W5" s="42" t="s">
        <v>9</v>
      </c>
      <c r="X5" s="42" t="s">
        <v>10</v>
      </c>
    </row>
    <row r="6" spans="3:24">
      <c r="C6" s="2" t="s">
        <v>11</v>
      </c>
      <c r="D6" s="3">
        <v>59</v>
      </c>
      <c r="E6" s="3" t="b">
        <v>1</v>
      </c>
      <c r="F6" s="3">
        <v>2</v>
      </c>
      <c r="G6" s="3">
        <v>3</v>
      </c>
      <c r="H6" s="3" t="b">
        <v>1</v>
      </c>
      <c r="I6" s="22">
        <v>2</v>
      </c>
      <c r="J6" s="4">
        <v>2</v>
      </c>
      <c r="O6" s="2" t="s">
        <v>12</v>
      </c>
      <c r="P6" s="3">
        <v>67</v>
      </c>
      <c r="Q6" s="3" t="b">
        <v>1</v>
      </c>
      <c r="R6" s="3">
        <v>4</v>
      </c>
      <c r="S6" s="3">
        <v>2</v>
      </c>
      <c r="T6" s="3" t="b">
        <v>1</v>
      </c>
      <c r="U6" s="4">
        <v>4</v>
      </c>
      <c r="V6" s="3">
        <v>4</v>
      </c>
      <c r="W6" s="22">
        <v>0</v>
      </c>
      <c r="X6" s="4">
        <v>0</v>
      </c>
    </row>
    <row r="7" spans="3:24">
      <c r="C7" s="5" t="s">
        <v>13</v>
      </c>
      <c r="D7" s="1">
        <v>59</v>
      </c>
      <c r="E7" s="1" t="b">
        <v>0</v>
      </c>
      <c r="F7" s="1">
        <v>0</v>
      </c>
      <c r="G7" s="1">
        <v>0</v>
      </c>
      <c r="H7" s="1" t="b">
        <v>0</v>
      </c>
      <c r="I7" s="23">
        <v>0</v>
      </c>
      <c r="J7" s="6">
        <v>0</v>
      </c>
      <c r="O7" s="5" t="s">
        <v>14</v>
      </c>
      <c r="P7" s="1">
        <v>68</v>
      </c>
      <c r="Q7" s="1" t="b">
        <v>0</v>
      </c>
      <c r="R7" s="1">
        <v>0</v>
      </c>
      <c r="S7" s="1">
        <v>0</v>
      </c>
      <c r="T7" s="1" t="b">
        <v>0</v>
      </c>
      <c r="U7" s="6">
        <v>0</v>
      </c>
      <c r="V7" s="1">
        <v>0</v>
      </c>
      <c r="W7" s="23">
        <v>0</v>
      </c>
      <c r="X7" s="6">
        <v>0</v>
      </c>
    </row>
    <row r="8" spans="3:24">
      <c r="C8" s="11" t="s">
        <v>15</v>
      </c>
      <c r="D8" s="9">
        <v>161</v>
      </c>
      <c r="E8" s="9" t="b">
        <v>1</v>
      </c>
      <c r="F8" s="9">
        <v>10</v>
      </c>
      <c r="G8" s="9">
        <v>6</v>
      </c>
      <c r="H8" s="9" t="b">
        <v>1</v>
      </c>
      <c r="I8" s="24">
        <v>10</v>
      </c>
      <c r="J8" s="10">
        <v>10</v>
      </c>
      <c r="O8" s="11" t="s">
        <v>15</v>
      </c>
      <c r="P8" s="9">
        <v>168</v>
      </c>
      <c r="Q8" s="9" t="b">
        <v>0</v>
      </c>
      <c r="R8" s="9">
        <v>2</v>
      </c>
      <c r="S8" s="9">
        <v>1</v>
      </c>
      <c r="T8" s="9" t="b">
        <v>1</v>
      </c>
      <c r="U8" s="10">
        <v>2</v>
      </c>
      <c r="V8" s="9">
        <v>2</v>
      </c>
      <c r="W8" s="24">
        <v>0</v>
      </c>
      <c r="X8" s="10">
        <v>0</v>
      </c>
    </row>
    <row r="9" spans="3:24">
      <c r="C9" s="5" t="s">
        <v>16</v>
      </c>
      <c r="D9" s="1">
        <v>94</v>
      </c>
      <c r="E9" s="1" t="b">
        <v>0</v>
      </c>
      <c r="F9" s="1">
        <v>0</v>
      </c>
      <c r="G9" s="1">
        <v>0</v>
      </c>
      <c r="H9" s="1" t="b">
        <v>0</v>
      </c>
      <c r="I9" s="23">
        <v>0</v>
      </c>
      <c r="J9" s="6">
        <v>0</v>
      </c>
      <c r="O9" s="5" t="s">
        <v>16</v>
      </c>
      <c r="P9" s="1">
        <v>64</v>
      </c>
      <c r="Q9" s="1" t="b">
        <v>0</v>
      </c>
      <c r="R9" s="1">
        <v>0</v>
      </c>
      <c r="S9" s="1">
        <v>0</v>
      </c>
      <c r="T9" s="1" t="b">
        <v>0</v>
      </c>
      <c r="U9" s="6">
        <v>0</v>
      </c>
      <c r="V9" s="1">
        <v>0</v>
      </c>
      <c r="W9" s="23">
        <v>0</v>
      </c>
      <c r="X9" s="6">
        <v>0</v>
      </c>
    </row>
    <row r="10" spans="3:24">
      <c r="C10" s="5"/>
      <c r="D10" s="1"/>
      <c r="E10" s="1"/>
      <c r="F10" s="1"/>
      <c r="G10" s="1"/>
      <c r="H10" s="1"/>
      <c r="I10" s="23"/>
      <c r="J10" s="6"/>
      <c r="O10" s="50" t="s">
        <v>17</v>
      </c>
      <c r="P10" s="51">
        <v>88</v>
      </c>
      <c r="Q10" s="51" t="b">
        <v>0</v>
      </c>
      <c r="R10" s="51">
        <v>4</v>
      </c>
      <c r="S10" s="51">
        <v>0</v>
      </c>
      <c r="T10" s="51" t="b">
        <v>1</v>
      </c>
      <c r="U10" s="52">
        <v>4</v>
      </c>
      <c r="V10" s="51">
        <v>2</v>
      </c>
      <c r="W10" s="59">
        <v>2</v>
      </c>
      <c r="X10" s="52">
        <v>0</v>
      </c>
    </row>
    <row r="11" spans="3:24">
      <c r="C11" s="5"/>
      <c r="D11" s="1"/>
      <c r="E11" s="1"/>
      <c r="F11" s="1"/>
      <c r="G11" s="1"/>
      <c r="H11" s="1"/>
      <c r="I11" s="23"/>
      <c r="J11" s="6"/>
      <c r="O11" s="5" t="s">
        <v>18</v>
      </c>
      <c r="P11" s="1">
        <v>88</v>
      </c>
      <c r="Q11" s="1" t="b">
        <v>0</v>
      </c>
      <c r="R11" s="1">
        <v>0</v>
      </c>
      <c r="S11" s="1">
        <v>0</v>
      </c>
      <c r="T11" s="1" t="b">
        <v>0</v>
      </c>
      <c r="U11" s="6">
        <v>0</v>
      </c>
      <c r="V11" s="1">
        <v>0</v>
      </c>
      <c r="W11" s="23">
        <v>0</v>
      </c>
      <c r="X11" s="6">
        <v>0</v>
      </c>
    </row>
    <row r="12" spans="3:24">
      <c r="C12" s="5"/>
      <c r="D12" s="1"/>
      <c r="E12" s="1"/>
      <c r="F12" s="1"/>
      <c r="G12" s="1"/>
      <c r="H12" s="1"/>
      <c r="I12" s="23"/>
      <c r="J12" s="6"/>
      <c r="O12" s="11" t="s">
        <v>19</v>
      </c>
      <c r="P12" s="9">
        <v>184</v>
      </c>
      <c r="Q12" s="9" t="b">
        <v>0</v>
      </c>
      <c r="R12" s="9">
        <v>2</v>
      </c>
      <c r="S12" s="9">
        <v>0</v>
      </c>
      <c r="T12" s="9" t="b">
        <v>1</v>
      </c>
      <c r="U12" s="10">
        <v>2</v>
      </c>
      <c r="V12" s="9">
        <v>2</v>
      </c>
      <c r="W12" s="24">
        <v>0</v>
      </c>
      <c r="X12" s="10">
        <v>0</v>
      </c>
    </row>
    <row r="13" spans="3:24" ht="15.75" thickBot="1">
      <c r="C13" s="7"/>
      <c r="D13" s="8"/>
      <c r="E13" s="12"/>
      <c r="F13" s="12"/>
      <c r="G13" s="12"/>
      <c r="H13" s="12"/>
      <c r="I13" s="25"/>
      <c r="J13" s="13"/>
      <c r="O13" s="47" t="s">
        <v>20</v>
      </c>
      <c r="P13" s="48">
        <v>188</v>
      </c>
      <c r="Q13" s="48" t="b">
        <v>0</v>
      </c>
      <c r="R13" s="48">
        <v>0</v>
      </c>
      <c r="S13" s="48">
        <v>0</v>
      </c>
      <c r="T13" s="48" t="b">
        <v>0</v>
      </c>
      <c r="U13" s="49">
        <v>0</v>
      </c>
      <c r="V13" s="48">
        <v>0</v>
      </c>
      <c r="W13" s="60">
        <v>0</v>
      </c>
      <c r="X13" s="49">
        <v>0</v>
      </c>
    </row>
    <row r="14" spans="3:24" ht="15.75" thickBot="1">
      <c r="E14" s="28" t="s">
        <v>21</v>
      </c>
      <c r="F14" s="27">
        <f>SUM(F6:F13)</f>
        <v>12</v>
      </c>
      <c r="G14" s="44">
        <f>SUM(G6:G13)</f>
        <v>9</v>
      </c>
      <c r="H14" s="28" t="s">
        <v>22</v>
      </c>
      <c r="I14" s="46">
        <f>SUM(I6:I13)</f>
        <v>12</v>
      </c>
      <c r="J14" s="15">
        <f>SUM(J6:J13)</f>
        <v>12</v>
      </c>
      <c r="Q14" s="28" t="s">
        <v>21</v>
      </c>
      <c r="R14" s="43">
        <f>SUM(R6:R13)</f>
        <v>12</v>
      </c>
      <c r="S14" s="44">
        <f>SUM(S6:S13)</f>
        <v>3</v>
      </c>
      <c r="T14" s="28" t="s">
        <v>22</v>
      </c>
      <c r="U14" s="45">
        <f>SUM(U6:U13)</f>
        <v>12</v>
      </c>
      <c r="V14" s="14">
        <f>SUM(V6:V13)</f>
        <v>10</v>
      </c>
      <c r="W14" s="14">
        <v>2</v>
      </c>
      <c r="X14" s="14">
        <f>SUM(X6:X13)</f>
        <v>0</v>
      </c>
    </row>
    <row r="15" spans="3:24" ht="15.75" thickBot="1"/>
    <row r="16" spans="3:24" ht="15.75" thickBot="1">
      <c r="C16" s="16" t="s">
        <v>3</v>
      </c>
      <c r="D16" s="16" t="s">
        <v>23</v>
      </c>
      <c r="E16" s="18" t="s">
        <v>24</v>
      </c>
      <c r="F16" s="18" t="s">
        <v>6</v>
      </c>
      <c r="G16" s="20" t="s">
        <v>7</v>
      </c>
      <c r="I16" s="42" t="s">
        <v>25</v>
      </c>
      <c r="J16" s="31" t="s">
        <v>26</v>
      </c>
      <c r="O16" s="38" t="s">
        <v>3</v>
      </c>
      <c r="P16" s="39" t="s">
        <v>23</v>
      </c>
      <c r="Q16" s="40" t="s">
        <v>24</v>
      </c>
      <c r="R16" s="40" t="s">
        <v>6</v>
      </c>
      <c r="S16" s="29" t="s">
        <v>7</v>
      </c>
      <c r="U16" s="30" t="s">
        <v>25</v>
      </c>
      <c r="V16" s="31" t="s">
        <v>26</v>
      </c>
    </row>
    <row r="17" spans="3:23">
      <c r="C17" s="2" t="s">
        <v>27</v>
      </c>
      <c r="D17" s="3">
        <v>17</v>
      </c>
      <c r="E17" s="3" t="b">
        <v>1</v>
      </c>
      <c r="F17" s="3">
        <v>1</v>
      </c>
      <c r="G17" s="4">
        <v>1</v>
      </c>
      <c r="I17" s="32">
        <f>I6</f>
        <v>2</v>
      </c>
      <c r="J17" s="33">
        <f>I17/2</f>
        <v>1</v>
      </c>
      <c r="O17" s="2" t="s">
        <v>28</v>
      </c>
      <c r="P17" s="3">
        <v>67</v>
      </c>
      <c r="Q17" s="3" t="b">
        <v>1</v>
      </c>
      <c r="R17" s="3">
        <v>2</v>
      </c>
      <c r="S17" s="4">
        <v>2</v>
      </c>
      <c r="U17" s="56">
        <f t="shared" ref="U17:U24" si="0">U6</f>
        <v>4</v>
      </c>
      <c r="V17" s="53">
        <f>U17/2</f>
        <v>2</v>
      </c>
      <c r="W17" s="61"/>
    </row>
    <row r="18" spans="3:23">
      <c r="C18" s="5" t="s">
        <v>29</v>
      </c>
      <c r="D18" s="1">
        <v>19</v>
      </c>
      <c r="E18" s="1" t="b">
        <v>0</v>
      </c>
      <c r="F18" s="1">
        <v>0</v>
      </c>
      <c r="G18" s="6">
        <v>0</v>
      </c>
      <c r="I18" s="34">
        <f>I7</f>
        <v>0</v>
      </c>
      <c r="J18" s="35">
        <f t="shared" ref="J18:J20" si="1">I18/2</f>
        <v>0</v>
      </c>
      <c r="O18" s="5" t="s">
        <v>30</v>
      </c>
      <c r="P18" s="1">
        <v>68</v>
      </c>
      <c r="Q18" s="1" t="b">
        <v>0</v>
      </c>
      <c r="R18" s="1">
        <v>0</v>
      </c>
      <c r="S18" s="6">
        <v>0</v>
      </c>
      <c r="U18" s="57">
        <f t="shared" si="0"/>
        <v>0</v>
      </c>
      <c r="V18" s="54">
        <f t="shared" ref="V18:V24" si="2">U18/2</f>
        <v>0</v>
      </c>
      <c r="W18" s="61"/>
    </row>
    <row r="19" spans="3:23">
      <c r="C19" s="11" t="s">
        <v>31</v>
      </c>
      <c r="D19" s="9">
        <v>55</v>
      </c>
      <c r="E19" s="9" t="b">
        <v>1</v>
      </c>
      <c r="F19" s="9">
        <v>5</v>
      </c>
      <c r="G19" s="10">
        <v>1</v>
      </c>
      <c r="I19" s="63">
        <f>I8</f>
        <v>10</v>
      </c>
      <c r="J19" s="64">
        <f t="shared" si="1"/>
        <v>5</v>
      </c>
      <c r="O19" s="11" t="s">
        <v>31</v>
      </c>
      <c r="P19" s="9">
        <v>168</v>
      </c>
      <c r="Q19" s="9" t="b">
        <v>1</v>
      </c>
      <c r="R19" s="9">
        <v>1</v>
      </c>
      <c r="S19" s="10">
        <v>1</v>
      </c>
      <c r="U19" s="57">
        <f t="shared" si="0"/>
        <v>2</v>
      </c>
      <c r="V19" s="54">
        <f t="shared" si="2"/>
        <v>1</v>
      </c>
      <c r="W19" s="61"/>
    </row>
    <row r="20" spans="3:23" ht="15.75" thickBot="1">
      <c r="C20" s="5" t="s">
        <v>32</v>
      </c>
      <c r="D20" s="1">
        <v>27</v>
      </c>
      <c r="E20" s="1" t="b">
        <v>0</v>
      </c>
      <c r="F20" s="1">
        <v>0</v>
      </c>
      <c r="G20" s="6">
        <v>0</v>
      </c>
      <c r="I20" s="36">
        <f>I9</f>
        <v>0</v>
      </c>
      <c r="J20" s="37">
        <f t="shared" si="1"/>
        <v>0</v>
      </c>
      <c r="O20" s="5" t="s">
        <v>32</v>
      </c>
      <c r="P20" s="1">
        <v>64</v>
      </c>
      <c r="Q20" s="1" t="b">
        <v>0</v>
      </c>
      <c r="R20" s="1">
        <v>0</v>
      </c>
      <c r="S20" s="6">
        <v>0</v>
      </c>
      <c r="U20" s="57">
        <f t="shared" si="0"/>
        <v>0</v>
      </c>
      <c r="V20" s="54">
        <f t="shared" si="2"/>
        <v>0</v>
      </c>
      <c r="W20" s="61"/>
    </row>
    <row r="21" spans="3:23">
      <c r="C21" s="5"/>
      <c r="D21" s="1"/>
      <c r="E21" s="1"/>
      <c r="F21" s="1"/>
      <c r="G21" s="6"/>
      <c r="O21" s="5" t="s">
        <v>33</v>
      </c>
      <c r="P21" s="1">
        <v>88</v>
      </c>
      <c r="Q21" s="1" t="b">
        <v>0</v>
      </c>
      <c r="R21" s="1">
        <v>0</v>
      </c>
      <c r="S21" s="6">
        <v>0</v>
      </c>
      <c r="U21" s="57">
        <f t="shared" si="0"/>
        <v>4</v>
      </c>
      <c r="V21" s="54">
        <f>U21/2</f>
        <v>2</v>
      </c>
      <c r="W21" s="61"/>
    </row>
    <row r="22" spans="3:23">
      <c r="C22" s="5"/>
      <c r="D22" s="1"/>
      <c r="E22" s="1"/>
      <c r="F22" s="1"/>
      <c r="G22" s="6"/>
      <c r="O22" s="5" t="s">
        <v>34</v>
      </c>
      <c r="P22" s="1">
        <v>88</v>
      </c>
      <c r="Q22" s="1" t="b">
        <v>0</v>
      </c>
      <c r="R22" s="1">
        <v>0</v>
      </c>
      <c r="S22" s="6">
        <v>0</v>
      </c>
      <c r="U22" s="57">
        <f t="shared" si="0"/>
        <v>0</v>
      </c>
      <c r="V22" s="54">
        <f t="shared" si="2"/>
        <v>0</v>
      </c>
      <c r="W22" s="61"/>
    </row>
    <row r="23" spans="3:23">
      <c r="C23" s="5"/>
      <c r="D23" s="1"/>
      <c r="E23" s="1"/>
      <c r="F23" s="1"/>
      <c r="G23" s="6"/>
      <c r="O23" s="11" t="s">
        <v>35</v>
      </c>
      <c r="P23" s="9">
        <v>184</v>
      </c>
      <c r="Q23" s="9" t="b">
        <v>0</v>
      </c>
      <c r="R23" s="9">
        <v>2</v>
      </c>
      <c r="S23" s="10">
        <v>0</v>
      </c>
      <c r="U23" s="65">
        <f t="shared" si="0"/>
        <v>2</v>
      </c>
      <c r="V23" s="66">
        <f t="shared" si="2"/>
        <v>1</v>
      </c>
      <c r="W23" s="61"/>
    </row>
    <row r="24" spans="3:23" ht="15.75" thickBot="1">
      <c r="C24" s="7"/>
      <c r="D24" s="8"/>
      <c r="E24" s="8"/>
      <c r="F24" s="8"/>
      <c r="G24" s="26"/>
      <c r="O24" s="47" t="s">
        <v>36</v>
      </c>
      <c r="P24" s="48">
        <v>188</v>
      </c>
      <c r="Q24" s="48" t="b">
        <v>0</v>
      </c>
      <c r="R24" s="48">
        <v>0</v>
      </c>
      <c r="S24" s="49">
        <v>0</v>
      </c>
      <c r="U24" s="58">
        <f t="shared" si="0"/>
        <v>0</v>
      </c>
      <c r="V24" s="55">
        <f t="shared" si="2"/>
        <v>0</v>
      </c>
      <c r="W24" s="61"/>
    </row>
    <row r="25" spans="3:23" ht="15.75" thickBot="1">
      <c r="E25" s="28" t="s">
        <v>37</v>
      </c>
      <c r="F25" s="27">
        <f>SUM(F17:F24)</f>
        <v>6</v>
      </c>
      <c r="G25" s="15">
        <f>SUM(G17:G24)</f>
        <v>2</v>
      </c>
      <c r="Q25" s="21" t="s">
        <v>37</v>
      </c>
      <c r="R25" s="14">
        <f>SUM(R17:R24)</f>
        <v>5</v>
      </c>
      <c r="S25" s="14">
        <f>SUM(S17:S24)</f>
        <v>3</v>
      </c>
    </row>
    <row r="28" spans="3:23">
      <c r="N28" t="s">
        <v>38</v>
      </c>
      <c r="O28">
        <f>J14+V14</f>
        <v>22</v>
      </c>
      <c r="R28" t="s">
        <v>38</v>
      </c>
      <c r="S28">
        <f>G25+S25</f>
        <v>5</v>
      </c>
    </row>
    <row r="30" spans="3:23">
      <c r="N30" t="s">
        <v>39</v>
      </c>
      <c r="O30">
        <v>0</v>
      </c>
      <c r="R30" t="s">
        <v>39</v>
      </c>
      <c r="S30">
        <v>0</v>
      </c>
    </row>
    <row r="31" spans="3:23">
      <c r="N31" t="s">
        <v>40</v>
      </c>
      <c r="O31">
        <f>W14</f>
        <v>2</v>
      </c>
      <c r="R31" t="s">
        <v>40</v>
      </c>
      <c r="S31">
        <f>(F25+R25)-S28</f>
        <v>6</v>
      </c>
    </row>
    <row r="32" spans="3:23">
      <c r="O32" t="s">
        <v>41</v>
      </c>
      <c r="S32" t="s">
        <v>42</v>
      </c>
    </row>
    <row r="33" spans="14:19">
      <c r="N33" t="s">
        <v>43</v>
      </c>
      <c r="O33" s="62">
        <f>(J14+V14)/(J14+V14)</f>
        <v>1</v>
      </c>
      <c r="R33" t="s">
        <v>44</v>
      </c>
      <c r="S33" s="62">
        <f>S28/(S28+S30)</f>
        <v>1</v>
      </c>
    </row>
    <row r="34" spans="14:19">
      <c r="N34" t="s">
        <v>45</v>
      </c>
      <c r="O34" s="62">
        <f>O28/(O28+O31)</f>
        <v>0.91666666666666663</v>
      </c>
      <c r="R34" t="s">
        <v>46</v>
      </c>
      <c r="S34" s="62">
        <f>S28/(S28+S31)</f>
        <v>0.45454545454545453</v>
      </c>
    </row>
    <row r="35" spans="14:19">
      <c r="O35" s="62"/>
    </row>
  </sheetData>
  <mergeCells count="3">
    <mergeCell ref="C4:J4"/>
    <mergeCell ref="O4:X4"/>
    <mergeCell ref="C2:X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675-0572-4933-B7D3-808985C1F28E}">
  <sheetPr>
    <tabColor theme="4" tint="0.39997558519241921"/>
  </sheetPr>
  <dimension ref="A1:AG188"/>
  <sheetViews>
    <sheetView workbookViewId="0">
      <pane xSplit="1" ySplit="2" topLeftCell="B37" activePane="bottomRight" state="frozen"/>
      <selection pane="bottomRight" activeCell="E25" sqref="E25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09"/>
    <col min="3" max="3" width="17.28515625" style="89" customWidth="1"/>
    <col min="4" max="8" width="13.7109375" style="73" customWidth="1"/>
    <col min="9" max="9" width="27.42578125" customWidth="1"/>
    <col min="10" max="10" width="9.140625" style="80" customWidth="1"/>
    <col min="11" max="11" width="9.140625" customWidth="1"/>
    <col min="12" max="12" width="17.28515625" style="67" customWidth="1"/>
    <col min="13" max="13" width="13.7109375" style="84" customWidth="1"/>
    <col min="14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33">
      <c r="A1" s="180"/>
      <c r="B1" s="230" t="s">
        <v>47</v>
      </c>
      <c r="C1" s="231"/>
      <c r="D1" s="232"/>
      <c r="E1" s="158"/>
      <c r="F1" s="158"/>
      <c r="G1" s="158"/>
      <c r="H1" s="158"/>
      <c r="I1" s="189"/>
      <c r="J1" s="154"/>
      <c r="K1" t="s">
        <v>48</v>
      </c>
      <c r="L1" s="164"/>
      <c r="M1" s="185"/>
      <c r="N1" s="185"/>
      <c r="O1" s="185"/>
      <c r="P1" s="205"/>
      <c r="R1" s="151"/>
      <c r="S1" s="233"/>
      <c r="T1" s="233"/>
      <c r="U1" s="233"/>
      <c r="V1" s="151"/>
      <c r="W1" s="151"/>
      <c r="X1" s="151"/>
      <c r="Y1" s="151"/>
      <c r="Z1" s="151"/>
      <c r="AA1" s="151"/>
      <c r="AB1" s="233"/>
      <c r="AC1" s="233"/>
      <c r="AD1" s="233"/>
      <c r="AE1" s="233"/>
      <c r="AF1" s="233"/>
      <c r="AG1" s="233"/>
    </row>
    <row r="2" spans="1:33" s="126" customFormat="1">
      <c r="A2" s="165" t="s">
        <v>49</v>
      </c>
      <c r="B2" s="176" t="s">
        <v>50</v>
      </c>
      <c r="C2" s="181" t="s">
        <v>51</v>
      </c>
      <c r="D2" s="161" t="s">
        <v>52</v>
      </c>
      <c r="E2" s="161" t="s">
        <v>53</v>
      </c>
      <c r="F2" s="161" t="s">
        <v>54</v>
      </c>
      <c r="G2" s="161" t="s">
        <v>55</v>
      </c>
      <c r="H2" s="161" t="s">
        <v>56</v>
      </c>
      <c r="I2" s="160" t="s">
        <v>57</v>
      </c>
      <c r="J2" s="159"/>
      <c r="K2" s="162" t="s">
        <v>50</v>
      </c>
      <c r="L2" s="163" t="s">
        <v>51</v>
      </c>
      <c r="M2" s="168" t="s">
        <v>52</v>
      </c>
      <c r="N2" s="165" t="s">
        <v>53</v>
      </c>
      <c r="O2" s="165" t="s">
        <v>54</v>
      </c>
      <c r="P2" s="159" t="s">
        <v>57</v>
      </c>
      <c r="R2" s="78"/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  <c r="Y2" s="160"/>
      <c r="Z2" s="160"/>
      <c r="AA2" s="162"/>
      <c r="AB2" s="160"/>
      <c r="AC2" s="160"/>
      <c r="AD2" s="160"/>
      <c r="AE2" s="160"/>
      <c r="AF2" s="160"/>
      <c r="AG2" s="160"/>
    </row>
    <row r="3" spans="1:33">
      <c r="A3" s="167" t="s">
        <v>62</v>
      </c>
      <c r="B3" s="179"/>
      <c r="C3" s="182"/>
      <c r="D3" s="157"/>
      <c r="E3" s="157"/>
      <c r="F3" s="157"/>
      <c r="G3" s="157"/>
      <c r="H3" s="157"/>
      <c r="I3" s="151"/>
      <c r="J3" s="155"/>
      <c r="K3" s="151"/>
      <c r="L3" s="164"/>
      <c r="M3" s="169"/>
      <c r="N3" s="166"/>
      <c r="O3" s="166"/>
      <c r="P3" s="155"/>
      <c r="Y3" s="151"/>
      <c r="Z3" s="151"/>
      <c r="AA3" s="151"/>
      <c r="AB3" s="152"/>
      <c r="AC3" s="152"/>
      <c r="AD3" s="152"/>
      <c r="AE3" s="151"/>
      <c r="AF3" s="151"/>
      <c r="AG3" s="151"/>
    </row>
    <row r="4" spans="1:33" s="126" customFormat="1">
      <c r="A4" s="173"/>
      <c r="B4" s="177"/>
      <c r="C4" s="183"/>
      <c r="D4" s="172"/>
      <c r="E4" s="172"/>
      <c r="F4" s="172"/>
      <c r="G4" s="172"/>
      <c r="H4" s="172"/>
      <c r="I4" s="162"/>
      <c r="J4" s="171"/>
      <c r="K4" s="162"/>
      <c r="L4" s="175"/>
      <c r="M4" s="174"/>
      <c r="N4" s="173"/>
      <c r="O4" s="173"/>
      <c r="P4" s="171"/>
      <c r="S4" s="102"/>
      <c r="Y4" s="162"/>
      <c r="Z4" s="162"/>
      <c r="AA4" s="162"/>
      <c r="AB4" s="162"/>
      <c r="AC4" s="162"/>
      <c r="AD4" s="162"/>
      <c r="AE4" s="162"/>
      <c r="AF4" s="162"/>
      <c r="AG4" s="162"/>
    </row>
    <row r="5" spans="1:33">
      <c r="A5" s="167" t="s">
        <v>63</v>
      </c>
      <c r="B5" s="178" t="s">
        <v>64</v>
      </c>
      <c r="C5" s="184" t="s">
        <v>65</v>
      </c>
      <c r="D5" s="156" t="b">
        <v>1</v>
      </c>
      <c r="E5" s="157"/>
      <c r="F5" s="157"/>
      <c r="G5" s="156" t="b">
        <v>1</v>
      </c>
      <c r="H5" s="157"/>
      <c r="I5" s="151"/>
      <c r="J5" s="155"/>
      <c r="K5" s="151"/>
      <c r="L5" s="164"/>
      <c r="M5" s="169"/>
      <c r="N5" s="166"/>
      <c r="O5" s="166"/>
      <c r="P5" s="155"/>
      <c r="R5" s="101" t="s">
        <v>52</v>
      </c>
      <c r="S5" s="91">
        <f>COUNTIF(D5:D14,"=TRUE")</f>
        <v>4</v>
      </c>
      <c r="T5" s="102">
        <f>COUNTIFS(D5:D14,"=TRUE",G5:G14,"=TRUE")</f>
        <v>4</v>
      </c>
      <c r="U5" s="101">
        <f>COUNTIFS(D5:D14, "=TRUE", H5:H14, "=TRUE")</f>
        <v>0</v>
      </c>
      <c r="V5" s="101">
        <f>COUNTIF(M5:M14,"=TRUE")</f>
        <v>0</v>
      </c>
      <c r="W5" s="197">
        <f>IF(S5=0, 1, T5/S5)</f>
        <v>1</v>
      </c>
      <c r="X5" s="198">
        <f>IF(T5+V5=0, 1, T5/(T5+V5))</f>
        <v>1</v>
      </c>
      <c r="Y5" s="152"/>
      <c r="Z5" s="151"/>
      <c r="AA5" s="151"/>
      <c r="AB5" s="151"/>
      <c r="AC5" s="151"/>
      <c r="AD5" s="151"/>
      <c r="AE5" s="151"/>
      <c r="AF5" s="151"/>
      <c r="AG5" s="151"/>
    </row>
    <row r="6" spans="1:33">
      <c r="A6" s="166"/>
      <c r="B6" s="178" t="s">
        <v>66</v>
      </c>
      <c r="C6" s="184" t="s">
        <v>67</v>
      </c>
      <c r="D6" s="156" t="b">
        <v>1</v>
      </c>
      <c r="E6" s="157"/>
      <c r="F6" s="157"/>
      <c r="G6" s="156" t="b">
        <v>1</v>
      </c>
      <c r="H6" s="157"/>
      <c r="I6" s="151"/>
      <c r="J6" s="155"/>
      <c r="K6" s="151"/>
      <c r="L6" s="164"/>
      <c r="M6" s="169"/>
      <c r="N6" s="166"/>
      <c r="O6" s="166"/>
      <c r="P6" s="155"/>
      <c r="R6" s="72" t="s">
        <v>53</v>
      </c>
      <c r="S6" s="80">
        <f>COUNTIF(E5:E14,"=TRUE")</f>
        <v>6</v>
      </c>
      <c r="T6">
        <f>COUNTIFS(E5:E14, "=TRUE", G5:G14, "=TRUE")</f>
        <v>6</v>
      </c>
      <c r="U6" s="72">
        <f>COUNTIFS(E5:E14, "=TRUE", H5:H14, "=TRUE")</f>
        <v>0</v>
      </c>
      <c r="V6" s="72">
        <f>COUNTIF(N5:N14, "=TRUE")</f>
        <v>0</v>
      </c>
      <c r="W6" s="199">
        <f>IF(S6=0, 1, T6/S6)</f>
        <v>1</v>
      </c>
      <c r="X6" s="200">
        <f>IF(T6+V6=0, 1, T6/(T6+V6))</f>
        <v>1</v>
      </c>
      <c r="Y6" s="152"/>
      <c r="Z6" s="151"/>
      <c r="AA6" s="151"/>
      <c r="AB6" s="151"/>
      <c r="AC6" s="151"/>
      <c r="AD6" s="151"/>
      <c r="AE6" s="151"/>
      <c r="AF6" s="151"/>
      <c r="AG6" s="151"/>
    </row>
    <row r="7" spans="1:33">
      <c r="A7" s="166"/>
      <c r="B7" s="178" t="s">
        <v>68</v>
      </c>
      <c r="C7" s="184" t="s">
        <v>69</v>
      </c>
      <c r="D7" s="156" t="b">
        <v>1</v>
      </c>
      <c r="E7" s="157"/>
      <c r="F7" s="157"/>
      <c r="G7" s="157" t="b">
        <v>1</v>
      </c>
      <c r="H7" s="156"/>
      <c r="I7" s="151"/>
      <c r="J7" s="155"/>
      <c r="K7" s="151"/>
      <c r="L7" s="164"/>
      <c r="M7" s="169"/>
      <c r="N7" s="166"/>
      <c r="O7" s="166"/>
      <c r="P7" s="155"/>
      <c r="R7" s="72" t="s">
        <v>54</v>
      </c>
      <c r="S7" s="80">
        <f>COUNTIF(F5:F14,"=TRUE")</f>
        <v>0</v>
      </c>
      <c r="T7">
        <f>COUNTIFS(F5:F14, "=TRUE", G5:G14, "=TRUE")</f>
        <v>0</v>
      </c>
      <c r="U7" s="72">
        <f>COUNTIFS(F5:F14, "=TRUE", H5:H14, "=TRUE")</f>
        <v>0</v>
      </c>
      <c r="V7" s="72">
        <f>COUNTIF(O5:O14, "=TRUE")</f>
        <v>0</v>
      </c>
      <c r="W7" s="199">
        <f>IF(S7=0, 1, T7/S7)</f>
        <v>1</v>
      </c>
      <c r="X7" s="200">
        <f>IF(T7+V7=0, 1, T7/(T7+V7))</f>
        <v>1</v>
      </c>
      <c r="Y7" s="151"/>
      <c r="Z7" s="151"/>
      <c r="AA7" s="151"/>
      <c r="AB7" s="151"/>
      <c r="AC7" s="151"/>
      <c r="AD7" s="151"/>
      <c r="AE7" s="151"/>
      <c r="AF7" s="151"/>
      <c r="AG7" s="151"/>
    </row>
    <row r="8" spans="1:33">
      <c r="A8" s="166"/>
      <c r="B8" s="178" t="s">
        <v>70</v>
      </c>
      <c r="C8" s="184" t="s">
        <v>71</v>
      </c>
      <c r="D8" s="156" t="b">
        <v>1</v>
      </c>
      <c r="E8" s="157"/>
      <c r="F8" s="157"/>
      <c r="G8" s="157" t="b">
        <v>1</v>
      </c>
      <c r="H8" s="156"/>
      <c r="I8" s="151"/>
      <c r="J8" s="155"/>
      <c r="K8" s="151"/>
      <c r="L8" s="164"/>
      <c r="M8" s="169"/>
      <c r="N8" s="166"/>
      <c r="O8" s="166"/>
      <c r="P8" s="155"/>
      <c r="R8" s="97" t="s">
        <v>72</v>
      </c>
      <c r="S8" s="69">
        <f>SUM(S5:S7)</f>
        <v>10</v>
      </c>
      <c r="T8" s="126">
        <f>SUM(T5:T7)</f>
        <v>10</v>
      </c>
      <c r="U8" s="97">
        <f>S8-T8</f>
        <v>0</v>
      </c>
      <c r="V8" s="97">
        <f>SUM(V5:V7)</f>
        <v>0</v>
      </c>
      <c r="W8" s="203">
        <f>IF(S8=0, 1, T8/S8)</f>
        <v>1</v>
      </c>
      <c r="X8" s="201">
        <f>IF(T8+V8=0, 1, T8/(T8+V8))</f>
        <v>1</v>
      </c>
      <c r="Y8" s="152"/>
      <c r="Z8" s="151"/>
      <c r="AA8" s="151"/>
      <c r="AB8" s="151"/>
      <c r="AC8" s="151"/>
      <c r="AD8" s="151"/>
      <c r="AE8" s="151"/>
      <c r="AF8" s="151"/>
      <c r="AG8" s="151"/>
    </row>
    <row r="9" spans="1:33">
      <c r="A9" s="166"/>
      <c r="B9" s="178" t="s">
        <v>73</v>
      </c>
      <c r="C9" s="184" t="s">
        <v>74</v>
      </c>
      <c r="D9" s="157"/>
      <c r="E9" s="156" t="b">
        <v>1</v>
      </c>
      <c r="F9" s="157"/>
      <c r="G9" s="156" t="b">
        <v>1</v>
      </c>
      <c r="H9" s="157"/>
      <c r="I9" s="151"/>
      <c r="J9" s="155"/>
      <c r="K9" s="151"/>
      <c r="L9" s="164"/>
      <c r="M9" s="169"/>
      <c r="N9" s="166"/>
      <c r="O9" s="166"/>
      <c r="P9" s="155"/>
      <c r="W9" s="202"/>
      <c r="X9" s="202"/>
      <c r="Y9" s="151"/>
      <c r="Z9" s="151"/>
      <c r="AA9" s="151"/>
      <c r="AB9" s="151"/>
      <c r="AC9" s="151"/>
      <c r="AD9" s="151"/>
      <c r="AE9" s="151"/>
      <c r="AF9" s="151"/>
      <c r="AG9" s="151"/>
    </row>
    <row r="10" spans="1:33">
      <c r="A10" s="166"/>
      <c r="B10" s="178" t="s">
        <v>75</v>
      </c>
      <c r="C10" s="184" t="s">
        <v>74</v>
      </c>
      <c r="D10" s="157"/>
      <c r="E10" s="156" t="b">
        <v>1</v>
      </c>
      <c r="F10" s="157"/>
      <c r="G10" s="156" t="b">
        <v>1</v>
      </c>
      <c r="H10" s="157"/>
      <c r="I10" s="151"/>
      <c r="J10" s="155"/>
      <c r="K10" s="151"/>
      <c r="L10" s="164"/>
      <c r="M10" s="169"/>
      <c r="N10" s="166"/>
      <c r="O10" s="166"/>
      <c r="P10" s="155"/>
      <c r="Y10" s="151"/>
      <c r="Z10" s="151"/>
      <c r="AA10" s="151"/>
      <c r="AB10" s="151"/>
      <c r="AC10" s="151"/>
      <c r="AD10" s="151"/>
      <c r="AE10" s="151"/>
      <c r="AF10" s="151"/>
      <c r="AG10" s="151"/>
    </row>
    <row r="11" spans="1:33">
      <c r="A11" s="166"/>
      <c r="B11" s="178" t="s">
        <v>76</v>
      </c>
      <c r="C11" s="184" t="s">
        <v>77</v>
      </c>
      <c r="D11" s="157"/>
      <c r="E11" s="156" t="b">
        <v>1</v>
      </c>
      <c r="F11" s="157"/>
      <c r="G11" s="156" t="b">
        <v>1</v>
      </c>
      <c r="H11" s="157"/>
      <c r="I11" s="151"/>
      <c r="J11" s="155"/>
      <c r="K11" s="151"/>
      <c r="L11" s="164"/>
      <c r="M11" s="169"/>
      <c r="N11" s="166"/>
      <c r="O11" s="166"/>
      <c r="P11" s="155"/>
      <c r="Y11" s="151"/>
      <c r="Z11" s="151"/>
      <c r="AA11" s="151"/>
      <c r="AB11" s="151"/>
      <c r="AC11" s="151"/>
      <c r="AD11" s="151"/>
      <c r="AE11" s="151"/>
      <c r="AF11" s="151"/>
      <c r="AG11" s="151"/>
    </row>
    <row r="12" spans="1:33">
      <c r="A12" s="166"/>
      <c r="B12" s="178" t="s">
        <v>78</v>
      </c>
      <c r="C12" s="184" t="s">
        <v>79</v>
      </c>
      <c r="D12" s="157"/>
      <c r="E12" s="156" t="b">
        <v>1</v>
      </c>
      <c r="F12" s="157"/>
      <c r="G12" s="156" t="b">
        <v>1</v>
      </c>
      <c r="H12" s="157"/>
      <c r="I12" s="151"/>
      <c r="J12" s="155"/>
      <c r="K12" s="151"/>
      <c r="L12" s="164"/>
      <c r="M12" s="169"/>
      <c r="N12" s="166"/>
      <c r="O12" s="166"/>
      <c r="P12" s="155"/>
      <c r="R12" s="152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</row>
    <row r="13" spans="1:33">
      <c r="A13" s="166"/>
      <c r="B13" s="178" t="s">
        <v>80</v>
      </c>
      <c r="C13" s="184" t="s">
        <v>81</v>
      </c>
      <c r="D13" s="157"/>
      <c r="E13" s="156" t="b">
        <v>1</v>
      </c>
      <c r="F13" s="157"/>
      <c r="G13" s="156" t="b">
        <v>1</v>
      </c>
      <c r="H13" s="157"/>
      <c r="I13" s="151"/>
      <c r="J13" s="155"/>
      <c r="K13" s="151"/>
      <c r="L13" s="164"/>
      <c r="M13" s="169"/>
      <c r="N13" s="166"/>
      <c r="O13" s="166"/>
      <c r="P13" s="155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</row>
    <row r="14" spans="1:33">
      <c r="A14" s="166"/>
      <c r="B14" s="178" t="s">
        <v>82</v>
      </c>
      <c r="C14" s="184" t="s">
        <v>83</v>
      </c>
      <c r="D14" s="157"/>
      <c r="E14" s="156" t="b">
        <v>1</v>
      </c>
      <c r="F14" s="157"/>
      <c r="G14" s="156" t="b">
        <v>1</v>
      </c>
      <c r="H14" s="157"/>
      <c r="I14" s="151"/>
      <c r="J14" s="155"/>
      <c r="K14" s="151"/>
      <c r="L14" s="164"/>
      <c r="M14" s="169"/>
      <c r="N14" s="166"/>
      <c r="O14" s="166"/>
      <c r="P14" s="155"/>
      <c r="R14" s="152"/>
      <c r="S14" s="151"/>
      <c r="T14" s="151"/>
      <c r="U14" s="151"/>
      <c r="V14" s="151"/>
      <c r="W14" s="151"/>
      <c r="X14" s="151"/>
      <c r="Y14" s="151"/>
      <c r="Z14" s="151"/>
      <c r="AA14" s="151"/>
      <c r="AB14" s="152"/>
      <c r="AC14" s="152"/>
      <c r="AD14" s="151"/>
      <c r="AE14" s="151"/>
      <c r="AF14" s="152"/>
      <c r="AG14" s="151"/>
    </row>
    <row r="15" spans="1:33" s="126" customFormat="1">
      <c r="A15" s="173"/>
      <c r="B15" s="177"/>
      <c r="C15" s="183"/>
      <c r="D15" s="172"/>
      <c r="E15" s="172"/>
      <c r="F15" s="172"/>
      <c r="G15" s="172"/>
      <c r="H15" s="172"/>
      <c r="I15" s="162"/>
      <c r="J15" s="171"/>
      <c r="K15" s="162"/>
      <c r="L15" s="175"/>
      <c r="M15" s="174"/>
      <c r="N15" s="173"/>
      <c r="O15" s="173"/>
      <c r="P15" s="171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0"/>
      <c r="AC15" s="160"/>
      <c r="AD15" s="160"/>
      <c r="AE15" s="162"/>
      <c r="AF15" s="162"/>
      <c r="AG15" s="162"/>
    </row>
    <row r="16" spans="1:33">
      <c r="A16" s="167" t="s">
        <v>84</v>
      </c>
      <c r="B16" s="178" t="s">
        <v>85</v>
      </c>
      <c r="C16" s="184" t="s">
        <v>65</v>
      </c>
      <c r="D16" s="156" t="b">
        <v>1</v>
      </c>
      <c r="E16" s="157"/>
      <c r="F16" s="157"/>
      <c r="G16" s="156" t="b">
        <v>1</v>
      </c>
      <c r="H16" s="157"/>
      <c r="I16" s="151"/>
      <c r="J16" s="155"/>
      <c r="K16" s="151"/>
      <c r="L16" s="153"/>
      <c r="M16" s="170"/>
      <c r="N16" s="166"/>
      <c r="O16" s="167"/>
      <c r="P16" s="155"/>
      <c r="R16" s="101" t="s">
        <v>52</v>
      </c>
      <c r="S16" s="91">
        <f>COUNTIF(D16:D19, "=TRUE")</f>
        <v>1</v>
      </c>
      <c r="T16" s="102">
        <f>COUNTIFS(D16:D19, "=TRUE", G16:G19, "=TRUE")</f>
        <v>1</v>
      </c>
      <c r="U16" s="101">
        <f>COUNTIFS(D16:D19, "=TRUE", H16:H19, "=TRUE")</f>
        <v>0</v>
      </c>
      <c r="V16" s="101">
        <f>COUNTIF(M16:M19, "=TRUE")</f>
        <v>0</v>
      </c>
      <c r="W16" s="197">
        <f>IF(S16=0, 1, T16/S16)</f>
        <v>1</v>
      </c>
      <c r="X16" s="198">
        <f>IF(T16+V16=0, 1, T16/(T16+V16))</f>
        <v>1</v>
      </c>
      <c r="Y16" s="151"/>
      <c r="Z16" s="151"/>
      <c r="AA16" s="151"/>
      <c r="AB16" s="151"/>
      <c r="AC16" s="151"/>
      <c r="AD16" s="151"/>
      <c r="AE16" s="151"/>
      <c r="AF16" s="151"/>
      <c r="AG16" s="151"/>
    </row>
    <row r="17" spans="1:33">
      <c r="A17" s="166"/>
      <c r="B17" s="178" t="s">
        <v>86</v>
      </c>
      <c r="C17" s="184" t="s">
        <v>74</v>
      </c>
      <c r="D17" s="157"/>
      <c r="E17" s="156" t="b">
        <v>1</v>
      </c>
      <c r="F17" s="157"/>
      <c r="G17" s="157" t="b">
        <v>1</v>
      </c>
      <c r="H17" s="156"/>
      <c r="I17" s="151"/>
      <c r="J17" s="155"/>
      <c r="K17" s="151"/>
      <c r="L17" s="164"/>
      <c r="M17" s="169"/>
      <c r="N17" s="166"/>
      <c r="O17" s="166"/>
      <c r="P17" s="155"/>
      <c r="R17" s="72" t="s">
        <v>53</v>
      </c>
      <c r="S17" s="80">
        <f>COUNTIF(E16:E19, "=TRUE")</f>
        <v>3</v>
      </c>
      <c r="T17">
        <f>COUNTIFS(E16:E19, "=TRUE", G16:G19, "=TRUE")</f>
        <v>2</v>
      </c>
      <c r="U17" s="72">
        <f>COUNTIFS(E16:E19, "=TRUE", H16:H19, "=TRUE")</f>
        <v>1</v>
      </c>
      <c r="V17" s="72">
        <f>COUNTIF(N16:N19, "=TRUE")</f>
        <v>0</v>
      </c>
      <c r="W17" s="199">
        <f>IF(S17=0, 1, T17/S17)</f>
        <v>0.66666666666666663</v>
      </c>
      <c r="X17" s="200">
        <f>IF(T17+V17=0, 1, T17/(T17+V17))</f>
        <v>1</v>
      </c>
      <c r="Y17" s="152"/>
      <c r="Z17" s="151"/>
      <c r="AA17" s="151"/>
      <c r="AB17" s="152"/>
      <c r="AC17" s="152"/>
      <c r="AD17" s="152"/>
      <c r="AE17" s="151"/>
      <c r="AF17" s="151"/>
      <c r="AG17" s="151"/>
    </row>
    <row r="18" spans="1:33">
      <c r="A18" s="166"/>
      <c r="B18" s="178" t="s">
        <v>87</v>
      </c>
      <c r="C18" s="184" t="s">
        <v>81</v>
      </c>
      <c r="D18" s="157"/>
      <c r="E18" s="156" t="b">
        <v>1</v>
      </c>
      <c r="F18" s="157"/>
      <c r="G18" s="156" t="b">
        <v>1</v>
      </c>
      <c r="H18" s="157"/>
      <c r="I18" s="151"/>
      <c r="J18" s="155"/>
      <c r="K18" s="151"/>
      <c r="L18" s="164"/>
      <c r="M18" s="169"/>
      <c r="N18" s="166"/>
      <c r="O18" s="166"/>
      <c r="P18" s="155"/>
      <c r="R18" s="72" t="s">
        <v>54</v>
      </c>
      <c r="S18" s="80">
        <f>COUNTIF(F16:F19, "=TRUE")</f>
        <v>0</v>
      </c>
      <c r="T18">
        <f>COUNTIFS(F16:F19, "=TRUE", G16:G19, "=TRUE")</f>
        <v>0</v>
      </c>
      <c r="U18" s="72">
        <f>COUNTIFS(F16:F19, "=TRUE", H16:H19, "=TRUE")</f>
        <v>0</v>
      </c>
      <c r="V18" s="72">
        <f>COUNTIF(O16:O19, "=TRUE")</f>
        <v>0</v>
      </c>
      <c r="W18" s="199">
        <f>IF(S18=0, 1, T18/S18)</f>
        <v>1</v>
      </c>
      <c r="X18" s="200">
        <f>IF(T18+V18=0, 1, T18/(T18+V18))</f>
        <v>1</v>
      </c>
      <c r="Y18" s="151"/>
      <c r="Z18" s="151"/>
      <c r="AA18" s="151"/>
      <c r="AB18" s="152"/>
      <c r="AC18" s="152"/>
      <c r="AD18" s="152"/>
      <c r="AE18" s="151"/>
      <c r="AF18" s="151"/>
      <c r="AG18" s="151"/>
    </row>
    <row r="19" spans="1:33">
      <c r="A19" s="166"/>
      <c r="B19" s="178" t="s">
        <v>88</v>
      </c>
      <c r="C19" s="184" t="s">
        <v>74</v>
      </c>
      <c r="D19" s="157"/>
      <c r="E19" s="156" t="b">
        <v>1</v>
      </c>
      <c r="F19" s="157"/>
      <c r="G19" s="157"/>
      <c r="H19" s="156" t="b">
        <v>1</v>
      </c>
      <c r="I19" s="151"/>
      <c r="J19" s="155"/>
      <c r="K19" s="151"/>
      <c r="L19" s="164"/>
      <c r="M19" s="169"/>
      <c r="N19" s="166"/>
      <c r="O19" s="166"/>
      <c r="P19" s="155"/>
      <c r="R19" s="97" t="s">
        <v>72</v>
      </c>
      <c r="S19" s="69">
        <f>SUM(S16:S18)</f>
        <v>4</v>
      </c>
      <c r="T19" s="126">
        <f>SUM(T16:T18)</f>
        <v>3</v>
      </c>
      <c r="U19" s="97">
        <f>S19-T19</f>
        <v>1</v>
      </c>
      <c r="V19" s="97">
        <f>SUM(V16:V18)</f>
        <v>0</v>
      </c>
      <c r="W19" s="203">
        <f>IF(S19=0, 1, T19/S19)</f>
        <v>0.75</v>
      </c>
      <c r="X19" s="201">
        <f>IF(T19+V19=0, 1, T19/(T19+V19))</f>
        <v>1</v>
      </c>
      <c r="Y19" s="151"/>
      <c r="Z19" s="151"/>
      <c r="AA19" s="151"/>
      <c r="AB19" s="151"/>
      <c r="AC19" s="151"/>
      <c r="AD19" s="151"/>
      <c r="AE19" s="151"/>
      <c r="AF19" s="151"/>
      <c r="AG19" s="151"/>
    </row>
    <row r="20" spans="1:33" s="126" customFormat="1">
      <c r="A20" s="173"/>
      <c r="B20" s="177"/>
      <c r="C20" s="183"/>
      <c r="D20" s="172"/>
      <c r="E20" s="172"/>
      <c r="F20" s="172"/>
      <c r="G20" s="172"/>
      <c r="H20" s="172"/>
      <c r="I20" s="162"/>
      <c r="J20" s="171"/>
      <c r="K20" s="162"/>
      <c r="L20" s="175"/>
      <c r="M20" s="174"/>
      <c r="N20" s="173"/>
      <c r="O20" s="173"/>
      <c r="P20" s="171"/>
      <c r="R20" s="160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</row>
    <row r="21" spans="1:33" ht="57.75" customHeight="1">
      <c r="A21" s="167" t="s">
        <v>89</v>
      </c>
      <c r="B21" s="178" t="s">
        <v>90</v>
      </c>
      <c r="C21" s="184" t="s">
        <v>91</v>
      </c>
      <c r="D21" s="156" t="b">
        <v>1</v>
      </c>
      <c r="E21" s="157"/>
      <c r="F21" s="157"/>
      <c r="G21" s="156" t="b">
        <v>1</v>
      </c>
      <c r="I21" s="151"/>
      <c r="J21" s="155"/>
      <c r="K21" s="151" t="s">
        <v>92</v>
      </c>
      <c r="L21" s="153" t="s">
        <v>93</v>
      </c>
      <c r="M21" s="170"/>
      <c r="N21" s="166" t="b">
        <v>1</v>
      </c>
      <c r="O21" s="167"/>
      <c r="P21" s="155"/>
      <c r="R21" s="101" t="s">
        <v>52</v>
      </c>
      <c r="S21" s="91">
        <f>COUNTIF(D21:D24, "=TRUE")</f>
        <v>2</v>
      </c>
      <c r="T21" s="102">
        <f>COUNTIFS(D21:D24, "=TRUE", G21:G24, "=TRUE")</f>
        <v>2</v>
      </c>
      <c r="U21" s="101">
        <f>COUNTIFS(D21:D24, "=TRUE", H21:H24, "=TRUE")</f>
        <v>0</v>
      </c>
      <c r="V21" s="101">
        <f>COUNTIF(M21:M24, "=TRUE")</f>
        <v>0</v>
      </c>
      <c r="W21" s="197">
        <f>IF(S21=0, 1, T21/S21)</f>
        <v>1</v>
      </c>
      <c r="X21" s="198">
        <f>IF(T21+V21=0, 1, T21/(T21+V21))</f>
        <v>1</v>
      </c>
      <c r="Y21" s="151"/>
      <c r="Z21" s="151"/>
      <c r="AA21" s="151"/>
      <c r="AB21" s="151"/>
      <c r="AC21" s="151"/>
      <c r="AD21" s="151"/>
      <c r="AE21" s="151"/>
      <c r="AF21" s="151"/>
      <c r="AG21" s="151"/>
    </row>
    <row r="22" spans="1:33">
      <c r="A22" s="166"/>
      <c r="B22" s="178" t="s">
        <v>94</v>
      </c>
      <c r="C22" s="184" t="s">
        <v>67</v>
      </c>
      <c r="D22" s="156" t="b">
        <v>1</v>
      </c>
      <c r="E22" s="157"/>
      <c r="F22" s="157"/>
      <c r="G22" s="156" t="b">
        <v>1</v>
      </c>
      <c r="H22" s="157"/>
      <c r="I22" s="151"/>
      <c r="J22" s="155"/>
      <c r="K22" s="151"/>
      <c r="L22" s="164"/>
      <c r="M22" s="169"/>
      <c r="N22" s="166"/>
      <c r="O22" s="166"/>
      <c r="P22" s="155"/>
      <c r="R22" s="72" t="s">
        <v>53</v>
      </c>
      <c r="S22" s="80">
        <f>COUNTIF(E21:E24, "=TRUE")</f>
        <v>2</v>
      </c>
      <c r="T22">
        <f>COUNTIFS(E21:E24, "=TRUE", G21:G24, "=TRUE")</f>
        <v>1</v>
      </c>
      <c r="U22" s="72">
        <f>COUNTIFS(E21:E24, "=TRUE", H21:H24, "=TRUE")</f>
        <v>1</v>
      </c>
      <c r="V22" s="72">
        <f>COUNTIF(N21:N24, "=TRUE")</f>
        <v>1</v>
      </c>
      <c r="W22" s="199">
        <f>IF(S22=0, 1, T22/S22)</f>
        <v>0.5</v>
      </c>
      <c r="X22" s="200">
        <f>IF(T22+V22=0, 1, T22/(T22+V22))</f>
        <v>0.5</v>
      </c>
      <c r="Y22" s="152"/>
      <c r="Z22" s="151"/>
      <c r="AA22" s="151"/>
      <c r="AB22" s="152"/>
      <c r="AC22" s="152"/>
      <c r="AD22" s="151"/>
      <c r="AE22" s="152"/>
      <c r="AF22" s="151"/>
      <c r="AG22" s="151"/>
    </row>
    <row r="23" spans="1:33">
      <c r="A23" s="166"/>
      <c r="B23" s="178" t="s">
        <v>87</v>
      </c>
      <c r="C23" s="184" t="s">
        <v>74</v>
      </c>
      <c r="D23" s="157"/>
      <c r="E23" s="156" t="b">
        <v>1</v>
      </c>
      <c r="F23" s="157"/>
      <c r="G23" s="156" t="b">
        <v>1</v>
      </c>
      <c r="H23" s="157"/>
      <c r="I23" s="151"/>
      <c r="J23" s="155"/>
      <c r="K23" s="151"/>
      <c r="L23" s="164"/>
      <c r="M23" s="169"/>
      <c r="N23" s="166"/>
      <c r="O23" s="166"/>
      <c r="P23" s="155"/>
      <c r="R23" s="72" t="s">
        <v>54</v>
      </c>
      <c r="S23" s="80">
        <f>COUNTIF(F21:F24, "=TRUE")</f>
        <v>0</v>
      </c>
      <c r="T23">
        <f>COUNTIFS(F21:F24, "=TRUE", G21:G24, "=TRUE")</f>
        <v>0</v>
      </c>
      <c r="U23" s="72">
        <f>COUNTIFS(F21:F24, "=TRUE", H21:H24, "=TRUE")</f>
        <v>0</v>
      </c>
      <c r="V23" s="72">
        <f>COUNTIF(O21:O24, "=TRUE")</f>
        <v>0</v>
      </c>
      <c r="W23" s="199">
        <f>IF(S23=0, 1, T23/S23)</f>
        <v>1</v>
      </c>
      <c r="X23" s="200">
        <f>IF(T23+V23=0, 1, T23/(T23+V23))</f>
        <v>1</v>
      </c>
      <c r="Y23" s="152"/>
      <c r="Z23" s="151"/>
      <c r="AA23" s="151"/>
      <c r="AB23" s="152"/>
      <c r="AC23" s="152"/>
      <c r="AD23" s="151"/>
      <c r="AE23" s="152"/>
      <c r="AF23" s="151"/>
      <c r="AG23" s="151"/>
    </row>
    <row r="24" spans="1:33">
      <c r="A24" s="166"/>
      <c r="B24" s="178" t="s">
        <v>95</v>
      </c>
      <c r="C24" s="184" t="s">
        <v>96</v>
      </c>
      <c r="D24" s="157"/>
      <c r="E24" s="156" t="b">
        <v>1</v>
      </c>
      <c r="F24" s="157"/>
      <c r="G24" s="157"/>
      <c r="H24" s="156" t="b">
        <v>1</v>
      </c>
      <c r="I24" s="151" t="s">
        <v>97</v>
      </c>
      <c r="J24" s="155"/>
      <c r="K24" s="151"/>
      <c r="L24" s="164"/>
      <c r="M24" s="169"/>
      <c r="N24" s="166"/>
      <c r="O24" s="166"/>
      <c r="P24" s="155"/>
      <c r="R24" s="97" t="s">
        <v>72</v>
      </c>
      <c r="S24" s="69">
        <f>SUM(S21:S23)</f>
        <v>4</v>
      </c>
      <c r="T24" s="126">
        <f>SUM(T21:T23)</f>
        <v>3</v>
      </c>
      <c r="U24" s="97">
        <f>S24-T24</f>
        <v>1</v>
      </c>
      <c r="V24" s="97">
        <f>SUM(V21:V23)</f>
        <v>1</v>
      </c>
      <c r="W24" s="203">
        <f>IF(S24=0, 1, T24/S24)</f>
        <v>0.75</v>
      </c>
      <c r="X24" s="201">
        <f>IF(T24+V24=0, 1, T24/(T24+V24))</f>
        <v>0.75</v>
      </c>
      <c r="Y24" s="152"/>
      <c r="Z24" s="151"/>
      <c r="AA24" s="151"/>
      <c r="AB24" s="152"/>
      <c r="AC24" s="152"/>
      <c r="AD24" s="151"/>
      <c r="AE24" s="152"/>
      <c r="AF24" s="151"/>
      <c r="AG24" s="151"/>
    </row>
    <row r="25" spans="1:33" s="126" customFormat="1">
      <c r="A25" s="173"/>
      <c r="B25" s="177"/>
      <c r="C25" s="183"/>
      <c r="D25" s="172"/>
      <c r="E25" s="172"/>
      <c r="F25" s="172"/>
      <c r="G25" s="172"/>
      <c r="H25" s="172"/>
      <c r="I25" s="162"/>
      <c r="J25" s="171"/>
      <c r="K25" s="162"/>
      <c r="L25" s="175"/>
      <c r="M25" s="174"/>
      <c r="N25" s="173"/>
      <c r="O25" s="173"/>
      <c r="P25" s="171"/>
      <c r="R25" s="162"/>
      <c r="S25" s="160"/>
      <c r="T25" s="160"/>
      <c r="U25" s="162"/>
      <c r="V25" s="160"/>
      <c r="W25" s="162"/>
      <c r="X25" s="162"/>
      <c r="Y25" s="160"/>
      <c r="Z25" s="162"/>
      <c r="AA25" s="162"/>
      <c r="AB25" s="162"/>
      <c r="AC25" s="162"/>
      <c r="AD25" s="162"/>
      <c r="AE25" s="162"/>
      <c r="AF25" s="162"/>
      <c r="AG25" s="162"/>
    </row>
    <row r="26" spans="1:33">
      <c r="A26" s="167" t="s">
        <v>98</v>
      </c>
      <c r="B26" s="178" t="s">
        <v>99</v>
      </c>
      <c r="C26" s="184" t="s">
        <v>81</v>
      </c>
      <c r="D26" s="157"/>
      <c r="E26" s="156" t="b">
        <v>1</v>
      </c>
      <c r="F26" s="157"/>
      <c r="G26" s="156" t="b">
        <v>1</v>
      </c>
      <c r="H26" s="157"/>
      <c r="I26" s="151"/>
      <c r="J26" s="155"/>
      <c r="K26" s="151"/>
      <c r="L26" s="164"/>
      <c r="M26" s="169"/>
      <c r="N26" s="166"/>
      <c r="O26" s="166"/>
      <c r="P26" s="155"/>
      <c r="R26" s="101" t="s">
        <v>52</v>
      </c>
      <c r="S26" s="91">
        <f>COUNTIF(D26:D29, "=TRUE")</f>
        <v>0</v>
      </c>
      <c r="T26" s="102">
        <f>COUNTIFS(D26:D29, "=TRUE", G26:G29, "=TRUE")</f>
        <v>0</v>
      </c>
      <c r="U26" s="101">
        <f>COUNTIFS(D26:D29, "=TRUE", H26:H29, "=TRUE")</f>
        <v>0</v>
      </c>
      <c r="V26" s="101">
        <f>COUNTIF(M26:M29, "=TRUE")</f>
        <v>0</v>
      </c>
      <c r="W26" s="197">
        <f>IF(S26=0, 1, T26/S26)</f>
        <v>1</v>
      </c>
      <c r="X26" s="198">
        <f>IF(T26+V26=0, 1, T26/(T26+V26))</f>
        <v>1</v>
      </c>
      <c r="Y26" s="152"/>
      <c r="Z26" s="151"/>
      <c r="AA26" s="151"/>
      <c r="AB26" s="151"/>
      <c r="AC26" s="151"/>
      <c r="AD26" s="151"/>
      <c r="AE26" s="151"/>
      <c r="AF26" s="151"/>
      <c r="AG26" s="151"/>
    </row>
    <row r="27" spans="1:33">
      <c r="A27" s="166"/>
      <c r="B27" s="178" t="s">
        <v>100</v>
      </c>
      <c r="C27" s="184" t="s">
        <v>74</v>
      </c>
      <c r="D27" s="157"/>
      <c r="E27" s="156" t="b">
        <v>1</v>
      </c>
      <c r="F27" s="157"/>
      <c r="G27" s="157"/>
      <c r="H27" s="156" t="b">
        <v>1</v>
      </c>
      <c r="I27" s="151"/>
      <c r="J27" s="155"/>
      <c r="K27" s="151"/>
      <c r="L27" s="164"/>
      <c r="M27" s="169"/>
      <c r="N27" s="166"/>
      <c r="O27" s="166"/>
      <c r="P27" s="155"/>
      <c r="R27" s="72" t="s">
        <v>53</v>
      </c>
      <c r="S27" s="80">
        <f>COUNTIF(E26:E29, "=TRUE")</f>
        <v>2</v>
      </c>
      <c r="T27">
        <f>COUNTIFS(E26:E29, "=TRUE", G26:G29, "=TRUE")</f>
        <v>1</v>
      </c>
      <c r="U27" s="72">
        <f>COUNTIFS(E26:E29, "=TRUE", H26:H29, "=TRUE")</f>
        <v>1</v>
      </c>
      <c r="V27" s="72">
        <f>COUNTIF(N26:N29, "=TRUE")</f>
        <v>0</v>
      </c>
      <c r="W27" s="199">
        <f>IF(S27=0, 1, T27/S27)</f>
        <v>0.5</v>
      </c>
      <c r="X27" s="200">
        <f>IF(T27+V27=0, 1, T27/(T27+V27))</f>
        <v>1</v>
      </c>
      <c r="Y27" s="152"/>
      <c r="Z27" s="151"/>
      <c r="AA27" s="151"/>
      <c r="AB27" s="151"/>
      <c r="AC27" s="151"/>
      <c r="AD27" s="151"/>
      <c r="AE27" s="151"/>
      <c r="AF27" s="151"/>
      <c r="AG27" s="151"/>
    </row>
    <row r="28" spans="1:33">
      <c r="A28" s="166"/>
      <c r="B28" s="178"/>
      <c r="C28" s="184"/>
      <c r="D28" s="157"/>
      <c r="E28" s="156"/>
      <c r="F28" s="157"/>
      <c r="G28" s="157"/>
      <c r="H28" s="156"/>
      <c r="I28" s="151"/>
      <c r="J28" s="155"/>
      <c r="K28" s="151"/>
      <c r="L28" s="164"/>
      <c r="M28" s="169"/>
      <c r="N28" s="166"/>
      <c r="O28" s="166"/>
      <c r="P28" s="155"/>
      <c r="R28" s="72" t="s">
        <v>54</v>
      </c>
      <c r="S28" s="80">
        <f>COUNTIF(F26:F29, "=TRUE")</f>
        <v>0</v>
      </c>
      <c r="T28">
        <f>COUNTIFS(F26:F29, "=TRUE", G26:G29, "=TRUE")</f>
        <v>0</v>
      </c>
      <c r="U28" s="72">
        <f>COUNTIFS(F26:F29, "=TRUE", H26:H29, "=TRUE")</f>
        <v>0</v>
      </c>
      <c r="V28" s="72">
        <f>COUNTIF(O26:O29, "=TRUE")</f>
        <v>0</v>
      </c>
      <c r="W28" s="199">
        <f>IF(S28=0, 1, T28/S28)</f>
        <v>1</v>
      </c>
      <c r="X28" s="200">
        <f>IF(T28+V28=0, 1, T28/(T28+V28))</f>
        <v>1</v>
      </c>
      <c r="Y28" s="152"/>
      <c r="Z28" s="151"/>
      <c r="AA28" s="151"/>
      <c r="AB28" s="151"/>
      <c r="AC28" s="151"/>
      <c r="AD28" s="151"/>
      <c r="AE28" s="151"/>
      <c r="AF28" s="151"/>
      <c r="AG28" s="151"/>
    </row>
    <row r="29" spans="1:33">
      <c r="A29" s="166"/>
      <c r="B29" s="178"/>
      <c r="C29" s="184"/>
      <c r="D29" s="157"/>
      <c r="E29" s="156"/>
      <c r="F29" s="157"/>
      <c r="G29" s="157"/>
      <c r="H29" s="156"/>
      <c r="I29" s="151"/>
      <c r="J29" s="155"/>
      <c r="K29" s="151"/>
      <c r="L29" s="164"/>
      <c r="M29" s="169"/>
      <c r="N29" s="166"/>
      <c r="O29" s="166"/>
      <c r="P29" s="155"/>
      <c r="R29" s="97" t="s">
        <v>72</v>
      </c>
      <c r="S29" s="69">
        <f>SUM(S26:S28)</f>
        <v>2</v>
      </c>
      <c r="T29" s="126">
        <f>SUM(T26:T28)</f>
        <v>1</v>
      </c>
      <c r="U29" s="97">
        <f>S29-T29</f>
        <v>1</v>
      </c>
      <c r="V29" s="97">
        <f>SUM(V26:V28)</f>
        <v>0</v>
      </c>
      <c r="W29" s="203">
        <f>IF(S29=0, 1, T29/S29)</f>
        <v>0.5</v>
      </c>
      <c r="X29" s="201">
        <f>IF(T29+V29=0, 1, T29/(T29+V29))</f>
        <v>1</v>
      </c>
      <c r="Y29" s="152"/>
      <c r="Z29" s="151"/>
      <c r="AA29" s="151"/>
      <c r="AB29" s="151"/>
      <c r="AC29" s="151"/>
      <c r="AD29" s="151"/>
      <c r="AE29" s="151"/>
      <c r="AF29" s="151"/>
      <c r="AG29" s="151"/>
    </row>
    <row r="30" spans="1:33" s="126" customFormat="1">
      <c r="A30" s="173"/>
      <c r="B30" s="177"/>
      <c r="C30" s="183"/>
      <c r="D30" s="172"/>
      <c r="E30" s="172"/>
      <c r="F30" s="172"/>
      <c r="G30" s="172"/>
      <c r="H30" s="172"/>
      <c r="I30" s="162"/>
      <c r="J30" s="171"/>
      <c r="K30" s="162"/>
      <c r="L30" s="175"/>
      <c r="M30" s="174"/>
      <c r="N30" s="173"/>
      <c r="O30" s="173"/>
      <c r="P30" s="171"/>
      <c r="R30" s="162"/>
      <c r="S30" s="160"/>
      <c r="T30" s="160"/>
      <c r="U30" s="162"/>
      <c r="V30" s="160"/>
      <c r="W30" s="162"/>
      <c r="X30" s="162"/>
      <c r="Y30" s="160"/>
      <c r="Z30" s="162"/>
      <c r="AA30" s="162"/>
      <c r="AB30" s="162"/>
      <c r="AC30" s="162"/>
      <c r="AD30" s="162"/>
      <c r="AE30" s="162"/>
      <c r="AF30" s="162"/>
      <c r="AG30" s="162"/>
    </row>
    <row r="31" spans="1:33" ht="15.75" customHeight="1">
      <c r="A31" s="167" t="s">
        <v>101</v>
      </c>
      <c r="B31" s="178" t="s">
        <v>102</v>
      </c>
      <c r="C31" s="184" t="s">
        <v>81</v>
      </c>
      <c r="D31" s="157"/>
      <c r="E31" s="156" t="b">
        <v>1</v>
      </c>
      <c r="F31" s="157"/>
      <c r="G31" s="156" t="b">
        <v>1</v>
      </c>
      <c r="H31" s="157"/>
      <c r="I31" s="151"/>
      <c r="J31" s="155"/>
      <c r="K31" s="151" t="s">
        <v>103</v>
      </c>
      <c r="L31" s="153" t="s">
        <v>104</v>
      </c>
      <c r="M31" s="170"/>
      <c r="N31" s="166" t="b">
        <v>1</v>
      </c>
      <c r="O31" s="167"/>
      <c r="P31" s="155"/>
      <c r="R31" s="101" t="s">
        <v>52</v>
      </c>
      <c r="S31" s="91">
        <f>COUNTIF(D31:D34, "=TRUE")</f>
        <v>0</v>
      </c>
      <c r="T31" s="102">
        <f>COUNTIFS(D31:D34, "=TRUE", G31:G34, "=TRUE")</f>
        <v>0</v>
      </c>
      <c r="U31" s="101">
        <f>COUNTIFS(D31:D34, "=TRUE", H31:H34, "=TRUE")</f>
        <v>0</v>
      </c>
      <c r="V31" s="101">
        <f>COUNTIF(M31:M34, "=TRUE")</f>
        <v>0</v>
      </c>
      <c r="W31" s="197">
        <f>IF(S31=0, 1, T31/S31)</f>
        <v>1</v>
      </c>
      <c r="X31" s="198">
        <f>IF(T31+V31=0, 1, T31/(T31+V31))</f>
        <v>1</v>
      </c>
      <c r="Y31" s="151"/>
      <c r="Z31" s="151"/>
      <c r="AA31" s="151"/>
      <c r="AB31" s="151"/>
      <c r="AC31" s="151"/>
      <c r="AD31" s="151"/>
      <c r="AE31" s="151"/>
      <c r="AF31" s="151"/>
      <c r="AG31" s="151"/>
    </row>
    <row r="32" spans="1:33" ht="15.75" customHeight="1">
      <c r="A32" s="166"/>
      <c r="B32" s="178" t="s">
        <v>105</v>
      </c>
      <c r="C32" s="184" t="s">
        <v>106</v>
      </c>
      <c r="D32" s="157"/>
      <c r="E32" s="157"/>
      <c r="F32" s="156" t="b">
        <v>1</v>
      </c>
      <c r="G32" s="157" t="b">
        <v>1</v>
      </c>
      <c r="H32" s="156"/>
      <c r="I32" s="164" t="s">
        <v>107</v>
      </c>
      <c r="J32" s="155"/>
      <c r="K32" s="151"/>
      <c r="L32" s="153"/>
      <c r="M32" s="170"/>
      <c r="N32" s="166"/>
      <c r="O32" s="166"/>
      <c r="P32" s="190"/>
      <c r="R32" s="72" t="s">
        <v>53</v>
      </c>
      <c r="S32" s="80">
        <f>COUNTIF(E31:E34, "=TRUE")</f>
        <v>1</v>
      </c>
      <c r="T32">
        <f>COUNTIFS(E31:E34, "=TRUE", G31:G34, "=TRUE")</f>
        <v>1</v>
      </c>
      <c r="U32" s="72">
        <f>COUNTIFS(E31:E34, "=TRUE", H31:H34, "=TRUE")</f>
        <v>0</v>
      </c>
      <c r="V32" s="72">
        <f>COUNTIF(N31:N34, "=TRUE")</f>
        <v>1</v>
      </c>
      <c r="W32" s="199">
        <f>IF(S32=0, 1, T32/S32)</f>
        <v>1</v>
      </c>
      <c r="X32" s="200">
        <f>IF(T32+V32=0, 1, T32/(T32+V32))</f>
        <v>0.5</v>
      </c>
      <c r="Y32" s="151"/>
      <c r="Z32" s="151"/>
      <c r="AA32" s="151"/>
      <c r="AB32" s="151"/>
      <c r="AC32" s="151"/>
      <c r="AD32" s="151"/>
      <c r="AE32" s="151"/>
      <c r="AF32" s="151"/>
      <c r="AG32" s="151"/>
    </row>
    <row r="33" spans="1:33" ht="15.75" customHeight="1">
      <c r="A33" s="166"/>
      <c r="B33" s="178"/>
      <c r="C33" s="184"/>
      <c r="D33" s="157"/>
      <c r="E33" s="157"/>
      <c r="F33" s="156"/>
      <c r="G33" s="157"/>
      <c r="H33" s="156"/>
      <c r="I33" s="164"/>
      <c r="J33" s="155"/>
      <c r="K33" s="151"/>
      <c r="L33" s="153"/>
      <c r="M33" s="170"/>
      <c r="N33" s="166"/>
      <c r="O33" s="166"/>
      <c r="P33" s="190"/>
      <c r="R33" s="72" t="s">
        <v>54</v>
      </c>
      <c r="S33" s="80">
        <f>COUNTIF(F31:F34, "=TRUE")</f>
        <v>1</v>
      </c>
      <c r="T33">
        <f>COUNTIFS(F31:F34, "=TRUE", G31:G34, "=TRUE")</f>
        <v>1</v>
      </c>
      <c r="U33" s="72">
        <f>COUNTIFS(F31:F34, "=TRUE", H31:H34, "=TRUE")</f>
        <v>0</v>
      </c>
      <c r="V33" s="72">
        <f>COUNTIF(O31:O34, "=TRUE")</f>
        <v>0</v>
      </c>
      <c r="W33" s="199">
        <f>IF(S33=0, 1, T33/S33)</f>
        <v>1</v>
      </c>
      <c r="X33" s="200">
        <f>IF(T33+V33=0, 1, T33/(T33+V33))</f>
        <v>1</v>
      </c>
      <c r="Y33" s="151"/>
      <c r="Z33" s="151"/>
      <c r="AA33" s="151"/>
      <c r="AB33" s="151"/>
      <c r="AC33" s="151"/>
      <c r="AD33" s="151"/>
      <c r="AE33" s="151"/>
      <c r="AF33" s="151"/>
      <c r="AG33" s="151"/>
    </row>
    <row r="34" spans="1:33" ht="15.75" customHeight="1">
      <c r="A34" s="166"/>
      <c r="B34" s="178"/>
      <c r="C34" s="184"/>
      <c r="D34" s="157"/>
      <c r="E34" s="157"/>
      <c r="F34" s="156"/>
      <c r="G34" s="157"/>
      <c r="H34" s="156"/>
      <c r="I34" s="164"/>
      <c r="J34" s="155"/>
      <c r="K34" s="151"/>
      <c r="L34" s="153"/>
      <c r="M34" s="170"/>
      <c r="N34" s="166"/>
      <c r="O34" s="166"/>
      <c r="P34" s="190"/>
      <c r="R34" s="97" t="s">
        <v>72</v>
      </c>
      <c r="S34" s="69">
        <f>SUM(S31:S33)</f>
        <v>2</v>
      </c>
      <c r="T34" s="126">
        <f>SUM(T31:T33)</f>
        <v>2</v>
      </c>
      <c r="U34" s="97">
        <f>S34-T34</f>
        <v>0</v>
      </c>
      <c r="V34" s="97">
        <f>SUM(V31:V33)</f>
        <v>1</v>
      </c>
      <c r="W34" s="203">
        <f>IF(S34=0, 1, T34/S34)</f>
        <v>1</v>
      </c>
      <c r="X34" s="201">
        <f>IF(T34+V34=0, 1, T34/(T34+V34))</f>
        <v>0.66666666666666663</v>
      </c>
      <c r="Y34" s="151"/>
      <c r="Z34" s="151"/>
      <c r="AA34" s="151"/>
      <c r="AB34" s="151"/>
      <c r="AC34" s="151"/>
      <c r="AD34" s="151"/>
      <c r="AE34" s="151"/>
      <c r="AF34" s="151"/>
      <c r="AG34" s="151"/>
    </row>
    <row r="35" spans="1:33" s="126" customFormat="1">
      <c r="A35" s="173"/>
      <c r="B35" s="177"/>
      <c r="C35" s="183"/>
      <c r="D35" s="172"/>
      <c r="E35" s="172"/>
      <c r="F35" s="172"/>
      <c r="G35" s="172"/>
      <c r="H35" s="172"/>
      <c r="I35" s="162"/>
      <c r="J35" s="171"/>
      <c r="K35" s="162"/>
      <c r="L35" s="175"/>
      <c r="M35" s="174"/>
      <c r="N35" s="173"/>
      <c r="O35" s="173"/>
      <c r="P35" s="17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</row>
    <row r="36" spans="1:33" ht="15.75" customHeight="1">
      <c r="A36" s="167" t="s">
        <v>108</v>
      </c>
      <c r="B36" s="178" t="s">
        <v>109</v>
      </c>
      <c r="C36" s="184" t="s">
        <v>110</v>
      </c>
      <c r="D36" s="156" t="b">
        <v>1</v>
      </c>
      <c r="E36" s="157"/>
      <c r="F36" s="157"/>
      <c r="G36" s="156" t="b">
        <v>1</v>
      </c>
      <c r="H36" s="157"/>
      <c r="I36" s="151"/>
      <c r="J36" s="155"/>
      <c r="K36" s="151" t="s">
        <v>111</v>
      </c>
      <c r="L36" s="153" t="s">
        <v>112</v>
      </c>
      <c r="M36" s="170" t="b">
        <v>1</v>
      </c>
      <c r="N36" s="167"/>
      <c r="O36" s="166"/>
      <c r="P36" s="155"/>
      <c r="R36" s="101" t="s">
        <v>52</v>
      </c>
      <c r="S36" s="91">
        <f>COUNTIF(D36:D39, "=TRUE")</f>
        <v>1</v>
      </c>
      <c r="T36" s="102">
        <f>COUNTIFS(D36:D39, "=TRUE", G36:G39, "=TRUE")</f>
        <v>1</v>
      </c>
      <c r="U36" s="101">
        <f>COUNTIFS(D36:D39, "=TRUE", H36:H39, "=TRUE")</f>
        <v>0</v>
      </c>
      <c r="V36" s="101">
        <f>COUNTIF(M36:M39, "=TRUE")</f>
        <v>2</v>
      </c>
      <c r="W36" s="197">
        <f>IF(S36=0, 1, T36/S36)</f>
        <v>1</v>
      </c>
      <c r="X36" s="198">
        <f>IF(T36+V36=0, 1, T36/(T36+V36))</f>
        <v>0.33333333333333331</v>
      </c>
      <c r="Y36" s="151"/>
      <c r="Z36" s="151"/>
      <c r="AA36" s="151"/>
      <c r="AB36" s="151"/>
      <c r="AC36" s="151"/>
      <c r="AD36" s="151"/>
      <c r="AE36" s="151"/>
      <c r="AF36" s="151"/>
      <c r="AG36" s="151"/>
    </row>
    <row r="37" spans="1:33" ht="15.75" customHeight="1">
      <c r="A37" s="166"/>
      <c r="B37" s="178" t="s">
        <v>113</v>
      </c>
      <c r="C37" s="184" t="s">
        <v>81</v>
      </c>
      <c r="D37" s="157"/>
      <c r="E37" s="156" t="b">
        <v>1</v>
      </c>
      <c r="F37" s="157"/>
      <c r="G37" s="156" t="b">
        <v>1</v>
      </c>
      <c r="H37" s="157"/>
      <c r="I37" s="151"/>
      <c r="J37" s="155"/>
      <c r="K37" s="151" t="s">
        <v>114</v>
      </c>
      <c r="L37" s="153" t="s">
        <v>115</v>
      </c>
      <c r="M37" s="170" t="b">
        <v>1</v>
      </c>
      <c r="N37" s="167"/>
      <c r="O37" s="166"/>
      <c r="P37" s="155"/>
      <c r="R37" s="72" t="s">
        <v>53</v>
      </c>
      <c r="S37" s="80">
        <f>COUNTIF(E36:E39, "=TRUE")</f>
        <v>3</v>
      </c>
      <c r="T37">
        <f>COUNTIFS(E36:E39, "=TRUE", G36:G39, "=TRUE")</f>
        <v>1</v>
      </c>
      <c r="U37" s="72">
        <f>COUNTIFS(E36:E39, "=TRUE", H36:H39, "=TRUE")</f>
        <v>2</v>
      </c>
      <c r="V37" s="72">
        <f>COUNTIF(N36:N39, "=TRUE")</f>
        <v>0</v>
      </c>
      <c r="W37" s="199">
        <f>IF(S37=0, 1, T37/S37)</f>
        <v>0.33333333333333331</v>
      </c>
      <c r="X37" s="200">
        <f>IF(T37+V37=0, 1, T37/(T37+V37))</f>
        <v>1</v>
      </c>
      <c r="Y37" s="151"/>
      <c r="Z37" s="151"/>
      <c r="AA37" s="151"/>
      <c r="AB37" s="151"/>
      <c r="AC37" s="151"/>
      <c r="AD37" s="151"/>
      <c r="AE37" s="151"/>
      <c r="AF37" s="151"/>
      <c r="AG37" s="151"/>
    </row>
    <row r="38" spans="1:33">
      <c r="A38" s="166"/>
      <c r="B38" s="178" t="s">
        <v>116</v>
      </c>
      <c r="C38" s="184" t="s">
        <v>117</v>
      </c>
      <c r="D38" s="157"/>
      <c r="E38" s="156" t="b">
        <v>1</v>
      </c>
      <c r="F38" s="157"/>
      <c r="G38" s="157"/>
      <c r="H38" s="156" t="b">
        <v>1</v>
      </c>
      <c r="I38" s="151"/>
      <c r="J38" s="155"/>
      <c r="K38" s="151"/>
      <c r="L38" s="164"/>
      <c r="M38" s="169"/>
      <c r="N38" s="166"/>
      <c r="O38" s="166"/>
      <c r="P38" s="155"/>
      <c r="R38" s="72" t="s">
        <v>54</v>
      </c>
      <c r="S38" s="80">
        <f>COUNTIF(F36:F39, "=TRUE")</f>
        <v>0</v>
      </c>
      <c r="T38">
        <f>COUNTIFS(F36:F39, "=TRUE", G36:G39, "=TRUE")</f>
        <v>0</v>
      </c>
      <c r="U38" s="72">
        <f>COUNTIFS(F36:F39, "=TRUE", H36:H39, "=TRUE")</f>
        <v>0</v>
      </c>
      <c r="V38" s="72">
        <f>COUNTIF(O36:O39, "=TRUE")</f>
        <v>0</v>
      </c>
      <c r="W38" s="199">
        <f>IF(S38=0, 1, T38/S38)</f>
        <v>1</v>
      </c>
      <c r="X38" s="200">
        <f>IF(T38+V38=0, 1, T38/(T38+V38))</f>
        <v>1</v>
      </c>
      <c r="Y38" s="151"/>
      <c r="Z38" s="151"/>
      <c r="AA38" s="151"/>
      <c r="AB38" s="152"/>
      <c r="AC38" s="152"/>
      <c r="AD38" s="151"/>
      <c r="AE38" s="152"/>
      <c r="AF38" s="151"/>
      <c r="AG38" s="151"/>
    </row>
    <row r="39" spans="1:33">
      <c r="A39" s="166"/>
      <c r="B39" s="178" t="s">
        <v>118</v>
      </c>
      <c r="C39" s="184" t="s">
        <v>74</v>
      </c>
      <c r="D39" s="157"/>
      <c r="E39" s="156" t="b">
        <v>1</v>
      </c>
      <c r="F39" s="157"/>
      <c r="G39" s="157"/>
      <c r="H39" s="156" t="b">
        <v>1</v>
      </c>
      <c r="I39" s="151"/>
      <c r="J39" s="155"/>
      <c r="K39" s="151"/>
      <c r="L39" s="164"/>
      <c r="M39" s="169"/>
      <c r="N39" s="166"/>
      <c r="O39" s="166"/>
      <c r="P39" s="155"/>
      <c r="R39" s="97" t="s">
        <v>72</v>
      </c>
      <c r="S39" s="69">
        <f>SUM(S36:S38)</f>
        <v>4</v>
      </c>
      <c r="T39" s="126">
        <f>SUM(T36:T38)</f>
        <v>2</v>
      </c>
      <c r="U39" s="97">
        <f>S39-T39</f>
        <v>2</v>
      </c>
      <c r="V39" s="97">
        <f>SUM(V36:V38)</f>
        <v>2</v>
      </c>
      <c r="W39" s="203">
        <f>IF(S39=0, 1, T39/S39)</f>
        <v>0.5</v>
      </c>
      <c r="X39" s="201">
        <f>IF(T39+V39=0, 1, T39/(T39+V39))</f>
        <v>0.5</v>
      </c>
      <c r="Y39" s="152"/>
      <c r="Z39" s="151"/>
      <c r="AA39" s="151"/>
      <c r="AB39" s="152"/>
      <c r="AC39" s="152"/>
      <c r="AD39" s="151"/>
      <c r="AE39" s="152"/>
      <c r="AF39" s="151"/>
      <c r="AG39" s="151"/>
    </row>
    <row r="40" spans="1:33" s="126" customFormat="1">
      <c r="A40" s="173"/>
      <c r="B40" s="177"/>
      <c r="C40" s="183"/>
      <c r="D40" s="172"/>
      <c r="E40" s="172"/>
      <c r="F40" s="172"/>
      <c r="G40" s="172"/>
      <c r="H40" s="172"/>
      <c r="I40" s="162"/>
      <c r="J40" s="171"/>
      <c r="K40" s="162"/>
      <c r="L40" s="175"/>
      <c r="M40" s="174"/>
      <c r="N40" s="173"/>
      <c r="O40" s="173"/>
      <c r="P40" s="171"/>
      <c r="R40" s="162"/>
      <c r="S40" s="160"/>
      <c r="T40" s="160"/>
      <c r="U40" s="162"/>
      <c r="V40" s="160"/>
      <c r="W40" s="162"/>
      <c r="X40" s="162"/>
      <c r="Y40" s="160"/>
      <c r="Z40" s="162"/>
      <c r="AA40" s="162"/>
      <c r="AB40" s="162"/>
      <c r="AC40" s="162"/>
      <c r="AD40" s="162"/>
      <c r="AE40" s="162"/>
      <c r="AF40" s="162"/>
      <c r="AG40" s="162"/>
    </row>
    <row r="41" spans="1:33">
      <c r="A41" s="167" t="s">
        <v>119</v>
      </c>
      <c r="B41" s="178" t="s">
        <v>90</v>
      </c>
      <c r="C41" s="184" t="s">
        <v>91</v>
      </c>
      <c r="D41" s="156" t="b">
        <v>1</v>
      </c>
      <c r="E41" s="157"/>
      <c r="F41" s="157"/>
      <c r="G41" s="156" t="b">
        <v>1</v>
      </c>
      <c r="H41" s="157"/>
      <c r="I41" s="151"/>
      <c r="J41" s="155"/>
      <c r="K41" s="151"/>
      <c r="L41" s="164"/>
      <c r="M41" s="169"/>
      <c r="N41" s="166"/>
      <c r="O41" s="166"/>
      <c r="P41" s="155"/>
      <c r="R41" s="101" t="s">
        <v>52</v>
      </c>
      <c r="S41" s="91">
        <f>COUNTIF(D41:D44, "=TRUE")</f>
        <v>1</v>
      </c>
      <c r="T41" s="102">
        <f>COUNTIFS(D41:D44, "=TRUE", G41:G44, "=TRUE")</f>
        <v>1</v>
      </c>
      <c r="U41" s="101">
        <f>COUNTIFS(D41:D44, "=TRUE", H41:H44, "=TRUE")</f>
        <v>0</v>
      </c>
      <c r="V41" s="101">
        <f>COUNTIF(M41:M44, "=TRUE")</f>
        <v>0</v>
      </c>
      <c r="W41" s="197">
        <f>IF(S41=0, 1, T41/S41)</f>
        <v>1</v>
      </c>
      <c r="X41" s="198">
        <f>IF(T41+V41=0, 1, T41/(T41+V41))</f>
        <v>1</v>
      </c>
      <c r="Y41" s="151"/>
      <c r="Z41" s="151"/>
      <c r="AA41" s="151"/>
      <c r="AB41" s="151"/>
      <c r="AC41" s="151"/>
      <c r="AD41" s="151"/>
      <c r="AE41" s="151"/>
      <c r="AF41" s="151"/>
      <c r="AG41" s="151"/>
    </row>
    <row r="42" spans="1:33">
      <c r="A42" s="166"/>
      <c r="B42" s="178" t="s">
        <v>120</v>
      </c>
      <c r="C42" s="184" t="s">
        <v>96</v>
      </c>
      <c r="D42" s="157"/>
      <c r="E42" s="156" t="b">
        <v>1</v>
      </c>
      <c r="F42" s="157"/>
      <c r="G42" s="157"/>
      <c r="H42" s="156" t="b">
        <v>1</v>
      </c>
      <c r="I42" s="151" t="s">
        <v>97</v>
      </c>
      <c r="J42" s="155"/>
      <c r="K42" s="151"/>
      <c r="L42" s="164"/>
      <c r="M42" s="169"/>
      <c r="N42" s="166"/>
      <c r="O42" s="166"/>
      <c r="P42" s="155"/>
      <c r="R42" s="72" t="s">
        <v>53</v>
      </c>
      <c r="S42" s="80">
        <f>COUNTIF(E41:E44, "=TRUE")</f>
        <v>1</v>
      </c>
      <c r="T42">
        <f>COUNTIFS(E41:E44, "=TRUE", G41:G44, "=TRUE")</f>
        <v>0</v>
      </c>
      <c r="U42" s="72">
        <f>COUNTIFS(E41:E44, "=TRUE", H41:H44, "=TRUE")</f>
        <v>1</v>
      </c>
      <c r="V42" s="72">
        <f>COUNTIF(N41:N44, "=TRUE")</f>
        <v>0</v>
      </c>
      <c r="W42" s="199">
        <f>IF(S42=0, 1, T42/S42)</f>
        <v>0</v>
      </c>
      <c r="X42" s="200">
        <f>IF(T42+V42=0, 1, T42/(T42+V42))</f>
        <v>1</v>
      </c>
      <c r="Y42" s="151"/>
      <c r="Z42" s="151"/>
      <c r="AA42" s="151"/>
      <c r="AB42" s="152"/>
      <c r="AC42" s="152"/>
      <c r="AD42" s="152"/>
      <c r="AE42" s="151"/>
      <c r="AF42" s="151"/>
      <c r="AG42" s="151"/>
    </row>
    <row r="43" spans="1:33">
      <c r="A43" s="166"/>
      <c r="B43" s="178"/>
      <c r="C43" s="184"/>
      <c r="D43" s="157"/>
      <c r="E43" s="156"/>
      <c r="F43" s="157"/>
      <c r="G43" s="157"/>
      <c r="H43" s="156"/>
      <c r="I43" s="151"/>
      <c r="J43" s="155"/>
      <c r="K43" s="151"/>
      <c r="L43" s="164"/>
      <c r="M43" s="169"/>
      <c r="N43" s="166"/>
      <c r="O43" s="166"/>
      <c r="P43" s="155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9">
        <f>IF(S43=0, 1, T43/S43)</f>
        <v>1</v>
      </c>
      <c r="X43" s="200">
        <f>IF(T43+V43=0, 1, T43/(T43+V43))</f>
        <v>1</v>
      </c>
      <c r="Y43" s="151"/>
      <c r="Z43" s="151"/>
      <c r="AA43" s="151"/>
      <c r="AB43" s="152"/>
      <c r="AC43" s="152"/>
      <c r="AD43" s="152"/>
      <c r="AE43" s="151"/>
      <c r="AF43" s="151"/>
      <c r="AG43" s="151"/>
    </row>
    <row r="44" spans="1:33">
      <c r="A44" s="166"/>
      <c r="B44" s="178"/>
      <c r="C44" s="184"/>
      <c r="D44" s="157"/>
      <c r="E44" s="156"/>
      <c r="F44" s="157"/>
      <c r="G44" s="157"/>
      <c r="H44" s="156"/>
      <c r="I44" s="151"/>
      <c r="J44" s="155"/>
      <c r="K44" s="151"/>
      <c r="L44" s="164"/>
      <c r="M44" s="169"/>
      <c r="N44" s="166"/>
      <c r="O44" s="166"/>
      <c r="P44" s="155"/>
      <c r="R44" s="97" t="s">
        <v>72</v>
      </c>
      <c r="S44" s="69">
        <f>SUM(S41:S43)</f>
        <v>2</v>
      </c>
      <c r="T44" s="126">
        <f>SUM(T41:T43)</f>
        <v>1</v>
      </c>
      <c r="U44" s="97">
        <f>S44-T44</f>
        <v>1</v>
      </c>
      <c r="V44" s="97">
        <f>SUM(V41:V43)</f>
        <v>0</v>
      </c>
      <c r="W44" s="203">
        <f>IF(S44=0, 1, T44/S44)</f>
        <v>0.5</v>
      </c>
      <c r="X44" s="201">
        <f>IF(T44+V44=0, 1, T44/(T44+V44))</f>
        <v>1</v>
      </c>
      <c r="Y44" s="151"/>
      <c r="Z44" s="151"/>
      <c r="AA44" s="151"/>
      <c r="AB44" s="152"/>
      <c r="AC44" s="152"/>
      <c r="AD44" s="152"/>
      <c r="AE44" s="151"/>
      <c r="AF44" s="151"/>
      <c r="AG44" s="151"/>
    </row>
    <row r="45" spans="1:33" s="126" customFormat="1">
      <c r="A45" s="173"/>
      <c r="B45" s="177"/>
      <c r="C45" s="183"/>
      <c r="D45" s="172"/>
      <c r="E45" s="172"/>
      <c r="F45" s="172"/>
      <c r="G45" s="172"/>
      <c r="H45" s="172"/>
      <c r="I45" s="162"/>
      <c r="J45" s="171"/>
      <c r="K45" s="162"/>
      <c r="L45" s="175"/>
      <c r="M45" s="174"/>
      <c r="N45" s="173"/>
      <c r="O45" s="173"/>
      <c r="P45" s="171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</row>
    <row r="46" spans="1:33">
      <c r="A46" s="167" t="s">
        <v>121</v>
      </c>
      <c r="B46" s="178" t="s">
        <v>122</v>
      </c>
      <c r="C46" s="184" t="s">
        <v>123</v>
      </c>
      <c r="D46" s="156" t="b">
        <v>1</v>
      </c>
      <c r="E46" s="157"/>
      <c r="F46" s="157"/>
      <c r="G46" s="156" t="b">
        <v>1</v>
      </c>
      <c r="H46" s="157"/>
      <c r="I46" s="151"/>
      <c r="J46" s="155"/>
      <c r="K46" s="151"/>
      <c r="L46" s="164"/>
      <c r="M46" s="169"/>
      <c r="N46" s="166"/>
      <c r="O46" s="166"/>
      <c r="P46" s="155"/>
      <c r="R46" s="101" t="s">
        <v>52</v>
      </c>
      <c r="S46" s="91">
        <f>COUNTIF(D46:D49, "=TRUE")</f>
        <v>1</v>
      </c>
      <c r="T46" s="102">
        <f>COUNTIFS(D46:D49, "=TRUE", G46:G49, "=TRUE")</f>
        <v>1</v>
      </c>
      <c r="U46" s="101">
        <f>COUNTIFS(D46:D49, "=TRUE", H46:H49, "=TRUE")</f>
        <v>0</v>
      </c>
      <c r="V46" s="101">
        <f>COUNTIF(M46:M49, "=TRUE")</f>
        <v>0</v>
      </c>
      <c r="W46" s="197">
        <f>IF(S46=0, 1, T46/S46)</f>
        <v>1</v>
      </c>
      <c r="X46" s="198">
        <f>IF(T46+V46=0, 1, T46/(T46+V46))</f>
        <v>1</v>
      </c>
      <c r="Y46" s="151"/>
      <c r="Z46" s="151"/>
      <c r="AA46" s="151"/>
      <c r="AB46" s="151"/>
      <c r="AC46" s="151"/>
      <c r="AD46" s="151"/>
      <c r="AE46" s="151"/>
      <c r="AF46" s="151"/>
      <c r="AG46" s="151"/>
    </row>
    <row r="47" spans="1:33">
      <c r="A47" s="166"/>
      <c r="B47" s="178" t="s">
        <v>124</v>
      </c>
      <c r="C47" s="184" t="s">
        <v>74</v>
      </c>
      <c r="D47" s="157"/>
      <c r="E47" s="156" t="b">
        <v>1</v>
      </c>
      <c r="F47" s="157"/>
      <c r="G47" s="156" t="b">
        <v>1</v>
      </c>
      <c r="H47" s="157"/>
      <c r="I47" s="151"/>
      <c r="J47" s="155"/>
      <c r="K47" s="151"/>
      <c r="L47" s="164"/>
      <c r="M47" s="169"/>
      <c r="N47" s="166"/>
      <c r="O47" s="166"/>
      <c r="P47" s="155"/>
      <c r="R47" s="72" t="s">
        <v>53</v>
      </c>
      <c r="S47" s="80">
        <f>COUNTIF(E46:E49, "=TRUE")</f>
        <v>2</v>
      </c>
      <c r="T47">
        <f>COUNTIFS(E46:E49, "=TRUE", G46:G49, "=TRUE")</f>
        <v>1</v>
      </c>
      <c r="U47" s="72">
        <f>COUNTIFS(E46:E49, "=TRUE", H46:H49, "=TRUE")</f>
        <v>1</v>
      </c>
      <c r="V47" s="72">
        <f>COUNTIF(N46:N49, "=TRUE")</f>
        <v>0</v>
      </c>
      <c r="W47" s="199">
        <f>IF(S47=0, 1, T47/S47)</f>
        <v>0.5</v>
      </c>
      <c r="X47" s="200">
        <f>IF(T47+V47=0, 1, T47/(T47+V47))</f>
        <v>1</v>
      </c>
      <c r="Y47" s="151"/>
      <c r="Z47" s="151"/>
      <c r="AA47" s="151"/>
      <c r="AB47" s="151"/>
      <c r="AC47" s="151"/>
      <c r="AD47" s="151"/>
      <c r="AE47" s="151"/>
      <c r="AF47" s="151"/>
      <c r="AG47" s="151"/>
    </row>
    <row r="48" spans="1:33">
      <c r="A48" s="166"/>
      <c r="B48" s="178" t="s">
        <v>125</v>
      </c>
      <c r="C48" s="184" t="s">
        <v>74</v>
      </c>
      <c r="D48" s="157"/>
      <c r="E48" s="156" t="b">
        <v>1</v>
      </c>
      <c r="F48" s="157"/>
      <c r="G48" s="157"/>
      <c r="H48" s="156" t="b">
        <v>1</v>
      </c>
      <c r="I48" s="151"/>
      <c r="J48" s="155"/>
      <c r="K48" s="151"/>
      <c r="L48" s="164"/>
      <c r="M48" s="169"/>
      <c r="N48" s="166"/>
      <c r="O48" s="166"/>
      <c r="P48" s="155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9">
        <f>IF(S48=0, 1, T48/S48)</f>
        <v>1</v>
      </c>
      <c r="X48" s="200">
        <f>IF(T48+V48=0, 1, T48/(T48+V48))</f>
        <v>1</v>
      </c>
      <c r="Y48" s="151"/>
      <c r="Z48" s="151"/>
      <c r="AA48" s="151"/>
      <c r="AB48" s="152"/>
      <c r="AC48" s="152"/>
      <c r="AD48" s="151"/>
      <c r="AE48" s="151"/>
      <c r="AF48" s="152"/>
      <c r="AG48" s="151"/>
    </row>
    <row r="49" spans="1:33">
      <c r="A49" s="166"/>
      <c r="B49" s="178"/>
      <c r="C49" s="184"/>
      <c r="D49" s="157"/>
      <c r="E49" s="156"/>
      <c r="F49" s="157"/>
      <c r="G49" s="157"/>
      <c r="H49" s="156"/>
      <c r="I49" s="151"/>
      <c r="J49" s="155"/>
      <c r="K49" s="151"/>
      <c r="L49" s="164"/>
      <c r="M49" s="169"/>
      <c r="N49" s="166"/>
      <c r="O49" s="166"/>
      <c r="P49" s="155"/>
      <c r="R49" s="97" t="s">
        <v>72</v>
      </c>
      <c r="S49" s="69">
        <f>SUM(S46:S48)</f>
        <v>3</v>
      </c>
      <c r="T49" s="126">
        <f>SUM(T46:T48)</f>
        <v>2</v>
      </c>
      <c r="U49" s="97">
        <f>S49-T49</f>
        <v>1</v>
      </c>
      <c r="V49" s="97">
        <f>SUM(V46:V48)</f>
        <v>0</v>
      </c>
      <c r="W49" s="203">
        <f>IF(S49=0, 1, T49/S49)</f>
        <v>0.66666666666666663</v>
      </c>
      <c r="X49" s="201">
        <f>IF(T49+V49=0, 1, T49/(T49+V49))</f>
        <v>1</v>
      </c>
      <c r="Y49" s="151"/>
      <c r="Z49" s="151"/>
      <c r="AA49" s="151"/>
      <c r="AB49" s="152"/>
      <c r="AC49" s="152"/>
      <c r="AD49" s="151"/>
      <c r="AE49" s="151"/>
      <c r="AF49" s="152"/>
      <c r="AG49" s="151"/>
    </row>
    <row r="50" spans="1:33" s="126" customFormat="1">
      <c r="A50" s="173"/>
      <c r="B50" s="177"/>
      <c r="C50" s="183"/>
      <c r="D50" s="172"/>
      <c r="E50" s="172"/>
      <c r="F50" s="172"/>
      <c r="G50" s="172"/>
      <c r="H50" s="172"/>
      <c r="I50" s="162"/>
      <c r="J50" s="171"/>
      <c r="K50" s="162"/>
      <c r="L50" s="175"/>
      <c r="M50" s="174"/>
      <c r="N50" s="173"/>
      <c r="O50" s="173"/>
      <c r="P50" s="171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0"/>
      <c r="AC50" s="160"/>
      <c r="AD50" s="160"/>
      <c r="AE50" s="162"/>
      <c r="AF50" s="162"/>
      <c r="AG50" s="162"/>
    </row>
    <row r="51" spans="1:33" ht="15.75" customHeight="1">
      <c r="A51" s="167" t="s">
        <v>126</v>
      </c>
      <c r="B51" s="178" t="s">
        <v>127</v>
      </c>
      <c r="C51" s="184" t="s">
        <v>128</v>
      </c>
      <c r="D51" s="157"/>
      <c r="E51" s="156" t="b">
        <v>1</v>
      </c>
      <c r="F51" s="157"/>
      <c r="G51" s="156" t="b">
        <v>1</v>
      </c>
      <c r="I51" s="151"/>
      <c r="J51" s="155"/>
      <c r="K51" s="151" t="s">
        <v>129</v>
      </c>
      <c r="L51" s="153" t="s">
        <v>130</v>
      </c>
      <c r="M51" s="170"/>
      <c r="N51" s="166" t="b">
        <v>1</v>
      </c>
      <c r="O51" s="167"/>
      <c r="P51" s="155"/>
      <c r="R51" s="101" t="s">
        <v>52</v>
      </c>
      <c r="S51" s="91">
        <f>COUNTIF(D51:D58, "=TRUE")</f>
        <v>0</v>
      </c>
      <c r="T51" s="102">
        <f>COUNTIFS(D51:D58, "=TRUE", G51:G58, "=TRUE")</f>
        <v>0</v>
      </c>
      <c r="U51" s="101">
        <f>COUNTIFS(D51:D58, "=TRUE", H51:H58, "=TRUE")</f>
        <v>0</v>
      </c>
      <c r="V51" s="101">
        <f>COUNTIF(M51:M58, "=TRUE")</f>
        <v>0</v>
      </c>
      <c r="W51" s="197">
        <f>IF(S51=0, 1, T51/S51)</f>
        <v>1</v>
      </c>
      <c r="X51" s="198">
        <f>IF(T51+V51=0, 1, T51/(T51+V51))</f>
        <v>1</v>
      </c>
      <c r="Y51" s="151"/>
      <c r="Z51" s="151"/>
      <c r="AA51" s="151"/>
      <c r="AB51" s="151"/>
      <c r="AC51" s="151"/>
      <c r="AD51" s="151"/>
      <c r="AE51" s="151"/>
      <c r="AF51" s="151"/>
      <c r="AG51" s="151"/>
    </row>
    <row r="52" spans="1:33" ht="15.75" customHeight="1">
      <c r="A52" s="166"/>
      <c r="B52" s="178" t="s">
        <v>131</v>
      </c>
      <c r="C52" s="184" t="s">
        <v>132</v>
      </c>
      <c r="D52" s="157"/>
      <c r="E52" s="156" t="b">
        <v>1</v>
      </c>
      <c r="F52" s="157"/>
      <c r="G52" s="156" t="b">
        <v>1</v>
      </c>
      <c r="I52" s="151"/>
      <c r="J52" s="155"/>
      <c r="K52" s="151"/>
      <c r="L52" s="153"/>
      <c r="M52" s="170"/>
      <c r="N52" s="166"/>
      <c r="O52" s="167"/>
      <c r="P52" s="155"/>
      <c r="R52" s="72" t="s">
        <v>53</v>
      </c>
      <c r="S52" s="80">
        <f>COUNTIF(E51:E58, "=TRUE")</f>
        <v>8</v>
      </c>
      <c r="T52">
        <f>COUNTIFS(E51:E58, "=TRUE", G51:G58, "=TRUE")</f>
        <v>8</v>
      </c>
      <c r="U52" s="72">
        <f>COUNTIFS(E51:E58, "=TRUE", H51:H58, "=TRUE")</f>
        <v>0</v>
      </c>
      <c r="V52" s="72">
        <f>COUNTIF(N51:N58, "=TRUE")</f>
        <v>1</v>
      </c>
      <c r="W52" s="199">
        <f>IF(S52=0, 1, T52/S52)</f>
        <v>1</v>
      </c>
      <c r="X52" s="200">
        <f>IF(T52+V52=0, 1, T52/(T52+V52))</f>
        <v>0.88888888888888884</v>
      </c>
      <c r="Y52" s="151"/>
      <c r="Z52" s="151"/>
      <c r="AA52" s="151"/>
      <c r="AB52" s="151"/>
      <c r="AC52" s="151"/>
      <c r="AD52" s="151"/>
      <c r="AE52" s="151"/>
      <c r="AF52" s="151"/>
      <c r="AG52" s="151"/>
    </row>
    <row r="53" spans="1:33" ht="15.75" customHeight="1">
      <c r="A53" s="166"/>
      <c r="B53" s="178" t="s">
        <v>86</v>
      </c>
      <c r="C53" s="184" t="s">
        <v>132</v>
      </c>
      <c r="D53" s="157"/>
      <c r="E53" s="156" t="b">
        <v>1</v>
      </c>
      <c r="F53" s="157"/>
      <c r="G53" s="156" t="b">
        <v>1</v>
      </c>
      <c r="I53" s="151" t="s">
        <v>133</v>
      </c>
      <c r="J53" s="155"/>
      <c r="K53" s="151"/>
      <c r="L53" s="153"/>
      <c r="M53" s="170"/>
      <c r="N53" s="166"/>
      <c r="O53" s="167"/>
      <c r="P53" s="155"/>
      <c r="R53" s="72" t="s">
        <v>54</v>
      </c>
      <c r="S53" s="80">
        <f>COUNTIF(F51:F58, "=TRUE")</f>
        <v>0</v>
      </c>
      <c r="T53">
        <f>COUNTIFS(F51:F58, "=TRUE", G51:G58, "=TRUE")</f>
        <v>0</v>
      </c>
      <c r="U53" s="72">
        <f>COUNTIFS(F51:F58, "=TRUE", H51:H58, "=TRUE")</f>
        <v>0</v>
      </c>
      <c r="V53" s="72">
        <f>COUNTIF(O51:O58, "=TRUE")</f>
        <v>0</v>
      </c>
      <c r="W53" s="199">
        <f>IF(S53=0, 1, T53/S53)</f>
        <v>1</v>
      </c>
      <c r="X53" s="200">
        <f>IF(T53+V53=0, 1, T53/(T53+V53))</f>
        <v>1</v>
      </c>
      <c r="Y53" s="151"/>
      <c r="Z53" s="151"/>
      <c r="AA53" s="151"/>
      <c r="AB53" s="151"/>
      <c r="AC53" s="151"/>
      <c r="AD53" s="151"/>
      <c r="AE53" s="151"/>
      <c r="AF53" s="151"/>
      <c r="AG53" s="151"/>
    </row>
    <row r="54" spans="1:33">
      <c r="A54" s="166"/>
      <c r="B54" s="178" t="s">
        <v>102</v>
      </c>
      <c r="C54" s="184" t="s">
        <v>134</v>
      </c>
      <c r="D54" s="157"/>
      <c r="E54" s="156" t="b">
        <v>1</v>
      </c>
      <c r="F54" s="157"/>
      <c r="G54" s="156" t="b">
        <v>1</v>
      </c>
      <c r="I54" s="151" t="s">
        <v>133</v>
      </c>
      <c r="J54" s="155"/>
      <c r="K54" s="151"/>
      <c r="L54" s="153"/>
      <c r="M54" s="170"/>
      <c r="N54" s="166"/>
      <c r="O54" s="167"/>
      <c r="P54" s="155"/>
      <c r="R54" s="97" t="s">
        <v>72</v>
      </c>
      <c r="S54" s="69">
        <f>SUM(S51:S53)</f>
        <v>8</v>
      </c>
      <c r="T54" s="126">
        <f>SUM(T51:T53)</f>
        <v>8</v>
      </c>
      <c r="U54" s="97">
        <f>S54-T54</f>
        <v>0</v>
      </c>
      <c r="V54" s="97">
        <f>SUM(V51:V53)</f>
        <v>1</v>
      </c>
      <c r="W54" s="203">
        <f>IF(S54=0, 1, T54/S54)</f>
        <v>1</v>
      </c>
      <c r="X54" s="201">
        <f>IF(T54+V54=0, 1, T54/(T54+V54))</f>
        <v>0.88888888888888884</v>
      </c>
      <c r="Y54" s="152"/>
      <c r="Z54" s="151"/>
      <c r="AA54" s="151"/>
      <c r="AB54" s="151"/>
      <c r="AC54" s="151"/>
      <c r="AD54" s="151"/>
      <c r="AE54" s="151"/>
      <c r="AF54" s="151"/>
      <c r="AG54" s="151"/>
    </row>
    <row r="55" spans="1:33">
      <c r="A55" s="166"/>
      <c r="B55" s="178" t="s">
        <v>135</v>
      </c>
      <c r="C55" s="184" t="s">
        <v>136</v>
      </c>
      <c r="D55" s="157"/>
      <c r="E55" s="156" t="b">
        <v>1</v>
      </c>
      <c r="F55" s="157"/>
      <c r="G55" s="156" t="b">
        <v>1</v>
      </c>
      <c r="I55" s="151" t="s">
        <v>133</v>
      </c>
      <c r="J55" s="155"/>
      <c r="K55" s="151"/>
      <c r="L55" s="164"/>
      <c r="M55" s="169"/>
      <c r="N55" s="166"/>
      <c r="O55" s="166"/>
      <c r="P55" s="155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</row>
    <row r="56" spans="1:33">
      <c r="A56" s="166"/>
      <c r="B56" s="178" t="s">
        <v>137</v>
      </c>
      <c r="C56" s="184" t="s">
        <v>138</v>
      </c>
      <c r="D56" s="157"/>
      <c r="E56" s="156" t="b">
        <v>1</v>
      </c>
      <c r="F56" s="157"/>
      <c r="G56" s="156" t="b">
        <v>1</v>
      </c>
      <c r="I56" s="151" t="s">
        <v>133</v>
      </c>
      <c r="J56" s="155"/>
      <c r="K56" s="151"/>
      <c r="L56" s="164"/>
      <c r="M56" s="169"/>
      <c r="N56" s="166"/>
      <c r="O56" s="166"/>
      <c r="P56" s="155"/>
      <c r="R56" s="152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</row>
    <row r="57" spans="1:33">
      <c r="A57" s="166"/>
      <c r="B57" s="178" t="s">
        <v>139</v>
      </c>
      <c r="C57" s="184" t="s">
        <v>140</v>
      </c>
      <c r="D57" s="157"/>
      <c r="E57" s="156" t="b">
        <v>1</v>
      </c>
      <c r="F57" s="157"/>
      <c r="G57" s="156" t="b">
        <v>1</v>
      </c>
      <c r="I57" s="151" t="s">
        <v>133</v>
      </c>
      <c r="J57" s="155"/>
      <c r="K57" s="151"/>
      <c r="L57" s="164"/>
      <c r="M57" s="169"/>
      <c r="N57" s="166"/>
      <c r="O57" s="166"/>
      <c r="P57" s="155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</row>
    <row r="58" spans="1:33">
      <c r="A58" s="166"/>
      <c r="B58" s="178" t="s">
        <v>141</v>
      </c>
      <c r="C58" s="184" t="s">
        <v>142</v>
      </c>
      <c r="D58" s="157"/>
      <c r="E58" s="156" t="b">
        <v>1</v>
      </c>
      <c r="F58" s="157"/>
      <c r="G58" s="156" t="b">
        <v>1</v>
      </c>
      <c r="H58" s="157"/>
      <c r="I58" s="151"/>
      <c r="J58" s="155"/>
      <c r="K58" s="151"/>
      <c r="L58" s="164"/>
      <c r="M58" s="169"/>
      <c r="N58" s="166"/>
      <c r="O58" s="166"/>
      <c r="P58" s="155"/>
      <c r="R58" s="152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</row>
    <row r="59" spans="1:33" s="126" customFormat="1">
      <c r="A59" s="173"/>
      <c r="B59" s="177"/>
      <c r="C59" s="183"/>
      <c r="D59" s="172"/>
      <c r="E59" s="172"/>
      <c r="F59" s="172"/>
      <c r="G59" s="172"/>
      <c r="H59" s="172"/>
      <c r="I59" s="162"/>
      <c r="J59" s="171"/>
      <c r="K59" s="162"/>
      <c r="L59" s="175"/>
      <c r="M59" s="174"/>
      <c r="N59" s="173"/>
      <c r="O59" s="173"/>
      <c r="P59" s="171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</row>
    <row r="60" spans="1:33">
      <c r="A60" s="167" t="s">
        <v>143</v>
      </c>
      <c r="B60" s="178" t="s">
        <v>144</v>
      </c>
      <c r="C60" s="184" t="s">
        <v>145</v>
      </c>
      <c r="D60" s="157"/>
      <c r="E60" s="156" t="b">
        <v>1</v>
      </c>
      <c r="F60" s="157"/>
      <c r="G60" s="157"/>
      <c r="H60" s="156" t="b">
        <v>1</v>
      </c>
      <c r="I60" s="151" t="s">
        <v>146</v>
      </c>
      <c r="J60" s="155"/>
      <c r="K60" s="151"/>
      <c r="L60" s="164"/>
      <c r="M60" s="169"/>
      <c r="N60" s="166"/>
      <c r="O60" s="166"/>
      <c r="P60" s="155"/>
      <c r="R60" s="101" t="s">
        <v>52</v>
      </c>
      <c r="S60" s="91">
        <f>COUNTIF(D60:D63, "=TRUE")</f>
        <v>0</v>
      </c>
      <c r="T60" s="102">
        <f>COUNTIFS(D60:D63, "=TRUE", G60:G63, "=TRUE")</f>
        <v>0</v>
      </c>
      <c r="U60" s="101">
        <f>COUNTIFS(D60:D63, "=TRUE", H60:H63, "=TRUE")</f>
        <v>0</v>
      </c>
      <c r="V60" s="101">
        <f>COUNTIF(M60:M63, "=TRUE")</f>
        <v>0</v>
      </c>
      <c r="W60" s="197">
        <f>IF(S60=0, 1, T60/S60)</f>
        <v>1</v>
      </c>
      <c r="X60" s="198">
        <f>IF(T60+V60=0, 1, T60/(T60+V60))</f>
        <v>1</v>
      </c>
      <c r="Y60" s="151"/>
      <c r="Z60" s="151"/>
      <c r="AA60" s="151"/>
      <c r="AB60" s="152"/>
      <c r="AC60" s="152"/>
      <c r="AD60" s="152"/>
      <c r="AE60" s="151"/>
      <c r="AF60" s="151"/>
      <c r="AG60" s="151"/>
    </row>
    <row r="61" spans="1:33">
      <c r="A61" s="166"/>
      <c r="B61" s="178" t="s">
        <v>147</v>
      </c>
      <c r="C61" s="184" t="s">
        <v>74</v>
      </c>
      <c r="D61" s="157"/>
      <c r="E61" s="156" t="b">
        <v>1</v>
      </c>
      <c r="F61" s="157"/>
      <c r="G61" s="157"/>
      <c r="H61" s="156" t="b">
        <v>1</v>
      </c>
      <c r="I61" s="151" t="s">
        <v>146</v>
      </c>
      <c r="J61" s="155"/>
      <c r="K61" s="151"/>
      <c r="L61" s="164"/>
      <c r="M61" s="169"/>
      <c r="N61" s="166"/>
      <c r="O61" s="166"/>
      <c r="P61" s="155"/>
      <c r="R61" s="72" t="s">
        <v>53</v>
      </c>
      <c r="S61" s="80">
        <f>COUNTIF(E60:E63, "=TRUE")</f>
        <v>2</v>
      </c>
      <c r="T61">
        <f>COUNTIFS(E60:E63, "=TRUE", G60:G63, "=TRUE")</f>
        <v>0</v>
      </c>
      <c r="U61" s="72">
        <f>COUNTIFS(E60:E63, "=TRUE", H60:H63, "=TRUE")</f>
        <v>2</v>
      </c>
      <c r="V61" s="72">
        <f>COUNTIF(N60:N63, "=TRUE")</f>
        <v>0</v>
      </c>
      <c r="W61" s="199">
        <f>IF(S61=0, 1, T61/S61)</f>
        <v>0</v>
      </c>
      <c r="X61" s="200">
        <f>IF(T61+V61=0, 1, T61/(T61+V61))</f>
        <v>1</v>
      </c>
      <c r="Y61" s="152"/>
      <c r="Z61" s="151"/>
      <c r="AA61" s="151"/>
      <c r="AB61" s="151"/>
      <c r="AC61" s="151"/>
      <c r="AD61" s="151"/>
      <c r="AE61" s="151"/>
      <c r="AF61" s="151"/>
      <c r="AG61" s="151"/>
    </row>
    <row r="62" spans="1:33">
      <c r="A62" s="166"/>
      <c r="B62" s="178"/>
      <c r="C62" s="184"/>
      <c r="D62" s="157"/>
      <c r="E62" s="156"/>
      <c r="F62" s="157"/>
      <c r="G62" s="157"/>
      <c r="H62" s="156"/>
      <c r="I62" s="151"/>
      <c r="J62" s="155"/>
      <c r="K62" s="151"/>
      <c r="L62" s="164"/>
      <c r="M62" s="169"/>
      <c r="N62" s="166"/>
      <c r="O62" s="166"/>
      <c r="P62" s="155"/>
      <c r="R62" s="72" t="s">
        <v>54</v>
      </c>
      <c r="S62" s="80">
        <f>COUNTIF(F60:F63, "=TRUE")</f>
        <v>0</v>
      </c>
      <c r="T62">
        <f>COUNTIFS(F60:F63, "=TRUE", G60:G63, "=TRUE")</f>
        <v>0</v>
      </c>
      <c r="U62" s="72">
        <f>COUNTIFS(F60:F63, "=TRUE", H60:H63, "=TRUE")</f>
        <v>0</v>
      </c>
      <c r="V62" s="72">
        <f>COUNTIF(O60:O63, "=TRUE")</f>
        <v>0</v>
      </c>
      <c r="W62" s="199">
        <f>IF(S62=0, 1, T62/S62)</f>
        <v>1</v>
      </c>
      <c r="X62" s="200">
        <f>IF(T62+V62=0, 1, T62/(T62+V62))</f>
        <v>1</v>
      </c>
      <c r="Y62" s="152"/>
      <c r="Z62" s="151"/>
      <c r="AA62" s="151"/>
      <c r="AB62" s="151"/>
      <c r="AC62" s="151"/>
      <c r="AD62" s="151"/>
      <c r="AE62" s="151"/>
      <c r="AF62" s="151"/>
      <c r="AG62" s="151"/>
    </row>
    <row r="63" spans="1:33">
      <c r="A63" s="166"/>
      <c r="B63" s="178"/>
      <c r="C63" s="184"/>
      <c r="D63" s="157"/>
      <c r="E63" s="156"/>
      <c r="F63" s="157"/>
      <c r="G63" s="157"/>
      <c r="H63" s="156"/>
      <c r="I63" s="151"/>
      <c r="J63" s="155"/>
      <c r="K63" s="151"/>
      <c r="L63" s="164"/>
      <c r="M63" s="169"/>
      <c r="N63" s="166"/>
      <c r="O63" s="166"/>
      <c r="P63" s="155"/>
      <c r="R63" s="97" t="s">
        <v>72</v>
      </c>
      <c r="S63" s="69">
        <f>SUM(S60:S62)</f>
        <v>2</v>
      </c>
      <c r="T63" s="126">
        <f>SUM(T60:T62)</f>
        <v>0</v>
      </c>
      <c r="U63" s="97">
        <f>S63-T63</f>
        <v>2</v>
      </c>
      <c r="V63" s="97">
        <f>SUM(V60:V62)</f>
        <v>0</v>
      </c>
      <c r="W63" s="203">
        <f>IF(S63=0, 1, T63/S63)</f>
        <v>0</v>
      </c>
      <c r="X63" s="201">
        <f>IF(T63+V63=0, 1, T63/(T63+V63))</f>
        <v>1</v>
      </c>
      <c r="Y63" s="152"/>
      <c r="Z63" s="151"/>
      <c r="AA63" s="151"/>
      <c r="AB63" s="151"/>
      <c r="AC63" s="151"/>
      <c r="AD63" s="151"/>
      <c r="AE63" s="151"/>
      <c r="AF63" s="151"/>
      <c r="AG63" s="151"/>
    </row>
    <row r="64" spans="1:33" s="126" customFormat="1">
      <c r="A64" s="173"/>
      <c r="B64" s="177"/>
      <c r="C64" s="183"/>
      <c r="D64" s="172"/>
      <c r="E64" s="172"/>
      <c r="F64" s="172"/>
      <c r="G64" s="172"/>
      <c r="H64" s="172"/>
      <c r="I64" s="162"/>
      <c r="J64" s="171"/>
      <c r="K64" s="162"/>
      <c r="L64" s="175"/>
      <c r="M64" s="174"/>
      <c r="N64" s="173"/>
      <c r="O64" s="173"/>
      <c r="P64" s="171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</row>
    <row r="65" spans="1:33" ht="15.75" customHeight="1">
      <c r="A65" s="167" t="s">
        <v>148</v>
      </c>
      <c r="B65" s="178" t="s">
        <v>149</v>
      </c>
      <c r="C65" s="184" t="s">
        <v>150</v>
      </c>
      <c r="D65" s="156" t="b">
        <v>1</v>
      </c>
      <c r="E65" s="157"/>
      <c r="F65" s="157"/>
      <c r="G65" s="156" t="b">
        <v>1</v>
      </c>
      <c r="H65" s="157"/>
      <c r="I65" s="151"/>
      <c r="J65" s="155"/>
      <c r="K65" s="151" t="s">
        <v>111</v>
      </c>
      <c r="L65" s="153" t="s">
        <v>112</v>
      </c>
      <c r="M65" s="170" t="b">
        <v>1</v>
      </c>
      <c r="N65" s="167"/>
      <c r="O65" s="166"/>
      <c r="P65" s="155"/>
      <c r="R65" s="101" t="s">
        <v>52</v>
      </c>
      <c r="S65" s="91">
        <f>COUNTIF(D65:D68, "=TRUE")</f>
        <v>1</v>
      </c>
      <c r="T65" s="102">
        <f>COUNTIFS(D65:D68, "=TRUE", G65:G68, "=TRUE")</f>
        <v>1</v>
      </c>
      <c r="U65" s="101">
        <f>COUNTIFS(D65:D68, "=TRUE", H65:H68, "=TRUE")</f>
        <v>0</v>
      </c>
      <c r="V65" s="101">
        <f>COUNTIF(M65:M68, "=TRUE")</f>
        <v>1</v>
      </c>
      <c r="W65" s="197">
        <f>IF(S65=0, 1, T65/S65)</f>
        <v>1</v>
      </c>
      <c r="X65" s="198">
        <f>IF(T65+V65=0, 1, T65/(T65+V65))</f>
        <v>0.5</v>
      </c>
      <c r="Y65" s="151"/>
      <c r="Z65" s="151"/>
      <c r="AA65" s="151"/>
      <c r="AB65" s="152"/>
      <c r="AC65" s="152"/>
      <c r="AD65" s="152"/>
      <c r="AE65" s="151"/>
      <c r="AF65" s="151"/>
      <c r="AG65" s="151"/>
    </row>
    <row r="66" spans="1:33" ht="15.75" customHeight="1">
      <c r="A66" s="167"/>
      <c r="B66" s="178"/>
      <c r="C66" s="184"/>
      <c r="D66" s="156"/>
      <c r="E66" s="157"/>
      <c r="F66" s="157"/>
      <c r="G66" s="156"/>
      <c r="H66" s="157"/>
      <c r="I66" s="151"/>
      <c r="J66" s="155"/>
      <c r="K66" s="151"/>
      <c r="L66" s="153"/>
      <c r="M66" s="170"/>
      <c r="N66" s="167"/>
      <c r="O66" s="166"/>
      <c r="P66" s="155"/>
      <c r="R66" s="72" t="s">
        <v>53</v>
      </c>
      <c r="S66" s="80">
        <f>COUNTIF(E65:E68, "=TRUE")</f>
        <v>0</v>
      </c>
      <c r="T66">
        <f>COUNTIFS(E65:E68, "=TRUE", G65:G68, "=TRUE")</f>
        <v>0</v>
      </c>
      <c r="U66" s="72">
        <f>COUNTIFS(E65:E68, "=TRUE", H65:H68, "=TRUE")</f>
        <v>0</v>
      </c>
      <c r="V66" s="72">
        <f>COUNTIF(N65:N68, "=TRUE")</f>
        <v>0</v>
      </c>
      <c r="W66" s="199">
        <f>IF(S66=0, 1, T66/S66)</f>
        <v>1</v>
      </c>
      <c r="X66" s="200">
        <f>IF(T66+V66=0, 1, T66/(T66+V66))</f>
        <v>1</v>
      </c>
      <c r="Y66" s="151"/>
      <c r="Z66" s="151"/>
      <c r="AA66" s="151"/>
      <c r="AB66" s="152"/>
      <c r="AC66" s="152"/>
      <c r="AD66" s="152"/>
      <c r="AE66" s="151"/>
      <c r="AF66" s="151"/>
      <c r="AG66" s="151"/>
    </row>
    <row r="67" spans="1:33" ht="15.75" customHeight="1">
      <c r="A67" s="167"/>
      <c r="B67" s="178"/>
      <c r="C67" s="184"/>
      <c r="D67" s="156"/>
      <c r="E67" s="157"/>
      <c r="F67" s="157"/>
      <c r="G67" s="156"/>
      <c r="H67" s="157"/>
      <c r="I67" s="151"/>
      <c r="J67" s="155"/>
      <c r="K67" s="151"/>
      <c r="L67" s="153"/>
      <c r="M67" s="170"/>
      <c r="N67" s="167"/>
      <c r="O67" s="166"/>
      <c r="P67" s="155"/>
      <c r="R67" s="72" t="s">
        <v>54</v>
      </c>
      <c r="S67" s="80">
        <f>COUNTIF(F65:F68, "=TRUE")</f>
        <v>0</v>
      </c>
      <c r="T67">
        <f>COUNTIFS(F65:F68, "=TRUE", G65:G68, "=TRUE")</f>
        <v>0</v>
      </c>
      <c r="U67" s="72">
        <f>COUNTIFS(F65:F68, "=TRUE", H65:H68, "=TRUE")</f>
        <v>0</v>
      </c>
      <c r="V67" s="72">
        <f>COUNTIF(O65:O68, "=TRUE")</f>
        <v>0</v>
      </c>
      <c r="W67" s="199">
        <f>IF(S67=0, 1, T67/S67)</f>
        <v>1</v>
      </c>
      <c r="X67" s="200">
        <f>IF(T67+V67=0, 1, T67/(T67+V67))</f>
        <v>1</v>
      </c>
      <c r="Y67" s="151"/>
      <c r="Z67" s="151"/>
      <c r="AA67" s="151"/>
      <c r="AB67" s="152"/>
      <c r="AC67" s="152"/>
      <c r="AD67" s="152"/>
      <c r="AE67" s="151"/>
      <c r="AF67" s="151"/>
      <c r="AG67" s="151"/>
    </row>
    <row r="68" spans="1:33" ht="15.75" customHeight="1">
      <c r="A68" s="167"/>
      <c r="B68" s="178"/>
      <c r="C68" s="184"/>
      <c r="D68" s="156"/>
      <c r="E68" s="157"/>
      <c r="F68" s="157"/>
      <c r="G68" s="156"/>
      <c r="H68" s="157"/>
      <c r="I68" s="151"/>
      <c r="J68" s="155"/>
      <c r="K68" s="151"/>
      <c r="L68" s="153"/>
      <c r="M68" s="170"/>
      <c r="N68" s="167"/>
      <c r="O68" s="166"/>
      <c r="P68" s="155"/>
      <c r="R68" s="97" t="s">
        <v>72</v>
      </c>
      <c r="S68" s="69">
        <f>SUM(S65:S67)</f>
        <v>1</v>
      </c>
      <c r="T68" s="126">
        <f>SUM(T65:T67)</f>
        <v>1</v>
      </c>
      <c r="U68" s="97">
        <f>S68-T68</f>
        <v>0</v>
      </c>
      <c r="V68" s="97">
        <f>SUM(V65:V67)</f>
        <v>1</v>
      </c>
      <c r="W68" s="203">
        <f>IF(S68=0, 1, T68/S68)</f>
        <v>1</v>
      </c>
      <c r="X68" s="201">
        <f>IF(T68+V68=0, 1, T68/(T68+V68))</f>
        <v>0.5</v>
      </c>
      <c r="Y68" s="151"/>
      <c r="Z68" s="151"/>
      <c r="AA68" s="151"/>
      <c r="AB68" s="152"/>
      <c r="AC68" s="152"/>
      <c r="AD68" s="152"/>
      <c r="AE68" s="151"/>
      <c r="AF68" s="151"/>
      <c r="AG68" s="151"/>
    </row>
    <row r="69" spans="1:33" s="126" customFormat="1">
      <c r="A69" s="173"/>
      <c r="B69" s="177"/>
      <c r="C69" s="183"/>
      <c r="D69" s="172"/>
      <c r="E69" s="172"/>
      <c r="F69" s="172"/>
      <c r="G69" s="172"/>
      <c r="H69" s="172"/>
      <c r="I69" s="162"/>
      <c r="J69" s="171"/>
      <c r="K69" s="162"/>
      <c r="L69" s="175"/>
      <c r="M69" s="174"/>
      <c r="N69" s="173"/>
      <c r="O69" s="173"/>
      <c r="P69" s="171"/>
      <c r="R69" s="162"/>
      <c r="S69" s="160"/>
      <c r="T69" s="160"/>
      <c r="U69" s="162"/>
      <c r="V69" s="160"/>
      <c r="W69" s="162"/>
      <c r="X69" s="160"/>
      <c r="Y69" s="162"/>
      <c r="Z69" s="162"/>
      <c r="AA69" s="162"/>
      <c r="AB69" s="160"/>
      <c r="AC69" s="160"/>
      <c r="AD69" s="160"/>
      <c r="AE69" s="162"/>
      <c r="AF69" s="162"/>
      <c r="AG69" s="162"/>
    </row>
    <row r="70" spans="1:33" ht="15.75" customHeight="1">
      <c r="A70" s="167" t="s">
        <v>151</v>
      </c>
      <c r="B70" s="178" t="s">
        <v>152</v>
      </c>
      <c r="C70" s="184" t="s">
        <v>123</v>
      </c>
      <c r="D70" s="156" t="b">
        <v>1</v>
      </c>
      <c r="E70" s="157"/>
      <c r="F70" s="157"/>
      <c r="G70" s="156" t="b">
        <v>1</v>
      </c>
      <c r="H70" s="157"/>
      <c r="I70" s="151"/>
      <c r="J70" s="155"/>
      <c r="K70" s="151" t="s">
        <v>153</v>
      </c>
      <c r="L70" s="153" t="s">
        <v>154</v>
      </c>
      <c r="M70" s="170" t="b">
        <v>1</v>
      </c>
      <c r="N70" s="167"/>
      <c r="O70" s="166"/>
      <c r="P70" s="155"/>
      <c r="R70" s="101" t="s">
        <v>52</v>
      </c>
      <c r="S70" s="91">
        <f>COUNTIF(D70:D82, "=TRUE")</f>
        <v>7</v>
      </c>
      <c r="T70" s="102">
        <f>COUNTIFS(D70:D82, "=TRUE", G70:G82, "=TRUE")</f>
        <v>7</v>
      </c>
      <c r="U70" s="101">
        <f>COUNTIFS(D70:D82, "=TRUE", H70:H82, "=TRUE")</f>
        <v>0</v>
      </c>
      <c r="V70" s="101">
        <f>COUNTIF(M70:M82, "=TRUE")</f>
        <v>2</v>
      </c>
      <c r="W70" s="197">
        <f>IF(S70=0, 1, T70/S70)</f>
        <v>1</v>
      </c>
      <c r="X70" s="198">
        <f>IF(T70+V70=0, 1, T70/(T70+V70))</f>
        <v>0.77777777777777779</v>
      </c>
      <c r="Y70" s="152"/>
      <c r="Z70" s="151"/>
      <c r="AA70" s="151"/>
      <c r="AB70" s="151"/>
      <c r="AC70" s="151"/>
      <c r="AD70" s="151"/>
      <c r="AE70" s="151"/>
      <c r="AF70" s="151"/>
      <c r="AG70" s="151"/>
    </row>
    <row r="71" spans="1:33" ht="15.75" customHeight="1">
      <c r="A71" s="166"/>
      <c r="B71" s="178" t="s">
        <v>155</v>
      </c>
      <c r="C71" s="184" t="s">
        <v>156</v>
      </c>
      <c r="D71" s="156" t="b">
        <v>1</v>
      </c>
      <c r="E71" s="157"/>
      <c r="F71" s="157"/>
      <c r="G71" s="156" t="b">
        <v>1</v>
      </c>
      <c r="H71" s="157"/>
      <c r="I71" s="151"/>
      <c r="J71" s="155"/>
      <c r="K71" s="151" t="s">
        <v>157</v>
      </c>
      <c r="L71" s="153" t="s">
        <v>158</v>
      </c>
      <c r="M71" s="170" t="b">
        <v>1</v>
      </c>
      <c r="N71" s="167"/>
      <c r="O71" s="166"/>
      <c r="P71" s="155"/>
      <c r="R71" s="72" t="s">
        <v>53</v>
      </c>
      <c r="S71" s="80">
        <f>COUNTIF(E70:E82, "=TRUE")</f>
        <v>6</v>
      </c>
      <c r="T71">
        <f>COUNTIFS(E70:E82, "=TRUE", G70:G82, "=TRUE")</f>
        <v>0</v>
      </c>
      <c r="U71" s="72">
        <f>COUNTIFS(E70:E82, "=TRUE", H70:H82, "=TRUE")</f>
        <v>6</v>
      </c>
      <c r="V71" s="72">
        <f>COUNTIF(N70:N82, "=TRUE")</f>
        <v>0</v>
      </c>
      <c r="W71" s="199">
        <f>IF(S71=0, 1, T71/S71)</f>
        <v>0</v>
      </c>
      <c r="X71" s="200">
        <f>IF(T71+V71=0, 1, T71/(T71+V71))</f>
        <v>1</v>
      </c>
      <c r="Y71" s="152"/>
      <c r="Z71" s="151"/>
      <c r="AA71" s="151"/>
      <c r="AB71" s="151"/>
      <c r="AC71" s="151"/>
      <c r="AD71" s="151"/>
      <c r="AE71" s="151"/>
      <c r="AF71" s="151"/>
      <c r="AG71" s="151"/>
    </row>
    <row r="72" spans="1:33" ht="15.75" customHeight="1">
      <c r="A72" s="166"/>
      <c r="B72" s="178" t="s">
        <v>159</v>
      </c>
      <c r="C72" s="184" t="s">
        <v>160</v>
      </c>
      <c r="D72" s="156" t="b">
        <v>1</v>
      </c>
      <c r="E72" s="157"/>
      <c r="F72" s="157"/>
      <c r="G72" s="156" t="b">
        <v>1</v>
      </c>
      <c r="H72" s="157"/>
      <c r="I72" s="151"/>
      <c r="J72" s="155"/>
      <c r="K72" s="134" t="s">
        <v>161</v>
      </c>
      <c r="L72" s="89" t="s">
        <v>162</v>
      </c>
      <c r="M72" s="170"/>
      <c r="N72" s="166"/>
      <c r="O72" s="166" t="b">
        <v>1</v>
      </c>
      <c r="P72" s="190"/>
      <c r="R72" s="72" t="s">
        <v>54</v>
      </c>
      <c r="S72" s="80">
        <f>COUNTIF(F70:F82, "=TRUE")</f>
        <v>0</v>
      </c>
      <c r="T72">
        <f>COUNTIFS(F70:F82, "=TRUE", G70:G82, "=TRUE")</f>
        <v>0</v>
      </c>
      <c r="U72" s="72">
        <f>COUNTIFS(F70:F82, "=TRUE", H70:H82, "=TRUE")</f>
        <v>0</v>
      </c>
      <c r="V72" s="72">
        <f>COUNTIF(O70:O82, "=TRUE")</f>
        <v>1</v>
      </c>
      <c r="W72" s="199">
        <f>IF(S72=0, 1, T72/S72)</f>
        <v>1</v>
      </c>
      <c r="X72" s="200">
        <f>IF(T72+V72=0, 1, T72/(T72+V72))</f>
        <v>0</v>
      </c>
      <c r="Y72" s="151"/>
      <c r="Z72" s="151"/>
      <c r="AA72" s="151"/>
      <c r="AB72" s="151"/>
      <c r="AC72" s="151"/>
      <c r="AD72" s="151"/>
      <c r="AE72" s="151"/>
      <c r="AF72" s="151"/>
      <c r="AG72" s="151"/>
    </row>
    <row r="73" spans="1:33">
      <c r="A73" s="166"/>
      <c r="B73" s="178" t="s">
        <v>163</v>
      </c>
      <c r="C73" s="184" t="s">
        <v>164</v>
      </c>
      <c r="D73" s="156" t="b">
        <v>1</v>
      </c>
      <c r="E73" s="157"/>
      <c r="F73" s="157"/>
      <c r="G73" s="156" t="b">
        <v>1</v>
      </c>
      <c r="H73" s="157"/>
      <c r="I73" s="151"/>
      <c r="J73" s="155"/>
      <c r="K73" s="151"/>
      <c r="L73" s="164"/>
      <c r="M73" s="169"/>
      <c r="N73" s="166"/>
      <c r="O73" s="166"/>
      <c r="P73" s="155"/>
      <c r="R73" s="97" t="s">
        <v>72</v>
      </c>
      <c r="S73" s="69">
        <f>SUM(S70:S72)</f>
        <v>13</v>
      </c>
      <c r="T73" s="126">
        <f>SUM(T70:T72)</f>
        <v>7</v>
      </c>
      <c r="U73" s="97">
        <f>S73-T73</f>
        <v>6</v>
      </c>
      <c r="V73" s="97">
        <f>SUM(V70:V72)</f>
        <v>3</v>
      </c>
      <c r="W73" s="203">
        <f>IF(S73=0, 1, T73/S73)</f>
        <v>0.53846153846153844</v>
      </c>
      <c r="X73" s="201">
        <f>IF(T73+V73=0, 1, T73/(T73+V73))</f>
        <v>0.7</v>
      </c>
      <c r="Y73" s="151"/>
      <c r="Z73" s="151"/>
      <c r="AA73" s="151"/>
      <c r="AB73" s="151"/>
      <c r="AC73" s="151"/>
      <c r="AD73" s="151"/>
      <c r="AE73" s="151"/>
      <c r="AF73" s="151"/>
      <c r="AG73" s="151"/>
    </row>
    <row r="74" spans="1:33">
      <c r="A74" s="166"/>
      <c r="B74" s="178" t="s">
        <v>165</v>
      </c>
      <c r="C74" s="184" t="s">
        <v>166</v>
      </c>
      <c r="D74" s="156" t="b">
        <v>1</v>
      </c>
      <c r="E74" s="157"/>
      <c r="F74" s="157"/>
      <c r="G74" s="156" t="b">
        <v>1</v>
      </c>
      <c r="I74" s="151"/>
      <c r="J74" s="155"/>
      <c r="K74" s="151"/>
      <c r="L74" s="164"/>
      <c r="M74" s="169"/>
      <c r="N74" s="166"/>
      <c r="O74" s="166"/>
      <c r="P74" s="155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</row>
    <row r="75" spans="1:33">
      <c r="A75" s="166"/>
      <c r="B75" s="178" t="s">
        <v>167</v>
      </c>
      <c r="C75" s="184" t="s">
        <v>168</v>
      </c>
      <c r="D75" s="156" t="b">
        <v>1</v>
      </c>
      <c r="E75" s="157"/>
      <c r="F75" s="157"/>
      <c r="G75" s="156" t="b">
        <v>1</v>
      </c>
      <c r="H75" s="157"/>
      <c r="I75" s="151"/>
      <c r="J75" s="155"/>
      <c r="K75" s="151"/>
      <c r="L75" s="164"/>
      <c r="M75" s="169"/>
      <c r="N75" s="166"/>
      <c r="O75" s="166"/>
      <c r="P75" s="155"/>
      <c r="R75" s="152"/>
      <c r="S75" s="152"/>
      <c r="T75" s="153"/>
      <c r="U75" s="152"/>
      <c r="V75" s="151"/>
      <c r="W75" s="151"/>
      <c r="X75" s="152"/>
      <c r="Y75" s="151"/>
      <c r="Z75" s="151"/>
      <c r="AA75" s="151"/>
      <c r="AB75" s="152"/>
      <c r="AC75" s="152"/>
      <c r="AD75" s="151"/>
      <c r="AE75" s="151"/>
      <c r="AF75" s="152"/>
      <c r="AG75" s="151"/>
    </row>
    <row r="76" spans="1:33">
      <c r="A76" s="166"/>
      <c r="B76" s="178" t="s">
        <v>169</v>
      </c>
      <c r="C76" s="184" t="s">
        <v>168</v>
      </c>
      <c r="D76" s="156" t="b">
        <v>1</v>
      </c>
      <c r="E76" s="157"/>
      <c r="F76" s="157"/>
      <c r="G76" s="156" t="b">
        <v>1</v>
      </c>
      <c r="H76" s="157"/>
      <c r="I76" s="151"/>
      <c r="J76" s="155"/>
      <c r="K76" s="151"/>
      <c r="L76" s="164"/>
      <c r="M76" s="169"/>
      <c r="N76" s="166"/>
      <c r="O76" s="166"/>
      <c r="P76" s="155"/>
      <c r="R76" s="151"/>
      <c r="S76" s="152"/>
      <c r="T76" s="153"/>
      <c r="U76" s="152"/>
      <c r="V76" s="151"/>
      <c r="W76" s="151"/>
      <c r="X76" s="152"/>
      <c r="Y76" s="151"/>
      <c r="Z76" s="151"/>
      <c r="AA76" s="151"/>
      <c r="AB76" s="151"/>
      <c r="AC76" s="151"/>
      <c r="AD76" s="151"/>
      <c r="AE76" s="151"/>
      <c r="AF76" s="151"/>
      <c r="AG76" s="151"/>
    </row>
    <row r="77" spans="1:33">
      <c r="A77" s="166"/>
      <c r="B77" s="178" t="s">
        <v>170</v>
      </c>
      <c r="C77" s="184" t="s">
        <v>74</v>
      </c>
      <c r="D77" s="157"/>
      <c r="E77" s="156" t="b">
        <v>1</v>
      </c>
      <c r="F77" s="157"/>
      <c r="G77" s="157"/>
      <c r="H77" s="156" t="b">
        <v>1</v>
      </c>
      <c r="I77" s="151"/>
      <c r="J77" s="155"/>
      <c r="K77" s="151"/>
      <c r="L77" s="164"/>
      <c r="M77" s="169"/>
      <c r="N77" s="166"/>
      <c r="O77" s="166"/>
      <c r="P77" s="155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</row>
    <row r="78" spans="1:33">
      <c r="A78" s="166"/>
      <c r="B78" s="178" t="s">
        <v>171</v>
      </c>
      <c r="C78" s="184" t="s">
        <v>74</v>
      </c>
      <c r="D78" s="157"/>
      <c r="E78" s="156" t="b">
        <v>1</v>
      </c>
      <c r="F78" s="157"/>
      <c r="G78" s="157"/>
      <c r="H78" s="156" t="b">
        <v>1</v>
      </c>
      <c r="I78" s="151"/>
      <c r="J78" s="155"/>
      <c r="K78" s="151"/>
      <c r="L78" s="164"/>
      <c r="M78" s="169"/>
      <c r="N78" s="166"/>
      <c r="O78" s="166"/>
      <c r="P78" s="155"/>
      <c r="R78" s="152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</row>
    <row r="79" spans="1:33">
      <c r="A79" s="166"/>
      <c r="B79" s="178" t="s">
        <v>88</v>
      </c>
      <c r="C79" s="184" t="s">
        <v>74</v>
      </c>
      <c r="D79" s="157"/>
      <c r="E79" s="156" t="b">
        <v>1</v>
      </c>
      <c r="F79" s="157"/>
      <c r="G79" s="157"/>
      <c r="H79" s="156" t="b">
        <v>1</v>
      </c>
      <c r="I79" s="151"/>
      <c r="J79" s="155"/>
      <c r="K79" s="151"/>
      <c r="L79" s="164"/>
      <c r="M79" s="169"/>
      <c r="N79" s="166"/>
      <c r="O79" s="166"/>
      <c r="P79" s="155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</row>
    <row r="80" spans="1:33">
      <c r="A80" s="166"/>
      <c r="B80" s="178" t="s">
        <v>172</v>
      </c>
      <c r="C80" s="184" t="s">
        <v>74</v>
      </c>
      <c r="D80" s="157"/>
      <c r="E80" s="156" t="b">
        <v>1</v>
      </c>
      <c r="F80" s="157"/>
      <c r="G80" s="157"/>
      <c r="H80" s="156" t="b">
        <v>1</v>
      </c>
      <c r="I80" s="151"/>
      <c r="J80" s="155"/>
      <c r="K80" s="151"/>
      <c r="L80" s="164"/>
      <c r="M80" s="169"/>
      <c r="N80" s="166"/>
      <c r="O80" s="166"/>
      <c r="P80" s="155"/>
      <c r="R80" s="152"/>
      <c r="S80" s="151"/>
      <c r="T80" s="151"/>
      <c r="U80" s="151"/>
      <c r="V80" s="151"/>
      <c r="W80" s="151"/>
      <c r="X80" s="151"/>
      <c r="Y80" s="151"/>
      <c r="Z80" s="151"/>
      <c r="AA80" s="151"/>
      <c r="AB80" s="152"/>
      <c r="AC80" s="152"/>
      <c r="AD80" s="152"/>
      <c r="AE80" s="151"/>
      <c r="AF80" s="151"/>
      <c r="AG80" s="151"/>
    </row>
    <row r="81" spans="1:33">
      <c r="A81" s="166"/>
      <c r="B81" s="178" t="s">
        <v>173</v>
      </c>
      <c r="C81" s="184" t="s">
        <v>74</v>
      </c>
      <c r="D81" s="157"/>
      <c r="E81" s="156" t="b">
        <v>1</v>
      </c>
      <c r="F81" s="157"/>
      <c r="G81" s="157"/>
      <c r="H81" s="156" t="b">
        <v>1</v>
      </c>
      <c r="I81" s="151"/>
      <c r="J81" s="155"/>
      <c r="K81" s="151"/>
      <c r="L81" s="164"/>
      <c r="M81" s="169"/>
      <c r="N81" s="166"/>
      <c r="O81" s="166"/>
      <c r="P81" s="155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2"/>
      <c r="AC81" s="152"/>
      <c r="AD81" s="151"/>
      <c r="AE81" s="152"/>
      <c r="AF81" s="151"/>
      <c r="AG81" s="151"/>
    </row>
    <row r="82" spans="1:33">
      <c r="A82" s="166"/>
      <c r="B82" s="178" t="s">
        <v>174</v>
      </c>
      <c r="C82" s="184" t="s">
        <v>74</v>
      </c>
      <c r="D82" s="157"/>
      <c r="E82" s="156" t="b">
        <v>1</v>
      </c>
      <c r="F82" s="157"/>
      <c r="G82" s="157"/>
      <c r="H82" s="156" t="b">
        <v>1</v>
      </c>
      <c r="I82" s="151"/>
      <c r="J82" s="155"/>
      <c r="K82" s="151"/>
      <c r="L82" s="164"/>
      <c r="M82" s="169"/>
      <c r="N82" s="166"/>
      <c r="O82" s="166"/>
      <c r="P82" s="155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2"/>
      <c r="AC82" s="152"/>
      <c r="AD82" s="151"/>
      <c r="AE82" s="151"/>
      <c r="AF82" s="152"/>
      <c r="AG82" s="151"/>
    </row>
    <row r="83" spans="1:33" s="126" customFormat="1">
      <c r="A83" s="173"/>
      <c r="B83" s="177"/>
      <c r="C83" s="183"/>
      <c r="D83" s="172"/>
      <c r="E83" s="172"/>
      <c r="F83" s="172"/>
      <c r="G83" s="172"/>
      <c r="H83" s="172"/>
      <c r="I83" s="162"/>
      <c r="J83" s="171"/>
      <c r="K83" s="162"/>
      <c r="L83" s="175"/>
      <c r="M83" s="174"/>
      <c r="N83" s="173"/>
      <c r="O83" s="173"/>
      <c r="P83" s="171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</row>
    <row r="84" spans="1:33">
      <c r="A84" s="167" t="s">
        <v>175</v>
      </c>
      <c r="B84" s="179"/>
      <c r="C84" s="182"/>
      <c r="D84" s="157"/>
      <c r="E84" s="157"/>
      <c r="F84" s="157"/>
      <c r="G84" s="157"/>
      <c r="H84" s="157"/>
      <c r="I84" s="151"/>
      <c r="J84" s="155"/>
      <c r="K84" s="151"/>
      <c r="L84" s="164"/>
      <c r="M84" s="169"/>
      <c r="N84" s="166"/>
      <c r="O84" s="166"/>
      <c r="P84" s="155"/>
      <c r="R84" s="152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</row>
    <row r="85" spans="1:33" s="126" customFormat="1">
      <c r="A85" s="173"/>
      <c r="B85" s="177"/>
      <c r="C85" s="183"/>
      <c r="D85" s="172"/>
      <c r="E85" s="172"/>
      <c r="F85" s="172"/>
      <c r="G85" s="172"/>
      <c r="H85" s="172"/>
      <c r="I85" s="162"/>
      <c r="J85" s="171"/>
      <c r="K85" s="162"/>
      <c r="L85" s="175"/>
      <c r="M85" s="174"/>
      <c r="N85" s="173"/>
      <c r="O85" s="173"/>
      <c r="P85" s="171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</row>
    <row r="86" spans="1:33" ht="15.75" customHeight="1">
      <c r="A86" s="167" t="s">
        <v>176</v>
      </c>
      <c r="B86" s="178" t="s">
        <v>177</v>
      </c>
      <c r="C86" s="184" t="s">
        <v>123</v>
      </c>
      <c r="D86" s="156" t="b">
        <v>1</v>
      </c>
      <c r="E86" s="157"/>
      <c r="F86" s="157"/>
      <c r="G86" s="156" t="b">
        <v>1</v>
      </c>
      <c r="H86" s="157"/>
      <c r="I86" s="151"/>
      <c r="J86" s="155"/>
      <c r="K86" s="151" t="s">
        <v>178</v>
      </c>
      <c r="L86" s="153" t="s">
        <v>179</v>
      </c>
      <c r="M86" s="170"/>
      <c r="N86" s="166" t="b">
        <v>1</v>
      </c>
      <c r="O86" s="167"/>
      <c r="P86" s="155"/>
      <c r="R86" s="101" t="s">
        <v>52</v>
      </c>
      <c r="S86" s="91">
        <f>COUNTIF(D86:D97, "=TRUE")</f>
        <v>5</v>
      </c>
      <c r="T86" s="102">
        <f>COUNTIFS(D86:D97, "=TRUE", G86:G97, "=TRUE")</f>
        <v>4</v>
      </c>
      <c r="U86" s="101">
        <f>COUNTIFS(D86:D97, "=TRUE", H86:H97, "=TRUE")</f>
        <v>1</v>
      </c>
      <c r="V86" s="101">
        <f>COUNTIF(M86:M97, "=TRUE")</f>
        <v>0</v>
      </c>
      <c r="W86" s="197">
        <f>IF(S86=0, 1, T86/S86)</f>
        <v>0.8</v>
      </c>
      <c r="X86" s="198">
        <f>IF(T86+V86=0, 1, T86/(T86+V86))</f>
        <v>1</v>
      </c>
      <c r="Y86" s="151"/>
      <c r="Z86" s="151"/>
      <c r="AA86" s="151"/>
      <c r="AB86" s="152"/>
      <c r="AC86" s="152"/>
      <c r="AD86" s="152"/>
      <c r="AE86" s="151"/>
      <c r="AF86" s="151"/>
      <c r="AG86" s="151"/>
    </row>
    <row r="87" spans="1:33">
      <c r="A87" s="166"/>
      <c r="B87" s="178" t="s">
        <v>180</v>
      </c>
      <c r="C87" s="184" t="s">
        <v>91</v>
      </c>
      <c r="D87" s="156" t="b">
        <v>1</v>
      </c>
      <c r="E87" s="157"/>
      <c r="F87" s="157"/>
      <c r="G87" s="156" t="b">
        <v>1</v>
      </c>
      <c r="H87" s="157"/>
      <c r="I87" s="151"/>
      <c r="J87" s="155"/>
      <c r="K87" s="151"/>
      <c r="L87" s="164"/>
      <c r="M87" s="169"/>
      <c r="N87" s="166"/>
      <c r="O87" s="166"/>
      <c r="P87" s="155"/>
      <c r="R87" s="72" t="s">
        <v>53</v>
      </c>
      <c r="S87" s="80">
        <f>COUNTIF(E86:E97, "=TRUE")</f>
        <v>7</v>
      </c>
      <c r="T87">
        <f>COUNTIFS(E86:E97, "=TRUE", G86:G97, "=TRUE")</f>
        <v>7</v>
      </c>
      <c r="U87" s="72">
        <f>COUNTIFS(E86:E97, "=TRUE", H86:H97, "=TRUE")</f>
        <v>0</v>
      </c>
      <c r="V87" s="72">
        <f>COUNTIF(N86:N97, "=TRUE")</f>
        <v>1</v>
      </c>
      <c r="W87" s="199">
        <f>IF(S87=0, 1, T87/S87)</f>
        <v>1</v>
      </c>
      <c r="X87" s="200">
        <f>IF(T87+V87=0, 1, T87/(T87+V87))</f>
        <v>0.875</v>
      </c>
      <c r="Y87" s="151"/>
      <c r="Z87" s="151"/>
      <c r="AA87" s="151"/>
      <c r="AB87" s="152"/>
      <c r="AC87" s="152"/>
      <c r="AD87" s="152"/>
      <c r="AE87" s="151"/>
      <c r="AF87" s="151"/>
      <c r="AG87" s="151"/>
    </row>
    <row r="88" spans="1:33">
      <c r="A88" s="166"/>
      <c r="B88" s="178" t="s">
        <v>181</v>
      </c>
      <c r="C88" s="184" t="s">
        <v>182</v>
      </c>
      <c r="D88" s="156" t="b">
        <v>1</v>
      </c>
      <c r="E88" s="157"/>
      <c r="F88" s="157"/>
      <c r="G88" s="156" t="b">
        <v>1</v>
      </c>
      <c r="H88" s="157"/>
      <c r="I88" s="151"/>
      <c r="J88" s="155"/>
      <c r="K88" s="151"/>
      <c r="L88" s="164"/>
      <c r="M88" s="169"/>
      <c r="N88" s="166"/>
      <c r="O88" s="166"/>
      <c r="P88" s="155"/>
      <c r="R88" s="72" t="s">
        <v>54</v>
      </c>
      <c r="S88" s="80">
        <f>COUNTIF(F86:F97, "=TRUE")</f>
        <v>0</v>
      </c>
      <c r="T88">
        <f>COUNTIFS(F86:F97, "=TRUE", G86:G97, "=TRUE")</f>
        <v>0</v>
      </c>
      <c r="U88" s="72">
        <f>COUNTIFS(F86:F97, "=TRUE", H86:H97, "=TRUE")</f>
        <v>0</v>
      </c>
      <c r="V88" s="72">
        <f>COUNTIF(O86:O97, "=TRUE")</f>
        <v>0</v>
      </c>
      <c r="W88" s="199">
        <f>IF(S88=0, 1, T88/S88)</f>
        <v>1</v>
      </c>
      <c r="X88" s="200">
        <f>IF(T88+V88=0, 1, T88/(T88+V88))</f>
        <v>1</v>
      </c>
      <c r="Y88" s="152"/>
      <c r="Z88" s="151"/>
      <c r="AA88" s="151"/>
      <c r="AB88" s="152"/>
      <c r="AC88" s="152"/>
      <c r="AD88" s="151"/>
      <c r="AE88" s="151"/>
      <c r="AF88" s="152"/>
      <c r="AG88" s="151"/>
    </row>
    <row r="89" spans="1:33">
      <c r="A89" s="166"/>
      <c r="B89" s="178" t="s">
        <v>183</v>
      </c>
      <c r="C89" s="184" t="s">
        <v>184</v>
      </c>
      <c r="D89" s="156" t="b">
        <v>1</v>
      </c>
      <c r="E89" s="157"/>
      <c r="F89" s="157"/>
      <c r="H89" s="156" t="b">
        <v>1</v>
      </c>
      <c r="I89" s="151" t="s">
        <v>185</v>
      </c>
      <c r="J89" s="155"/>
      <c r="K89" s="151"/>
      <c r="L89" s="164"/>
      <c r="M89" s="169"/>
      <c r="N89" s="166"/>
      <c r="O89" s="166"/>
      <c r="P89" s="155"/>
      <c r="R89" s="97" t="s">
        <v>72</v>
      </c>
      <c r="S89" s="69">
        <f>SUM(S86:S88)</f>
        <v>12</v>
      </c>
      <c r="T89" s="126">
        <f>SUM(T86:T88)</f>
        <v>11</v>
      </c>
      <c r="U89" s="97">
        <f>S89-T89</f>
        <v>1</v>
      </c>
      <c r="V89" s="97">
        <f>SUM(V86:V88)</f>
        <v>1</v>
      </c>
      <c r="W89" s="203">
        <f>IF(S89=0, 1, T89/S89)</f>
        <v>0.91666666666666663</v>
      </c>
      <c r="X89" s="201">
        <f>IF(T89+V89=0, 1, T89/(T89+V89))</f>
        <v>0.91666666666666663</v>
      </c>
      <c r="Y89" s="152"/>
      <c r="Z89" s="151"/>
      <c r="AA89" s="151"/>
      <c r="AB89" s="152"/>
      <c r="AC89" s="152"/>
      <c r="AD89" s="152"/>
      <c r="AE89" s="151"/>
      <c r="AF89" s="151"/>
      <c r="AG89" s="151"/>
    </row>
    <row r="90" spans="1:33">
      <c r="A90" s="166"/>
      <c r="B90" s="178" t="s">
        <v>186</v>
      </c>
      <c r="C90" s="184" t="s">
        <v>187</v>
      </c>
      <c r="D90" s="156" t="b">
        <v>1</v>
      </c>
      <c r="E90" s="157"/>
      <c r="F90" s="157"/>
      <c r="G90" s="156" t="b">
        <v>1</v>
      </c>
      <c r="I90" s="151"/>
      <c r="J90" s="155"/>
      <c r="K90" s="151"/>
      <c r="L90" s="164"/>
      <c r="M90" s="169"/>
      <c r="N90" s="166"/>
      <c r="O90" s="166"/>
      <c r="P90" s="155"/>
      <c r="R90" s="151"/>
      <c r="S90" s="152"/>
      <c r="T90" s="153"/>
      <c r="U90" s="152"/>
      <c r="V90" s="151"/>
      <c r="W90" s="151"/>
      <c r="X90" s="152"/>
      <c r="Y90" s="151"/>
      <c r="Z90" s="151"/>
      <c r="AA90" s="151"/>
      <c r="AB90" s="151"/>
      <c r="AC90" s="151"/>
      <c r="AD90" s="151"/>
      <c r="AE90" s="151"/>
      <c r="AF90" s="151"/>
      <c r="AG90" s="151"/>
    </row>
    <row r="91" spans="1:33">
      <c r="A91" s="166"/>
      <c r="B91" s="178" t="s">
        <v>188</v>
      </c>
      <c r="C91" s="184" t="s">
        <v>74</v>
      </c>
      <c r="D91" s="157"/>
      <c r="E91" s="156" t="b">
        <v>1</v>
      </c>
      <c r="F91" s="157"/>
      <c r="G91" s="156" t="b">
        <v>1</v>
      </c>
      <c r="H91" s="157"/>
      <c r="I91" s="151"/>
      <c r="J91" s="155"/>
      <c r="K91" s="151"/>
      <c r="L91" s="164"/>
      <c r="M91" s="169"/>
      <c r="N91" s="166"/>
      <c r="O91" s="166"/>
      <c r="P91" s="155"/>
      <c r="R91" s="151"/>
      <c r="S91" s="152"/>
      <c r="T91" s="153"/>
      <c r="U91" s="152"/>
      <c r="V91" s="151"/>
      <c r="W91" s="151"/>
      <c r="X91" s="152"/>
      <c r="Y91" s="151"/>
      <c r="Z91" s="151"/>
      <c r="AA91" s="151"/>
      <c r="AB91" s="151"/>
      <c r="AC91" s="151"/>
      <c r="AD91" s="151"/>
      <c r="AE91" s="151"/>
      <c r="AF91" s="151"/>
      <c r="AG91" s="151"/>
    </row>
    <row r="92" spans="1:33">
      <c r="A92" s="166"/>
      <c r="B92" s="178" t="s">
        <v>144</v>
      </c>
      <c r="C92" s="184" t="s">
        <v>81</v>
      </c>
      <c r="D92" s="157"/>
      <c r="E92" s="156" t="b">
        <v>1</v>
      </c>
      <c r="F92" s="157"/>
      <c r="G92" s="156" t="b">
        <v>1</v>
      </c>
      <c r="H92" s="157"/>
      <c r="I92" s="151"/>
      <c r="J92" s="155"/>
      <c r="K92" s="151"/>
      <c r="L92" s="164"/>
      <c r="M92" s="169"/>
      <c r="N92" s="166"/>
      <c r="O92" s="166"/>
      <c r="P92" s="155"/>
      <c r="R92" s="151"/>
      <c r="S92" s="152"/>
      <c r="T92" s="152"/>
      <c r="U92" s="151"/>
      <c r="V92" s="152"/>
      <c r="W92" s="151"/>
      <c r="X92" s="151"/>
      <c r="Y92" s="152"/>
      <c r="Z92" s="151"/>
      <c r="AA92" s="151"/>
      <c r="AB92" s="151"/>
      <c r="AC92" s="151"/>
      <c r="AD92" s="151"/>
      <c r="AE92" s="151"/>
      <c r="AF92" s="151"/>
      <c r="AG92" s="151"/>
    </row>
    <row r="93" spans="1:33">
      <c r="A93" s="166"/>
      <c r="B93" s="178" t="s">
        <v>189</v>
      </c>
      <c r="C93" s="184" t="s">
        <v>74</v>
      </c>
      <c r="D93" s="157"/>
      <c r="E93" s="156" t="b">
        <v>1</v>
      </c>
      <c r="F93" s="157"/>
      <c r="G93" s="156" t="b">
        <v>1</v>
      </c>
      <c r="H93" s="157"/>
      <c r="I93" s="151"/>
      <c r="J93" s="155"/>
      <c r="K93" s="151"/>
      <c r="L93" s="164"/>
      <c r="M93" s="169"/>
      <c r="N93" s="166"/>
      <c r="O93" s="166"/>
      <c r="P93" s="155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</row>
    <row r="94" spans="1:33">
      <c r="A94" s="166"/>
      <c r="B94" s="178" t="s">
        <v>75</v>
      </c>
      <c r="C94" s="184" t="s">
        <v>190</v>
      </c>
      <c r="D94" s="157"/>
      <c r="E94" s="156" t="b">
        <v>1</v>
      </c>
      <c r="F94" s="157"/>
      <c r="G94" s="156" t="b">
        <v>1</v>
      </c>
      <c r="H94" s="157"/>
      <c r="I94" s="151"/>
      <c r="J94" s="155"/>
      <c r="K94" s="151"/>
      <c r="L94" s="164"/>
      <c r="M94" s="169"/>
      <c r="N94" s="166"/>
      <c r="O94" s="166"/>
      <c r="P94" s="155"/>
      <c r="R94" s="152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</row>
    <row r="95" spans="1:33">
      <c r="A95" s="166"/>
      <c r="B95" s="178" t="s">
        <v>76</v>
      </c>
      <c r="C95" s="184" t="s">
        <v>79</v>
      </c>
      <c r="D95" s="157"/>
      <c r="E95" s="156" t="b">
        <v>1</v>
      </c>
      <c r="F95" s="157"/>
      <c r="G95" s="156" t="b">
        <v>1</v>
      </c>
      <c r="H95" s="157"/>
      <c r="I95" s="151"/>
      <c r="J95" s="155"/>
      <c r="K95" s="151"/>
      <c r="L95" s="164"/>
      <c r="M95" s="169"/>
      <c r="N95" s="166"/>
      <c r="O95" s="166"/>
      <c r="P95" s="155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</row>
    <row r="96" spans="1:33">
      <c r="A96" s="166"/>
      <c r="B96" s="178" t="s">
        <v>191</v>
      </c>
      <c r="C96" s="184" t="s">
        <v>81</v>
      </c>
      <c r="D96" s="157"/>
      <c r="E96" s="156" t="b">
        <v>1</v>
      </c>
      <c r="F96" s="157"/>
      <c r="G96" s="156" t="b">
        <v>1</v>
      </c>
      <c r="H96" s="157"/>
      <c r="I96" s="151"/>
      <c r="J96" s="155"/>
      <c r="K96" s="151"/>
      <c r="L96" s="164"/>
      <c r="M96" s="169"/>
      <c r="N96" s="166"/>
      <c r="O96" s="166"/>
      <c r="P96" s="155"/>
      <c r="R96" s="152"/>
      <c r="S96" s="151"/>
      <c r="T96" s="151"/>
      <c r="U96" s="151"/>
      <c r="V96" s="151"/>
      <c r="W96" s="151"/>
      <c r="X96" s="151"/>
      <c r="Y96" s="151"/>
      <c r="Z96" s="151"/>
      <c r="AA96" s="151"/>
      <c r="AB96" s="152"/>
      <c r="AC96" s="152"/>
      <c r="AD96" s="152"/>
      <c r="AE96" s="151"/>
      <c r="AF96" s="151"/>
      <c r="AG96" s="151"/>
    </row>
    <row r="97" spans="1:33">
      <c r="A97" s="166"/>
      <c r="B97" s="178" t="s">
        <v>192</v>
      </c>
      <c r="C97" s="184" t="s">
        <v>193</v>
      </c>
      <c r="D97" s="157"/>
      <c r="E97" s="156" t="b">
        <v>1</v>
      </c>
      <c r="F97" s="157"/>
      <c r="G97" s="156" t="b">
        <v>1</v>
      </c>
      <c r="H97" s="157"/>
      <c r="I97" s="151"/>
      <c r="J97" s="155"/>
      <c r="K97" s="151"/>
      <c r="L97" s="164"/>
      <c r="M97" s="169"/>
      <c r="N97" s="166"/>
      <c r="O97" s="166"/>
      <c r="P97" s="155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2"/>
      <c r="AC97" s="152"/>
      <c r="AD97" s="152"/>
      <c r="AE97" s="151"/>
      <c r="AF97" s="151"/>
      <c r="AG97" s="151"/>
    </row>
    <row r="98" spans="1:33" s="126" customFormat="1">
      <c r="A98" s="173"/>
      <c r="B98" s="177"/>
      <c r="C98" s="183"/>
      <c r="D98" s="172"/>
      <c r="E98" s="172"/>
      <c r="F98" s="172"/>
      <c r="G98" s="172"/>
      <c r="H98" s="172"/>
      <c r="I98" s="162"/>
      <c r="J98" s="171"/>
      <c r="K98" s="162"/>
      <c r="L98" s="175"/>
      <c r="M98" s="174"/>
      <c r="N98" s="173"/>
      <c r="O98" s="173"/>
      <c r="P98" s="171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</row>
    <row r="99" spans="1:33">
      <c r="A99" s="167" t="s">
        <v>194</v>
      </c>
      <c r="B99" s="178" t="s">
        <v>195</v>
      </c>
      <c r="C99" s="184" t="s">
        <v>81</v>
      </c>
      <c r="D99" s="157"/>
      <c r="E99" s="156" t="b">
        <v>1</v>
      </c>
      <c r="F99" s="157"/>
      <c r="G99" s="156" t="b">
        <v>1</v>
      </c>
      <c r="H99" s="157"/>
      <c r="I99" s="151"/>
      <c r="J99" s="155"/>
      <c r="K99" s="151"/>
      <c r="L99" s="164"/>
      <c r="M99" s="169"/>
      <c r="N99" s="166"/>
      <c r="O99" s="166"/>
      <c r="P99" s="155"/>
      <c r="R99" s="101" t="s">
        <v>52</v>
      </c>
      <c r="S99" s="91">
        <f>COUNTIF(D99:D102, "=TRUE")</f>
        <v>0</v>
      </c>
      <c r="T99" s="102">
        <f>COUNTIFS(D99:D102, "=TRUE", G99:G102, "=TRUE")</f>
        <v>0</v>
      </c>
      <c r="U99" s="101">
        <f>COUNTIFS(D99:D102, "=TRUE", H99:H102, "=TRUE")</f>
        <v>0</v>
      </c>
      <c r="V99" s="101">
        <f>COUNTIF(M99:M102, "=TRUE")</f>
        <v>0</v>
      </c>
      <c r="W99" s="197">
        <f>IF(S99=0, 1, T99/S99)</f>
        <v>1</v>
      </c>
      <c r="X99" s="198">
        <f>IF(T99+V99=0, 1, T99/(T99+V99))</f>
        <v>1</v>
      </c>
      <c r="Y99" s="151"/>
      <c r="Z99" s="151"/>
      <c r="AA99" s="151"/>
      <c r="AB99" s="151"/>
      <c r="AC99" s="151"/>
      <c r="AD99" s="151"/>
      <c r="AE99" s="151"/>
      <c r="AF99" s="151"/>
      <c r="AG99" s="151"/>
    </row>
    <row r="100" spans="1:33">
      <c r="A100" s="166"/>
      <c r="B100" s="178" t="s">
        <v>125</v>
      </c>
      <c r="C100" s="184" t="s">
        <v>74</v>
      </c>
      <c r="D100" s="157"/>
      <c r="E100" s="156" t="b">
        <v>1</v>
      </c>
      <c r="F100" s="157"/>
      <c r="G100" s="156" t="b">
        <v>1</v>
      </c>
      <c r="H100" s="157"/>
      <c r="I100" s="151"/>
      <c r="J100" s="155"/>
      <c r="K100" s="151"/>
      <c r="L100" s="164"/>
      <c r="M100" s="169"/>
      <c r="N100" s="166"/>
      <c r="O100" s="166"/>
      <c r="P100" s="155"/>
      <c r="R100" s="72" t="s">
        <v>53</v>
      </c>
      <c r="S100" s="80">
        <f>COUNTIF(E99:E102, "=TRUE")</f>
        <v>3</v>
      </c>
      <c r="T100">
        <f>COUNTIFS(E99:E102, "=TRUE", G99:G102, "=TRUE")</f>
        <v>3</v>
      </c>
      <c r="U100" s="72">
        <f>COUNTIFS(E99:E102, "=TRUE", H99:H102, "=TRUE")</f>
        <v>0</v>
      </c>
      <c r="V100" s="72">
        <f>COUNTIF(N99:N102, "=TRUE")</f>
        <v>0</v>
      </c>
      <c r="W100" s="199">
        <f>IF(S100=0, 1, T100/S100)</f>
        <v>1</v>
      </c>
      <c r="X100" s="200">
        <f>IF(T100+V100=0, 1, T100/(T100+V100))</f>
        <v>1</v>
      </c>
      <c r="Y100" s="151"/>
      <c r="Z100" s="151"/>
      <c r="AA100" s="151"/>
      <c r="AB100" s="151"/>
      <c r="AC100" s="151"/>
      <c r="AD100" s="151"/>
      <c r="AE100" s="151"/>
      <c r="AF100" s="151"/>
      <c r="AG100" s="151"/>
    </row>
    <row r="101" spans="1:33">
      <c r="A101" s="166"/>
      <c r="B101" s="178" t="s">
        <v>141</v>
      </c>
      <c r="C101" s="184" t="s">
        <v>196</v>
      </c>
      <c r="D101" s="157"/>
      <c r="E101" s="156" t="b">
        <v>1</v>
      </c>
      <c r="F101" s="157"/>
      <c r="G101" s="156" t="b">
        <v>1</v>
      </c>
      <c r="H101" s="157"/>
      <c r="I101" s="151"/>
      <c r="J101" s="155"/>
      <c r="K101" s="151"/>
      <c r="L101" s="164"/>
      <c r="M101" s="169"/>
      <c r="N101" s="166"/>
      <c r="O101" s="166"/>
      <c r="P101" s="155"/>
      <c r="R101" s="72" t="s">
        <v>54</v>
      </c>
      <c r="S101" s="80">
        <f>COUNTIF(F99:F102, "=TRUE")</f>
        <v>0</v>
      </c>
      <c r="T101">
        <f>COUNTIFS(F99:F102, "=TRUE", G99:G102, "=TRUE")</f>
        <v>0</v>
      </c>
      <c r="U101" s="72">
        <f>COUNTIFS(F99:F102, "=TRUE", H99:H102, "=TRUE")</f>
        <v>0</v>
      </c>
      <c r="V101" s="72">
        <f>COUNTIF(O99:O102, "=TRUE")</f>
        <v>0</v>
      </c>
      <c r="W101" s="199">
        <f>IF(S101=0, 1, T101/S101)</f>
        <v>1</v>
      </c>
      <c r="X101" s="200">
        <f>IF(T101+V101=0, 1, T101/(T101+V101))</f>
        <v>1</v>
      </c>
      <c r="Y101" s="151"/>
      <c r="Z101" s="151"/>
      <c r="AA101" s="151"/>
      <c r="AB101" s="152"/>
      <c r="AC101" s="152"/>
      <c r="AD101" s="152"/>
      <c r="AE101" s="151"/>
      <c r="AF101" s="151"/>
      <c r="AG101" s="151"/>
    </row>
    <row r="102" spans="1:33">
      <c r="A102" s="166"/>
      <c r="B102" s="178"/>
      <c r="C102" s="184"/>
      <c r="D102" s="157"/>
      <c r="E102" s="156"/>
      <c r="F102" s="157"/>
      <c r="G102" s="156"/>
      <c r="H102" s="157"/>
      <c r="I102" s="151"/>
      <c r="J102" s="155"/>
      <c r="K102" s="151"/>
      <c r="L102" s="164"/>
      <c r="M102" s="169"/>
      <c r="N102" s="166"/>
      <c r="O102" s="166"/>
      <c r="P102" s="155"/>
      <c r="R102" s="97" t="s">
        <v>72</v>
      </c>
      <c r="S102" s="69">
        <f>SUM(S99:S101)</f>
        <v>3</v>
      </c>
      <c r="T102" s="126">
        <f>SUM(T99:T101)</f>
        <v>3</v>
      </c>
      <c r="U102" s="97">
        <f>S102-T102</f>
        <v>0</v>
      </c>
      <c r="V102" s="97">
        <f>SUM(V99:V101)</f>
        <v>0</v>
      </c>
      <c r="W102" s="203">
        <f>IF(S102=0, 1, T102/S102)</f>
        <v>1</v>
      </c>
      <c r="X102" s="201">
        <f>IF(T102+V102=0, 1, T102/(T102+V102))</f>
        <v>1</v>
      </c>
      <c r="Y102" s="151"/>
      <c r="Z102" s="151"/>
      <c r="AA102" s="151"/>
      <c r="AB102" s="152"/>
      <c r="AC102" s="152"/>
      <c r="AD102" s="152"/>
      <c r="AE102" s="151"/>
      <c r="AF102" s="151"/>
      <c r="AG102" s="151"/>
    </row>
    <row r="103" spans="1:33" s="126" customFormat="1">
      <c r="A103" s="173"/>
      <c r="B103" s="177"/>
      <c r="C103" s="183"/>
      <c r="D103" s="172"/>
      <c r="E103" s="172"/>
      <c r="F103" s="172"/>
      <c r="G103" s="172"/>
      <c r="H103" s="172"/>
      <c r="I103" s="162"/>
      <c r="J103" s="171"/>
      <c r="K103" s="162"/>
      <c r="L103" s="175"/>
      <c r="M103" s="174"/>
      <c r="N103" s="173"/>
      <c r="O103" s="173"/>
      <c r="P103" s="171"/>
      <c r="R103" s="162"/>
      <c r="S103" s="160"/>
      <c r="T103" s="163"/>
      <c r="U103" s="160"/>
      <c r="V103" s="162"/>
      <c r="W103" s="162"/>
      <c r="X103" s="160"/>
      <c r="Y103" s="162"/>
      <c r="Z103" s="162"/>
      <c r="AA103" s="162"/>
      <c r="AB103" s="162"/>
      <c r="AC103" s="162"/>
      <c r="AD103" s="162"/>
      <c r="AE103" s="162"/>
      <c r="AF103" s="162"/>
      <c r="AG103" s="162"/>
    </row>
    <row r="104" spans="1:33" ht="15.75" customHeight="1">
      <c r="A104" s="167" t="s">
        <v>197</v>
      </c>
      <c r="B104" s="178" t="s">
        <v>198</v>
      </c>
      <c r="C104" s="184" t="s">
        <v>199</v>
      </c>
      <c r="D104" s="156" t="b">
        <v>1</v>
      </c>
      <c r="E104" s="157"/>
      <c r="F104" s="157"/>
      <c r="G104" s="156" t="b">
        <v>1</v>
      </c>
      <c r="H104" s="157"/>
      <c r="I104" s="151"/>
      <c r="J104" s="155"/>
      <c r="K104" s="151" t="s">
        <v>200</v>
      </c>
      <c r="L104" s="153" t="s">
        <v>201</v>
      </c>
      <c r="M104" s="170"/>
      <c r="N104" s="166"/>
      <c r="O104" s="166" t="b">
        <v>1</v>
      </c>
      <c r="P104" s="190"/>
      <c r="R104" s="101" t="s">
        <v>52</v>
      </c>
      <c r="S104" s="91">
        <f>COUNTIF(D104:D107, "=TRUE")</f>
        <v>1</v>
      </c>
      <c r="T104" s="102">
        <f>COUNTIFS(D104:D107, "=TRUE", G104:G107, "=TRUE")</f>
        <v>1</v>
      </c>
      <c r="U104" s="101">
        <f>COUNTIFS(D104:D107, "=TRUE", H104:H107, "=TRUE")</f>
        <v>0</v>
      </c>
      <c r="V104" s="101">
        <f>COUNTIF(M104:M107, "=TRUE")</f>
        <v>0</v>
      </c>
      <c r="W104" s="197">
        <f>IF(S104=0, 1, T104/S104)</f>
        <v>1</v>
      </c>
      <c r="X104" s="198">
        <f>IF(T104+V104=0, 1, T104/(T104+V104))</f>
        <v>1</v>
      </c>
      <c r="Y104" s="152"/>
      <c r="Z104" s="151"/>
      <c r="AA104" s="151"/>
      <c r="AB104" s="151"/>
      <c r="AC104" s="151"/>
      <c r="AD104" s="151"/>
      <c r="AE104" s="151"/>
      <c r="AF104" s="151"/>
      <c r="AG104" s="151"/>
    </row>
    <row r="105" spans="1:33" ht="15.75" customHeight="1">
      <c r="A105" s="167"/>
      <c r="B105" s="178"/>
      <c r="C105" s="184"/>
      <c r="D105" s="156"/>
      <c r="E105" s="157"/>
      <c r="F105" s="157"/>
      <c r="G105" s="156"/>
      <c r="H105" s="157"/>
      <c r="I105" s="151"/>
      <c r="J105" s="155"/>
      <c r="K105" s="151"/>
      <c r="L105" s="153"/>
      <c r="M105" s="170"/>
      <c r="N105" s="166"/>
      <c r="O105" s="166"/>
      <c r="P105" s="190"/>
      <c r="R105" s="72" t="s">
        <v>53</v>
      </c>
      <c r="S105" s="80">
        <f>COUNTIF(E104:E107, "=TRUE")</f>
        <v>0</v>
      </c>
      <c r="T105">
        <f>COUNTIFS(E104:E107, "=TRUE", G104:G107, "=TRUE")</f>
        <v>0</v>
      </c>
      <c r="U105" s="72">
        <f>COUNTIFS(E104:E107, "=TRUE", H104:H107, "=TRUE")</f>
        <v>0</v>
      </c>
      <c r="V105" s="72">
        <f>COUNTIF(N104:N107, "=TRUE")</f>
        <v>0</v>
      </c>
      <c r="W105" s="199">
        <f>IF(S105=0, 1, T105/S105)</f>
        <v>1</v>
      </c>
      <c r="X105" s="200">
        <f>IF(T105+V105=0, 1, T105/(T105+V105))</f>
        <v>1</v>
      </c>
      <c r="Y105" s="152"/>
      <c r="Z105" s="151"/>
      <c r="AA105" s="151"/>
      <c r="AB105" s="151"/>
      <c r="AC105" s="151"/>
      <c r="AD105" s="151"/>
      <c r="AE105" s="151"/>
      <c r="AF105" s="151"/>
      <c r="AG105" s="151"/>
    </row>
    <row r="106" spans="1:33" ht="15.75" customHeight="1">
      <c r="A106" s="167"/>
      <c r="B106" s="178"/>
      <c r="C106" s="184"/>
      <c r="D106" s="156"/>
      <c r="E106" s="157"/>
      <c r="F106" s="157"/>
      <c r="G106" s="156"/>
      <c r="H106" s="157"/>
      <c r="I106" s="151"/>
      <c r="J106" s="155"/>
      <c r="K106" s="151"/>
      <c r="L106" s="153"/>
      <c r="M106" s="170"/>
      <c r="N106" s="166"/>
      <c r="O106" s="166"/>
      <c r="P106" s="190"/>
      <c r="R106" s="72" t="s">
        <v>54</v>
      </c>
      <c r="S106" s="80">
        <f>COUNTIF(F104:F107, "=TRUE")</f>
        <v>0</v>
      </c>
      <c r="T106">
        <f>COUNTIFS(F104:F107, "=TRUE", G104:G107, "=TRUE")</f>
        <v>0</v>
      </c>
      <c r="U106" s="72">
        <f>COUNTIFS(F104:F107, "=TRUE", H104:H107, "=TRUE")</f>
        <v>0</v>
      </c>
      <c r="V106" s="72">
        <f>COUNTIF(O104:O107, "=TRUE")</f>
        <v>1</v>
      </c>
      <c r="W106" s="199">
        <f>IF(S106=0, 1, T106/S106)</f>
        <v>1</v>
      </c>
      <c r="X106" s="200">
        <f>IF(T106+V106=0, 1, T106/(T106+V106))</f>
        <v>0</v>
      </c>
      <c r="Y106" s="152"/>
      <c r="Z106" s="151"/>
      <c r="AA106" s="151"/>
      <c r="AB106" s="151"/>
      <c r="AC106" s="151"/>
      <c r="AD106" s="151"/>
      <c r="AE106" s="151"/>
      <c r="AF106" s="151"/>
      <c r="AG106" s="151"/>
    </row>
    <row r="107" spans="1:33" ht="15.75" customHeight="1">
      <c r="A107" s="167"/>
      <c r="B107" s="178"/>
      <c r="C107" s="184"/>
      <c r="D107" s="156"/>
      <c r="E107" s="157"/>
      <c r="F107" s="157"/>
      <c r="G107" s="156"/>
      <c r="H107" s="157"/>
      <c r="I107" s="151"/>
      <c r="J107" s="155"/>
      <c r="K107" s="151"/>
      <c r="L107" s="153"/>
      <c r="M107" s="170"/>
      <c r="N107" s="166"/>
      <c r="O107" s="166"/>
      <c r="P107" s="190"/>
      <c r="R107" s="97" t="s">
        <v>72</v>
      </c>
      <c r="S107" s="69">
        <f>SUM(S104:S106)</f>
        <v>1</v>
      </c>
      <c r="T107" s="126">
        <f>SUM(T104:T106)</f>
        <v>1</v>
      </c>
      <c r="U107" s="97">
        <f>S107-T107</f>
        <v>0</v>
      </c>
      <c r="V107" s="97">
        <f>SUM(V104:V106)</f>
        <v>1</v>
      </c>
      <c r="W107" s="203">
        <f>IF(S107=0, 1, T107/S107)</f>
        <v>1</v>
      </c>
      <c r="X107" s="201">
        <f>IF(T107+V107=0, 1, T107/(T107+V107))</f>
        <v>0.5</v>
      </c>
      <c r="Y107" s="152"/>
      <c r="Z107" s="151"/>
      <c r="AA107" s="151"/>
      <c r="AB107" s="151"/>
      <c r="AC107" s="151"/>
      <c r="AD107" s="151"/>
      <c r="AE107" s="151"/>
      <c r="AF107" s="151"/>
      <c r="AG107" s="151"/>
    </row>
    <row r="108" spans="1:33" s="126" customFormat="1">
      <c r="A108" s="173"/>
      <c r="B108" s="177"/>
      <c r="C108" s="183"/>
      <c r="D108" s="172"/>
      <c r="E108" s="172"/>
      <c r="F108" s="172"/>
      <c r="G108" s="172"/>
      <c r="H108" s="172"/>
      <c r="I108" s="162"/>
      <c r="J108" s="171"/>
      <c r="K108" s="162"/>
      <c r="L108" s="175"/>
      <c r="M108" s="174"/>
      <c r="N108" s="173"/>
      <c r="O108" s="173"/>
      <c r="P108" s="171"/>
      <c r="R108" s="162"/>
      <c r="S108" s="160"/>
      <c r="T108" s="160"/>
      <c r="U108" s="162"/>
      <c r="V108" s="160"/>
      <c r="W108" s="162"/>
      <c r="X108" s="162"/>
      <c r="Y108" s="160"/>
      <c r="Z108" s="162"/>
      <c r="AA108" s="162"/>
      <c r="AB108" s="162"/>
      <c r="AC108" s="162"/>
      <c r="AD108" s="162"/>
      <c r="AE108" s="162"/>
      <c r="AF108" s="162"/>
      <c r="AG108" s="162"/>
    </row>
    <row r="109" spans="1:33">
      <c r="A109" s="167" t="s">
        <v>202</v>
      </c>
      <c r="B109" s="178" t="s">
        <v>203</v>
      </c>
      <c r="C109" s="184" t="s">
        <v>204</v>
      </c>
      <c r="D109" s="157"/>
      <c r="E109" s="156" t="b">
        <v>1</v>
      </c>
      <c r="F109" s="157"/>
      <c r="G109" s="156" t="b">
        <v>1</v>
      </c>
      <c r="I109" s="151"/>
      <c r="J109" s="155"/>
      <c r="K109" s="151"/>
      <c r="L109" s="153"/>
      <c r="M109" s="170"/>
      <c r="N109" s="166"/>
      <c r="O109" s="167"/>
      <c r="P109" s="155"/>
      <c r="R109" s="101" t="s">
        <v>52</v>
      </c>
      <c r="S109" s="91">
        <f>COUNTIF(D109:D113, "=TRUE")</f>
        <v>0</v>
      </c>
      <c r="T109" s="102">
        <f>COUNTIFS(D109:D113, "=TRUE", G109:G113, "=TRUE")</f>
        <v>0</v>
      </c>
      <c r="U109" s="101">
        <f>COUNTIFS(D109:D113, "=TRUE", H109:H113, "=TRUE")</f>
        <v>0</v>
      </c>
      <c r="V109" s="101">
        <f>COUNTIF(M109:M113, "=TRUE")</f>
        <v>0</v>
      </c>
      <c r="W109" s="197">
        <f>IF(S109=0, 1, T109/S109)</f>
        <v>1</v>
      </c>
      <c r="X109" s="198">
        <f>IF(T109+V109=0, 1, T109/(T109+V109))</f>
        <v>1</v>
      </c>
      <c r="Y109" s="151"/>
      <c r="Z109" s="151"/>
      <c r="AA109" s="151"/>
      <c r="AB109" s="151"/>
      <c r="AC109" s="151"/>
      <c r="AD109" s="151"/>
      <c r="AE109" s="151"/>
      <c r="AF109" s="151"/>
      <c r="AG109" s="151"/>
    </row>
    <row r="110" spans="1:33">
      <c r="A110" s="166"/>
      <c r="B110" s="178" t="s">
        <v>205</v>
      </c>
      <c r="C110" s="184" t="s">
        <v>206</v>
      </c>
      <c r="D110" s="157"/>
      <c r="E110" s="156" t="b">
        <v>1</v>
      </c>
      <c r="F110" s="157"/>
      <c r="G110" s="156" t="b">
        <v>1</v>
      </c>
      <c r="I110" s="151"/>
      <c r="J110" s="155"/>
      <c r="K110" s="151"/>
      <c r="L110" s="153"/>
      <c r="M110" s="170"/>
      <c r="N110" s="166"/>
      <c r="O110" s="167"/>
      <c r="P110" s="155"/>
      <c r="R110" s="72" t="s">
        <v>53</v>
      </c>
      <c r="S110" s="80">
        <f>COUNTIF(E109:E113, "=TRUE")</f>
        <v>5</v>
      </c>
      <c r="T110">
        <f>COUNTIFS(E109:E113, "=TRUE", G109:G113, "=TRUE")</f>
        <v>5</v>
      </c>
      <c r="U110" s="72">
        <f>COUNTIFS(E109:E113, "=TRUE", H109:H113, "=TRUE")</f>
        <v>0</v>
      </c>
      <c r="V110" s="72">
        <f>COUNTIF(N109:N113, "=TRUE")</f>
        <v>0</v>
      </c>
      <c r="W110" s="199">
        <f>IF(S110=0, 1, T110/S110)</f>
        <v>1</v>
      </c>
      <c r="X110" s="200">
        <f>IF(T110+V110=0, 1, T110/(T110+V110))</f>
        <v>1</v>
      </c>
      <c r="Y110" s="151"/>
      <c r="Z110" s="151"/>
      <c r="AA110" s="151"/>
      <c r="AB110" s="151"/>
      <c r="AC110" s="151"/>
      <c r="AD110" s="151"/>
      <c r="AE110" s="151"/>
      <c r="AF110" s="151"/>
      <c r="AG110" s="151"/>
    </row>
    <row r="111" spans="1:33">
      <c r="A111" s="166"/>
      <c r="B111" s="178" t="s">
        <v>195</v>
      </c>
      <c r="C111" s="184" t="s">
        <v>74</v>
      </c>
      <c r="D111" s="157"/>
      <c r="E111" s="156" t="b">
        <v>1</v>
      </c>
      <c r="F111" s="157"/>
      <c r="G111" s="156" t="b">
        <v>1</v>
      </c>
      <c r="H111" s="157"/>
      <c r="I111" s="151"/>
      <c r="J111" s="155"/>
      <c r="K111" s="151"/>
      <c r="L111" s="164"/>
      <c r="M111" s="169"/>
      <c r="N111" s="166"/>
      <c r="O111" s="166"/>
      <c r="P111" s="155"/>
      <c r="R111" s="72" t="s">
        <v>54</v>
      </c>
      <c r="S111" s="80">
        <f>COUNTIF(F109:F113, "=TRUE")</f>
        <v>0</v>
      </c>
      <c r="T111">
        <f>COUNTIFS(F109:F113, "=TRUE", G109:G113, "=TRUE")</f>
        <v>0</v>
      </c>
      <c r="U111" s="72">
        <f>COUNTIFS(F109:F113, "=TRUE", H109:H113, "=TRUE")</f>
        <v>0</v>
      </c>
      <c r="V111" s="72">
        <f>COUNTIF(O109:O113, "=TRUE")</f>
        <v>0</v>
      </c>
      <c r="W111" s="199">
        <f>IF(S111=0, 1, T111/S111)</f>
        <v>1</v>
      </c>
      <c r="X111" s="200">
        <f>IF(T111+V111=0, 1, T111/(T111+V111))</f>
        <v>1</v>
      </c>
      <c r="Y111" s="151"/>
      <c r="Z111" s="151"/>
      <c r="AA111" s="151"/>
      <c r="AB111" s="151"/>
      <c r="AC111" s="151"/>
      <c r="AD111" s="151"/>
      <c r="AE111" s="151"/>
      <c r="AF111" s="151"/>
      <c r="AG111" s="151"/>
    </row>
    <row r="112" spans="1:33">
      <c r="A112" s="166"/>
      <c r="B112" s="178" t="s">
        <v>125</v>
      </c>
      <c r="C112" s="184" t="s">
        <v>81</v>
      </c>
      <c r="D112" s="157"/>
      <c r="E112" s="156" t="b">
        <v>1</v>
      </c>
      <c r="F112" s="157"/>
      <c r="G112" s="156" t="b">
        <v>1</v>
      </c>
      <c r="H112" s="157"/>
      <c r="I112" s="151"/>
      <c r="J112" s="155"/>
      <c r="K112" s="151"/>
      <c r="L112" s="164"/>
      <c r="M112" s="169"/>
      <c r="N112" s="166"/>
      <c r="O112" s="166"/>
      <c r="P112" s="155"/>
      <c r="R112" s="97" t="s">
        <v>72</v>
      </c>
      <c r="S112" s="69">
        <f>SUM(S109:S111)</f>
        <v>5</v>
      </c>
      <c r="T112" s="126">
        <f>SUM(T109:T111)</f>
        <v>5</v>
      </c>
      <c r="U112" s="97">
        <f>S112-T112</f>
        <v>0</v>
      </c>
      <c r="V112" s="97">
        <f>SUM(V109:V111)</f>
        <v>0</v>
      </c>
      <c r="W112" s="203">
        <f>IF(S112=0, 1, T112/S112)</f>
        <v>1</v>
      </c>
      <c r="X112" s="201">
        <f>IF(T112+V112=0, 1, T112/(T112+V112))</f>
        <v>1</v>
      </c>
      <c r="Y112" s="151"/>
      <c r="Z112" s="151"/>
      <c r="AA112" s="151"/>
      <c r="AB112" s="151"/>
      <c r="AC112" s="151"/>
      <c r="AD112" s="151"/>
      <c r="AE112" s="151"/>
      <c r="AF112" s="151"/>
      <c r="AG112" s="151"/>
    </row>
    <row r="113" spans="1:33">
      <c r="A113" s="166"/>
      <c r="B113" s="178" t="s">
        <v>141</v>
      </c>
      <c r="C113" s="184" t="s">
        <v>207</v>
      </c>
      <c r="D113" s="157"/>
      <c r="E113" s="156" t="b">
        <v>1</v>
      </c>
      <c r="F113" s="157"/>
      <c r="G113" s="156" t="b">
        <v>1</v>
      </c>
      <c r="H113" s="157"/>
      <c r="I113" s="151"/>
      <c r="J113" s="155"/>
      <c r="K113" s="151"/>
      <c r="L113" s="164"/>
      <c r="M113" s="169"/>
      <c r="N113" s="166"/>
      <c r="O113" s="166"/>
      <c r="P113" s="155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</row>
    <row r="114" spans="1:33" s="126" customFormat="1">
      <c r="A114" s="173"/>
      <c r="B114" s="177"/>
      <c r="C114" s="183"/>
      <c r="D114" s="172"/>
      <c r="E114" s="172"/>
      <c r="F114" s="172"/>
      <c r="G114" s="172"/>
      <c r="H114" s="172"/>
      <c r="I114" s="162"/>
      <c r="J114" s="171"/>
      <c r="K114" s="162"/>
      <c r="L114" s="175"/>
      <c r="M114" s="174"/>
      <c r="N114" s="173"/>
      <c r="O114" s="173"/>
      <c r="P114" s="171"/>
      <c r="R114" s="160"/>
      <c r="S114" s="160"/>
      <c r="T114" s="163"/>
      <c r="U114" s="160"/>
      <c r="V114" s="162"/>
      <c r="W114" s="162"/>
      <c r="X114" s="160"/>
      <c r="Y114" s="162"/>
      <c r="Z114" s="162"/>
      <c r="AA114" s="162"/>
      <c r="AB114" s="160"/>
      <c r="AC114" s="160"/>
      <c r="AD114" s="160"/>
      <c r="AE114" s="162"/>
      <c r="AF114" s="162"/>
      <c r="AG114" s="162"/>
    </row>
    <row r="115" spans="1:33">
      <c r="A115" s="167" t="s">
        <v>208</v>
      </c>
      <c r="B115" s="179"/>
      <c r="C115" s="182"/>
      <c r="D115" s="157"/>
      <c r="E115" s="157"/>
      <c r="F115" s="157"/>
      <c r="G115" s="157"/>
      <c r="H115" s="157"/>
      <c r="I115" s="151"/>
      <c r="J115" s="155"/>
      <c r="K115" s="151"/>
      <c r="L115" s="164"/>
      <c r="M115" s="169"/>
      <c r="N115" s="166"/>
      <c r="O115" s="166"/>
      <c r="P115" s="155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2"/>
      <c r="AC115" s="152"/>
      <c r="AD115" s="151"/>
      <c r="AE115" s="151"/>
      <c r="AF115" s="152"/>
      <c r="AG115" s="151"/>
    </row>
    <row r="116" spans="1:33" s="126" customFormat="1">
      <c r="A116" s="173"/>
      <c r="B116" s="177"/>
      <c r="C116" s="183"/>
      <c r="D116" s="172"/>
      <c r="E116" s="172"/>
      <c r="F116" s="172"/>
      <c r="G116" s="172"/>
      <c r="H116" s="172"/>
      <c r="I116" s="162"/>
      <c r="J116" s="171"/>
      <c r="K116" s="162"/>
      <c r="L116" s="175"/>
      <c r="M116" s="174"/>
      <c r="N116" s="173"/>
      <c r="O116" s="173"/>
      <c r="P116" s="171"/>
    </row>
    <row r="117" spans="1:33">
      <c r="A117" s="167" t="s">
        <v>209</v>
      </c>
      <c r="B117" s="178" t="s">
        <v>127</v>
      </c>
      <c r="C117" s="184" t="s">
        <v>128</v>
      </c>
      <c r="D117" s="157"/>
      <c r="E117" s="156" t="b">
        <v>1</v>
      </c>
      <c r="F117" s="157"/>
      <c r="G117" s="156" t="b">
        <v>1</v>
      </c>
      <c r="I117" s="151"/>
      <c r="J117" s="155"/>
      <c r="K117" s="151"/>
      <c r="L117" s="153"/>
      <c r="M117" s="170"/>
      <c r="N117" s="166"/>
      <c r="O117" s="167"/>
      <c r="P117" s="155"/>
      <c r="R117" s="101" t="s">
        <v>52</v>
      </c>
      <c r="S117" s="91">
        <f>COUNTIF(D117:D123, "=TRUE")</f>
        <v>0</v>
      </c>
      <c r="T117" s="102">
        <f>COUNTIFS(D117:D123, "=TRUE", G117:G123, "=TRUE")</f>
        <v>0</v>
      </c>
      <c r="U117" s="101">
        <f>COUNTIFS(D117:D123, "=TRUE", H117:H123, "=TRUE")</f>
        <v>0</v>
      </c>
      <c r="V117" s="101">
        <f>COUNTIF(M117:M123, "=TRUE")</f>
        <v>0</v>
      </c>
      <c r="W117" s="197">
        <f>IF(S117=0, 1, T117/S117)</f>
        <v>1</v>
      </c>
      <c r="X117" s="198">
        <f>IF(T117+V117=0, 1, T117/(T117+V117))</f>
        <v>1</v>
      </c>
    </row>
    <row r="118" spans="1:33">
      <c r="A118" s="166"/>
      <c r="B118" s="178" t="s">
        <v>131</v>
      </c>
      <c r="C118" s="184" t="s">
        <v>210</v>
      </c>
      <c r="D118" s="157"/>
      <c r="E118" s="156" t="b">
        <v>1</v>
      </c>
      <c r="F118" s="157"/>
      <c r="G118" s="156" t="b">
        <v>1</v>
      </c>
      <c r="I118" s="151"/>
      <c r="J118" s="155"/>
      <c r="K118" s="151"/>
      <c r="L118" s="153"/>
      <c r="M118" s="170"/>
      <c r="N118" s="166"/>
      <c r="O118" s="167"/>
      <c r="P118" s="155"/>
      <c r="R118" s="72" t="s">
        <v>53</v>
      </c>
      <c r="S118" s="80">
        <f>COUNTIF(E117:E123, "=TRUE")</f>
        <v>7</v>
      </c>
      <c r="T118">
        <f>COUNTIFS(E117:E123, "=TRUE", G117:G123, "=TRUE")</f>
        <v>7</v>
      </c>
      <c r="U118" s="72">
        <f>COUNTIFS(E117:E123, "=TRUE", H117:H123, "=TRUE")</f>
        <v>0</v>
      </c>
      <c r="V118" s="72">
        <f>COUNTIF(N117:N123, "=TRUE")</f>
        <v>0</v>
      </c>
      <c r="W118" s="199">
        <f>IF(S118=0, 1, T118/S118)</f>
        <v>1</v>
      </c>
      <c r="X118" s="200">
        <f>IF(T118+V118=0, 1, T118/(T118+V118))</f>
        <v>1</v>
      </c>
    </row>
    <row r="119" spans="1:33">
      <c r="A119" s="166"/>
      <c r="B119" s="178" t="s">
        <v>135</v>
      </c>
      <c r="C119" s="184" t="s">
        <v>132</v>
      </c>
      <c r="D119" s="157"/>
      <c r="E119" s="156" t="b">
        <v>1</v>
      </c>
      <c r="F119" s="157"/>
      <c r="G119" s="156" t="b">
        <v>1</v>
      </c>
      <c r="I119" s="151" t="s">
        <v>211</v>
      </c>
      <c r="J119" s="155"/>
      <c r="K119" s="151"/>
      <c r="L119" s="153"/>
      <c r="M119" s="170"/>
      <c r="N119" s="166"/>
      <c r="O119" s="167"/>
      <c r="P119" s="155"/>
      <c r="R119" s="72" t="s">
        <v>54</v>
      </c>
      <c r="S119" s="80">
        <f>COUNTIF(F117:F123, "=TRUE")</f>
        <v>0</v>
      </c>
      <c r="T119">
        <f>COUNTIFS(F117:F123, "=TRUE", G117:G123, "=TRUE")</f>
        <v>0</v>
      </c>
      <c r="U119" s="72">
        <f>COUNTIFS(F117:F123, "=TRUE", H117:H123, "=TRUE")</f>
        <v>0</v>
      </c>
      <c r="V119" s="72">
        <f>COUNTIF(O117:O123, "=TRUE")</f>
        <v>0</v>
      </c>
      <c r="W119" s="199">
        <f>IF(S119=0, 1, T119/S119)</f>
        <v>1</v>
      </c>
      <c r="X119" s="200">
        <f>IF(T119+V119=0, 1, T119/(T119+V119))</f>
        <v>1</v>
      </c>
    </row>
    <row r="120" spans="1:33">
      <c r="A120" s="166"/>
      <c r="B120" s="178" t="s">
        <v>137</v>
      </c>
      <c r="C120" s="184" t="s">
        <v>134</v>
      </c>
      <c r="D120" s="157"/>
      <c r="E120" s="156" t="b">
        <v>1</v>
      </c>
      <c r="F120" s="157"/>
      <c r="G120" s="156" t="b">
        <v>1</v>
      </c>
      <c r="I120" s="151" t="s">
        <v>211</v>
      </c>
      <c r="J120" s="155"/>
      <c r="K120" s="151"/>
      <c r="L120" s="164"/>
      <c r="M120" s="169"/>
      <c r="N120" s="166"/>
      <c r="O120" s="166"/>
      <c r="P120" s="155"/>
      <c r="R120" s="97" t="s">
        <v>72</v>
      </c>
      <c r="S120" s="69">
        <f>SUM(S117:S119)</f>
        <v>7</v>
      </c>
      <c r="T120" s="126">
        <f>SUM(T117:T119)</f>
        <v>7</v>
      </c>
      <c r="U120" s="97">
        <f>S120-T120</f>
        <v>0</v>
      </c>
      <c r="V120" s="97">
        <f>SUM(V117:V119)</f>
        <v>0</v>
      </c>
      <c r="W120" s="203">
        <f>IF(S120=0, 1, T120/S120)</f>
        <v>1</v>
      </c>
      <c r="X120" s="201">
        <f>IF(T120+V120=0, 1, T120/(T120+V120))</f>
        <v>1</v>
      </c>
    </row>
    <row r="121" spans="1:33">
      <c r="A121" s="166"/>
      <c r="B121" s="178" t="s">
        <v>139</v>
      </c>
      <c r="C121" s="184" t="s">
        <v>136</v>
      </c>
      <c r="D121" s="157"/>
      <c r="E121" s="156" t="b">
        <v>1</v>
      </c>
      <c r="F121" s="157"/>
      <c r="G121" s="156" t="b">
        <v>1</v>
      </c>
      <c r="I121" s="151" t="s">
        <v>211</v>
      </c>
      <c r="J121" s="155"/>
      <c r="K121" s="151"/>
      <c r="L121" s="164"/>
      <c r="M121" s="169"/>
      <c r="N121" s="166"/>
      <c r="O121" s="166"/>
      <c r="P121" s="155"/>
    </row>
    <row r="122" spans="1:33">
      <c r="A122" s="166"/>
      <c r="B122" s="178" t="s">
        <v>212</v>
      </c>
      <c r="C122" s="184" t="s">
        <v>138</v>
      </c>
      <c r="D122" s="157"/>
      <c r="E122" s="156" t="b">
        <v>1</v>
      </c>
      <c r="F122" s="157"/>
      <c r="G122" s="156" t="b">
        <v>1</v>
      </c>
      <c r="I122" s="151" t="s">
        <v>211</v>
      </c>
      <c r="J122" s="155"/>
      <c r="K122" s="151"/>
      <c r="L122" s="164"/>
      <c r="M122" s="169"/>
      <c r="N122" s="166"/>
      <c r="O122" s="166"/>
      <c r="P122" s="155"/>
    </row>
    <row r="123" spans="1:33">
      <c r="A123" s="166"/>
      <c r="B123" s="178" t="s">
        <v>124</v>
      </c>
      <c r="C123" s="184" t="s">
        <v>140</v>
      </c>
      <c r="D123" s="157"/>
      <c r="E123" s="156" t="b">
        <v>1</v>
      </c>
      <c r="F123" s="157"/>
      <c r="G123" s="156" t="b">
        <v>1</v>
      </c>
      <c r="I123" s="151" t="s">
        <v>211</v>
      </c>
      <c r="J123" s="155"/>
      <c r="K123" s="151"/>
      <c r="L123" s="164"/>
      <c r="M123" s="169"/>
      <c r="N123" s="166"/>
      <c r="O123" s="166"/>
      <c r="P123" s="155"/>
    </row>
    <row r="124" spans="1:33" s="126" customFormat="1">
      <c r="A124" s="173"/>
      <c r="B124" s="177"/>
      <c r="C124" s="183"/>
      <c r="D124" s="172"/>
      <c r="E124" s="172"/>
      <c r="F124" s="172"/>
      <c r="G124" s="172"/>
      <c r="H124" s="172"/>
      <c r="I124" s="162"/>
      <c r="J124" s="171"/>
      <c r="K124" s="162"/>
      <c r="L124" s="175"/>
      <c r="M124" s="174"/>
      <c r="N124" s="173"/>
      <c r="O124" s="173"/>
      <c r="P124" s="171"/>
    </row>
    <row r="125" spans="1:33">
      <c r="A125" s="167" t="s">
        <v>213</v>
      </c>
      <c r="B125" s="178" t="s">
        <v>214</v>
      </c>
      <c r="C125" s="184" t="s">
        <v>215</v>
      </c>
      <c r="D125" s="156" t="b">
        <v>1</v>
      </c>
      <c r="E125" s="157"/>
      <c r="F125" s="157"/>
      <c r="G125" s="156" t="b">
        <v>1</v>
      </c>
      <c r="H125" s="157"/>
      <c r="I125" s="151"/>
      <c r="J125" s="155"/>
      <c r="K125" s="151"/>
      <c r="L125" s="164"/>
      <c r="M125" s="169"/>
      <c r="N125" s="166"/>
      <c r="O125" s="166"/>
      <c r="P125" s="155"/>
      <c r="R125" s="101" t="s">
        <v>52</v>
      </c>
      <c r="S125" s="91">
        <f>COUNTIF(D125:D128, "=TRUE")</f>
        <v>2</v>
      </c>
      <c r="T125" s="102">
        <f>COUNTIFS(D125:D128, "=TRUE", G125:G128, "=TRUE")</f>
        <v>2</v>
      </c>
      <c r="U125" s="101">
        <f>COUNTIFS(D125:D128, "=TRUE", H125:H128, "=TRUE")</f>
        <v>0</v>
      </c>
      <c r="V125" s="101">
        <f>COUNTIF(M125:M128, "=TRUE")</f>
        <v>0</v>
      </c>
      <c r="W125" s="197">
        <f>IF(S125=0, 1, T125/S125)</f>
        <v>1</v>
      </c>
      <c r="X125" s="198">
        <f>IF(T125+V125=0, 1, T125/(T125+V125))</f>
        <v>1</v>
      </c>
    </row>
    <row r="126" spans="1:33">
      <c r="A126" s="166"/>
      <c r="B126" s="178" t="s">
        <v>216</v>
      </c>
      <c r="C126" s="184" t="s">
        <v>217</v>
      </c>
      <c r="D126" s="156" t="b">
        <v>1</v>
      </c>
      <c r="E126" s="157"/>
      <c r="F126" s="157"/>
      <c r="G126" s="156" t="b">
        <v>1</v>
      </c>
      <c r="H126" s="157"/>
      <c r="I126" s="151"/>
      <c r="J126" s="155"/>
      <c r="K126" s="151"/>
      <c r="L126" s="164"/>
      <c r="M126" s="169"/>
      <c r="N126" s="166"/>
      <c r="O126" s="166"/>
      <c r="P126" s="155"/>
      <c r="R126" s="72" t="s">
        <v>53</v>
      </c>
      <c r="S126" s="80">
        <f>COUNTIF(E125:E128, "=TRUE")</f>
        <v>1</v>
      </c>
      <c r="T126">
        <f>COUNTIFS(E125:E128, "=TRUE", G125:G128, "=TRUE")</f>
        <v>0</v>
      </c>
      <c r="U126" s="72">
        <f>COUNTIFS(E125:E128, "=TRUE", H125:H128, "=TRUE")</f>
        <v>1</v>
      </c>
      <c r="V126" s="72">
        <f>COUNTIF(N125:N128, "=TRUE")</f>
        <v>0</v>
      </c>
      <c r="W126" s="199">
        <f>IF(S126=0, 1, T126/S126)</f>
        <v>0</v>
      </c>
      <c r="X126" s="200">
        <f>IF(T126+V126=0, 1, T126/(T126+V126))</f>
        <v>1</v>
      </c>
    </row>
    <row r="127" spans="1:33">
      <c r="A127" s="166"/>
      <c r="B127" s="178" t="s">
        <v>218</v>
      </c>
      <c r="C127" s="184" t="s">
        <v>74</v>
      </c>
      <c r="D127" s="157"/>
      <c r="E127" s="156" t="b">
        <v>1</v>
      </c>
      <c r="F127" s="157"/>
      <c r="G127" s="157"/>
      <c r="H127" s="156" t="b">
        <v>1</v>
      </c>
      <c r="I127" s="151"/>
      <c r="J127" s="155"/>
      <c r="K127" s="151"/>
      <c r="L127" s="164"/>
      <c r="M127" s="169"/>
      <c r="N127" s="166"/>
      <c r="O127" s="166"/>
      <c r="P127" s="155"/>
      <c r="R127" s="72" t="s">
        <v>54</v>
      </c>
      <c r="S127" s="80">
        <f>COUNTIF(F125:F128, "=TRUE")</f>
        <v>0</v>
      </c>
      <c r="T127">
        <f>COUNTIFS(F125:F128, "=TRUE", G125:G128, "=TRUE")</f>
        <v>0</v>
      </c>
      <c r="U127" s="72">
        <f>COUNTIFS(F125:F128, "=TRUE", H125:H128, "=TRUE")</f>
        <v>0</v>
      </c>
      <c r="V127" s="72">
        <f>COUNTIF(O125:O128, "=TRUE")</f>
        <v>0</v>
      </c>
      <c r="W127" s="199">
        <f>IF(S127=0, 1, T127/S127)</f>
        <v>1</v>
      </c>
      <c r="X127" s="200">
        <f>IF(T127+V127=0, 1, T127/(T127+V127))</f>
        <v>1</v>
      </c>
    </row>
    <row r="128" spans="1:33">
      <c r="A128" s="166"/>
      <c r="B128" s="178"/>
      <c r="C128" s="184"/>
      <c r="D128" s="157"/>
      <c r="E128" s="156"/>
      <c r="F128" s="157"/>
      <c r="G128" s="157"/>
      <c r="H128" s="156"/>
      <c r="I128" s="151"/>
      <c r="J128" s="155"/>
      <c r="K128" s="151"/>
      <c r="L128" s="164"/>
      <c r="M128" s="169"/>
      <c r="N128" s="166"/>
      <c r="O128" s="166"/>
      <c r="P128" s="155"/>
      <c r="R128" s="97" t="s">
        <v>72</v>
      </c>
      <c r="S128" s="69">
        <f>SUM(S125:S127)</f>
        <v>3</v>
      </c>
      <c r="T128" s="126">
        <f>SUM(T125:T127)</f>
        <v>2</v>
      </c>
      <c r="U128" s="97">
        <f>S128-T128</f>
        <v>1</v>
      </c>
      <c r="V128" s="97">
        <f>SUM(V125:V127)</f>
        <v>0</v>
      </c>
      <c r="W128" s="203">
        <f>IF(S128=0, 1, T128/S128)</f>
        <v>0.66666666666666663</v>
      </c>
      <c r="X128" s="201">
        <f>IF(T128+V128=0, 1, T128/(T128+V128))</f>
        <v>1</v>
      </c>
    </row>
    <row r="129" spans="1:24" s="126" customFormat="1">
      <c r="A129" s="173"/>
      <c r="B129" s="177"/>
      <c r="C129" s="183"/>
      <c r="D129" s="172"/>
      <c r="E129" s="172"/>
      <c r="F129" s="172"/>
      <c r="G129" s="172"/>
      <c r="H129" s="172"/>
      <c r="I129" s="162"/>
      <c r="J129" s="171"/>
      <c r="K129" s="162"/>
      <c r="L129" s="175"/>
      <c r="M129" s="174"/>
      <c r="N129" s="173"/>
      <c r="O129" s="173"/>
      <c r="P129" s="171"/>
    </row>
    <row r="130" spans="1:24">
      <c r="A130" s="167" t="s">
        <v>219</v>
      </c>
      <c r="B130" s="179"/>
      <c r="C130" s="182"/>
      <c r="D130" s="157"/>
      <c r="E130" s="157"/>
      <c r="F130" s="157"/>
      <c r="G130" s="157"/>
      <c r="H130" s="157"/>
      <c r="I130" s="151"/>
      <c r="J130" s="155"/>
      <c r="K130" s="151"/>
      <c r="L130" s="164"/>
      <c r="M130" s="169"/>
      <c r="N130" s="166"/>
      <c r="O130" s="166"/>
      <c r="P130" s="155"/>
    </row>
    <row r="131" spans="1:24" s="126" customFormat="1">
      <c r="A131" s="173"/>
      <c r="B131" s="177"/>
      <c r="C131" s="183"/>
      <c r="D131" s="172"/>
      <c r="E131" s="172"/>
      <c r="F131" s="172"/>
      <c r="G131" s="172"/>
      <c r="H131" s="172"/>
      <c r="I131" s="162"/>
      <c r="J131" s="171"/>
      <c r="K131" s="162"/>
      <c r="L131" s="175"/>
      <c r="M131" s="174"/>
      <c r="N131" s="173"/>
      <c r="O131" s="173"/>
      <c r="P131" s="171"/>
    </row>
    <row r="132" spans="1:24" ht="15.75" customHeight="1">
      <c r="A132" s="167" t="s">
        <v>220</v>
      </c>
      <c r="B132" s="178" t="s">
        <v>221</v>
      </c>
      <c r="C132" s="184" t="s">
        <v>215</v>
      </c>
      <c r="D132" s="156" t="b">
        <v>1</v>
      </c>
      <c r="E132" s="157"/>
      <c r="F132" s="157"/>
      <c r="G132" s="156" t="b">
        <v>1</v>
      </c>
      <c r="H132" s="157"/>
      <c r="I132" s="151"/>
      <c r="J132" s="155"/>
      <c r="K132" s="151" t="s">
        <v>222</v>
      </c>
      <c r="L132" s="153" t="s">
        <v>223</v>
      </c>
      <c r="M132" s="170"/>
      <c r="N132" s="166"/>
      <c r="O132" s="166" t="b">
        <v>1</v>
      </c>
      <c r="P132" s="190"/>
      <c r="R132" s="101" t="s">
        <v>52</v>
      </c>
      <c r="S132" s="91">
        <f>COUNTIF(D132:D137, "=TRUE")</f>
        <v>3</v>
      </c>
      <c r="T132" s="102">
        <f>COUNTIFS(D132:D137, "=TRUE", G132:G137, "=TRUE")</f>
        <v>3</v>
      </c>
      <c r="U132" s="101">
        <f>COUNTIFS(D132:D137, "=TRUE", H132:H137, "=TRUE")</f>
        <v>0</v>
      </c>
      <c r="V132" s="101">
        <f>COUNTIF(M132:M137, "=TRUE")</f>
        <v>0</v>
      </c>
      <c r="W132" s="197">
        <f>IF(S132=0, 1, T132/S132)</f>
        <v>1</v>
      </c>
      <c r="X132" s="198">
        <f>IF(T132+V132=0, 1, T132/(T132+V132))</f>
        <v>1</v>
      </c>
    </row>
    <row r="133" spans="1:24">
      <c r="A133" s="166"/>
      <c r="B133" s="178" t="s">
        <v>224</v>
      </c>
      <c r="C133" s="184" t="s">
        <v>225</v>
      </c>
      <c r="D133" s="156" t="b">
        <v>1</v>
      </c>
      <c r="E133" s="157"/>
      <c r="F133" s="157"/>
      <c r="G133" s="156" t="b">
        <v>1</v>
      </c>
      <c r="H133" s="157"/>
      <c r="I133" s="151"/>
      <c r="J133" s="155"/>
      <c r="K133" s="151"/>
      <c r="L133" s="164"/>
      <c r="M133" s="169"/>
      <c r="N133" s="166"/>
      <c r="O133" s="166"/>
      <c r="P133" s="155"/>
      <c r="R133" s="72" t="s">
        <v>53</v>
      </c>
      <c r="S133" s="80">
        <f>COUNTIF(E132:E137, "=TRUE")</f>
        <v>3</v>
      </c>
      <c r="T133">
        <f>COUNTIFS(E132:E137, "=TRUE", G132:G137, "=TRUE")</f>
        <v>1</v>
      </c>
      <c r="U133" s="72">
        <f>COUNTIFS(E132:E137, "=TRUE", H132:H137, "=TRUE")</f>
        <v>2</v>
      </c>
      <c r="V133" s="72">
        <f>COUNTIF(N132:N137, "=TRUE")</f>
        <v>0</v>
      </c>
      <c r="W133" s="199">
        <f>IF(S133=0, 1, T133/S133)</f>
        <v>0.33333333333333331</v>
      </c>
      <c r="X133" s="200">
        <f>IF(T133+V133=0, 1, T133/(T133+V133))</f>
        <v>1</v>
      </c>
    </row>
    <row r="134" spans="1:24">
      <c r="A134" s="166"/>
      <c r="B134" s="178" t="s">
        <v>226</v>
      </c>
      <c r="C134" s="184" t="s">
        <v>160</v>
      </c>
      <c r="D134" s="156" t="b">
        <v>1</v>
      </c>
      <c r="E134" s="157"/>
      <c r="F134" s="157"/>
      <c r="G134" s="156" t="b">
        <v>1</v>
      </c>
      <c r="H134" s="157"/>
      <c r="I134" s="151"/>
      <c r="J134" s="155"/>
      <c r="K134" s="151"/>
      <c r="L134" s="164"/>
      <c r="M134" s="169"/>
      <c r="N134" s="166"/>
      <c r="O134" s="166"/>
      <c r="P134" s="155"/>
      <c r="R134" s="72" t="s">
        <v>54</v>
      </c>
      <c r="S134" s="80">
        <f>COUNTIF(F132:F137, "=TRUE")</f>
        <v>0</v>
      </c>
      <c r="T134">
        <f>COUNTIFS(F132:F137, "=TRUE", G132:G137, "=TRUE")</f>
        <v>0</v>
      </c>
      <c r="U134" s="72">
        <f>COUNTIFS(F132:F137, "=TRUE", H132:H137, "=TRUE")</f>
        <v>0</v>
      </c>
      <c r="V134" s="72">
        <f>COUNTIF(O132:O137, "=TRUE")</f>
        <v>1</v>
      </c>
      <c r="W134" s="199">
        <f>IF(S134=0, 1, T134/S134)</f>
        <v>1</v>
      </c>
      <c r="X134" s="200">
        <f>IF(T134+V134=0, 1, T134/(T134+V134))</f>
        <v>0</v>
      </c>
    </row>
    <row r="135" spans="1:24">
      <c r="A135" s="166"/>
      <c r="B135" s="178" t="s">
        <v>102</v>
      </c>
      <c r="C135" s="184" t="s">
        <v>81</v>
      </c>
      <c r="D135" s="157"/>
      <c r="E135" s="156" t="b">
        <v>1</v>
      </c>
      <c r="F135" s="157"/>
      <c r="G135" s="156" t="b">
        <v>1</v>
      </c>
      <c r="H135" s="157"/>
      <c r="I135" s="151"/>
      <c r="J135" s="155"/>
      <c r="K135" s="151"/>
      <c r="L135" s="164"/>
      <c r="M135" s="169"/>
      <c r="N135" s="166"/>
      <c r="O135" s="166"/>
      <c r="P135" s="155"/>
      <c r="R135" s="97" t="s">
        <v>72</v>
      </c>
      <c r="S135" s="69">
        <f>SUM(S132:S134)</f>
        <v>6</v>
      </c>
      <c r="T135" s="126">
        <f>SUM(T132:T134)</f>
        <v>4</v>
      </c>
      <c r="U135" s="97">
        <f>S135-T135</f>
        <v>2</v>
      </c>
      <c r="V135" s="97">
        <f>SUM(V132:V134)</f>
        <v>1</v>
      </c>
      <c r="W135" s="203">
        <f>IF(S135=0, 1, T135/S135)</f>
        <v>0.66666666666666663</v>
      </c>
      <c r="X135" s="201">
        <f>IF(T135+V135=0, 1, T135/(T135+V135))</f>
        <v>0.8</v>
      </c>
    </row>
    <row r="136" spans="1:24">
      <c r="A136" s="166"/>
      <c r="B136" s="178" t="s">
        <v>227</v>
      </c>
      <c r="C136" s="184" t="s">
        <v>74</v>
      </c>
      <c r="D136" s="157"/>
      <c r="E136" s="156" t="b">
        <v>1</v>
      </c>
      <c r="F136" s="157"/>
      <c r="G136" s="157"/>
      <c r="H136" s="156" t="b">
        <v>1</v>
      </c>
      <c r="I136" s="151"/>
      <c r="J136" s="155"/>
      <c r="K136" s="151"/>
      <c r="L136" s="164"/>
      <c r="M136" s="169"/>
      <c r="N136" s="166"/>
      <c r="O136" s="166"/>
      <c r="P136" s="155"/>
    </row>
    <row r="137" spans="1:24">
      <c r="A137" s="166"/>
      <c r="B137" s="178" t="s">
        <v>228</v>
      </c>
      <c r="C137" s="184" t="s">
        <v>74</v>
      </c>
      <c r="D137" s="157"/>
      <c r="E137" s="156" t="b">
        <v>1</v>
      </c>
      <c r="F137" s="157"/>
      <c r="G137" s="157"/>
      <c r="H137" s="156" t="b">
        <v>1</v>
      </c>
      <c r="I137" s="151"/>
      <c r="J137" s="155"/>
      <c r="K137" s="151"/>
      <c r="L137" s="164"/>
      <c r="M137" s="169"/>
      <c r="N137" s="166"/>
      <c r="O137" s="166"/>
      <c r="P137" s="155"/>
    </row>
    <row r="138" spans="1:24" s="126" customFormat="1">
      <c r="A138" s="173"/>
      <c r="B138" s="177"/>
      <c r="C138" s="183"/>
      <c r="D138" s="172"/>
      <c r="E138" s="172"/>
      <c r="F138" s="172"/>
      <c r="G138" s="172"/>
      <c r="H138" s="172"/>
      <c r="I138" s="162"/>
      <c r="J138" s="171"/>
      <c r="K138" s="162"/>
      <c r="L138" s="175"/>
      <c r="M138" s="174"/>
      <c r="N138" s="173"/>
      <c r="O138" s="173"/>
      <c r="P138" s="171"/>
    </row>
    <row r="139" spans="1:24">
      <c r="A139" s="167" t="s">
        <v>229</v>
      </c>
      <c r="B139" s="178" t="s">
        <v>230</v>
      </c>
      <c r="C139" s="184" t="s">
        <v>74</v>
      </c>
      <c r="D139" s="157"/>
      <c r="E139" s="156" t="b">
        <v>1</v>
      </c>
      <c r="F139" s="157"/>
      <c r="G139" s="157"/>
      <c r="H139" s="156" t="b">
        <v>1</v>
      </c>
      <c r="I139" s="151"/>
      <c r="J139" s="155"/>
      <c r="K139" s="151"/>
      <c r="L139" s="164"/>
      <c r="M139" s="169"/>
      <c r="N139" s="166"/>
      <c r="O139" s="166"/>
      <c r="P139" s="155"/>
    </row>
    <row r="140" spans="1:24" s="126" customFormat="1">
      <c r="A140" s="173"/>
      <c r="B140" s="177"/>
      <c r="C140" s="183"/>
      <c r="D140" s="172"/>
      <c r="E140" s="172"/>
      <c r="F140" s="172"/>
      <c r="G140" s="172"/>
      <c r="H140" s="172"/>
      <c r="I140" s="162"/>
      <c r="J140" s="171"/>
      <c r="K140" s="162"/>
      <c r="L140" s="175"/>
      <c r="M140" s="174"/>
      <c r="N140" s="173"/>
      <c r="O140" s="173"/>
      <c r="P140" s="171"/>
    </row>
    <row r="141" spans="1:24" ht="15.75" customHeight="1">
      <c r="A141" s="167" t="s">
        <v>231</v>
      </c>
      <c r="B141" s="178" t="s">
        <v>177</v>
      </c>
      <c r="C141" s="184" t="s">
        <v>199</v>
      </c>
      <c r="D141" s="156" t="b">
        <v>1</v>
      </c>
      <c r="E141" s="157"/>
      <c r="F141" s="157"/>
      <c r="G141" s="156" t="b">
        <v>1</v>
      </c>
      <c r="H141" s="157"/>
      <c r="I141" s="151"/>
      <c r="J141" s="155"/>
      <c r="K141" s="151" t="s">
        <v>232</v>
      </c>
      <c r="L141" s="153" t="s">
        <v>233</v>
      </c>
      <c r="M141" s="170"/>
      <c r="N141" s="166" t="b">
        <v>1</v>
      </c>
      <c r="O141" s="167"/>
      <c r="P141" s="155"/>
      <c r="R141" s="101" t="s">
        <v>52</v>
      </c>
      <c r="S141" s="91">
        <f>COUNTIF(D141:D144, "=TRUE")</f>
        <v>1</v>
      </c>
      <c r="T141" s="102">
        <f>COUNTIFS(D141:D144, "=TRUE", G141:G144, "=TRUE")</f>
        <v>1</v>
      </c>
      <c r="U141" s="101">
        <f>COUNTIFS(D141:D144, "=TRUE", H141:H144, "=TRUE")</f>
        <v>0</v>
      </c>
      <c r="V141" s="101">
        <f>COUNTIF(M141:M144, "=TRUE")</f>
        <v>0</v>
      </c>
      <c r="W141" s="197">
        <f>IF(S141=0, 1, T141/S141)</f>
        <v>1</v>
      </c>
      <c r="X141" s="198">
        <f>IF(T141+V141=0, 1, T141/(T141+V141))</f>
        <v>1</v>
      </c>
    </row>
    <row r="142" spans="1:24" ht="15.75" customHeight="1">
      <c r="A142" s="166"/>
      <c r="B142" s="179"/>
      <c r="C142" s="182"/>
      <c r="D142" s="157"/>
      <c r="E142" s="157"/>
      <c r="F142" s="157"/>
      <c r="G142" s="157"/>
      <c r="H142" s="157"/>
      <c r="I142" s="151"/>
      <c r="J142" s="155"/>
      <c r="K142" s="151" t="s">
        <v>234</v>
      </c>
      <c r="L142" s="153" t="s">
        <v>201</v>
      </c>
      <c r="M142" s="170"/>
      <c r="N142" s="166"/>
      <c r="O142" s="166" t="b">
        <v>1</v>
      </c>
      <c r="P142" s="190"/>
      <c r="R142" s="72" t="s">
        <v>53</v>
      </c>
      <c r="S142" s="80">
        <f>COUNTIF(E141:E144, "=TRUE")</f>
        <v>0</v>
      </c>
      <c r="T142">
        <f>COUNTIFS(E141:E144, "=TRUE", G141:G144, "=TRUE")</f>
        <v>0</v>
      </c>
      <c r="U142" s="72">
        <f>COUNTIFS(E141:E144, "=TRUE", H141:H144, "=TRUE")</f>
        <v>0</v>
      </c>
      <c r="V142" s="72">
        <f>COUNTIF(N141:N144, "=TRUE")</f>
        <v>1</v>
      </c>
      <c r="W142" s="199">
        <f>IF(S142=0, 1, T142/S142)</f>
        <v>1</v>
      </c>
      <c r="X142" s="200">
        <f>IF(T142+V142=0, 1, T142/(T142+V142))</f>
        <v>0</v>
      </c>
    </row>
    <row r="143" spans="1:24" ht="15.75" customHeight="1">
      <c r="A143" s="166"/>
      <c r="B143" s="179"/>
      <c r="C143" s="182"/>
      <c r="D143" s="157"/>
      <c r="E143" s="157"/>
      <c r="F143" s="157"/>
      <c r="G143" s="157"/>
      <c r="H143" s="157"/>
      <c r="I143" s="151"/>
      <c r="J143" s="155"/>
      <c r="K143" s="151"/>
      <c r="L143" s="153"/>
      <c r="M143" s="170"/>
      <c r="N143" s="166"/>
      <c r="O143" s="166"/>
      <c r="P143" s="190"/>
      <c r="R143" s="72" t="s">
        <v>54</v>
      </c>
      <c r="S143" s="80">
        <f>COUNTIF(F141:F144, "=TRUE")</f>
        <v>0</v>
      </c>
      <c r="T143">
        <f>COUNTIFS(F141:F144, "=TRUE", G141:G144, "=TRUE")</f>
        <v>0</v>
      </c>
      <c r="U143" s="72">
        <f>COUNTIFS(F141:F144, "=TRUE", H141:H144, "=TRUE")</f>
        <v>0</v>
      </c>
      <c r="V143" s="72">
        <f>COUNTIF(O141:O144, "=TRUE")</f>
        <v>1</v>
      </c>
      <c r="W143" s="199">
        <f>IF(S143=0, 1, T143/S143)</f>
        <v>1</v>
      </c>
      <c r="X143" s="200">
        <f>IF(T143+V143=0, 1, T143/(T143+V143))</f>
        <v>0</v>
      </c>
    </row>
    <row r="144" spans="1:24" ht="15.75" customHeight="1">
      <c r="A144" s="166"/>
      <c r="B144" s="179"/>
      <c r="C144" s="182"/>
      <c r="D144" s="157"/>
      <c r="E144" s="157"/>
      <c r="F144" s="157"/>
      <c r="G144" s="157"/>
      <c r="H144" s="157"/>
      <c r="I144" s="151"/>
      <c r="J144" s="155"/>
      <c r="K144" s="151"/>
      <c r="L144" s="153"/>
      <c r="M144" s="170"/>
      <c r="N144" s="166"/>
      <c r="O144" s="166"/>
      <c r="P144" s="190"/>
      <c r="R144" s="97" t="s">
        <v>72</v>
      </c>
      <c r="S144" s="69">
        <f>SUM(S141:S143)</f>
        <v>1</v>
      </c>
      <c r="T144" s="126">
        <f>SUM(T141:T143)</f>
        <v>1</v>
      </c>
      <c r="U144" s="97">
        <f>S144-T144</f>
        <v>0</v>
      </c>
      <c r="V144" s="97">
        <f>SUM(V141:V143)</f>
        <v>2</v>
      </c>
      <c r="W144" s="203">
        <f>IF(S144=0, 1, T144/S144)</f>
        <v>1</v>
      </c>
      <c r="X144" s="201">
        <f>IF(T144+V144=0, 1, T144/(T144+V144))</f>
        <v>0.33333333333333331</v>
      </c>
    </row>
    <row r="145" spans="1:24" s="126" customFormat="1">
      <c r="A145" s="173"/>
      <c r="B145" s="177"/>
      <c r="C145" s="183"/>
      <c r="D145" s="172"/>
      <c r="E145" s="172"/>
      <c r="F145" s="172"/>
      <c r="G145" s="172"/>
      <c r="H145" s="172"/>
      <c r="I145" s="162"/>
      <c r="J145" s="171"/>
      <c r="K145" s="162"/>
      <c r="L145" s="175"/>
      <c r="M145" s="174"/>
      <c r="N145" s="173"/>
      <c r="O145" s="173"/>
      <c r="P145" s="171"/>
    </row>
    <row r="146" spans="1:24" ht="15.75" customHeight="1">
      <c r="A146" s="167" t="s">
        <v>235</v>
      </c>
      <c r="B146" s="178" t="s">
        <v>170</v>
      </c>
      <c r="C146" s="184" t="s">
        <v>81</v>
      </c>
      <c r="D146" s="157"/>
      <c r="E146" s="156" t="b">
        <v>1</v>
      </c>
      <c r="F146" s="157"/>
      <c r="G146" s="156" t="b">
        <v>1</v>
      </c>
      <c r="H146" s="157"/>
      <c r="I146" s="151"/>
      <c r="J146" s="155"/>
      <c r="K146" s="151" t="s">
        <v>236</v>
      </c>
      <c r="L146" s="153" t="s">
        <v>237</v>
      </c>
      <c r="M146" s="170" t="b">
        <v>1</v>
      </c>
      <c r="N146" s="167"/>
      <c r="O146" s="166"/>
      <c r="P146" s="155"/>
      <c r="R146" s="101" t="s">
        <v>52</v>
      </c>
      <c r="S146" s="91">
        <f>COUNTIF(D146:D149, "=TRUE")</f>
        <v>0</v>
      </c>
      <c r="T146" s="102">
        <f>COUNTIFS(D146:D149, "=TRUE", G146:G149, "=TRUE")</f>
        <v>0</v>
      </c>
      <c r="U146" s="101">
        <f>COUNTIFS(D146:D149, "=TRUE", H146:H149, "=TRUE")</f>
        <v>0</v>
      </c>
      <c r="V146" s="101">
        <f>COUNTIF(M146:M149, "=TRUE")</f>
        <v>2</v>
      </c>
      <c r="W146" s="197">
        <f>IF(S146=0, 1, T146/S146)</f>
        <v>1</v>
      </c>
      <c r="X146" s="198">
        <f>IF(T146+V146=0, 1, T146/(T146+V146))</f>
        <v>0</v>
      </c>
    </row>
    <row r="147" spans="1:24" ht="15.75" customHeight="1">
      <c r="A147" s="166"/>
      <c r="B147" s="179"/>
      <c r="C147" s="182"/>
      <c r="D147" s="157"/>
      <c r="E147" s="157"/>
      <c r="F147" s="157"/>
      <c r="G147" s="157"/>
      <c r="H147" s="157"/>
      <c r="I147" s="151"/>
      <c r="J147" s="155"/>
      <c r="K147" s="151" t="s">
        <v>238</v>
      </c>
      <c r="L147" s="153" t="s">
        <v>239</v>
      </c>
      <c r="M147" s="170" t="b">
        <v>1</v>
      </c>
      <c r="N147" s="167"/>
      <c r="O147" s="166"/>
      <c r="P147" s="155"/>
      <c r="R147" s="72" t="s">
        <v>53</v>
      </c>
      <c r="S147" s="80">
        <f>COUNTIF(E146:E149, "=TRUE")</f>
        <v>1</v>
      </c>
      <c r="T147">
        <f>COUNTIFS(E146:E149, "=TRUE", G146:G149, "=TRUE")</f>
        <v>1</v>
      </c>
      <c r="U147" s="72">
        <f>COUNTIFS(E146:E149, "=TRUE", H146:H149, "=TRUE")</f>
        <v>0</v>
      </c>
      <c r="V147" s="72">
        <f>COUNTIF(N146:N149, "=TRUE")</f>
        <v>0</v>
      </c>
      <c r="W147" s="199">
        <f>IF(S147=0, 1, T147/S147)</f>
        <v>1</v>
      </c>
      <c r="X147" s="200">
        <f>IF(T147+V147=0, 1, T147/(T147+V147))</f>
        <v>1</v>
      </c>
    </row>
    <row r="148" spans="1:24" ht="15.75" customHeight="1">
      <c r="A148" s="166"/>
      <c r="B148" s="179"/>
      <c r="C148" s="182"/>
      <c r="D148" s="157"/>
      <c r="E148" s="157"/>
      <c r="F148" s="157"/>
      <c r="G148" s="157"/>
      <c r="H148" s="157"/>
      <c r="I148" s="151"/>
      <c r="J148" s="155"/>
      <c r="K148" s="151"/>
      <c r="L148" s="153"/>
      <c r="M148" s="170"/>
      <c r="N148" s="167"/>
      <c r="O148" s="166"/>
      <c r="P148" s="155"/>
      <c r="R148" s="72" t="s">
        <v>54</v>
      </c>
      <c r="S148" s="80">
        <f>COUNTIF(F146:F149, "=TRUE")</f>
        <v>0</v>
      </c>
      <c r="T148">
        <f>COUNTIFS(F146:F149, "=TRUE", G146:G149, "=TRUE")</f>
        <v>0</v>
      </c>
      <c r="U148" s="72">
        <f>COUNTIFS(F146:F149, "=TRUE", H146:H149, "=TRUE")</f>
        <v>0</v>
      </c>
      <c r="V148" s="72">
        <f>COUNTIF(O146:O149, "=TRUE")</f>
        <v>0</v>
      </c>
      <c r="W148" s="199">
        <f>IF(S148=0, 1, T148/S148)</f>
        <v>1</v>
      </c>
      <c r="X148" s="200">
        <f>IF(T148+V148=0, 1, T148/(T148+V148))</f>
        <v>1</v>
      </c>
    </row>
    <row r="149" spans="1:24" ht="15.75" customHeight="1">
      <c r="A149" s="166"/>
      <c r="B149" s="179"/>
      <c r="C149" s="182"/>
      <c r="D149" s="157"/>
      <c r="E149" s="157"/>
      <c r="F149" s="157"/>
      <c r="G149" s="157"/>
      <c r="H149" s="157"/>
      <c r="I149" s="151"/>
      <c r="J149" s="155"/>
      <c r="K149" s="151"/>
      <c r="L149" s="153"/>
      <c r="M149" s="170"/>
      <c r="N149" s="167"/>
      <c r="O149" s="166"/>
      <c r="P149" s="155"/>
      <c r="R149" s="97" t="s">
        <v>72</v>
      </c>
      <c r="S149" s="69">
        <f>SUM(S146:S148)</f>
        <v>1</v>
      </c>
      <c r="T149" s="126">
        <f>SUM(T146:T148)</f>
        <v>1</v>
      </c>
      <c r="U149" s="97">
        <f>S149-T149</f>
        <v>0</v>
      </c>
      <c r="V149" s="97">
        <f>SUM(V146:V148)</f>
        <v>2</v>
      </c>
      <c r="W149" s="203">
        <f>IF(S149=0, 1, T149/S149)</f>
        <v>1</v>
      </c>
      <c r="X149" s="201">
        <f>IF(T149+V149=0, 1, T149/(T149+V149))</f>
        <v>0.33333333333333331</v>
      </c>
    </row>
    <row r="150" spans="1:24" s="126" customFormat="1">
      <c r="A150" s="173"/>
      <c r="B150" s="177"/>
      <c r="C150" s="183"/>
      <c r="D150" s="172"/>
      <c r="E150" s="172"/>
      <c r="F150" s="172"/>
      <c r="G150" s="172"/>
      <c r="H150" s="172"/>
      <c r="I150" s="162"/>
      <c r="J150" s="171"/>
      <c r="K150" s="162"/>
      <c r="L150" s="175"/>
      <c r="M150" s="174"/>
      <c r="N150" s="173"/>
      <c r="O150" s="173"/>
      <c r="P150" s="171"/>
    </row>
    <row r="151" spans="1:24">
      <c r="A151" s="167" t="s">
        <v>240</v>
      </c>
      <c r="B151" s="178" t="s">
        <v>203</v>
      </c>
      <c r="C151" s="184" t="s">
        <v>204</v>
      </c>
      <c r="D151" s="157"/>
      <c r="E151" s="156" t="b">
        <v>1</v>
      </c>
      <c r="F151" s="157"/>
      <c r="G151" s="156" t="b">
        <v>1</v>
      </c>
      <c r="I151" s="151"/>
      <c r="J151" s="155"/>
      <c r="K151" s="151"/>
      <c r="L151" s="153"/>
      <c r="M151" s="170"/>
      <c r="N151" s="166"/>
      <c r="O151" s="167"/>
      <c r="P151" s="155"/>
      <c r="R151" s="101" t="s">
        <v>52</v>
      </c>
      <c r="S151" s="91">
        <f>COUNTIF(D151:D154, "=TRUE")</f>
        <v>0</v>
      </c>
      <c r="T151" s="102">
        <f>COUNTIFS(D151:D154, "=TRUE", G151:G154, "=TRUE")</f>
        <v>0</v>
      </c>
      <c r="U151" s="101">
        <f>COUNTIFS(D151:D154, "=TRUE", H151:H154, "=TRUE")</f>
        <v>0</v>
      </c>
      <c r="V151" s="101">
        <f>COUNTIF(M151:M154, "=TRUE")</f>
        <v>0</v>
      </c>
      <c r="W151" s="197">
        <f>IF(S151=0, 1, T151/S151)</f>
        <v>1</v>
      </c>
      <c r="X151" s="198">
        <f>IF(T151+V151=0, 1, T151/(T151+V151))</f>
        <v>1</v>
      </c>
    </row>
    <row r="152" spans="1:24">
      <c r="A152" s="166"/>
      <c r="B152" s="178" t="s">
        <v>195</v>
      </c>
      <c r="C152" s="184" t="s">
        <v>81</v>
      </c>
      <c r="D152" s="157"/>
      <c r="E152" s="156" t="b">
        <v>1</v>
      </c>
      <c r="F152" s="157"/>
      <c r="G152" s="156" t="b">
        <v>1</v>
      </c>
      <c r="H152" s="157"/>
      <c r="I152" s="151"/>
      <c r="J152" s="155"/>
      <c r="K152" s="151"/>
      <c r="L152" s="164"/>
      <c r="M152" s="169"/>
      <c r="N152" s="166"/>
      <c r="O152" s="166"/>
      <c r="P152" s="155"/>
      <c r="R152" s="72" t="s">
        <v>53</v>
      </c>
      <c r="S152" s="80">
        <f>COUNTIF(E151:E154, "=TRUE")</f>
        <v>4</v>
      </c>
      <c r="T152">
        <f>COUNTIFS(E151:E154, "=TRUE", G151:G154, "=TRUE")</f>
        <v>4</v>
      </c>
      <c r="U152" s="72">
        <f>COUNTIFS(E151:E154, "=TRUE", H151:H154, "=TRUE")</f>
        <v>0</v>
      </c>
      <c r="V152" s="72">
        <f>COUNTIF(N151:N154, "=TRUE")</f>
        <v>0</v>
      </c>
      <c r="W152" s="199">
        <f>IF(S152=0, 1, T152/S152)</f>
        <v>1</v>
      </c>
      <c r="X152" s="200">
        <f>IF(T152+V152=0, 1, T152/(T152+V152))</f>
        <v>1</v>
      </c>
    </row>
    <row r="153" spans="1:24">
      <c r="A153" s="166"/>
      <c r="B153" s="178" t="s">
        <v>125</v>
      </c>
      <c r="C153" s="184" t="s">
        <v>74</v>
      </c>
      <c r="D153" s="157"/>
      <c r="E153" s="156" t="b">
        <v>1</v>
      </c>
      <c r="F153" s="157"/>
      <c r="G153" s="156" t="b">
        <v>1</v>
      </c>
      <c r="H153" s="157"/>
      <c r="I153" s="151"/>
      <c r="J153" s="155"/>
      <c r="K153" s="151"/>
      <c r="L153" s="164"/>
      <c r="M153" s="169"/>
      <c r="N153" s="166"/>
      <c r="O153" s="166"/>
      <c r="P153" s="155"/>
      <c r="R153" s="72" t="s">
        <v>54</v>
      </c>
      <c r="S153" s="80">
        <f>COUNTIF(F151:F154, "=TRUE")</f>
        <v>0</v>
      </c>
      <c r="T153">
        <f>COUNTIFS(F151:F154, "=TRUE", G151:G154, "=TRUE")</f>
        <v>0</v>
      </c>
      <c r="U153" s="72">
        <f>COUNTIFS(F151:F154, "=TRUE", H151:H154, "=TRUE")</f>
        <v>0</v>
      </c>
      <c r="V153" s="72">
        <f>COUNTIF(O151:O154, "=TRUE")</f>
        <v>0</v>
      </c>
      <c r="W153" s="199">
        <f>IF(S153=0, 1, T153/S153)</f>
        <v>1</v>
      </c>
      <c r="X153" s="200">
        <f>IF(T153+V153=0, 1, T153/(T153+V153))</f>
        <v>1</v>
      </c>
    </row>
    <row r="154" spans="1:24">
      <c r="A154" s="166"/>
      <c r="B154" s="178" t="s">
        <v>141</v>
      </c>
      <c r="C154" s="184" t="s">
        <v>196</v>
      </c>
      <c r="D154" s="157"/>
      <c r="E154" s="156" t="b">
        <v>1</v>
      </c>
      <c r="F154" s="157"/>
      <c r="G154" s="156" t="b">
        <v>1</v>
      </c>
      <c r="H154" s="157"/>
      <c r="I154" s="151"/>
      <c r="J154" s="155"/>
      <c r="K154" s="151"/>
      <c r="L154" s="164"/>
      <c r="M154" s="169"/>
      <c r="N154" s="166"/>
      <c r="O154" s="166"/>
      <c r="P154" s="155"/>
      <c r="R154" s="97" t="s">
        <v>72</v>
      </c>
      <c r="S154" s="69">
        <f>SUM(S151:S153)</f>
        <v>4</v>
      </c>
      <c r="T154" s="126">
        <f>SUM(T151:T153)</f>
        <v>4</v>
      </c>
      <c r="U154" s="97">
        <f>S154-T154</f>
        <v>0</v>
      </c>
      <c r="V154" s="97">
        <f>SUM(V151:V153)</f>
        <v>0</v>
      </c>
      <c r="W154" s="203">
        <f>IF(S154=0, 1, T154/S154)</f>
        <v>1</v>
      </c>
      <c r="X154" s="201">
        <f>IF(T154+V154=0, 1, T154/(T154+V154))</f>
        <v>1</v>
      </c>
    </row>
    <row r="155" spans="1:24" s="126" customFormat="1">
      <c r="A155" s="173"/>
      <c r="B155" s="177"/>
      <c r="C155" s="183"/>
      <c r="D155" s="172"/>
      <c r="E155" s="172"/>
      <c r="F155" s="172"/>
      <c r="G155" s="172"/>
      <c r="H155" s="172"/>
      <c r="I155" s="162"/>
      <c r="J155" s="171"/>
      <c r="K155" s="162"/>
      <c r="L155" s="175"/>
      <c r="M155" s="174"/>
      <c r="N155" s="173"/>
      <c r="O155" s="173"/>
      <c r="P155" s="171"/>
    </row>
    <row r="156" spans="1:24" ht="15.75" customHeight="1">
      <c r="A156" s="167" t="s">
        <v>241</v>
      </c>
      <c r="B156" s="178" t="s">
        <v>242</v>
      </c>
      <c r="C156" s="184" t="s">
        <v>123</v>
      </c>
      <c r="D156" s="156" t="b">
        <v>1</v>
      </c>
      <c r="E156" s="157"/>
      <c r="F156" s="157"/>
      <c r="G156" s="156" t="b">
        <v>1</v>
      </c>
      <c r="I156" s="151"/>
      <c r="J156" s="155"/>
      <c r="K156" s="151"/>
      <c r="L156" s="153"/>
      <c r="M156" s="170"/>
      <c r="N156" s="167"/>
      <c r="O156" s="166"/>
      <c r="P156" s="155"/>
      <c r="R156" s="101" t="s">
        <v>52</v>
      </c>
      <c r="S156" s="91">
        <f>COUNTIF(D156:D159, "=TRUE")</f>
        <v>2</v>
      </c>
      <c r="T156" s="102">
        <f>COUNTIFS(D156:D159, "=TRUE", G156:G159, "=TRUE")</f>
        <v>2</v>
      </c>
      <c r="U156" s="101">
        <f>COUNTIFS(D156:D159, "=TRUE", H156:H159, "=TRUE")</f>
        <v>0</v>
      </c>
      <c r="V156" s="101">
        <f>COUNTIF(M156:M159, "=TRUE")</f>
        <v>0</v>
      </c>
      <c r="W156" s="197">
        <f>IF(S156=0, 1, T156/S156)</f>
        <v>1</v>
      </c>
      <c r="X156" s="198">
        <f>IF(T156+V156=0, 1, T156/(T156+V156))</f>
        <v>1</v>
      </c>
    </row>
    <row r="157" spans="1:24" ht="15.75" customHeight="1">
      <c r="A157" s="166"/>
      <c r="B157" s="178" t="s">
        <v>243</v>
      </c>
      <c r="C157" s="184" t="s">
        <v>156</v>
      </c>
      <c r="D157" s="156" t="b">
        <v>1</v>
      </c>
      <c r="E157" s="157"/>
      <c r="F157" s="157"/>
      <c r="G157" s="156" t="b">
        <v>1</v>
      </c>
      <c r="I157" s="151"/>
      <c r="J157" s="155"/>
      <c r="K157" s="151"/>
      <c r="L157" s="153"/>
      <c r="M157" s="170"/>
      <c r="N157" s="167"/>
      <c r="O157" s="166"/>
      <c r="P157" s="155"/>
      <c r="R157" s="72" t="s">
        <v>53</v>
      </c>
      <c r="S157" s="80">
        <f>COUNTIF(E156:E159, "=TRUE")</f>
        <v>2</v>
      </c>
      <c r="T157">
        <f>COUNTIFS(E156:E159, "=TRUE", G156:G159, "=TRUE")</f>
        <v>0</v>
      </c>
      <c r="U157" s="72">
        <f>COUNTIFS(E156:E159, "=TRUE", H156:H159, "=TRUE")</f>
        <v>2</v>
      </c>
      <c r="V157" s="72">
        <f>COUNTIF(N156:N159, "=TRUE")</f>
        <v>0</v>
      </c>
      <c r="W157" s="199">
        <f>IF(S157=0, 1, T157/S157)</f>
        <v>0</v>
      </c>
      <c r="X157" s="200">
        <f>IF(T157+V157=0, 1, T157/(T157+V157))</f>
        <v>1</v>
      </c>
    </row>
    <row r="158" spans="1:24">
      <c r="A158" s="166"/>
      <c r="B158" s="178" t="s">
        <v>188</v>
      </c>
      <c r="C158" s="184" t="s">
        <v>74</v>
      </c>
      <c r="D158" s="157"/>
      <c r="E158" s="156" t="b">
        <v>1</v>
      </c>
      <c r="F158" s="157"/>
      <c r="G158" s="157"/>
      <c r="H158" s="156" t="b">
        <v>1</v>
      </c>
      <c r="I158" s="151"/>
      <c r="J158" s="155"/>
      <c r="K158" s="151"/>
      <c r="L158" s="164"/>
      <c r="M158" s="169"/>
      <c r="N158" s="166"/>
      <c r="O158" s="166"/>
      <c r="P158" s="155"/>
      <c r="R158" s="72" t="s">
        <v>54</v>
      </c>
      <c r="S158" s="80">
        <f>COUNTIF(F156:F159, "=TRUE")</f>
        <v>0</v>
      </c>
      <c r="T158">
        <f>COUNTIFS(F156:F159, "=TRUE", G156:G159, "=TRUE")</f>
        <v>0</v>
      </c>
      <c r="U158" s="72">
        <f>COUNTIFS(F156:F159, "=TRUE", H156:H159, "=TRUE")</f>
        <v>0</v>
      </c>
      <c r="V158" s="72">
        <f>COUNTIF(O156:O159, "=TRUE")</f>
        <v>0</v>
      </c>
      <c r="W158" s="199">
        <f>IF(S158=0, 1, T158/S158)</f>
        <v>1</v>
      </c>
      <c r="X158" s="200">
        <f>IF(T158+V158=0, 1, T158/(T158+V158))</f>
        <v>1</v>
      </c>
    </row>
    <row r="159" spans="1:24">
      <c r="A159" s="166"/>
      <c r="B159" s="178" t="s">
        <v>244</v>
      </c>
      <c r="C159" s="184" t="s">
        <v>74</v>
      </c>
      <c r="D159" s="157"/>
      <c r="E159" s="156" t="b">
        <v>1</v>
      </c>
      <c r="F159" s="157"/>
      <c r="G159" s="157"/>
      <c r="H159" s="156" t="b">
        <v>1</v>
      </c>
      <c r="I159" s="151"/>
      <c r="J159" s="155"/>
      <c r="K159" s="151"/>
      <c r="L159" s="164"/>
      <c r="M159" s="169"/>
      <c r="N159" s="166"/>
      <c r="O159" s="166"/>
      <c r="P159" s="155"/>
      <c r="R159" s="97" t="s">
        <v>72</v>
      </c>
      <c r="S159" s="69">
        <f>SUM(S156:S158)</f>
        <v>4</v>
      </c>
      <c r="T159" s="126">
        <f>SUM(T156:T158)</f>
        <v>2</v>
      </c>
      <c r="U159" s="97">
        <f>S159-T159</f>
        <v>2</v>
      </c>
      <c r="V159" s="97">
        <f>SUM(V156:V158)</f>
        <v>0</v>
      </c>
      <c r="W159" s="203">
        <f>IF(S159=0, 1, T159/S159)</f>
        <v>0.5</v>
      </c>
      <c r="X159" s="201">
        <f>IF(T159+V159=0, 1, T159/(T159+V159))</f>
        <v>1</v>
      </c>
    </row>
    <row r="160" spans="1:24" s="126" customFormat="1">
      <c r="A160" s="173"/>
      <c r="B160" s="177"/>
      <c r="C160" s="183"/>
      <c r="D160" s="172"/>
      <c r="E160" s="172"/>
      <c r="F160" s="172"/>
      <c r="G160" s="172"/>
      <c r="H160" s="172"/>
      <c r="I160" s="162"/>
      <c r="J160" s="171"/>
      <c r="K160" s="162"/>
      <c r="L160" s="175"/>
      <c r="M160" s="174"/>
      <c r="N160" s="173"/>
      <c r="O160" s="173"/>
      <c r="P160" s="171"/>
    </row>
    <row r="161" spans="1:24">
      <c r="A161" s="167" t="s">
        <v>245</v>
      </c>
      <c r="B161" s="178" t="s">
        <v>198</v>
      </c>
      <c r="C161" s="184" t="s">
        <v>246</v>
      </c>
      <c r="D161" s="156" t="b">
        <v>1</v>
      </c>
      <c r="E161" s="157"/>
      <c r="F161" s="157"/>
      <c r="G161" s="156" t="b">
        <v>1</v>
      </c>
      <c r="H161" s="157"/>
      <c r="I161" s="151"/>
      <c r="J161" s="155"/>
      <c r="K161" s="151"/>
      <c r="L161" s="164"/>
      <c r="M161" s="169"/>
      <c r="N161" s="166"/>
      <c r="O161" s="166"/>
      <c r="P161" s="155"/>
      <c r="R161" s="101" t="s">
        <v>52</v>
      </c>
      <c r="S161" s="91">
        <f>COUNTIF(D161:D165, "=TRUE")</f>
        <v>2</v>
      </c>
      <c r="T161" s="102">
        <f>COUNTIFS(D161:D165, "=TRUE", G161:G165, "=TRUE")</f>
        <v>2</v>
      </c>
      <c r="U161" s="101">
        <f>COUNTIFS(D161:D165, "=TRUE", H161:H165, "=TRUE")</f>
        <v>0</v>
      </c>
      <c r="V161" s="101">
        <f>COUNTIF(M161:M165, "=TRUE")</f>
        <v>0</v>
      </c>
      <c r="W161" s="197">
        <f>IF(S161=0, 1, T161/S161)</f>
        <v>1</v>
      </c>
      <c r="X161" s="198">
        <f>IF(T161+V161=0, 1, T161/(T161+V161))</f>
        <v>1</v>
      </c>
    </row>
    <row r="162" spans="1:24">
      <c r="A162" s="166"/>
      <c r="B162" s="178" t="s">
        <v>247</v>
      </c>
      <c r="C162" s="184" t="s">
        <v>123</v>
      </c>
      <c r="D162" s="156" t="b">
        <v>1</v>
      </c>
      <c r="E162" s="157"/>
      <c r="F162" s="157"/>
      <c r="G162" s="156" t="b">
        <v>1</v>
      </c>
      <c r="H162" s="157"/>
      <c r="I162" s="151"/>
      <c r="J162" s="155"/>
      <c r="K162" s="151"/>
      <c r="L162" s="164"/>
      <c r="M162" s="169"/>
      <c r="N162" s="166"/>
      <c r="O162" s="166"/>
      <c r="P162" s="155"/>
      <c r="R162" s="72" t="s">
        <v>53</v>
      </c>
      <c r="S162" s="80">
        <f>COUNTIF(E161:E165, "=TRUE")</f>
        <v>3</v>
      </c>
      <c r="T162">
        <f>COUNTIFS(E161:E165, "=TRUE", G161:G165, "=TRUE")</f>
        <v>3</v>
      </c>
      <c r="U162" s="72">
        <f>COUNTIFS(E161:E165, "=TRUE", H161:H165, "=TRUE")</f>
        <v>0</v>
      </c>
      <c r="V162" s="72">
        <f>COUNTIF(N161:N165, "=TRUE")</f>
        <v>0</v>
      </c>
      <c r="W162" s="199">
        <f>IF(S162=0, 1, T162/S162)</f>
        <v>1</v>
      </c>
      <c r="X162" s="200">
        <f>IF(T162+V162=0, 1, T162/(T162+V162))</f>
        <v>1</v>
      </c>
    </row>
    <row r="163" spans="1:24">
      <c r="A163" s="166"/>
      <c r="B163" s="178" t="s">
        <v>188</v>
      </c>
      <c r="C163" s="184" t="s">
        <v>81</v>
      </c>
      <c r="D163" s="157"/>
      <c r="E163" s="156" t="b">
        <v>1</v>
      </c>
      <c r="F163" s="157"/>
      <c r="G163" s="156" t="b">
        <v>1</v>
      </c>
      <c r="H163" s="157"/>
      <c r="I163" s="151"/>
      <c r="J163" s="155"/>
      <c r="K163" s="151"/>
      <c r="L163" s="164"/>
      <c r="M163" s="169"/>
      <c r="N163" s="166"/>
      <c r="O163" s="166"/>
      <c r="P163" s="155"/>
      <c r="R163" s="72" t="s">
        <v>54</v>
      </c>
      <c r="S163" s="80">
        <f>COUNTIF(F161:F165, "=TRUE")</f>
        <v>0</v>
      </c>
      <c r="T163">
        <f>COUNTIFS(F161:F165, "=TRUE", G161:G165, "=TRUE")</f>
        <v>0</v>
      </c>
      <c r="U163" s="72">
        <f>COUNTIFS(F161:F165, "=TRUE", H161:H165, "=TRUE")</f>
        <v>0</v>
      </c>
      <c r="V163" s="72">
        <f>COUNTIF(O161:O165, "=TRUE")</f>
        <v>0</v>
      </c>
      <c r="W163" s="199">
        <f>IF(S163=0, 1, T163/S163)</f>
        <v>1</v>
      </c>
      <c r="X163" s="200">
        <f>IF(T163+V163=0, 1, T163/(T163+V163))</f>
        <v>1</v>
      </c>
    </row>
    <row r="164" spans="1:24">
      <c r="A164" s="166"/>
      <c r="B164" s="178" t="s">
        <v>248</v>
      </c>
      <c r="C164" s="184" t="s">
        <v>74</v>
      </c>
      <c r="D164" s="157"/>
      <c r="E164" s="156" t="b">
        <v>1</v>
      </c>
      <c r="F164" s="157"/>
      <c r="G164" s="156" t="b">
        <v>1</v>
      </c>
      <c r="H164" s="157"/>
      <c r="I164" s="151"/>
      <c r="J164" s="155"/>
      <c r="K164" s="151"/>
      <c r="L164" s="164"/>
      <c r="M164" s="169"/>
      <c r="N164" s="166"/>
      <c r="O164" s="166"/>
      <c r="P164" s="155"/>
      <c r="R164" s="97" t="s">
        <v>72</v>
      </c>
      <c r="S164" s="69">
        <f>SUM(S161:S163)</f>
        <v>5</v>
      </c>
      <c r="T164" s="126">
        <f>SUM(T161:T163)</f>
        <v>5</v>
      </c>
      <c r="U164" s="97">
        <f>S164-T164</f>
        <v>0</v>
      </c>
      <c r="V164" s="97">
        <f>SUM(V161:V163)</f>
        <v>0</v>
      </c>
      <c r="W164" s="203">
        <f>IF(S164=0, 1, T164/S164)</f>
        <v>1</v>
      </c>
      <c r="X164" s="201">
        <f>IF(T164+V164=0, 1, T164/(T164+V164))</f>
        <v>1</v>
      </c>
    </row>
    <row r="165" spans="1:24">
      <c r="A165" s="166"/>
      <c r="B165" s="178" t="s">
        <v>249</v>
      </c>
      <c r="C165" s="184" t="s">
        <v>193</v>
      </c>
      <c r="D165" s="157"/>
      <c r="E165" s="156" t="b">
        <v>1</v>
      </c>
      <c r="F165" s="157"/>
      <c r="G165" s="156" t="b">
        <v>1</v>
      </c>
      <c r="H165" s="157"/>
      <c r="I165" s="151"/>
      <c r="J165" s="155"/>
      <c r="K165" s="151"/>
      <c r="L165" s="164"/>
      <c r="M165" s="169"/>
      <c r="N165" s="166"/>
      <c r="O165" s="166"/>
      <c r="P165" s="155"/>
    </row>
    <row r="166" spans="1:24" s="126" customFormat="1">
      <c r="A166" s="173"/>
      <c r="B166" s="177"/>
      <c r="C166" s="183"/>
      <c r="D166" s="172"/>
      <c r="E166" s="172"/>
      <c r="F166" s="172"/>
      <c r="G166" s="172"/>
      <c r="H166" s="172"/>
      <c r="I166" s="162"/>
      <c r="J166" s="171"/>
      <c r="K166" s="162"/>
      <c r="L166" s="175"/>
      <c r="M166" s="174"/>
      <c r="N166" s="173"/>
      <c r="O166" s="173"/>
      <c r="P166" s="171"/>
    </row>
    <row r="167" spans="1:24">
      <c r="A167" s="167" t="s">
        <v>250</v>
      </c>
      <c r="B167" s="178" t="s">
        <v>122</v>
      </c>
      <c r="C167" s="184" t="s">
        <v>123</v>
      </c>
      <c r="D167" s="156" t="b">
        <v>1</v>
      </c>
      <c r="E167" s="157"/>
      <c r="F167" s="157"/>
      <c r="G167" s="156" t="b">
        <v>1</v>
      </c>
      <c r="H167" s="157"/>
      <c r="I167" s="151"/>
      <c r="J167" s="155"/>
      <c r="K167" s="151"/>
      <c r="L167" s="164"/>
      <c r="M167" s="169"/>
      <c r="N167" s="166"/>
      <c r="O167" s="166"/>
      <c r="P167" s="155"/>
      <c r="R167" s="101" t="s">
        <v>52</v>
      </c>
      <c r="S167" s="91">
        <f>COUNTIF(D167:D171, "=TRUE")</f>
        <v>2</v>
      </c>
      <c r="T167" s="102">
        <f>COUNTIFS(D167:D171, "=TRUE", G167:G171, "=TRUE")</f>
        <v>2</v>
      </c>
      <c r="U167" s="101">
        <f>COUNTIFS(D167:D171, "=TRUE", H167:H171, "=TRUE")</f>
        <v>0</v>
      </c>
      <c r="V167" s="101">
        <f>COUNTIF(M167:M171, "=TRUE")</f>
        <v>0</v>
      </c>
      <c r="W167" s="197">
        <f>IF(S167=0, 1, T167/S167)</f>
        <v>1</v>
      </c>
      <c r="X167" s="198">
        <f>IF(T167+V167=0, 1, T167/(T167+V167))</f>
        <v>1</v>
      </c>
    </row>
    <row r="168" spans="1:24">
      <c r="A168" s="166"/>
      <c r="B168" s="178" t="s">
        <v>251</v>
      </c>
      <c r="C168" s="184" t="s">
        <v>65</v>
      </c>
      <c r="D168" s="156" t="b">
        <v>1</v>
      </c>
      <c r="E168" s="157"/>
      <c r="F168" s="157"/>
      <c r="G168" s="156" t="b">
        <v>1</v>
      </c>
      <c r="H168" s="157"/>
      <c r="I168" s="151"/>
      <c r="J168" s="155"/>
      <c r="K168" s="151"/>
      <c r="L168" s="164"/>
      <c r="M168" s="169"/>
      <c r="N168" s="166"/>
      <c r="O168" s="166"/>
      <c r="P168" s="155"/>
      <c r="R168" s="72" t="s">
        <v>53</v>
      </c>
      <c r="S168" s="80">
        <f>COUNTIF(E167:E171, "=TRUE")</f>
        <v>3</v>
      </c>
      <c r="T168">
        <f>COUNTIFS(E167:E171, "=TRUE", G167:G171, "=TRUE")</f>
        <v>1</v>
      </c>
      <c r="U168" s="72">
        <f>COUNTIFS(E167:E171, "=TRUE", H167:H171, "=TRUE")</f>
        <v>2</v>
      </c>
      <c r="V168" s="72">
        <f>COUNTIF(N167:N171, "=TRUE")</f>
        <v>0</v>
      </c>
      <c r="W168" s="199">
        <f>IF(S168=0, 1, T168/S168)</f>
        <v>0.33333333333333331</v>
      </c>
      <c r="X168" s="200">
        <f>IF(T168+V168=0, 1, T168/(T168+V168))</f>
        <v>1</v>
      </c>
    </row>
    <row r="169" spans="1:24">
      <c r="A169" s="166"/>
      <c r="B169" s="178" t="s">
        <v>124</v>
      </c>
      <c r="C169" s="184" t="s">
        <v>74</v>
      </c>
      <c r="D169" s="157"/>
      <c r="E169" s="156" t="b">
        <v>1</v>
      </c>
      <c r="F169" s="157"/>
      <c r="G169" s="156" t="b">
        <v>1</v>
      </c>
      <c r="H169" s="157"/>
      <c r="I169" s="151"/>
      <c r="J169" s="155"/>
      <c r="K169" s="151"/>
      <c r="L169" s="164"/>
      <c r="M169" s="169"/>
      <c r="N169" s="166"/>
      <c r="O169" s="166"/>
      <c r="P169" s="155"/>
      <c r="R169" s="72" t="s">
        <v>54</v>
      </c>
      <c r="S169" s="80">
        <f>COUNTIF(F167:F171, "=TRUE")</f>
        <v>0</v>
      </c>
      <c r="T169">
        <f>COUNTIFS(F167:F171, "=TRUE", G167:G171, "=TRUE")</f>
        <v>0</v>
      </c>
      <c r="U169" s="72">
        <f>COUNTIFS(F167:F171, "=TRUE", H167:H171, "=TRUE")</f>
        <v>0</v>
      </c>
      <c r="V169" s="72">
        <f>COUNTIF(O167:O171, "=TRUE")</f>
        <v>0</v>
      </c>
      <c r="W169" s="199">
        <f>IF(S169=0, 1, T169/S169)</f>
        <v>1</v>
      </c>
      <c r="X169" s="200">
        <f>IF(T169+V169=0, 1, T169/(T169+V169))</f>
        <v>1</v>
      </c>
    </row>
    <row r="170" spans="1:24">
      <c r="A170" s="166"/>
      <c r="B170" s="178" t="s">
        <v>252</v>
      </c>
      <c r="C170" s="184" t="s">
        <v>145</v>
      </c>
      <c r="D170" s="157"/>
      <c r="E170" s="156" t="b">
        <v>1</v>
      </c>
      <c r="F170" s="157"/>
      <c r="G170" s="157"/>
      <c r="H170" s="156" t="b">
        <v>1</v>
      </c>
      <c r="I170" s="151"/>
      <c r="J170" s="155"/>
      <c r="K170" s="151"/>
      <c r="L170" s="164"/>
      <c r="M170" s="169"/>
      <c r="N170" s="166"/>
      <c r="O170" s="166"/>
      <c r="P170" s="155"/>
      <c r="R170" s="97" t="s">
        <v>72</v>
      </c>
      <c r="S170" s="69">
        <f>SUM(S167:S169)</f>
        <v>5</v>
      </c>
      <c r="T170" s="126">
        <f>SUM(T167:T169)</f>
        <v>3</v>
      </c>
      <c r="U170" s="97">
        <f>S170-T170</f>
        <v>2</v>
      </c>
      <c r="V170" s="97">
        <f>SUM(V167:V169)</f>
        <v>0</v>
      </c>
      <c r="W170" s="203">
        <f>IF(S170=0, 1, T170/S170)</f>
        <v>0.6</v>
      </c>
      <c r="X170" s="201">
        <f>IF(T170+V170=0, 1, T170/(T170+V170))</f>
        <v>1</v>
      </c>
    </row>
    <row r="171" spans="1:24">
      <c r="A171" s="166"/>
      <c r="B171" s="178" t="s">
        <v>253</v>
      </c>
      <c r="C171" s="184" t="s">
        <v>74</v>
      </c>
      <c r="D171" s="157"/>
      <c r="E171" s="156" t="b">
        <v>1</v>
      </c>
      <c r="F171" s="157"/>
      <c r="G171" s="157"/>
      <c r="H171" s="156" t="b">
        <v>1</v>
      </c>
      <c r="I171" s="151"/>
      <c r="J171" s="155"/>
      <c r="K171" s="151"/>
      <c r="L171" s="164"/>
      <c r="M171" s="169"/>
      <c r="N171" s="166"/>
      <c r="O171" s="166"/>
      <c r="P171" s="155"/>
    </row>
    <row r="172" spans="1:24" s="126" customFormat="1">
      <c r="A172" s="173"/>
      <c r="B172" s="177"/>
      <c r="C172" s="183"/>
      <c r="D172" s="172"/>
      <c r="E172" s="172"/>
      <c r="F172" s="172"/>
      <c r="G172" s="172"/>
      <c r="H172" s="172"/>
      <c r="I172" s="162"/>
      <c r="J172" s="171"/>
      <c r="K172" s="162"/>
      <c r="L172" s="175"/>
      <c r="M172" s="174"/>
      <c r="N172" s="173"/>
      <c r="O172" s="173"/>
      <c r="P172" s="171"/>
    </row>
    <row r="173" spans="1:24" ht="15.75" customHeight="1">
      <c r="A173" s="167" t="s">
        <v>254</v>
      </c>
      <c r="B173" s="178" t="s">
        <v>170</v>
      </c>
      <c r="C173" s="184" t="s">
        <v>81</v>
      </c>
      <c r="D173" s="157"/>
      <c r="E173" s="156" t="b">
        <v>1</v>
      </c>
      <c r="F173" s="157"/>
      <c r="G173" s="156" t="b">
        <v>1</v>
      </c>
      <c r="H173" s="157"/>
      <c r="I173" s="151"/>
      <c r="J173" s="155"/>
      <c r="K173" s="151" t="s">
        <v>236</v>
      </c>
      <c r="L173" s="153" t="s">
        <v>237</v>
      </c>
      <c r="M173" s="170" t="b">
        <v>1</v>
      </c>
      <c r="N173" s="166"/>
      <c r="O173" s="167"/>
      <c r="P173" s="155"/>
      <c r="R173" s="101" t="s">
        <v>52</v>
      </c>
      <c r="S173" s="91">
        <f>COUNTIF(D173:D176, "=TRUE")</f>
        <v>0</v>
      </c>
      <c r="T173" s="102">
        <f>COUNTIFS(D173:D176, "=TRUE", G173:G176, "=TRUE")</f>
        <v>0</v>
      </c>
      <c r="U173" s="101">
        <f>COUNTIFS(D173:D176, "=TRUE", H173:H176, "=TRUE")</f>
        <v>0</v>
      </c>
      <c r="V173" s="101">
        <f>COUNTIF(M173:M176, "=TRUE")</f>
        <v>1</v>
      </c>
      <c r="W173" s="197">
        <f>IF(S173=0, 1, T173/S173)</f>
        <v>1</v>
      </c>
      <c r="X173" s="198">
        <f>IF(T173+V173=0, 1, T173/(T173+V173))</f>
        <v>0</v>
      </c>
    </row>
    <row r="174" spans="1:24" ht="15.75" customHeight="1">
      <c r="A174" s="166"/>
      <c r="B174" s="178" t="s">
        <v>255</v>
      </c>
      <c r="C174" s="184" t="s">
        <v>256</v>
      </c>
      <c r="D174" s="157"/>
      <c r="E174" s="157"/>
      <c r="F174" s="156" t="b">
        <v>1</v>
      </c>
      <c r="G174" s="156" t="b">
        <v>1</v>
      </c>
      <c r="H174" s="157"/>
      <c r="I174" s="151"/>
      <c r="J174" s="155"/>
      <c r="K174" s="151"/>
      <c r="L174" s="164"/>
      <c r="M174" s="169"/>
      <c r="N174" s="166"/>
      <c r="O174" s="166"/>
      <c r="P174" s="155"/>
      <c r="R174" s="72" t="s">
        <v>53</v>
      </c>
      <c r="S174" s="80">
        <f>COUNTIF(E173:E176, "=TRUE")</f>
        <v>1</v>
      </c>
      <c r="T174">
        <f>COUNTIFS(E173:E176, "=TRUE", G173:G176, "=TRUE")</f>
        <v>1</v>
      </c>
      <c r="U174" s="72">
        <f>COUNTIFS(E173:E176, "=TRUE", H173:H176, "=TRUE")</f>
        <v>0</v>
      </c>
      <c r="V174" s="72">
        <f>COUNTIF(N173:N176, "=TRUE")</f>
        <v>0</v>
      </c>
      <c r="W174" s="199">
        <f>IF(S174=0, 1, T174/S174)</f>
        <v>1</v>
      </c>
      <c r="X174" s="200">
        <f>IF(T174+V174=0, 1, T174/(T174+V174))</f>
        <v>1</v>
      </c>
    </row>
    <row r="175" spans="1:24" ht="15.75" customHeight="1">
      <c r="A175" s="166"/>
      <c r="B175" s="178"/>
      <c r="C175" s="184"/>
      <c r="D175" s="157"/>
      <c r="E175" s="157"/>
      <c r="F175" s="156"/>
      <c r="G175" s="156"/>
      <c r="H175" s="157"/>
      <c r="I175" s="151"/>
      <c r="J175" s="155"/>
      <c r="K175" s="151"/>
      <c r="L175" s="164"/>
      <c r="M175" s="169"/>
      <c r="N175" s="166"/>
      <c r="O175" s="166"/>
      <c r="P175" s="155"/>
      <c r="R175" s="72" t="s">
        <v>54</v>
      </c>
      <c r="S175" s="80">
        <f>COUNTIF(F173:F176, "=TRUE")</f>
        <v>1</v>
      </c>
      <c r="T175">
        <f>COUNTIFS(F173:F176, "=TRUE", G173:G176, "=TRUE")</f>
        <v>1</v>
      </c>
      <c r="U175" s="72">
        <f>COUNTIFS(F173:F176, "=TRUE", H173:H176, "=TRUE")</f>
        <v>0</v>
      </c>
      <c r="V175" s="72">
        <f>COUNTIF(O173:O176, "=TRUE")</f>
        <v>0</v>
      </c>
      <c r="W175" s="199">
        <f>IF(S175=0, 1, T175/S175)</f>
        <v>1</v>
      </c>
      <c r="X175" s="200">
        <f>IF(T175+V175=0, 1, T175/(T175+V175))</f>
        <v>1</v>
      </c>
    </row>
    <row r="176" spans="1:24" ht="15.75" customHeight="1">
      <c r="A176" s="166"/>
      <c r="B176" s="178"/>
      <c r="C176" s="184"/>
      <c r="D176" s="157"/>
      <c r="E176" s="157"/>
      <c r="F176" s="156"/>
      <c r="G176" s="156"/>
      <c r="H176" s="157"/>
      <c r="I176" s="151"/>
      <c r="J176" s="155"/>
      <c r="K176" s="151"/>
      <c r="L176" s="164"/>
      <c r="M176" s="169"/>
      <c r="N176" s="166"/>
      <c r="O176" s="166"/>
      <c r="P176" s="155"/>
      <c r="R176" s="97" t="s">
        <v>72</v>
      </c>
      <c r="S176" s="69">
        <f>SUM(S173:S175)</f>
        <v>2</v>
      </c>
      <c r="T176" s="126">
        <f>SUM(T173:T175)</f>
        <v>2</v>
      </c>
      <c r="U176" s="97">
        <f>S176-T176</f>
        <v>0</v>
      </c>
      <c r="V176" s="97">
        <f>SUM(V173:V175)</f>
        <v>1</v>
      </c>
      <c r="W176" s="203">
        <f>IF(S176=0, 1, T176/S176)</f>
        <v>1</v>
      </c>
      <c r="X176" s="201">
        <f>IF(T176+V176=0, 1, T176/(T176+V176))</f>
        <v>0.66666666666666663</v>
      </c>
    </row>
    <row r="177" spans="1:24" s="126" customFormat="1">
      <c r="A177" s="173"/>
      <c r="B177" s="177"/>
      <c r="C177" s="183"/>
      <c r="D177" s="172"/>
      <c r="E177" s="172"/>
      <c r="F177" s="172"/>
      <c r="G177" s="172"/>
      <c r="H177" s="172"/>
      <c r="I177" s="162"/>
      <c r="J177" s="171"/>
      <c r="K177" s="162"/>
      <c r="L177" s="175"/>
      <c r="M177" s="174"/>
      <c r="N177" s="173"/>
      <c r="O177" s="173"/>
      <c r="P177" s="171"/>
    </row>
    <row r="178" spans="1:24">
      <c r="A178" s="167" t="s">
        <v>257</v>
      </c>
      <c r="B178" s="178" t="s">
        <v>258</v>
      </c>
      <c r="C178" s="184" t="s">
        <v>259</v>
      </c>
      <c r="D178" s="156" t="b">
        <v>1</v>
      </c>
      <c r="E178" s="157"/>
      <c r="F178" s="157"/>
      <c r="G178" s="156" t="b">
        <v>1</v>
      </c>
      <c r="H178" s="157"/>
      <c r="I178" s="151"/>
      <c r="J178" s="155"/>
      <c r="K178" s="151"/>
      <c r="L178" s="164"/>
      <c r="M178" s="169"/>
      <c r="N178" s="166"/>
      <c r="O178" s="166"/>
      <c r="P178" s="155"/>
      <c r="R178" s="101" t="s">
        <v>52</v>
      </c>
      <c r="S178" s="91">
        <f>COUNTIF(D178:D182, "=TRUE")</f>
        <v>3</v>
      </c>
      <c r="T178" s="102">
        <f>COUNTIFS(D178:D182, "=TRUE", G178:G182, "=TRUE")</f>
        <v>3</v>
      </c>
      <c r="U178" s="101">
        <f>COUNTIFS(D178:D182, "=TRUE", H178:H182, "=TRUE")</f>
        <v>0</v>
      </c>
      <c r="V178" s="101">
        <f>COUNTIF(M178:M182, "=TRUE")</f>
        <v>0</v>
      </c>
      <c r="W178" s="197">
        <f>IF(S178=0, 1, T178/S178)</f>
        <v>1</v>
      </c>
      <c r="X178" s="198">
        <f>IF(T178+V178=0, 1, T178/(T178+V178))</f>
        <v>1</v>
      </c>
    </row>
    <row r="179" spans="1:24">
      <c r="A179" s="166"/>
      <c r="B179" s="178" t="s">
        <v>260</v>
      </c>
      <c r="C179" s="184" t="s">
        <v>261</v>
      </c>
      <c r="D179" s="156" t="b">
        <v>1</v>
      </c>
      <c r="E179" s="157"/>
      <c r="F179" s="157"/>
      <c r="G179" s="156" t="b">
        <v>1</v>
      </c>
      <c r="H179" s="157"/>
      <c r="I179" s="151"/>
      <c r="J179" s="155"/>
      <c r="K179" s="151"/>
      <c r="L179" s="164"/>
      <c r="M179" s="169"/>
      <c r="N179" s="166"/>
      <c r="O179" s="166"/>
      <c r="P179" s="155"/>
      <c r="R179" s="72" t="s">
        <v>53</v>
      </c>
      <c r="S179" s="80">
        <f>COUNTIF(E178:E182, "=TRUE")</f>
        <v>2</v>
      </c>
      <c r="T179">
        <f>COUNTIFS(E178:E182, "=TRUE", G178:G182, "=TRUE")</f>
        <v>0</v>
      </c>
      <c r="U179" s="72">
        <f>COUNTIFS(E178:E182, "=TRUE", H178:H182, "=TRUE")</f>
        <v>2</v>
      </c>
      <c r="V179" s="72">
        <f>COUNTIF(N178:N182, "=TRUE")</f>
        <v>0</v>
      </c>
      <c r="W179" s="199">
        <f>IF(S179=0, 1, T179/S179)</f>
        <v>0</v>
      </c>
      <c r="X179" s="200">
        <f>IF(T179+V179=0, 1, T179/(T179+V179))</f>
        <v>1</v>
      </c>
    </row>
    <row r="180" spans="1:24">
      <c r="A180" s="166"/>
      <c r="B180" s="178" t="s">
        <v>68</v>
      </c>
      <c r="C180" s="184" t="s">
        <v>262</v>
      </c>
      <c r="D180" s="156" t="b">
        <v>1</v>
      </c>
      <c r="E180" s="157"/>
      <c r="F180" s="157"/>
      <c r="G180" s="156" t="b">
        <v>1</v>
      </c>
      <c r="H180" s="157"/>
      <c r="I180" s="151"/>
      <c r="J180" s="155"/>
      <c r="K180" s="151"/>
      <c r="L180" s="164"/>
      <c r="M180" s="169"/>
      <c r="N180" s="166"/>
      <c r="O180" s="166"/>
      <c r="P180" s="155"/>
      <c r="R180" s="72" t="s">
        <v>54</v>
      </c>
      <c r="S180" s="80">
        <f>COUNTIF(F178:F182, "=TRUE")</f>
        <v>0</v>
      </c>
      <c r="T180">
        <f>COUNTIFS(F178:F182, "=TRUE", G178:G182, "=TRUE")</f>
        <v>0</v>
      </c>
      <c r="U180" s="72">
        <f>COUNTIFS(F178:F182, "=TRUE", H178:H182, "=TRUE")</f>
        <v>0</v>
      </c>
      <c r="V180" s="72">
        <f>COUNTIF(O178:O182, "=TRUE")</f>
        <v>0</v>
      </c>
      <c r="W180" s="199">
        <f>IF(S180=0, 1, T180/S180)</f>
        <v>1</v>
      </c>
      <c r="X180" s="200">
        <f>IF(T180+V180=0, 1, T180/(T180+V180))</f>
        <v>1</v>
      </c>
    </row>
    <row r="181" spans="1:24">
      <c r="A181" s="166"/>
      <c r="B181" s="178" t="s">
        <v>263</v>
      </c>
      <c r="C181" s="184" t="s">
        <v>117</v>
      </c>
      <c r="D181" s="157"/>
      <c r="E181" s="156" t="b">
        <v>1</v>
      </c>
      <c r="F181" s="157"/>
      <c r="G181" s="157"/>
      <c r="H181" s="156" t="b">
        <v>1</v>
      </c>
      <c r="I181" s="151"/>
      <c r="J181" s="155"/>
      <c r="K181" s="151"/>
      <c r="L181" s="164"/>
      <c r="M181" s="169"/>
      <c r="N181" s="166"/>
      <c r="O181" s="166"/>
      <c r="P181" s="155"/>
      <c r="R181" s="97" t="s">
        <v>72</v>
      </c>
      <c r="S181" s="69">
        <f>SUM(S178:S180)</f>
        <v>5</v>
      </c>
      <c r="T181" s="126">
        <f>SUM(T178:T180)</f>
        <v>3</v>
      </c>
      <c r="U181" s="97">
        <f>S181-T181</f>
        <v>2</v>
      </c>
      <c r="V181" s="97">
        <f>SUM(V178:V180)</f>
        <v>0</v>
      </c>
      <c r="W181" s="203">
        <f>IF(S181=0, 1, T181/S181)</f>
        <v>0.6</v>
      </c>
      <c r="X181" s="201">
        <f>IF(T181+V181=0, 1, T181/(T181+V181))</f>
        <v>1</v>
      </c>
    </row>
    <row r="182" spans="1:24">
      <c r="A182" s="166"/>
      <c r="B182" s="178" t="s">
        <v>264</v>
      </c>
      <c r="C182" s="184" t="s">
        <v>74</v>
      </c>
      <c r="D182" s="157"/>
      <c r="E182" s="156" t="b">
        <v>1</v>
      </c>
      <c r="F182" s="157"/>
      <c r="G182" s="157"/>
      <c r="H182" s="156" t="b">
        <v>1</v>
      </c>
      <c r="I182" s="151"/>
      <c r="J182" s="155"/>
      <c r="K182" s="151"/>
      <c r="L182" s="164"/>
      <c r="M182" s="169"/>
      <c r="N182" s="166"/>
      <c r="O182" s="166"/>
      <c r="P182" s="155"/>
    </row>
    <row r="183" spans="1:24" s="126" customFormat="1">
      <c r="A183" s="97"/>
      <c r="B183" s="186"/>
      <c r="C183" s="100"/>
      <c r="D183" s="98"/>
      <c r="E183" s="98"/>
      <c r="F183" s="98"/>
      <c r="G183" s="98"/>
      <c r="H183" s="98"/>
      <c r="J183" s="69"/>
      <c r="L183" s="187"/>
      <c r="M183" s="188"/>
      <c r="N183" s="97"/>
      <c r="O183" s="97"/>
      <c r="P183" s="69"/>
      <c r="R183" s="204" t="s">
        <v>265</v>
      </c>
      <c r="S183" s="78" t="s">
        <v>58</v>
      </c>
      <c r="T183" s="78" t="s">
        <v>59</v>
      </c>
      <c r="U183" s="78" t="s">
        <v>60</v>
      </c>
      <c r="V183" s="78" t="s">
        <v>61</v>
      </c>
      <c r="W183" s="78" t="s">
        <v>43</v>
      </c>
      <c r="X183" s="78" t="s">
        <v>45</v>
      </c>
    </row>
    <row r="184" spans="1:24">
      <c r="R184" s="101" t="s">
        <v>52</v>
      </c>
      <c r="S184" s="91">
        <f>SUM(S5,S16,S21,S26,S31,S36,S46,S51,S60,S65,S86,S99,S104,S109,S117,S125,S132,S141,S151,S156,S161,S167,S173,S178)</f>
        <v>31</v>
      </c>
      <c r="T184" s="91">
        <f>SUM(T5,T16,T21,T26,T31,T36,T46,T51,T60,T65,T86,T99,T104,T109,T117,T125,T132,T141,T151,T156,T161,T167,T173,T178)</f>
        <v>30</v>
      </c>
      <c r="U184" s="91">
        <f>SUM(U5,U16,U21,U26,U31,U36,U46,U51,U60,U65,U86,U99,U104,U109,U117,U125,U132,U141,U151,U156,U161,U167,U173,U178)</f>
        <v>1</v>
      </c>
      <c r="V184" s="91">
        <f>SUM(V5,V16,V21,V26,V31,V36,V46,V51,V60,V65,V86,V99,V104,V109,V117,V125,V132,V141,V151,V156,V161,V167,V173,V178)</f>
        <v>4</v>
      </c>
      <c r="W184" s="197">
        <f>IF(S184=0, 1, T184/S184)</f>
        <v>0.967741935483871</v>
      </c>
      <c r="X184" s="198">
        <f>IF(T184+V184=0, 1, T184/(T184+V184))</f>
        <v>0.88235294117647056</v>
      </c>
    </row>
    <row r="185" spans="1:24">
      <c r="R185" s="72" t="s">
        <v>53</v>
      </c>
      <c r="S185" s="80">
        <f>SUM(S6,S17,S22,S27,S32,S37,S47,S52,S61,S66,S87,S100,S105,S110,S118,S126,S133,S142,S152,S157,S162,S168,S174,S179)</f>
        <v>70</v>
      </c>
      <c r="T185" s="80">
        <f>SUM(T6,T17,T22,T27,T32,T37,T47,T52,T61,T66,T87,T100,T105,T110,T118,T126,T133,T142,T152,T157,T162,T168,T174,T179)</f>
        <v>53</v>
      </c>
      <c r="U185" s="80">
        <f>SUM(U6,U17,U22,U27,U32,U37,U47,U52,U61,U66,U87,U100,U105,U110,U118,U126,U133,U142,U152,U157,U162,U168,U174,U179)</f>
        <v>17</v>
      </c>
      <c r="V185" s="80">
        <f>SUM(V6,V17,V22,V27,V32,V37,V47,V52,V61,V66,V87,V100,V105,V110,V118,V126,V133,V142,V152,V157,V162,V168,V174,V179)</f>
        <v>5</v>
      </c>
      <c r="W185" s="199">
        <f>IF(S185=0, 1, T185/S185)</f>
        <v>0.75714285714285712</v>
      </c>
      <c r="X185" s="200">
        <f>IF(T185+V185=0, 1, T185/(T185+V185))</f>
        <v>0.91379310344827591</v>
      </c>
    </row>
    <row r="186" spans="1:24">
      <c r="R186" s="72" t="s">
        <v>54</v>
      </c>
      <c r="S186" s="81">
        <f>SUM(S7,S18,S23,S28,S33,S38,S48,S53,S62,S67,S88,S101,S106,S111,S119,S127,S134,S143,S153,S158,S163,S169,S175,S180)</f>
        <v>2</v>
      </c>
      <c r="T186" s="81">
        <f>SUM(T7,T18,T23,T28,T33,T38,T48,T53,T62,T67,T88,T101,T106,T111,T119,T127,T134,T143,T153,T158,T163,T169,T175,T180)</f>
        <v>2</v>
      </c>
      <c r="U186" s="81">
        <f>SUM(U7,U18,U23,U28,U33,U38,U48,U53,U62,U67,U88,U101,U106,U111,U119,U127,U134,U143,U153,U158,U163,U169,U175,U180)</f>
        <v>0</v>
      </c>
      <c r="V186" s="81">
        <f>SUM(V7,V18,V23,V28,V33,V38,V48,V53,V62,V67,V88,V101,V106,V111,V119,V127,V134,V143,V153,V158,V163,V169,V175,V180)</f>
        <v>3</v>
      </c>
      <c r="W186" s="199">
        <f>IF(S186=0, 1, T186/S186)</f>
        <v>1</v>
      </c>
      <c r="X186" s="200">
        <f>IF(T186+V186=0, 1, T186/(T186+V186))</f>
        <v>0.4</v>
      </c>
    </row>
    <row r="187" spans="1:24">
      <c r="R187" s="97" t="s">
        <v>72</v>
      </c>
      <c r="S187" s="81">
        <f>SUM(S184:S186)</f>
        <v>103</v>
      </c>
      <c r="T187" s="126">
        <f>SUM(T184:T186)</f>
        <v>85</v>
      </c>
      <c r="U187" s="97">
        <f>S187-T187</f>
        <v>18</v>
      </c>
      <c r="V187" s="97">
        <f>SUM(V184:V186)</f>
        <v>12</v>
      </c>
      <c r="W187" s="203">
        <f>IF(S187=0, 1, T187/S187)</f>
        <v>0.82524271844660191</v>
      </c>
      <c r="X187" s="201">
        <f>IF(T187+V187=0, 1, T187/(T187+V187))</f>
        <v>0.87628865979381443</v>
      </c>
    </row>
    <row r="188" spans="1:24">
      <c r="V188">
        <f>T187+V187</f>
        <v>97</v>
      </c>
    </row>
  </sheetData>
  <mergeCells count="3">
    <mergeCell ref="B1:D1"/>
    <mergeCell ref="S1:U1"/>
    <mergeCell ref="AB1:A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A76-3551-4FA9-8860-14B331965FF5}">
  <sheetPr>
    <tabColor theme="4" tint="0.39997558519241921"/>
  </sheetPr>
  <dimension ref="A1:X130"/>
  <sheetViews>
    <sheetView workbookViewId="0">
      <pane xSplit="1" ySplit="2" topLeftCell="B114" activePane="bottomRight" state="frozen"/>
      <selection pane="bottomRight" activeCell="R138" sqref="A135:R138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20"/>
    <col min="3" max="3" width="17.28515625" customWidth="1"/>
    <col min="4" max="4" width="13.7109375" style="72" customWidth="1"/>
    <col min="5" max="5" width="13.7109375" style="80" customWidth="1"/>
    <col min="6" max="8" width="13.7109375" style="73" customWidth="1"/>
    <col min="9" max="9" width="27.28515625" style="89" customWidth="1"/>
    <col min="11" max="11" width="9.140625" style="120"/>
    <col min="12" max="12" width="17.140625" style="67" customWidth="1"/>
    <col min="13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24">
      <c r="A1" s="180"/>
      <c r="B1" s="230" t="s">
        <v>266</v>
      </c>
      <c r="C1" s="231"/>
      <c r="D1" s="232"/>
      <c r="E1" s="154"/>
      <c r="F1" s="158"/>
      <c r="G1" s="158"/>
      <c r="H1" s="158"/>
      <c r="I1" s="196"/>
      <c r="J1" s="151"/>
      <c r="K1" s="230" t="s">
        <v>48</v>
      </c>
      <c r="L1" s="231"/>
      <c r="M1" s="231"/>
      <c r="N1" s="231"/>
      <c r="O1" s="231"/>
      <c r="P1" s="232"/>
    </row>
    <row r="2" spans="1:24" s="126" customFormat="1">
      <c r="A2" s="165" t="s">
        <v>49</v>
      </c>
      <c r="B2" s="191" t="s">
        <v>50</v>
      </c>
      <c r="C2" s="160" t="s">
        <v>51</v>
      </c>
      <c r="D2" s="165" t="s">
        <v>52</v>
      </c>
      <c r="E2" s="159" t="s">
        <v>53</v>
      </c>
      <c r="F2" s="161" t="s">
        <v>54</v>
      </c>
      <c r="G2" s="161" t="s">
        <v>55</v>
      </c>
      <c r="H2" s="161" t="s">
        <v>56</v>
      </c>
      <c r="I2" s="181" t="s">
        <v>57</v>
      </c>
      <c r="J2" s="162"/>
      <c r="K2" s="191" t="s">
        <v>50</v>
      </c>
      <c r="L2" s="163" t="s">
        <v>51</v>
      </c>
      <c r="M2" s="165" t="s">
        <v>52</v>
      </c>
      <c r="N2" s="165" t="s">
        <v>53</v>
      </c>
      <c r="O2" s="165" t="s">
        <v>54</v>
      </c>
      <c r="P2" s="159" t="s">
        <v>57</v>
      </c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</row>
    <row r="3" spans="1:24" ht="15.75" customHeight="1">
      <c r="A3" s="167" t="s">
        <v>220</v>
      </c>
      <c r="B3" s="192" t="s">
        <v>267</v>
      </c>
      <c r="C3" s="153" t="s">
        <v>268</v>
      </c>
      <c r="D3" s="167" t="b">
        <v>1</v>
      </c>
      <c r="E3" s="155"/>
      <c r="F3" s="157"/>
      <c r="G3" s="156" t="b">
        <v>1</v>
      </c>
      <c r="H3" s="157"/>
      <c r="I3" s="182"/>
      <c r="J3" s="151"/>
      <c r="K3" s="192" t="s">
        <v>269</v>
      </c>
      <c r="L3" s="153" t="s">
        <v>270</v>
      </c>
      <c r="M3" s="167" t="b">
        <v>1</v>
      </c>
      <c r="N3" s="166"/>
      <c r="O3" s="166"/>
      <c r="P3" s="155"/>
      <c r="R3" s="101" t="s">
        <v>52</v>
      </c>
      <c r="S3" s="91">
        <f>COUNTIF(D3:D6, "=TRUE")</f>
        <v>2</v>
      </c>
      <c r="T3" s="102">
        <f>COUNTIFS(D3:D6, "=TRUE", G3:G6, "=TRUE")</f>
        <v>2</v>
      </c>
      <c r="U3" s="101">
        <f>COUNTIFS(D3:D6, "=TRUE", H3:H6, "=TRUE")</f>
        <v>0</v>
      </c>
      <c r="V3" s="101">
        <f>COUNTIF(M3:M6, "=TRUE")</f>
        <v>1</v>
      </c>
      <c r="W3" s="197">
        <f>IF(S3=0, 1, T3/S3)</f>
        <v>1</v>
      </c>
      <c r="X3" s="198">
        <f>IF(T3+V3=0, 1, T3/(T3+V3))</f>
        <v>0.66666666666666663</v>
      </c>
    </row>
    <row r="4" spans="1:24" ht="15.75" customHeight="1">
      <c r="A4" s="166"/>
      <c r="B4" s="192" t="s">
        <v>271</v>
      </c>
      <c r="C4" s="153" t="s">
        <v>272</v>
      </c>
      <c r="D4" s="167" t="b">
        <v>1</v>
      </c>
      <c r="E4" s="155"/>
      <c r="F4" s="157"/>
      <c r="G4" s="156" t="b">
        <v>1</v>
      </c>
      <c r="H4" s="157"/>
      <c r="I4" s="182"/>
      <c r="J4" s="151"/>
      <c r="K4" s="193"/>
      <c r="L4" s="164"/>
      <c r="M4" s="166"/>
      <c r="N4" s="166"/>
      <c r="O4" s="166"/>
      <c r="P4" s="155"/>
      <c r="R4" s="72" t="s">
        <v>53</v>
      </c>
      <c r="S4" s="80">
        <f>COUNTIF(E3:E6, "=TRUE")</f>
        <v>2</v>
      </c>
      <c r="T4">
        <f>COUNTIFS(E3:E6, "=TRUE", G3:G6, "=TRUE")</f>
        <v>0</v>
      </c>
      <c r="U4" s="72">
        <f>COUNTIFS(E3:E6, "=TRUE", H3:H6, "=TRUE")</f>
        <v>2</v>
      </c>
      <c r="V4" s="72">
        <f>COUNTIF(N3:N6, "=TRUE")</f>
        <v>0</v>
      </c>
      <c r="W4" s="199">
        <f>IF(S4=0, 1, T4/S4)</f>
        <v>0</v>
      </c>
      <c r="X4" s="200">
        <f>IF(T4+V4=0, 1, T4/(T4+V4))</f>
        <v>1</v>
      </c>
    </row>
    <row r="5" spans="1:24">
      <c r="A5" s="166"/>
      <c r="B5" s="192">
        <v>129</v>
      </c>
      <c r="C5" s="152" t="s">
        <v>117</v>
      </c>
      <c r="D5" s="166"/>
      <c r="E5" s="190" t="b">
        <v>1</v>
      </c>
      <c r="F5" s="157"/>
      <c r="G5" s="157"/>
      <c r="H5" s="156" t="b">
        <v>1</v>
      </c>
      <c r="I5" s="182"/>
      <c r="J5" s="151"/>
      <c r="K5" s="193"/>
      <c r="L5" s="164"/>
      <c r="M5" s="166"/>
      <c r="N5" s="166"/>
      <c r="O5" s="166"/>
      <c r="P5" s="155"/>
      <c r="R5" s="72" t="s">
        <v>54</v>
      </c>
      <c r="S5" s="80">
        <f>COUNTIF(F3:F6, "=TRUE")</f>
        <v>0</v>
      </c>
      <c r="T5">
        <f>COUNTIFS(F3:F6, "=TRUE", G3:G6, "=TRUE")</f>
        <v>0</v>
      </c>
      <c r="U5" s="72">
        <f>COUNTIFS(F3:F6, "=TRUE", H3:H6, "=TRUE")</f>
        <v>0</v>
      </c>
      <c r="V5" s="72">
        <f>COUNTIF(O3:O6, "=TRUE")</f>
        <v>0</v>
      </c>
      <c r="W5" s="199">
        <f>IF(S5=0, 1, T5/S5)</f>
        <v>1</v>
      </c>
      <c r="X5" s="200">
        <f>IF(T5+V5=0, 1, T5/(T5+V5))</f>
        <v>1</v>
      </c>
    </row>
    <row r="6" spans="1:24">
      <c r="A6" s="166"/>
      <c r="B6" s="192">
        <v>136</v>
      </c>
      <c r="C6" s="152" t="s">
        <v>117</v>
      </c>
      <c r="D6" s="166"/>
      <c r="E6" s="190" t="b">
        <v>1</v>
      </c>
      <c r="F6" s="157"/>
      <c r="G6" s="157"/>
      <c r="H6" s="156" t="b">
        <v>1</v>
      </c>
      <c r="I6" s="182"/>
      <c r="J6" s="151"/>
      <c r="K6" s="193"/>
      <c r="L6" s="164"/>
      <c r="M6" s="166"/>
      <c r="N6" s="166"/>
      <c r="O6" s="166"/>
      <c r="P6" s="155"/>
      <c r="R6" s="97" t="s">
        <v>72</v>
      </c>
      <c r="S6" s="69">
        <f>SUM(S3:S5)</f>
        <v>4</v>
      </c>
      <c r="T6" s="126">
        <f>SUM(T3:T5)</f>
        <v>2</v>
      </c>
      <c r="U6" s="97">
        <f>S6-T6</f>
        <v>2</v>
      </c>
      <c r="V6" s="97">
        <f>SUM(V3:V5)</f>
        <v>1</v>
      </c>
      <c r="W6" s="203">
        <f>IF(S6=0, 1, T6/S6)</f>
        <v>0.5</v>
      </c>
      <c r="X6" s="201">
        <f>IF(T6+V6=0, 1, T6/(T6+V6))</f>
        <v>0.66666666666666663</v>
      </c>
    </row>
    <row r="7" spans="1:24" s="126" customFormat="1">
      <c r="A7" s="173"/>
      <c r="B7" s="194"/>
      <c r="C7" s="162"/>
      <c r="D7" s="173"/>
      <c r="E7" s="171"/>
      <c r="F7" s="172"/>
      <c r="G7" s="172"/>
      <c r="H7" s="172"/>
      <c r="I7" s="183"/>
      <c r="J7" s="162"/>
      <c r="K7" s="194"/>
      <c r="L7" s="175"/>
      <c r="M7" s="173"/>
      <c r="N7" s="173"/>
      <c r="O7" s="173"/>
      <c r="P7" s="171"/>
    </row>
    <row r="8" spans="1:24">
      <c r="A8" s="167" t="s">
        <v>250</v>
      </c>
      <c r="B8" s="192">
        <v>35</v>
      </c>
      <c r="C8" s="152" t="s">
        <v>117</v>
      </c>
      <c r="D8" s="166"/>
      <c r="E8" s="190" t="b">
        <v>1</v>
      </c>
      <c r="F8" s="157"/>
      <c r="G8" s="157"/>
      <c r="H8" s="156" t="b">
        <v>1</v>
      </c>
      <c r="I8" s="182"/>
      <c r="J8" s="151"/>
      <c r="K8" s="193"/>
      <c r="L8" s="164"/>
      <c r="M8" s="166"/>
      <c r="N8" s="166"/>
      <c r="O8" s="166"/>
      <c r="P8" s="155"/>
      <c r="R8" s="101" t="s">
        <v>52</v>
      </c>
      <c r="S8" s="91">
        <f>COUNTIF(D8:D11, "=TRUE")</f>
        <v>0</v>
      </c>
      <c r="T8" s="102">
        <f>COUNTIFS(D8:D11, "=TRUE", G8:G11, "=TRUE")</f>
        <v>0</v>
      </c>
      <c r="U8" s="101">
        <f>COUNTIFS(D8:D11, "=TRUE", H8:H11, "=TRUE")</f>
        <v>0</v>
      </c>
      <c r="V8" s="101">
        <f>COUNTIF(M8:M11, "=TRUE")</f>
        <v>0</v>
      </c>
      <c r="W8" s="197">
        <f>IF(S8=0, 1, T8/S8)</f>
        <v>1</v>
      </c>
      <c r="X8" s="198">
        <f>IF(T8+V8=0, 1, T8/(T8+V8))</f>
        <v>1</v>
      </c>
    </row>
    <row r="9" spans="1:24">
      <c r="A9" s="167"/>
      <c r="B9" s="192"/>
      <c r="C9" s="152"/>
      <c r="D9" s="166"/>
      <c r="E9" s="190"/>
      <c r="F9" s="157"/>
      <c r="G9" s="157"/>
      <c r="H9" s="156"/>
      <c r="I9" s="182"/>
      <c r="J9" s="151"/>
      <c r="K9" s="193"/>
      <c r="L9" s="164"/>
      <c r="M9" s="166"/>
      <c r="N9" s="166"/>
      <c r="O9" s="166"/>
      <c r="P9" s="155"/>
      <c r="R9" s="72" t="s">
        <v>53</v>
      </c>
      <c r="S9" s="80">
        <f>COUNTIF(E8:E11, "=TRUE")</f>
        <v>1</v>
      </c>
      <c r="T9">
        <f>COUNTIFS(E8:E11, "=TRUE", G8:G11, "=TRUE")</f>
        <v>0</v>
      </c>
      <c r="U9" s="72">
        <f>COUNTIFS(E8:E11, "=TRUE", H8:H11, "=TRUE")</f>
        <v>1</v>
      </c>
      <c r="V9" s="72">
        <f>COUNTIF(N8:N11, "=TRUE")</f>
        <v>0</v>
      </c>
      <c r="W9" s="199">
        <f>IF(S9=0, 1, T9/S9)</f>
        <v>0</v>
      </c>
      <c r="X9" s="200">
        <f>IF(T9+V9=0, 1, T9/(T9+V9))</f>
        <v>1</v>
      </c>
    </row>
    <row r="10" spans="1:24">
      <c r="A10" s="167"/>
      <c r="B10" s="192"/>
      <c r="C10" s="152"/>
      <c r="D10" s="166"/>
      <c r="E10" s="190"/>
      <c r="F10" s="157"/>
      <c r="G10" s="157"/>
      <c r="H10" s="156"/>
      <c r="I10" s="182"/>
      <c r="J10" s="151"/>
      <c r="K10" s="193"/>
      <c r="L10" s="164"/>
      <c r="M10" s="166"/>
      <c r="N10" s="166"/>
      <c r="O10" s="166"/>
      <c r="P10" s="155"/>
      <c r="R10" s="72" t="s">
        <v>54</v>
      </c>
      <c r="S10" s="80">
        <f>COUNTIF(F8:F11, "=TRUE")</f>
        <v>0</v>
      </c>
      <c r="T10">
        <f>COUNTIFS(F8:F11, "=TRUE", G8:G11, "=TRUE")</f>
        <v>0</v>
      </c>
      <c r="U10" s="72">
        <f>COUNTIFS(F8:F11, "=TRUE", H8:H11, "=TRUE")</f>
        <v>0</v>
      </c>
      <c r="V10" s="72">
        <f>COUNTIF(O8:O11, "=TRUE")</f>
        <v>0</v>
      </c>
      <c r="W10" s="199">
        <f>IF(S10=0, 1, T10/S10)</f>
        <v>1</v>
      </c>
      <c r="X10" s="200">
        <f>IF(T10+V10=0, 1, T10/(T10+V10))</f>
        <v>1</v>
      </c>
    </row>
    <row r="11" spans="1:24">
      <c r="A11" s="167"/>
      <c r="B11" s="192"/>
      <c r="C11" s="152"/>
      <c r="D11" s="166"/>
      <c r="E11" s="190"/>
      <c r="F11" s="157"/>
      <c r="G11" s="157"/>
      <c r="H11" s="156"/>
      <c r="I11" s="182"/>
      <c r="J11" s="151"/>
      <c r="K11" s="193"/>
      <c r="L11" s="164"/>
      <c r="M11" s="166"/>
      <c r="N11" s="166"/>
      <c r="O11" s="166"/>
      <c r="P11" s="155"/>
      <c r="R11" s="97" t="s">
        <v>72</v>
      </c>
      <c r="S11" s="69">
        <f>SUM(S8:S10)</f>
        <v>1</v>
      </c>
      <c r="T11" s="126">
        <f>SUM(T8:T10)</f>
        <v>0</v>
      </c>
      <c r="U11" s="97">
        <f>S11-T11</f>
        <v>1</v>
      </c>
      <c r="V11" s="97">
        <f>SUM(V8:V10)</f>
        <v>0</v>
      </c>
      <c r="W11" s="203">
        <f>IF(S11=0, 1, T11/S11)</f>
        <v>0</v>
      </c>
      <c r="X11" s="201">
        <f>IF(T11+V11=0, 1, T11/(T11+V11))</f>
        <v>1</v>
      </c>
    </row>
    <row r="12" spans="1:24" s="126" customFormat="1">
      <c r="A12" s="173"/>
      <c r="B12" s="194"/>
      <c r="C12" s="162"/>
      <c r="D12" s="173"/>
      <c r="E12" s="171"/>
      <c r="F12" s="172"/>
      <c r="G12" s="172"/>
      <c r="H12" s="172"/>
      <c r="I12" s="183"/>
      <c r="J12" s="162"/>
      <c r="K12" s="194"/>
      <c r="L12" s="175"/>
      <c r="M12" s="173"/>
      <c r="N12" s="173"/>
      <c r="O12" s="173"/>
      <c r="P12" s="171"/>
    </row>
    <row r="13" spans="1:24">
      <c r="A13" s="167" t="s">
        <v>219</v>
      </c>
      <c r="B13" s="193"/>
      <c r="C13" s="151"/>
      <c r="D13" s="166"/>
      <c r="E13" s="155"/>
      <c r="F13" s="157"/>
      <c r="G13" s="157"/>
      <c r="H13" s="157"/>
      <c r="I13" s="182"/>
      <c r="J13" s="151"/>
      <c r="K13" s="193"/>
      <c r="L13" s="164"/>
      <c r="M13" s="166"/>
      <c r="N13" s="166"/>
      <c r="O13" s="166"/>
      <c r="P13" s="155"/>
    </row>
    <row r="14" spans="1:24" s="126" customFormat="1">
      <c r="A14" s="173"/>
      <c r="B14" s="194"/>
      <c r="C14" s="162"/>
      <c r="D14" s="173"/>
      <c r="E14" s="171"/>
      <c r="F14" s="172"/>
      <c r="G14" s="172"/>
      <c r="H14" s="172"/>
      <c r="I14" s="183"/>
      <c r="J14" s="162"/>
      <c r="K14" s="194"/>
      <c r="L14" s="175"/>
      <c r="M14" s="173"/>
      <c r="N14" s="173"/>
      <c r="O14" s="173"/>
      <c r="P14" s="171"/>
    </row>
    <row r="15" spans="1:24">
      <c r="A15" s="167" t="s">
        <v>229</v>
      </c>
      <c r="B15" s="193"/>
      <c r="C15" s="151"/>
      <c r="D15" s="166"/>
      <c r="E15" s="155"/>
      <c r="F15" s="157"/>
      <c r="G15" s="157"/>
      <c r="H15" s="157"/>
      <c r="I15" s="182"/>
      <c r="J15" s="151"/>
      <c r="K15" s="193"/>
      <c r="L15" s="164"/>
      <c r="M15" s="166"/>
      <c r="N15" s="166"/>
      <c r="O15" s="166"/>
      <c r="P15" s="155"/>
    </row>
    <row r="16" spans="1:24" s="126" customFormat="1">
      <c r="A16" s="173"/>
      <c r="B16" s="194"/>
      <c r="C16" s="162"/>
      <c r="D16" s="173"/>
      <c r="E16" s="171"/>
      <c r="F16" s="172"/>
      <c r="G16" s="172"/>
      <c r="H16" s="172"/>
      <c r="I16" s="183"/>
      <c r="J16" s="162"/>
      <c r="K16" s="194"/>
      <c r="L16" s="175"/>
      <c r="M16" s="173"/>
      <c r="N16" s="173"/>
      <c r="O16" s="173"/>
      <c r="P16" s="171"/>
    </row>
    <row r="17" spans="1:24" ht="15.75" customHeight="1">
      <c r="A17" s="167" t="s">
        <v>254</v>
      </c>
      <c r="B17" s="193"/>
      <c r="C17" s="151"/>
      <c r="D17" s="166"/>
      <c r="E17" s="155"/>
      <c r="F17" s="157"/>
      <c r="G17" s="157"/>
      <c r="H17" s="157"/>
      <c r="I17" s="182"/>
      <c r="J17" s="151"/>
      <c r="K17" s="192" t="s">
        <v>273</v>
      </c>
      <c r="L17" s="153" t="s">
        <v>274</v>
      </c>
      <c r="M17" s="166"/>
      <c r="N17" s="166"/>
      <c r="O17" s="167" t="b">
        <v>1</v>
      </c>
      <c r="P17" s="155"/>
      <c r="R17" s="101" t="s">
        <v>52</v>
      </c>
      <c r="S17" s="91">
        <f>COUNTIF(D17:D20, "=TRUE")</f>
        <v>0</v>
      </c>
      <c r="T17" s="102">
        <f>COUNTIFS(D17:D20, "=TRUE", G17:G20, "=TRUE")</f>
        <v>0</v>
      </c>
      <c r="U17" s="101">
        <f>COUNTIFS(D17:D20, "=TRUE", H17:H20, "=TRUE")</f>
        <v>0</v>
      </c>
      <c r="V17" s="101">
        <f>COUNTIF(M17:M20, "=TRUE")</f>
        <v>1</v>
      </c>
      <c r="W17" s="197">
        <f>IF(S17=0, 1, T17/S17)</f>
        <v>1</v>
      </c>
      <c r="X17" s="198">
        <f>IF(T17+V17=0, 1, T17/(T17+V17))</f>
        <v>0</v>
      </c>
    </row>
    <row r="18" spans="1:24">
      <c r="A18" s="166"/>
      <c r="B18" s="193"/>
      <c r="C18" s="151"/>
      <c r="D18" s="166"/>
      <c r="E18" s="155"/>
      <c r="F18" s="157"/>
      <c r="G18" s="157"/>
      <c r="H18" s="157"/>
      <c r="I18" s="182"/>
      <c r="J18" s="151"/>
      <c r="K18" s="192" t="s">
        <v>258</v>
      </c>
      <c r="L18" s="153" t="s">
        <v>275</v>
      </c>
      <c r="M18" s="167" t="b">
        <v>1</v>
      </c>
      <c r="N18" s="166"/>
      <c r="O18" s="166"/>
      <c r="P18" s="155"/>
      <c r="R18" s="72" t="s">
        <v>53</v>
      </c>
      <c r="S18" s="80">
        <f>COUNTIF(E17:E20, "=TRUE")</f>
        <v>0</v>
      </c>
      <c r="T18">
        <f>COUNTIFS(E17:E20, "=TRUE", G17:G20, "=TRUE")</f>
        <v>0</v>
      </c>
      <c r="U18" s="72">
        <f>COUNTIFS(E17:E20, "=TRUE", H17:H20, "=TRUE")</f>
        <v>0</v>
      </c>
      <c r="V18" s="72">
        <f>COUNTIF(N17:N20, "=TRUE")</f>
        <v>0</v>
      </c>
      <c r="W18" s="199">
        <f>IF(S18=0, 1, T18/S18)</f>
        <v>1</v>
      </c>
      <c r="X18" s="200">
        <f>IF(T18+V18=0, 1, T18/(T18+V18))</f>
        <v>1</v>
      </c>
    </row>
    <row r="19" spans="1:24">
      <c r="A19" s="166"/>
      <c r="B19" s="193"/>
      <c r="C19" s="151"/>
      <c r="D19" s="166"/>
      <c r="E19" s="155"/>
      <c r="F19" s="157"/>
      <c r="G19" s="157"/>
      <c r="H19" s="157"/>
      <c r="I19" s="182"/>
      <c r="J19" s="151"/>
      <c r="K19" s="192"/>
      <c r="L19" s="153"/>
      <c r="M19" s="167"/>
      <c r="N19" s="166"/>
      <c r="O19" s="166"/>
      <c r="P19" s="155"/>
      <c r="R19" s="72" t="s">
        <v>54</v>
      </c>
      <c r="S19" s="80">
        <f>COUNTIF(F17:F20, "=TRUE")</f>
        <v>0</v>
      </c>
      <c r="T19">
        <f>COUNTIFS(F17:F20, "=TRUE", G17:G20, "=TRUE")</f>
        <v>0</v>
      </c>
      <c r="U19" s="72">
        <f>COUNTIFS(F17:F20, "=TRUE", H17:H20, "=TRUE")</f>
        <v>0</v>
      </c>
      <c r="V19" s="72">
        <f>COUNTIF(O17:O20, "=TRUE")</f>
        <v>1</v>
      </c>
      <c r="W19" s="199">
        <f>IF(S19=0, 1, T19/S19)</f>
        <v>1</v>
      </c>
      <c r="X19" s="200">
        <f>IF(T19+V19=0, 1, T19/(T19+V19))</f>
        <v>0</v>
      </c>
    </row>
    <row r="20" spans="1:24">
      <c r="A20" s="166"/>
      <c r="B20" s="193"/>
      <c r="C20" s="151"/>
      <c r="D20" s="166"/>
      <c r="E20" s="155"/>
      <c r="F20" s="157"/>
      <c r="G20" s="157"/>
      <c r="H20" s="157"/>
      <c r="I20" s="182"/>
      <c r="J20" s="151"/>
      <c r="K20" s="192"/>
      <c r="L20" s="153"/>
      <c r="M20" s="167"/>
      <c r="N20" s="166"/>
      <c r="O20" s="166"/>
      <c r="P20" s="155"/>
      <c r="R20" s="97" t="s">
        <v>72</v>
      </c>
      <c r="S20" s="69">
        <f>SUM(S17:S19)</f>
        <v>0</v>
      </c>
      <c r="T20" s="126">
        <f>SUM(T17:T19)</f>
        <v>0</v>
      </c>
      <c r="U20" s="97">
        <f>S20-T20</f>
        <v>0</v>
      </c>
      <c r="V20" s="97">
        <f>SUM(V17:V19)</f>
        <v>2</v>
      </c>
      <c r="W20" s="203">
        <f>IF(S20=0, 1, T20/S20)</f>
        <v>1</v>
      </c>
      <c r="X20" s="201">
        <f>IF(T20+V20=0, 1, T20/(T20+V20))</f>
        <v>0</v>
      </c>
    </row>
    <row r="21" spans="1:24" s="126" customFormat="1">
      <c r="A21" s="173"/>
      <c r="B21" s="194"/>
      <c r="C21" s="162"/>
      <c r="D21" s="173"/>
      <c r="E21" s="171"/>
      <c r="F21" s="172"/>
      <c r="G21" s="172"/>
      <c r="H21" s="172"/>
      <c r="I21" s="183"/>
      <c r="J21" s="162"/>
      <c r="K21" s="194"/>
      <c r="L21" s="175"/>
      <c r="M21" s="173"/>
      <c r="N21" s="173"/>
      <c r="O21" s="173"/>
      <c r="P21" s="171"/>
    </row>
    <row r="22" spans="1:24" ht="15.75" customHeight="1">
      <c r="A22" s="167" t="s">
        <v>213</v>
      </c>
      <c r="B22" s="192">
        <v>263</v>
      </c>
      <c r="C22" s="152" t="s">
        <v>117</v>
      </c>
      <c r="D22" s="166"/>
      <c r="E22" s="190" t="b">
        <v>1</v>
      </c>
      <c r="F22" s="157"/>
      <c r="G22" s="157"/>
      <c r="H22" s="156" t="b">
        <v>1</v>
      </c>
      <c r="I22" s="182"/>
      <c r="J22" s="151"/>
      <c r="K22" s="192" t="s">
        <v>276</v>
      </c>
      <c r="L22" s="153" t="s">
        <v>277</v>
      </c>
      <c r="M22" s="167" t="b">
        <v>1</v>
      </c>
      <c r="N22" s="166"/>
      <c r="O22" s="166"/>
      <c r="P22" s="155"/>
      <c r="R22" s="101" t="s">
        <v>52</v>
      </c>
      <c r="S22" s="91">
        <f>COUNTIF(D22:D25, "=TRUE")</f>
        <v>0</v>
      </c>
      <c r="T22" s="102">
        <f>COUNTIFS(D22:D25, "=TRUE", G22:G25, "=TRUE")</f>
        <v>0</v>
      </c>
      <c r="U22" s="101">
        <f>COUNTIFS(D22:D25, "=TRUE", H22:H25, "=TRUE")</f>
        <v>0</v>
      </c>
      <c r="V22" s="101">
        <f>COUNTIF(M22:M25, "=TRUE")</f>
        <v>2</v>
      </c>
      <c r="W22" s="197">
        <f>IF(S22=0, 1, T22/S22)</f>
        <v>1</v>
      </c>
      <c r="X22" s="198">
        <f>IF(T22+V22=0, 1, T22/(T22+V22))</f>
        <v>0</v>
      </c>
    </row>
    <row r="23" spans="1:24" ht="15.75" customHeight="1">
      <c r="A23" s="166"/>
      <c r="B23" s="193"/>
      <c r="C23" s="151"/>
      <c r="D23" s="166"/>
      <c r="E23" s="155"/>
      <c r="F23" s="157"/>
      <c r="G23" s="157"/>
      <c r="H23" s="157"/>
      <c r="I23" s="182"/>
      <c r="J23" s="151"/>
      <c r="K23" s="192" t="s">
        <v>278</v>
      </c>
      <c r="L23" s="153" t="s">
        <v>279</v>
      </c>
      <c r="M23" s="167" t="b">
        <v>1</v>
      </c>
      <c r="N23" s="166"/>
      <c r="O23" s="166"/>
      <c r="P23" s="155"/>
      <c r="R23" s="72" t="s">
        <v>53</v>
      </c>
      <c r="S23" s="80">
        <f>COUNTIF(E22:E25, "=TRUE")</f>
        <v>1</v>
      </c>
      <c r="T23">
        <f>COUNTIFS(E22:E25, "=TRUE", G22:G25, "=TRUE")</f>
        <v>0</v>
      </c>
      <c r="U23" s="72">
        <f>COUNTIFS(E22:E25, "=TRUE", H22:H25, "=TRUE")</f>
        <v>1</v>
      </c>
      <c r="V23" s="72">
        <f>COUNTIF(N22:N25, "=TRUE")</f>
        <v>0</v>
      </c>
      <c r="W23" s="199">
        <f>IF(S23=0, 1, T23/S23)</f>
        <v>0</v>
      </c>
      <c r="X23" s="200">
        <f>IF(T23+V23=0, 1, T23/(T23+V23))</f>
        <v>1</v>
      </c>
    </row>
    <row r="24" spans="1:24" ht="15.75" customHeight="1">
      <c r="A24" s="166"/>
      <c r="B24" s="193"/>
      <c r="C24" s="151"/>
      <c r="D24" s="166"/>
      <c r="E24" s="155"/>
      <c r="F24" s="157"/>
      <c r="G24" s="157"/>
      <c r="H24" s="157"/>
      <c r="I24" s="182"/>
      <c r="J24" s="151"/>
      <c r="K24" s="192"/>
      <c r="L24" s="153"/>
      <c r="M24" s="167"/>
      <c r="N24" s="166"/>
      <c r="O24" s="166"/>
      <c r="P24" s="155"/>
      <c r="R24" s="72" t="s">
        <v>54</v>
      </c>
      <c r="S24" s="80">
        <f>COUNTIF(F22:F25, "=TRUE")</f>
        <v>0</v>
      </c>
      <c r="T24">
        <f>COUNTIFS(F22:F25, "=TRUE", G22:G25, "=TRUE")</f>
        <v>0</v>
      </c>
      <c r="U24" s="72">
        <f>COUNTIFS(F22:F25, "=TRUE", H22:H25, "=TRUE")</f>
        <v>0</v>
      </c>
      <c r="V24" s="72">
        <f>COUNTIF(O22:O25, "=TRUE")</f>
        <v>0</v>
      </c>
      <c r="W24" s="199">
        <f>IF(S24=0, 1, T24/S24)</f>
        <v>1</v>
      </c>
      <c r="X24" s="200">
        <f>IF(T24+V24=0, 1, T24/(T24+V24))</f>
        <v>1</v>
      </c>
    </row>
    <row r="25" spans="1:24" ht="15.75" customHeight="1">
      <c r="A25" s="166"/>
      <c r="B25" s="193"/>
      <c r="C25" s="151"/>
      <c r="D25" s="166"/>
      <c r="E25" s="155"/>
      <c r="F25" s="157"/>
      <c r="G25" s="157"/>
      <c r="H25" s="157"/>
      <c r="I25" s="182"/>
      <c r="J25" s="151"/>
      <c r="K25" s="192"/>
      <c r="L25" s="153"/>
      <c r="M25" s="167"/>
      <c r="N25" s="166"/>
      <c r="O25" s="166"/>
      <c r="P25" s="155"/>
      <c r="R25" s="97" t="s">
        <v>72</v>
      </c>
      <c r="S25" s="69">
        <f>SUM(S22:S24)</f>
        <v>1</v>
      </c>
      <c r="T25" s="126">
        <f>SUM(T22:T24)</f>
        <v>0</v>
      </c>
      <c r="U25" s="97">
        <f>S25-T25</f>
        <v>1</v>
      </c>
      <c r="V25" s="97">
        <f>SUM(V22:V24)</f>
        <v>2</v>
      </c>
      <c r="W25" s="203">
        <f>IF(S25=0, 1, T25/S25)</f>
        <v>0</v>
      </c>
      <c r="X25" s="201">
        <f>IF(T25+V25=0, 1, T25/(T25+V25))</f>
        <v>0</v>
      </c>
    </row>
    <row r="26" spans="1:24" s="126" customFormat="1">
      <c r="A26" s="173"/>
      <c r="B26" s="194"/>
      <c r="C26" s="162"/>
      <c r="D26" s="173"/>
      <c r="E26" s="171"/>
      <c r="F26" s="172"/>
      <c r="G26" s="172"/>
      <c r="H26" s="172"/>
      <c r="I26" s="183"/>
      <c r="J26" s="162"/>
      <c r="K26" s="194"/>
      <c r="L26" s="175"/>
      <c r="M26" s="173"/>
      <c r="N26" s="173"/>
      <c r="O26" s="173"/>
      <c r="P26" s="171"/>
    </row>
    <row r="27" spans="1:24">
      <c r="A27" s="167" t="s">
        <v>194</v>
      </c>
      <c r="B27" s="193"/>
      <c r="C27" s="151"/>
      <c r="D27" s="166"/>
      <c r="E27" s="155"/>
      <c r="F27" s="157"/>
      <c r="G27" s="157"/>
      <c r="H27" s="157"/>
      <c r="I27" s="182"/>
      <c r="J27" s="151"/>
      <c r="K27" s="193"/>
      <c r="L27" s="164"/>
      <c r="M27" s="166"/>
      <c r="N27" s="166"/>
      <c r="O27" s="166"/>
      <c r="P27" s="155"/>
    </row>
    <row r="28" spans="1:24" s="126" customFormat="1">
      <c r="A28" s="173"/>
      <c r="B28" s="194"/>
      <c r="C28" s="162"/>
      <c r="D28" s="173"/>
      <c r="E28" s="171"/>
      <c r="F28" s="172"/>
      <c r="G28" s="172"/>
      <c r="H28" s="172"/>
      <c r="I28" s="183"/>
      <c r="J28" s="162"/>
      <c r="K28" s="194"/>
      <c r="L28" s="175"/>
      <c r="M28" s="173"/>
      <c r="N28" s="173"/>
      <c r="O28" s="173"/>
      <c r="P28" s="171"/>
    </row>
    <row r="29" spans="1:24">
      <c r="A29" s="167" t="s">
        <v>209</v>
      </c>
      <c r="B29" s="192">
        <v>36</v>
      </c>
      <c r="C29" s="152" t="s">
        <v>132</v>
      </c>
      <c r="D29" s="166"/>
      <c r="E29" s="190" t="b">
        <v>1</v>
      </c>
      <c r="F29" s="157"/>
      <c r="G29" s="156" t="b">
        <v>1</v>
      </c>
      <c r="I29" s="182" t="s">
        <v>280</v>
      </c>
      <c r="J29" s="151"/>
      <c r="K29" s="192"/>
      <c r="L29" s="153"/>
      <c r="M29" s="166"/>
      <c r="N29" s="167"/>
      <c r="O29" s="166"/>
      <c r="P29" s="155"/>
      <c r="R29" s="101" t="s">
        <v>52</v>
      </c>
      <c r="S29" s="91">
        <f>COUNTIF(D29:D35, "=TRUE")</f>
        <v>0</v>
      </c>
      <c r="T29" s="102">
        <f>COUNTIFS(D29:D35, "=TRUE", G29:G35, "=TRUE")</f>
        <v>0</v>
      </c>
      <c r="U29" s="101">
        <f>COUNTIFS(D29:D35, "=TRUE", H29:H35, "=TRUE")</f>
        <v>0</v>
      </c>
      <c r="V29" s="101">
        <f>COUNTIF(M29:M35, "=TRUE")</f>
        <v>0</v>
      </c>
      <c r="W29" s="197">
        <f>IF(S29=0, 1, T29/S29)</f>
        <v>1</v>
      </c>
      <c r="X29" s="198">
        <f>IF(T29+V29=0, 1, T29/(T29+V29))</f>
        <v>1</v>
      </c>
    </row>
    <row r="30" spans="1:24">
      <c r="A30" s="166"/>
      <c r="B30" s="192">
        <v>37</v>
      </c>
      <c r="C30" s="152" t="s">
        <v>134</v>
      </c>
      <c r="D30" s="166"/>
      <c r="E30" s="190" t="b">
        <v>1</v>
      </c>
      <c r="F30" s="157"/>
      <c r="G30" s="156" t="b">
        <v>1</v>
      </c>
      <c r="I30" s="182" t="s">
        <v>280</v>
      </c>
      <c r="J30" s="151"/>
      <c r="K30" s="192"/>
      <c r="L30" s="153"/>
      <c r="M30" s="166"/>
      <c r="N30" s="167"/>
      <c r="O30" s="166"/>
      <c r="P30" s="155"/>
      <c r="R30" s="72" t="s">
        <v>53</v>
      </c>
      <c r="S30" s="80">
        <f>COUNTIF(E29:E35, "=TRUE")</f>
        <v>7</v>
      </c>
      <c r="T30">
        <f>COUNTIFS(E29:E35, "=TRUE", G29:G35, "=TRUE")</f>
        <v>7</v>
      </c>
      <c r="U30" s="72">
        <f>COUNTIFS(E29:E35, "=TRUE", H29:H35, "=TRUE")</f>
        <v>0</v>
      </c>
      <c r="V30" s="72">
        <f>COUNTIF(N29:N35, "=TRUE")</f>
        <v>0</v>
      </c>
      <c r="W30" s="199">
        <f>IF(S30=0, 1, T30/S30)</f>
        <v>1</v>
      </c>
      <c r="X30" s="200">
        <f>IF(T30+V30=0, 1, T30/(T30+V30))</f>
        <v>1</v>
      </c>
    </row>
    <row r="31" spans="1:24">
      <c r="A31" s="166"/>
      <c r="B31" s="192">
        <v>38</v>
      </c>
      <c r="C31" s="152" t="s">
        <v>136</v>
      </c>
      <c r="D31" s="166"/>
      <c r="E31" s="190" t="b">
        <v>1</v>
      </c>
      <c r="F31" s="157"/>
      <c r="G31" s="156" t="b">
        <v>1</v>
      </c>
      <c r="I31" s="182" t="s">
        <v>280</v>
      </c>
      <c r="J31" s="151"/>
      <c r="K31" s="192"/>
      <c r="L31" s="153"/>
      <c r="M31" s="166"/>
      <c r="N31" s="167"/>
      <c r="O31" s="166"/>
      <c r="P31" s="155"/>
      <c r="R31" s="72" t="s">
        <v>54</v>
      </c>
      <c r="S31" s="80">
        <f>COUNTIF(F29:F35, "=TRUE")</f>
        <v>0</v>
      </c>
      <c r="T31">
        <f>COUNTIFS(F29:F35, "=TRUE", G29:G35, "=TRUE")</f>
        <v>0</v>
      </c>
      <c r="U31" s="72">
        <f>COUNTIFS(F29:F35, "=TRUE", H29:H35, "=TRUE")</f>
        <v>0</v>
      </c>
      <c r="V31" s="72">
        <f>COUNTIF(O29:O35, "=TRUE")</f>
        <v>0</v>
      </c>
      <c r="W31" s="199">
        <f>IF(S31=0, 1, T31/S31)</f>
        <v>1</v>
      </c>
      <c r="X31" s="200">
        <f>IF(T31+V31=0, 1, T31/(T31+V31))</f>
        <v>1</v>
      </c>
    </row>
    <row r="32" spans="1:24">
      <c r="A32" s="166"/>
      <c r="B32" s="192">
        <v>39</v>
      </c>
      <c r="C32" s="152" t="s">
        <v>138</v>
      </c>
      <c r="D32" s="166"/>
      <c r="E32" s="190" t="b">
        <v>1</v>
      </c>
      <c r="F32" s="157"/>
      <c r="G32" s="156" t="b">
        <v>1</v>
      </c>
      <c r="I32" s="182" t="s">
        <v>280</v>
      </c>
      <c r="J32" s="151"/>
      <c r="K32" s="193"/>
      <c r="L32" s="164"/>
      <c r="M32" s="166"/>
      <c r="N32" s="166"/>
      <c r="O32" s="166"/>
      <c r="P32" s="155"/>
      <c r="R32" s="97" t="s">
        <v>72</v>
      </c>
      <c r="S32" s="69">
        <f>SUM(S29:S31)</f>
        <v>7</v>
      </c>
      <c r="T32" s="126">
        <f>SUM(T29:T31)</f>
        <v>7</v>
      </c>
      <c r="U32" s="97">
        <f>S32-T32</f>
        <v>0</v>
      </c>
      <c r="V32" s="97">
        <f>SUM(V29:V31)</f>
        <v>0</v>
      </c>
      <c r="W32" s="203">
        <f>IF(S32=0, 1, T32/S32)</f>
        <v>1</v>
      </c>
      <c r="X32" s="201">
        <f>IF(T32+V32=0, 1, T32/(T32+V32))</f>
        <v>1</v>
      </c>
    </row>
    <row r="33" spans="1:24">
      <c r="A33" s="166"/>
      <c r="B33" s="192">
        <v>40</v>
      </c>
      <c r="C33" s="152" t="s">
        <v>140</v>
      </c>
      <c r="D33" s="166"/>
      <c r="E33" s="190" t="b">
        <v>1</v>
      </c>
      <c r="F33" s="157"/>
      <c r="G33" s="156" t="b">
        <v>1</v>
      </c>
      <c r="I33" s="182" t="s">
        <v>280</v>
      </c>
      <c r="J33" s="151"/>
      <c r="K33" s="193"/>
      <c r="L33" s="164"/>
      <c r="M33" s="166"/>
      <c r="N33" s="166"/>
      <c r="O33" s="166"/>
      <c r="P33" s="155"/>
    </row>
    <row r="34" spans="1:24">
      <c r="A34" s="166"/>
      <c r="B34" s="192">
        <v>44</v>
      </c>
      <c r="C34" s="152" t="s">
        <v>210</v>
      </c>
      <c r="D34" s="166"/>
      <c r="E34" s="190" t="b">
        <v>1</v>
      </c>
      <c r="F34" s="157"/>
      <c r="G34" s="156" t="b">
        <v>1</v>
      </c>
      <c r="I34" s="182"/>
      <c r="J34" s="151"/>
      <c r="K34" s="193"/>
      <c r="L34" s="164"/>
      <c r="M34" s="166"/>
      <c r="N34" s="166"/>
      <c r="O34" s="166"/>
      <c r="P34" s="155"/>
    </row>
    <row r="35" spans="1:24">
      <c r="A35" s="166"/>
      <c r="B35" s="192">
        <v>48</v>
      </c>
      <c r="C35" s="152" t="s">
        <v>128</v>
      </c>
      <c r="D35" s="166"/>
      <c r="E35" s="190" t="b">
        <v>1</v>
      </c>
      <c r="F35" s="157"/>
      <c r="G35" s="156" t="b">
        <v>1</v>
      </c>
      <c r="I35" s="182"/>
      <c r="J35" s="151"/>
      <c r="K35" s="193"/>
      <c r="L35" s="164"/>
      <c r="M35" s="166"/>
      <c r="N35" s="166"/>
      <c r="O35" s="166"/>
      <c r="P35" s="155"/>
    </row>
    <row r="36" spans="1:24" s="126" customFormat="1">
      <c r="A36" s="173"/>
      <c r="B36" s="194"/>
      <c r="C36" s="162"/>
      <c r="D36" s="173"/>
      <c r="E36" s="171"/>
      <c r="F36" s="172"/>
      <c r="G36" s="172"/>
      <c r="H36" s="172"/>
      <c r="I36" s="183"/>
      <c r="J36" s="162"/>
      <c r="K36" s="194"/>
      <c r="L36" s="175"/>
      <c r="M36" s="173"/>
      <c r="N36" s="173"/>
      <c r="O36" s="173"/>
      <c r="P36" s="171"/>
    </row>
    <row r="37" spans="1:24">
      <c r="A37" s="167" t="s">
        <v>143</v>
      </c>
      <c r="B37" s="193"/>
      <c r="C37" s="151"/>
      <c r="D37" s="166"/>
      <c r="E37" s="155"/>
      <c r="F37" s="157"/>
      <c r="G37" s="157"/>
      <c r="H37" s="157"/>
      <c r="I37" s="182"/>
      <c r="J37" s="151"/>
      <c r="K37" s="193"/>
      <c r="L37" s="164"/>
      <c r="M37" s="166"/>
      <c r="N37" s="166"/>
      <c r="O37" s="166"/>
      <c r="P37" s="155"/>
    </row>
    <row r="38" spans="1:24" s="126" customFormat="1">
      <c r="A38" s="173"/>
      <c r="B38" s="194"/>
      <c r="C38" s="162"/>
      <c r="D38" s="173"/>
      <c r="E38" s="171"/>
      <c r="F38" s="172"/>
      <c r="G38" s="172"/>
      <c r="H38" s="172"/>
      <c r="I38" s="183"/>
      <c r="J38" s="162"/>
      <c r="K38" s="194"/>
      <c r="L38" s="175"/>
      <c r="M38" s="173"/>
      <c r="N38" s="173"/>
      <c r="O38" s="173"/>
      <c r="P38" s="171"/>
    </row>
    <row r="39" spans="1:24">
      <c r="A39" s="167" t="s">
        <v>121</v>
      </c>
      <c r="B39" s="193"/>
      <c r="C39" s="151"/>
      <c r="D39" s="166"/>
      <c r="E39" s="155"/>
      <c r="F39" s="157"/>
      <c r="G39" s="157"/>
      <c r="H39" s="157"/>
      <c r="I39" s="182"/>
      <c r="J39" s="151"/>
      <c r="K39" s="193"/>
      <c r="L39" s="164"/>
      <c r="M39" s="166"/>
      <c r="N39" s="166"/>
      <c r="O39" s="166"/>
      <c r="P39" s="155"/>
    </row>
    <row r="40" spans="1:24" s="126" customFormat="1">
      <c r="A40" s="173"/>
      <c r="B40" s="194"/>
      <c r="C40" s="162"/>
      <c r="D40" s="173"/>
      <c r="E40" s="171"/>
      <c r="F40" s="172"/>
      <c r="G40" s="172"/>
      <c r="H40" s="172"/>
      <c r="I40" s="183"/>
      <c r="J40" s="162"/>
      <c r="K40" s="194"/>
      <c r="L40" s="175"/>
      <c r="M40" s="173"/>
      <c r="N40" s="173"/>
      <c r="O40" s="173"/>
      <c r="P40" s="171"/>
    </row>
    <row r="41" spans="1:24">
      <c r="A41" s="167" t="s">
        <v>126</v>
      </c>
      <c r="B41" s="192">
        <v>51</v>
      </c>
      <c r="C41" s="152" t="s">
        <v>281</v>
      </c>
      <c r="D41" s="166"/>
      <c r="E41" s="190" t="b">
        <v>1</v>
      </c>
      <c r="F41" s="157"/>
      <c r="G41" s="156" t="b">
        <v>1</v>
      </c>
      <c r="H41" s="157"/>
      <c r="I41" s="182"/>
      <c r="J41" s="151"/>
      <c r="K41" s="192"/>
      <c r="L41" s="153"/>
      <c r="M41" s="166"/>
      <c r="N41" s="167"/>
      <c r="O41" s="166"/>
      <c r="P41" s="155"/>
      <c r="R41" s="101" t="s">
        <v>52</v>
      </c>
      <c r="S41" s="91">
        <f>COUNTIF(D41:D44, "=TRUE")</f>
        <v>0</v>
      </c>
      <c r="T41" s="102">
        <f>COUNTIFS(D41:D44, "=TRUE", G41:G44, "=TRUE")</f>
        <v>0</v>
      </c>
      <c r="U41" s="101">
        <f>COUNTIFS(D41:D44, "=TRUE", H41:H44, "=TRUE")</f>
        <v>0</v>
      </c>
      <c r="V41" s="101">
        <f>COUNTIF(M41:M44, "=TRUE")</f>
        <v>0</v>
      </c>
      <c r="W41" s="197">
        <f>IF(S41=0, 1, T41/S41)</f>
        <v>1</v>
      </c>
      <c r="X41" s="198">
        <f>IF(T41+V41=0, 1, T41/(T41+V41))</f>
        <v>1</v>
      </c>
    </row>
    <row r="42" spans="1:24">
      <c r="A42" s="166"/>
      <c r="B42" s="192">
        <v>72</v>
      </c>
      <c r="C42" s="152" t="s">
        <v>132</v>
      </c>
      <c r="D42" s="166"/>
      <c r="E42" s="190" t="b">
        <v>1</v>
      </c>
      <c r="F42" s="157"/>
      <c r="G42" s="156" t="b">
        <v>1</v>
      </c>
      <c r="I42" s="182"/>
      <c r="J42" s="151"/>
      <c r="K42" s="192"/>
      <c r="L42" s="153"/>
      <c r="M42" s="166"/>
      <c r="N42" s="167"/>
      <c r="O42" s="166"/>
      <c r="P42" s="155"/>
      <c r="R42" s="72" t="s">
        <v>53</v>
      </c>
      <c r="S42" s="80">
        <f>COUNTIF(E41:E44, "=TRUE")</f>
        <v>3</v>
      </c>
      <c r="T42">
        <f>COUNTIFS(E41:E44, "=TRUE", G41:G44, "=TRUE")</f>
        <v>3</v>
      </c>
      <c r="U42" s="72">
        <f>COUNTIFS(E41:E44, "=TRUE", H41:H44, "=TRUE")</f>
        <v>0</v>
      </c>
      <c r="V42" s="72">
        <f>COUNTIF(N41:N44, "=TRUE")</f>
        <v>0</v>
      </c>
      <c r="W42" s="199">
        <f>IF(S42=0, 1, T42/S42)</f>
        <v>1</v>
      </c>
      <c r="X42" s="200">
        <f>IF(T42+V42=0, 1, T42/(T42+V42))</f>
        <v>1</v>
      </c>
    </row>
    <row r="43" spans="1:24">
      <c r="A43" s="166"/>
      <c r="B43" s="192">
        <v>76</v>
      </c>
      <c r="C43" s="152" t="s">
        <v>128</v>
      </c>
      <c r="D43" s="166"/>
      <c r="E43" s="190" t="b">
        <v>1</v>
      </c>
      <c r="F43" s="157"/>
      <c r="G43" s="156" t="b">
        <v>1</v>
      </c>
      <c r="I43" s="182"/>
      <c r="J43" s="151"/>
      <c r="K43" s="193"/>
      <c r="L43" s="164"/>
      <c r="M43" s="166"/>
      <c r="N43" s="166"/>
      <c r="O43" s="166"/>
      <c r="P43" s="155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9">
        <f>IF(S43=0, 1, T43/S43)</f>
        <v>1</v>
      </c>
      <c r="X43" s="200">
        <f>IF(T43+V43=0, 1, T43/(T43+V43))</f>
        <v>1</v>
      </c>
    </row>
    <row r="44" spans="1:24">
      <c r="A44" s="166"/>
      <c r="B44" s="192"/>
      <c r="C44" s="152"/>
      <c r="D44" s="166"/>
      <c r="E44" s="190"/>
      <c r="F44" s="157"/>
      <c r="G44" s="156"/>
      <c r="I44" s="182"/>
      <c r="J44" s="151"/>
      <c r="K44" s="193"/>
      <c r="L44" s="164"/>
      <c r="M44" s="166"/>
      <c r="N44" s="166"/>
      <c r="O44" s="166"/>
      <c r="P44" s="155"/>
      <c r="R44" s="97" t="s">
        <v>72</v>
      </c>
      <c r="S44" s="69">
        <f>SUM(S41:S43)</f>
        <v>3</v>
      </c>
      <c r="T44" s="126">
        <f>SUM(T41:T43)</f>
        <v>3</v>
      </c>
      <c r="U44" s="97">
        <f>S44-T44</f>
        <v>0</v>
      </c>
      <c r="V44" s="97">
        <f>SUM(V41:V43)</f>
        <v>0</v>
      </c>
      <c r="W44" s="203">
        <f>IF(S44=0, 1, T44/S44)</f>
        <v>1</v>
      </c>
      <c r="X44" s="201">
        <f>IF(T44+V44=0, 1, T44/(T44+V44))</f>
        <v>1</v>
      </c>
    </row>
    <row r="45" spans="1:24" s="126" customFormat="1">
      <c r="A45" s="173"/>
      <c r="B45" s="194"/>
      <c r="C45" s="162"/>
      <c r="D45" s="173"/>
      <c r="E45" s="171"/>
      <c r="F45" s="172"/>
      <c r="G45" s="172"/>
      <c r="H45" s="172"/>
      <c r="I45" s="183"/>
      <c r="J45" s="162"/>
      <c r="K45" s="194"/>
      <c r="L45" s="175"/>
      <c r="M45" s="173"/>
      <c r="N45" s="173"/>
      <c r="O45" s="173"/>
      <c r="P45" s="171"/>
    </row>
    <row r="46" spans="1:24" ht="15.75" customHeight="1">
      <c r="A46" s="167" t="s">
        <v>63</v>
      </c>
      <c r="B46" s="193"/>
      <c r="C46" s="151"/>
      <c r="D46" s="166"/>
      <c r="E46" s="155"/>
      <c r="F46" s="157"/>
      <c r="G46" s="157"/>
      <c r="H46" s="157"/>
      <c r="I46" s="182"/>
      <c r="J46" s="151"/>
      <c r="K46" s="192" t="s">
        <v>282</v>
      </c>
      <c r="L46" s="153" t="s">
        <v>283</v>
      </c>
      <c r="M46" s="167" t="b">
        <v>1</v>
      </c>
      <c r="N46" s="166"/>
      <c r="O46" s="166"/>
      <c r="P46" s="155"/>
      <c r="R46" s="101" t="s">
        <v>52</v>
      </c>
      <c r="S46" s="91">
        <f>COUNTIF(D46:D49, "=TRUE")</f>
        <v>0</v>
      </c>
      <c r="T46" s="102">
        <f>COUNTIFS(D46:D49, "=TRUE", G46:G49, "=TRUE")</f>
        <v>0</v>
      </c>
      <c r="U46" s="101">
        <f>COUNTIFS(D46:D49, "=TRUE", H46:H49, "=TRUE")</f>
        <v>0</v>
      </c>
      <c r="V46" s="101">
        <f>COUNTIF(M46:M49, "=TRUE")</f>
        <v>1</v>
      </c>
      <c r="W46" s="197">
        <f>IF(S46=0, 1, T46/S46)</f>
        <v>1</v>
      </c>
      <c r="X46" s="198">
        <f>IF(T46+V46=0, 1, T46/(T46+V46))</f>
        <v>0</v>
      </c>
    </row>
    <row r="47" spans="1:24" ht="15.75" customHeight="1">
      <c r="A47" s="167"/>
      <c r="B47" s="193"/>
      <c r="C47" s="151"/>
      <c r="D47" s="166"/>
      <c r="E47" s="155"/>
      <c r="F47" s="157"/>
      <c r="G47" s="157"/>
      <c r="H47" s="157"/>
      <c r="I47" s="182"/>
      <c r="J47" s="151"/>
      <c r="K47" s="192"/>
      <c r="L47" s="153"/>
      <c r="M47" s="167"/>
      <c r="N47" s="166"/>
      <c r="O47" s="166"/>
      <c r="P47" s="155"/>
      <c r="R47" s="72" t="s">
        <v>53</v>
      </c>
      <c r="S47" s="80">
        <f>COUNTIF(E46:E49, "=TRUE")</f>
        <v>0</v>
      </c>
      <c r="T47">
        <f>COUNTIFS(E46:E49, "=TRUE", G46:G49, "=TRUE")</f>
        <v>0</v>
      </c>
      <c r="U47" s="72">
        <f>COUNTIFS(E46:E49, "=TRUE", H46:H49, "=TRUE")</f>
        <v>0</v>
      </c>
      <c r="V47" s="72">
        <f>COUNTIF(N46:N49, "=TRUE")</f>
        <v>0</v>
      </c>
      <c r="W47" s="199">
        <f>IF(S47=0, 1, T47/S47)</f>
        <v>1</v>
      </c>
      <c r="X47" s="200">
        <f>IF(T47+V47=0, 1, T47/(T47+V47))</f>
        <v>1</v>
      </c>
    </row>
    <row r="48" spans="1:24" ht="15.75" customHeight="1">
      <c r="A48" s="167"/>
      <c r="B48" s="193"/>
      <c r="C48" s="151"/>
      <c r="D48" s="166"/>
      <c r="E48" s="155"/>
      <c r="F48" s="157"/>
      <c r="G48" s="157"/>
      <c r="H48" s="157"/>
      <c r="I48" s="182"/>
      <c r="J48" s="151"/>
      <c r="K48" s="192"/>
      <c r="L48" s="153"/>
      <c r="M48" s="167"/>
      <c r="N48" s="166"/>
      <c r="O48" s="166"/>
      <c r="P48" s="155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9">
        <f>IF(S48=0, 1, T48/S48)</f>
        <v>1</v>
      </c>
      <c r="X48" s="200">
        <f>IF(T48+V48=0, 1, T48/(T48+V48))</f>
        <v>1</v>
      </c>
    </row>
    <row r="49" spans="1:24" ht="15.75" customHeight="1">
      <c r="A49" s="167"/>
      <c r="B49" s="193"/>
      <c r="C49" s="151"/>
      <c r="D49" s="166"/>
      <c r="E49" s="155"/>
      <c r="F49" s="157"/>
      <c r="G49" s="157"/>
      <c r="H49" s="157"/>
      <c r="I49" s="182"/>
      <c r="J49" s="151"/>
      <c r="K49" s="192"/>
      <c r="L49" s="153"/>
      <c r="M49" s="167"/>
      <c r="N49" s="166"/>
      <c r="O49" s="166"/>
      <c r="P49" s="155"/>
      <c r="R49" s="97" t="s">
        <v>72</v>
      </c>
      <c r="S49" s="69">
        <f>SUM(S46:S48)</f>
        <v>0</v>
      </c>
      <c r="T49" s="126">
        <f>SUM(T46:T48)</f>
        <v>0</v>
      </c>
      <c r="U49" s="97">
        <f>S49-T49</f>
        <v>0</v>
      </c>
      <c r="V49" s="97">
        <f>SUM(V46:V48)</f>
        <v>1</v>
      </c>
      <c r="W49" s="203">
        <f>IF(S49=0, 1, T49/S49)</f>
        <v>1</v>
      </c>
      <c r="X49" s="201">
        <f>IF(T49+V49=0, 1, T49/(T49+V49))</f>
        <v>0</v>
      </c>
    </row>
    <row r="50" spans="1:24" s="126" customFormat="1">
      <c r="A50" s="173"/>
      <c r="B50" s="194"/>
      <c r="C50" s="162"/>
      <c r="D50" s="173"/>
      <c r="E50" s="171"/>
      <c r="F50" s="172"/>
      <c r="G50" s="172"/>
      <c r="H50" s="172"/>
      <c r="I50" s="183"/>
      <c r="J50" s="162"/>
      <c r="K50" s="194"/>
      <c r="L50" s="175"/>
      <c r="M50" s="173"/>
      <c r="N50" s="173"/>
      <c r="O50" s="173"/>
      <c r="P50" s="171"/>
    </row>
    <row r="51" spans="1:24">
      <c r="A51" s="167" t="s">
        <v>202</v>
      </c>
      <c r="B51" s="193"/>
      <c r="C51" s="151"/>
      <c r="D51" s="166"/>
      <c r="E51" s="155"/>
      <c r="F51" s="157"/>
      <c r="G51" s="157"/>
      <c r="H51" s="157"/>
      <c r="I51" s="182"/>
      <c r="J51" s="151"/>
      <c r="K51" s="193"/>
      <c r="L51" s="164"/>
      <c r="M51" s="166"/>
      <c r="N51" s="166"/>
      <c r="O51" s="166"/>
      <c r="P51" s="155"/>
    </row>
    <row r="52" spans="1:24" s="126" customFormat="1">
      <c r="A52" s="173"/>
      <c r="B52" s="194"/>
      <c r="C52" s="162"/>
      <c r="D52" s="173"/>
      <c r="E52" s="171"/>
      <c r="F52" s="172"/>
      <c r="G52" s="172"/>
      <c r="H52" s="172"/>
      <c r="I52" s="183"/>
      <c r="J52" s="162"/>
      <c r="K52" s="194"/>
      <c r="L52" s="175"/>
      <c r="M52" s="173"/>
      <c r="N52" s="173"/>
      <c r="O52" s="173"/>
      <c r="P52" s="171"/>
    </row>
    <row r="53" spans="1:24" ht="15.75" customHeight="1">
      <c r="A53" s="167" t="s">
        <v>235</v>
      </c>
      <c r="B53" s="193"/>
      <c r="C53" s="151"/>
      <c r="D53" s="166"/>
      <c r="E53" s="155"/>
      <c r="F53" s="157"/>
      <c r="G53" s="157"/>
      <c r="H53" s="157"/>
      <c r="I53" s="182"/>
      <c r="J53" s="151"/>
      <c r="K53" s="192" t="s">
        <v>273</v>
      </c>
      <c r="L53" s="153" t="s">
        <v>274</v>
      </c>
      <c r="M53" s="166"/>
      <c r="N53" s="166"/>
      <c r="O53" s="167" t="b">
        <v>1</v>
      </c>
      <c r="P53" s="155"/>
      <c r="R53" s="101" t="s">
        <v>52</v>
      </c>
      <c r="S53" s="91">
        <f>COUNTIF(D53:D56, "=TRUE")</f>
        <v>0</v>
      </c>
      <c r="T53" s="102">
        <f>COUNTIFS(D53:D56, "=TRUE", G53:G56, "=TRUE")</f>
        <v>0</v>
      </c>
      <c r="U53" s="101">
        <f>COUNTIFS(D53:D56, "=TRUE", H53:H56, "=TRUE")</f>
        <v>0</v>
      </c>
      <c r="V53" s="101">
        <f>COUNTIF(M53:M56, "=TRUE")</f>
        <v>1</v>
      </c>
      <c r="W53" s="197">
        <f>IF(S53=0, 1, T53/S53)</f>
        <v>1</v>
      </c>
      <c r="X53" s="198">
        <f>IF(T53+V53=0, 1, T53/(T53+V53))</f>
        <v>0</v>
      </c>
    </row>
    <row r="54" spans="1:24">
      <c r="A54" s="166"/>
      <c r="B54" s="193"/>
      <c r="C54" s="151"/>
      <c r="D54" s="166"/>
      <c r="E54" s="155"/>
      <c r="F54" s="157"/>
      <c r="G54" s="157"/>
      <c r="H54" s="157"/>
      <c r="I54" s="182"/>
      <c r="J54" s="151"/>
      <c r="K54" s="192" t="s">
        <v>258</v>
      </c>
      <c r="L54" s="153" t="s">
        <v>275</v>
      </c>
      <c r="M54" s="167" t="b">
        <v>1</v>
      </c>
      <c r="N54" s="166"/>
      <c r="O54" s="166"/>
      <c r="P54" s="155"/>
      <c r="R54" s="72" t="s">
        <v>53</v>
      </c>
      <c r="S54" s="80">
        <f>COUNTIF(E53:E56, "=TRUE")</f>
        <v>0</v>
      </c>
      <c r="T54">
        <f>COUNTIFS(E53:E56, "=TRUE", G53:G56, "=TRUE")</f>
        <v>0</v>
      </c>
      <c r="U54" s="72">
        <f>COUNTIFS(E53:E56, "=TRUE", H53:H56, "=TRUE")</f>
        <v>0</v>
      </c>
      <c r="V54" s="72">
        <f>COUNTIF(N53:N56, "=TRUE")</f>
        <v>0</v>
      </c>
      <c r="W54" s="199">
        <f>IF(S54=0, 1, T54/S54)</f>
        <v>1</v>
      </c>
      <c r="X54" s="200">
        <f>IF(T54+V54=0, 1, T54/(T54+V54))</f>
        <v>1</v>
      </c>
    </row>
    <row r="55" spans="1:24">
      <c r="A55" s="166"/>
      <c r="B55" s="193"/>
      <c r="C55" s="151"/>
      <c r="D55" s="166"/>
      <c r="E55" s="155"/>
      <c r="F55" s="157"/>
      <c r="G55" s="157"/>
      <c r="H55" s="157"/>
      <c r="I55" s="182"/>
      <c r="J55" s="151"/>
      <c r="K55" s="192"/>
      <c r="L55" s="153"/>
      <c r="M55" s="167"/>
      <c r="N55" s="166"/>
      <c r="O55" s="166"/>
      <c r="P55" s="155"/>
      <c r="R55" s="72" t="s">
        <v>54</v>
      </c>
      <c r="S55" s="80">
        <f>COUNTIF(F53:F56, "=TRUE")</f>
        <v>0</v>
      </c>
      <c r="T55">
        <f>COUNTIFS(F53:F56, "=TRUE", G53:G56, "=TRUE")</f>
        <v>0</v>
      </c>
      <c r="U55" s="72">
        <f>COUNTIFS(F53:F56, "=TRUE", H53:H56, "=TRUE")</f>
        <v>0</v>
      </c>
      <c r="V55" s="72">
        <f>COUNTIF(O53:O56, "=TRUE")</f>
        <v>1</v>
      </c>
      <c r="W55" s="199">
        <f>IF(S55=0, 1, T55/S55)</f>
        <v>1</v>
      </c>
      <c r="X55" s="200">
        <f>IF(T55+V55=0, 1, T55/(T55+V55))</f>
        <v>0</v>
      </c>
    </row>
    <row r="56" spans="1:24">
      <c r="A56" s="166"/>
      <c r="B56" s="193"/>
      <c r="C56" s="151"/>
      <c r="D56" s="166"/>
      <c r="E56" s="155"/>
      <c r="F56" s="157"/>
      <c r="G56" s="157"/>
      <c r="H56" s="157"/>
      <c r="I56" s="182"/>
      <c r="J56" s="151"/>
      <c r="K56" s="192"/>
      <c r="L56" s="153"/>
      <c r="M56" s="167"/>
      <c r="N56" s="166"/>
      <c r="O56" s="166"/>
      <c r="P56" s="155"/>
      <c r="R56" s="97" t="s">
        <v>72</v>
      </c>
      <c r="S56" s="69">
        <f>SUM(S53:S55)</f>
        <v>0</v>
      </c>
      <c r="T56" s="126">
        <f>SUM(T53:T55)</f>
        <v>0</v>
      </c>
      <c r="U56" s="97">
        <f>S56-T56</f>
        <v>0</v>
      </c>
      <c r="V56" s="97">
        <f>SUM(V53:V55)</f>
        <v>2</v>
      </c>
      <c r="W56" s="203">
        <f>IF(S56=0, 1, T56/S56)</f>
        <v>1</v>
      </c>
      <c r="X56" s="201">
        <f>IF(T56+V56=0, 1, T56/(T56+V56))</f>
        <v>0</v>
      </c>
    </row>
    <row r="57" spans="1:24" s="126" customFormat="1">
      <c r="A57" s="173"/>
      <c r="B57" s="194"/>
      <c r="C57" s="162"/>
      <c r="D57" s="173"/>
      <c r="E57" s="171"/>
      <c r="F57" s="172"/>
      <c r="G57" s="172"/>
      <c r="H57" s="172"/>
      <c r="I57" s="183"/>
      <c r="J57" s="162"/>
      <c r="K57" s="194"/>
      <c r="L57" s="175"/>
      <c r="M57" s="173"/>
      <c r="N57" s="173"/>
      <c r="O57" s="173"/>
      <c r="P57" s="171"/>
    </row>
    <row r="58" spans="1:24">
      <c r="A58" s="167" t="s">
        <v>62</v>
      </c>
      <c r="B58" s="192">
        <v>31</v>
      </c>
      <c r="C58" s="152" t="s">
        <v>284</v>
      </c>
      <c r="D58" s="166"/>
      <c r="E58" s="190" t="b">
        <v>1</v>
      </c>
      <c r="F58" s="157"/>
      <c r="G58" s="156" t="b">
        <v>1</v>
      </c>
      <c r="H58" s="157"/>
      <c r="I58" s="182"/>
      <c r="J58" s="151"/>
      <c r="K58" s="193"/>
      <c r="L58" s="164"/>
      <c r="M58" s="166"/>
      <c r="N58" s="166"/>
      <c r="O58" s="166"/>
      <c r="P58" s="155"/>
      <c r="R58" s="101" t="s">
        <v>52</v>
      </c>
      <c r="S58" s="91">
        <f>COUNTIF(D58:D61, "=TRUE")</f>
        <v>0</v>
      </c>
      <c r="T58" s="102">
        <f>COUNTIFS(D58:D61, "=TRUE", G58:G61, "=TRUE")</f>
        <v>0</v>
      </c>
      <c r="U58" s="101">
        <f>COUNTIFS(D58:D61, "=TRUE", H58:H61, "=TRUE")</f>
        <v>0</v>
      </c>
      <c r="V58" s="101">
        <f>COUNTIF(M58:M61, "=TRUE")</f>
        <v>0</v>
      </c>
      <c r="W58" s="197">
        <f>IF(S58=0, 1, T58/S58)</f>
        <v>1</v>
      </c>
      <c r="X58" s="198">
        <f>IF(T58+V58=0, 1, T58/(T58+V58))</f>
        <v>1</v>
      </c>
    </row>
    <row r="59" spans="1:24">
      <c r="A59" s="166"/>
      <c r="B59" s="192">
        <v>33</v>
      </c>
      <c r="C59" s="152" t="s">
        <v>285</v>
      </c>
      <c r="D59" s="166"/>
      <c r="E59" s="190" t="b">
        <v>1</v>
      </c>
      <c r="F59" s="157"/>
      <c r="G59" s="156" t="b">
        <v>1</v>
      </c>
      <c r="H59" s="157"/>
      <c r="I59" s="182"/>
      <c r="J59" s="151"/>
      <c r="K59" s="193"/>
      <c r="L59" s="164"/>
      <c r="M59" s="166"/>
      <c r="N59" s="166"/>
      <c r="O59" s="166"/>
      <c r="P59" s="155"/>
      <c r="R59" s="72" t="s">
        <v>53</v>
      </c>
      <c r="S59" s="80">
        <f>COUNTIF(E58:E61, "=TRUE")</f>
        <v>3</v>
      </c>
      <c r="T59">
        <f>COUNTIFS(E58:E61, "=TRUE", G58:G61, "=TRUE")</f>
        <v>2</v>
      </c>
      <c r="U59" s="72">
        <f>COUNTIFS(E58:E61, "=TRUE", H58:H61, "=TRUE")</f>
        <v>1</v>
      </c>
      <c r="V59" s="72">
        <f>COUNTIF(N58:N61, "=TRUE")</f>
        <v>0</v>
      </c>
      <c r="W59" s="199">
        <f>IF(S59=0, 1, T59/S59)</f>
        <v>0.66666666666666663</v>
      </c>
      <c r="X59" s="200">
        <f>IF(T59+V59=0, 1, T59/(T59+V59))</f>
        <v>1</v>
      </c>
    </row>
    <row r="60" spans="1:24" ht="15.75" customHeight="1">
      <c r="A60" s="166"/>
      <c r="B60" s="192">
        <v>35</v>
      </c>
      <c r="C60" s="152" t="s">
        <v>286</v>
      </c>
      <c r="D60" s="166"/>
      <c r="E60" s="190" t="b">
        <v>1</v>
      </c>
      <c r="F60" s="157"/>
      <c r="H60" s="157" t="b">
        <v>1</v>
      </c>
      <c r="I60" s="182" t="s">
        <v>287</v>
      </c>
      <c r="J60" s="151"/>
      <c r="K60" s="193"/>
      <c r="L60" s="164"/>
      <c r="M60" s="166"/>
      <c r="N60" s="166"/>
      <c r="O60" s="166"/>
      <c r="P60" s="155"/>
      <c r="R60" s="72" t="s">
        <v>54</v>
      </c>
      <c r="S60" s="80">
        <f>COUNTIF(F58:F61, "=TRUE")</f>
        <v>0</v>
      </c>
      <c r="T60">
        <f>COUNTIFS(F58:F61, "=TRUE", G58:G61, "=TRUE")</f>
        <v>0</v>
      </c>
      <c r="U60" s="72">
        <f>COUNTIFS(F58:F61, "=TRUE", H58:H61, "=TRUE")</f>
        <v>0</v>
      </c>
      <c r="V60" s="72">
        <f>COUNTIF(O58:O61, "=TRUE")</f>
        <v>0</v>
      </c>
      <c r="W60" s="199">
        <f>IF(S60=0, 1, T60/S60)</f>
        <v>1</v>
      </c>
      <c r="X60" s="200">
        <f>IF(T60+V60=0, 1, T60/(T60+V60))</f>
        <v>1</v>
      </c>
    </row>
    <row r="61" spans="1:24" ht="15.75" customHeight="1">
      <c r="A61" s="166"/>
      <c r="B61" s="192"/>
      <c r="C61" s="152"/>
      <c r="D61" s="166"/>
      <c r="E61" s="190"/>
      <c r="F61" s="157"/>
      <c r="H61" s="157"/>
      <c r="I61" s="182"/>
      <c r="J61" s="151"/>
      <c r="K61" s="193"/>
      <c r="L61" s="164"/>
      <c r="M61" s="166"/>
      <c r="N61" s="166"/>
      <c r="O61" s="166"/>
      <c r="P61" s="155"/>
      <c r="R61" s="97" t="s">
        <v>72</v>
      </c>
      <c r="S61" s="69">
        <f>SUM(S58:S60)</f>
        <v>3</v>
      </c>
      <c r="T61" s="126">
        <f>SUM(T58:T60)</f>
        <v>2</v>
      </c>
      <c r="U61" s="97">
        <f>S61-T61</f>
        <v>1</v>
      </c>
      <c r="V61" s="97">
        <f>SUM(V58:V60)</f>
        <v>0</v>
      </c>
      <c r="W61" s="203">
        <f>IF(S61=0, 1, T61/S61)</f>
        <v>0.66666666666666663</v>
      </c>
      <c r="X61" s="201">
        <f>IF(T61+V61=0, 1, T61/(T61+V61))</f>
        <v>1</v>
      </c>
    </row>
    <row r="62" spans="1:24" s="126" customFormat="1">
      <c r="A62" s="173"/>
      <c r="B62" s="194"/>
      <c r="C62" s="162"/>
      <c r="D62" s="173"/>
      <c r="E62" s="171"/>
      <c r="F62" s="172"/>
      <c r="G62" s="172"/>
      <c r="H62" s="172"/>
      <c r="I62" s="183"/>
      <c r="J62" s="162"/>
      <c r="K62" s="194"/>
      <c r="L62" s="175"/>
      <c r="M62" s="173"/>
      <c r="N62" s="173"/>
      <c r="O62" s="173"/>
      <c r="P62" s="171"/>
    </row>
    <row r="63" spans="1:24">
      <c r="A63" s="167" t="s">
        <v>245</v>
      </c>
      <c r="B63" s="193"/>
      <c r="C63" s="151"/>
      <c r="D63" s="166"/>
      <c r="E63" s="155"/>
      <c r="F63" s="157"/>
      <c r="G63" s="157"/>
      <c r="H63" s="157"/>
      <c r="I63" s="182"/>
      <c r="J63" s="151"/>
      <c r="K63" s="193"/>
      <c r="L63" s="164"/>
      <c r="M63" s="166"/>
      <c r="N63" s="166"/>
      <c r="O63" s="166"/>
      <c r="P63" s="155"/>
    </row>
    <row r="64" spans="1:24" s="126" customFormat="1">
      <c r="A64" s="173"/>
      <c r="B64" s="194"/>
      <c r="C64" s="162"/>
      <c r="D64" s="173"/>
      <c r="E64" s="171"/>
      <c r="F64" s="172"/>
      <c r="G64" s="172"/>
      <c r="H64" s="172"/>
      <c r="I64" s="183"/>
      <c r="J64" s="162"/>
      <c r="K64" s="194"/>
      <c r="L64" s="175"/>
      <c r="M64" s="173"/>
      <c r="N64" s="173"/>
      <c r="O64" s="173"/>
      <c r="P64" s="171"/>
    </row>
    <row r="65" spans="1:24">
      <c r="A65" s="167" t="s">
        <v>176</v>
      </c>
      <c r="B65" s="193"/>
      <c r="C65" s="151"/>
      <c r="D65" s="166"/>
      <c r="E65" s="155"/>
      <c r="F65" s="157"/>
      <c r="G65" s="157"/>
      <c r="H65" s="157"/>
      <c r="I65" s="182"/>
      <c r="J65" s="151"/>
      <c r="K65" s="193"/>
      <c r="L65" s="164"/>
      <c r="M65" s="166"/>
      <c r="N65" s="166"/>
      <c r="O65" s="166"/>
      <c r="P65" s="155"/>
    </row>
    <row r="66" spans="1:24" s="126" customFormat="1">
      <c r="A66" s="173"/>
      <c r="B66" s="194"/>
      <c r="C66" s="162"/>
      <c r="D66" s="173"/>
      <c r="E66" s="171"/>
      <c r="F66" s="172"/>
      <c r="G66" s="172"/>
      <c r="H66" s="172"/>
      <c r="I66" s="183"/>
      <c r="J66" s="162"/>
      <c r="K66" s="194"/>
      <c r="L66" s="175"/>
      <c r="M66" s="173"/>
      <c r="N66" s="173"/>
      <c r="O66" s="173"/>
      <c r="P66" s="171"/>
    </row>
    <row r="67" spans="1:24" ht="15.75" customHeight="1">
      <c r="A67" s="167" t="s">
        <v>241</v>
      </c>
      <c r="B67" s="192" t="s">
        <v>180</v>
      </c>
      <c r="C67" s="153" t="s">
        <v>288</v>
      </c>
      <c r="D67" s="167" t="b">
        <v>1</v>
      </c>
      <c r="E67" s="155"/>
      <c r="F67" s="157"/>
      <c r="G67" s="156" t="b">
        <v>1</v>
      </c>
      <c r="H67" s="157"/>
      <c r="I67" s="182"/>
      <c r="J67" s="151"/>
      <c r="K67" s="192" t="s">
        <v>289</v>
      </c>
      <c r="L67" s="153" t="s">
        <v>290</v>
      </c>
      <c r="M67" s="167" t="b">
        <v>1</v>
      </c>
      <c r="N67" s="166"/>
      <c r="O67" s="166"/>
      <c r="P67" s="155"/>
      <c r="R67" s="101" t="s">
        <v>52</v>
      </c>
      <c r="S67" s="91">
        <f>COUNTIF(D67:D70, "=TRUE")</f>
        <v>1</v>
      </c>
      <c r="T67" s="102">
        <f>COUNTIFS(D67:D70, "=TRUE", G67:G70, "=TRUE")</f>
        <v>1</v>
      </c>
      <c r="U67" s="101">
        <f>COUNTIFS(D67:D70, "=TRUE", H67:H70, "=TRUE")</f>
        <v>0</v>
      </c>
      <c r="V67" s="101">
        <f>COUNTIF(M67:M70, "=TRUE")</f>
        <v>1</v>
      </c>
      <c r="W67" s="197">
        <f>IF(S67=0, 1, T67/S67)</f>
        <v>1</v>
      </c>
      <c r="X67" s="198">
        <f>IF(T67+V67=0, 1, T67/(T67+V67))</f>
        <v>0.5</v>
      </c>
    </row>
    <row r="68" spans="1:24">
      <c r="A68" s="166"/>
      <c r="B68" s="192">
        <v>69</v>
      </c>
      <c r="C68" s="152" t="s">
        <v>117</v>
      </c>
      <c r="D68" s="166"/>
      <c r="E68" s="190" t="b">
        <v>1</v>
      </c>
      <c r="F68" s="157"/>
      <c r="G68" s="157"/>
      <c r="H68" s="156" t="b">
        <v>1</v>
      </c>
      <c r="I68" s="182"/>
      <c r="J68" s="151"/>
      <c r="K68" s="193"/>
      <c r="L68" s="164"/>
      <c r="M68" s="166"/>
      <c r="N68" s="166"/>
      <c r="O68" s="166"/>
      <c r="P68" s="155"/>
      <c r="R68" s="72" t="s">
        <v>53</v>
      </c>
      <c r="S68" s="80">
        <f>COUNTIF(E67:E70, "=TRUE")</f>
        <v>1</v>
      </c>
      <c r="T68">
        <f>COUNTIFS(E67:E70, "=TRUE", G67:G70, "=TRUE")</f>
        <v>0</v>
      </c>
      <c r="U68" s="72">
        <f>COUNTIFS(E67:E70, "=TRUE", H67:H70, "=TRUE")</f>
        <v>1</v>
      </c>
      <c r="V68" s="72">
        <f>COUNTIF(N67:N70, "=TRUE")</f>
        <v>0</v>
      </c>
      <c r="W68" s="199">
        <f>IF(S68=0, 1, T68/S68)</f>
        <v>0</v>
      </c>
      <c r="X68" s="200">
        <f>IF(T68+V68=0, 1, T68/(T68+V68))</f>
        <v>1</v>
      </c>
    </row>
    <row r="69" spans="1:24">
      <c r="A69" s="166"/>
      <c r="B69" s="192"/>
      <c r="C69" s="152"/>
      <c r="D69" s="166"/>
      <c r="E69" s="190"/>
      <c r="F69" s="157"/>
      <c r="G69" s="157"/>
      <c r="H69" s="156"/>
      <c r="I69" s="182"/>
      <c r="J69" s="151"/>
      <c r="K69" s="193"/>
      <c r="L69" s="164"/>
      <c r="M69" s="166"/>
      <c r="N69" s="166"/>
      <c r="O69" s="166"/>
      <c r="P69" s="155"/>
      <c r="R69" s="72" t="s">
        <v>54</v>
      </c>
      <c r="S69" s="80">
        <f>COUNTIF(F67:F70, "=TRUE")</f>
        <v>0</v>
      </c>
      <c r="T69">
        <f>COUNTIFS(F67:F70, "=TRUE", G67:G70, "=TRUE")</f>
        <v>0</v>
      </c>
      <c r="U69" s="72">
        <f>COUNTIFS(F67:F70, "=TRUE", H67:H70, "=TRUE")</f>
        <v>0</v>
      </c>
      <c r="V69" s="72">
        <f>COUNTIF(O67:O70, "=TRUE")</f>
        <v>0</v>
      </c>
      <c r="W69" s="199">
        <f>IF(S69=0, 1, T69/S69)</f>
        <v>1</v>
      </c>
      <c r="X69" s="200">
        <f>IF(T69+V69=0, 1, T69/(T69+V69))</f>
        <v>1</v>
      </c>
    </row>
    <row r="70" spans="1:24">
      <c r="A70" s="166"/>
      <c r="B70" s="192"/>
      <c r="C70" s="152"/>
      <c r="D70" s="166"/>
      <c r="E70" s="190"/>
      <c r="F70" s="157"/>
      <c r="G70" s="157"/>
      <c r="H70" s="156"/>
      <c r="I70" s="182"/>
      <c r="J70" s="151"/>
      <c r="K70" s="193"/>
      <c r="L70" s="164"/>
      <c r="M70" s="166"/>
      <c r="N70" s="166"/>
      <c r="O70" s="166"/>
      <c r="P70" s="155"/>
      <c r="R70" s="97" t="s">
        <v>72</v>
      </c>
      <c r="S70" s="69">
        <f>SUM(S67:S69)</f>
        <v>2</v>
      </c>
      <c r="T70" s="126">
        <f>SUM(T67:T69)</f>
        <v>1</v>
      </c>
      <c r="U70" s="97">
        <f>S70-T70</f>
        <v>1</v>
      </c>
      <c r="V70" s="97">
        <f>SUM(V67:V69)</f>
        <v>1</v>
      </c>
      <c r="W70" s="203">
        <f>IF(S70=0, 1, T70/S70)</f>
        <v>0.5</v>
      </c>
      <c r="X70" s="201">
        <f>IF(T70+V70=0, 1, T70/(T70+V70))</f>
        <v>0.5</v>
      </c>
    </row>
    <row r="71" spans="1:24" s="126" customFormat="1">
      <c r="A71" s="173"/>
      <c r="B71" s="194"/>
      <c r="C71" s="162"/>
      <c r="D71" s="173"/>
      <c r="E71" s="171"/>
      <c r="F71" s="172"/>
      <c r="G71" s="172"/>
      <c r="H71" s="172"/>
      <c r="I71" s="183"/>
      <c r="J71" s="162"/>
      <c r="K71" s="194"/>
      <c r="L71" s="175"/>
      <c r="M71" s="173"/>
      <c r="N71" s="173"/>
      <c r="O71" s="173"/>
      <c r="P71" s="171"/>
    </row>
    <row r="72" spans="1:24" ht="15.75" customHeight="1">
      <c r="A72" s="167" t="s">
        <v>108</v>
      </c>
      <c r="B72" s="192" t="s">
        <v>291</v>
      </c>
      <c r="C72" s="153" t="s">
        <v>292</v>
      </c>
      <c r="D72" s="167" t="b">
        <v>1</v>
      </c>
      <c r="E72" s="155"/>
      <c r="F72" s="157"/>
      <c r="G72" s="156" t="b">
        <v>1</v>
      </c>
      <c r="H72" s="157"/>
      <c r="I72" s="182"/>
      <c r="J72" s="151"/>
      <c r="K72" s="192" t="s">
        <v>267</v>
      </c>
      <c r="L72" s="153" t="s">
        <v>293</v>
      </c>
      <c r="M72" s="167" t="b">
        <v>1</v>
      </c>
      <c r="N72" s="166"/>
      <c r="O72" s="166"/>
      <c r="P72" s="155"/>
      <c r="R72" s="101" t="s">
        <v>52</v>
      </c>
      <c r="S72" s="91">
        <f>COUNTIF(D72:D75, "=TRUE")</f>
        <v>1</v>
      </c>
      <c r="T72" s="102">
        <f>COUNTIFS(D72:D75, "=TRUE", G72:G75, "=TRUE")</f>
        <v>1</v>
      </c>
      <c r="U72" s="101">
        <f>COUNTIFS(D72:D75, "=TRUE", H72:H75, "=TRUE")</f>
        <v>0</v>
      </c>
      <c r="V72" s="101">
        <f>COUNTIF(M72:M75, "=TRUE")</f>
        <v>2</v>
      </c>
      <c r="W72" s="197">
        <f>IF(S72=0, 1, T72/S72)</f>
        <v>1</v>
      </c>
      <c r="X72" s="198">
        <f>IF(T72+V72=0, 1, T72/(T72+V72))</f>
        <v>0.33333333333333331</v>
      </c>
    </row>
    <row r="73" spans="1:24" ht="15.75" customHeight="1">
      <c r="A73" s="166"/>
      <c r="B73" s="192">
        <v>70</v>
      </c>
      <c r="C73" s="152" t="s">
        <v>294</v>
      </c>
      <c r="D73" s="166"/>
      <c r="E73" s="190" t="b">
        <v>1</v>
      </c>
      <c r="F73" s="157"/>
      <c r="G73" s="156" t="b">
        <v>1</v>
      </c>
      <c r="H73" s="157"/>
      <c r="I73" s="182"/>
      <c r="J73" s="151"/>
      <c r="K73" s="192" t="s">
        <v>295</v>
      </c>
      <c r="L73" s="153" t="s">
        <v>296</v>
      </c>
      <c r="M73" s="167" t="b">
        <v>1</v>
      </c>
      <c r="N73" s="166"/>
      <c r="O73" s="166"/>
      <c r="P73" s="155"/>
      <c r="R73" s="72" t="s">
        <v>53</v>
      </c>
      <c r="S73" s="80">
        <f>COUNTIF(E72:E75, "=TRUE")</f>
        <v>3</v>
      </c>
      <c r="T73">
        <f>COUNTIFS(E72:E75, "=TRUE", G72:G75, "=TRUE")</f>
        <v>1</v>
      </c>
      <c r="U73" s="72">
        <f>COUNTIFS(E72:E75, "=TRUE", H72:H75, "=TRUE")</f>
        <v>2</v>
      </c>
      <c r="V73" s="72">
        <f>COUNTIF(N72:N75, "=TRUE")</f>
        <v>0</v>
      </c>
      <c r="W73" s="199">
        <f>IF(S73=0, 1, T73/S73)</f>
        <v>0.33333333333333331</v>
      </c>
      <c r="X73" s="200">
        <f>IF(T73+V73=0, 1, T73/(T73+V73))</f>
        <v>1</v>
      </c>
    </row>
    <row r="74" spans="1:24">
      <c r="A74" s="166"/>
      <c r="B74" s="192">
        <v>86</v>
      </c>
      <c r="C74" s="152" t="s">
        <v>117</v>
      </c>
      <c r="D74" s="166"/>
      <c r="E74" s="190" t="b">
        <v>1</v>
      </c>
      <c r="F74" s="157"/>
      <c r="G74" s="157"/>
      <c r="H74" s="156" t="b">
        <v>1</v>
      </c>
      <c r="I74" s="182"/>
      <c r="J74" s="151"/>
      <c r="K74" s="193"/>
      <c r="L74" s="164"/>
      <c r="M74" s="166"/>
      <c r="N74" s="166"/>
      <c r="O74" s="166"/>
      <c r="P74" s="155"/>
      <c r="R74" s="72" t="s">
        <v>54</v>
      </c>
      <c r="S74" s="80">
        <f>COUNTIF(F72:F75, "=TRUE")</f>
        <v>0</v>
      </c>
      <c r="T74">
        <f>COUNTIFS(F72:F75, "=TRUE", G72:G75, "=TRUE")</f>
        <v>0</v>
      </c>
      <c r="U74" s="72">
        <f>COUNTIFS(F72:F75, "=TRUE", H72:H75, "=TRUE")</f>
        <v>0</v>
      </c>
      <c r="V74" s="72">
        <f>COUNTIF(O72:O75, "=TRUE")</f>
        <v>0</v>
      </c>
      <c r="W74" s="199">
        <f>IF(S74=0, 1, T74/S74)</f>
        <v>1</v>
      </c>
      <c r="X74" s="200">
        <f>IF(T74+V74=0, 1, T74/(T74+V74))</f>
        <v>1</v>
      </c>
    </row>
    <row r="75" spans="1:24">
      <c r="A75" s="166"/>
      <c r="B75" s="192">
        <v>92</v>
      </c>
      <c r="C75" s="152" t="s">
        <v>117</v>
      </c>
      <c r="D75" s="166"/>
      <c r="E75" s="190" t="b">
        <v>1</v>
      </c>
      <c r="F75" s="157"/>
      <c r="G75" s="157"/>
      <c r="H75" s="156" t="b">
        <v>1</v>
      </c>
      <c r="I75" s="182"/>
      <c r="J75" s="151"/>
      <c r="K75" s="193"/>
      <c r="L75" s="164"/>
      <c r="M75" s="166"/>
      <c r="N75" s="166"/>
      <c r="O75" s="166"/>
      <c r="P75" s="155"/>
      <c r="R75" s="97" t="s">
        <v>72</v>
      </c>
      <c r="S75" s="69">
        <f>SUM(S72:S74)</f>
        <v>4</v>
      </c>
      <c r="T75" s="126">
        <f>SUM(T72:T74)</f>
        <v>2</v>
      </c>
      <c r="U75" s="97">
        <f>S75-T75</f>
        <v>2</v>
      </c>
      <c r="V75" s="97">
        <f>SUM(V72:V74)</f>
        <v>2</v>
      </c>
      <c r="W75" s="203">
        <f>IF(S75=0, 1, T75/S75)</f>
        <v>0.5</v>
      </c>
      <c r="X75" s="201">
        <f>IF(T75+V75=0, 1, T75/(T75+V75))</f>
        <v>0.5</v>
      </c>
    </row>
    <row r="76" spans="1:24" s="126" customFormat="1">
      <c r="A76" s="173"/>
      <c r="B76" s="194"/>
      <c r="C76" s="162"/>
      <c r="D76" s="173"/>
      <c r="E76" s="171"/>
      <c r="F76" s="172"/>
      <c r="G76" s="172"/>
      <c r="H76" s="172"/>
      <c r="I76" s="183"/>
      <c r="J76" s="162"/>
      <c r="K76" s="194"/>
      <c r="L76" s="175"/>
      <c r="M76" s="173"/>
      <c r="N76" s="173"/>
      <c r="O76" s="173"/>
      <c r="P76" s="171"/>
    </row>
    <row r="77" spans="1:24">
      <c r="A77" s="167" t="s">
        <v>208</v>
      </c>
      <c r="B77" s="193"/>
      <c r="C77" s="151"/>
      <c r="D77" s="166"/>
      <c r="E77" s="155"/>
      <c r="F77" s="157"/>
      <c r="G77" s="157"/>
      <c r="H77" s="157"/>
      <c r="I77" s="182"/>
      <c r="J77" s="151"/>
      <c r="K77" s="193"/>
      <c r="L77" s="164"/>
      <c r="M77" s="166"/>
      <c r="N77" s="166"/>
      <c r="O77" s="166"/>
      <c r="P77" s="155"/>
    </row>
    <row r="78" spans="1:24" s="126" customFormat="1">
      <c r="A78" s="173"/>
      <c r="B78" s="194"/>
      <c r="C78" s="162"/>
      <c r="D78" s="173"/>
      <c r="E78" s="171"/>
      <c r="F78" s="172"/>
      <c r="G78" s="172"/>
      <c r="H78" s="172"/>
      <c r="I78" s="183"/>
      <c r="J78" s="162"/>
      <c r="K78" s="194"/>
      <c r="L78" s="175"/>
      <c r="M78" s="173"/>
      <c r="N78" s="173"/>
      <c r="O78" s="173"/>
      <c r="P78" s="171"/>
    </row>
    <row r="79" spans="1:24" ht="15.75" customHeight="1">
      <c r="A79" s="167" t="s">
        <v>231</v>
      </c>
      <c r="B79" s="192" t="s">
        <v>297</v>
      </c>
      <c r="C79" s="153" t="s">
        <v>298</v>
      </c>
      <c r="D79" s="167" t="b">
        <v>1</v>
      </c>
      <c r="E79" s="155"/>
      <c r="F79" s="157"/>
      <c r="G79" s="156" t="b">
        <v>1</v>
      </c>
      <c r="H79" s="157"/>
      <c r="I79" s="182"/>
      <c r="J79" s="151"/>
      <c r="K79" s="192" t="s">
        <v>299</v>
      </c>
      <c r="L79" s="153" t="s">
        <v>300</v>
      </c>
      <c r="M79" s="166"/>
      <c r="N79" s="166"/>
      <c r="O79" s="167" t="b">
        <v>1</v>
      </c>
      <c r="P79" s="155"/>
      <c r="R79" s="101" t="s">
        <v>52</v>
      </c>
      <c r="S79" s="91">
        <f>COUNTIF(D79:D82, "=TRUE")</f>
        <v>2</v>
      </c>
      <c r="T79" s="102">
        <f>COUNTIFS(D79:D82, "=TRUE", G79:G82, "=TRUE")</f>
        <v>2</v>
      </c>
      <c r="U79" s="101">
        <f>COUNTIFS(D79:D82, "=TRUE", H79:H82, "=TRUE")</f>
        <v>0</v>
      </c>
      <c r="V79" s="101">
        <f>COUNTIF(M79:M82, "=TRUE")</f>
        <v>0</v>
      </c>
      <c r="W79" s="197">
        <f>IF(S79=0, 1, T79/S79)</f>
        <v>1</v>
      </c>
      <c r="X79" s="198">
        <f>IF(T79+V79=0, 1, T79/(T79+V79))</f>
        <v>1</v>
      </c>
    </row>
    <row r="80" spans="1:24" ht="15.75" customHeight="1">
      <c r="A80" s="166"/>
      <c r="B80" s="192" t="s">
        <v>301</v>
      </c>
      <c r="C80" s="153" t="s">
        <v>302</v>
      </c>
      <c r="D80" s="167" t="b">
        <v>1</v>
      </c>
      <c r="E80" s="155"/>
      <c r="F80" s="157"/>
      <c r="G80" s="156" t="b">
        <v>1</v>
      </c>
      <c r="H80" s="157"/>
      <c r="I80" s="182"/>
      <c r="J80" s="151"/>
      <c r="K80" s="193"/>
      <c r="L80" s="164"/>
      <c r="M80" s="166"/>
      <c r="N80" s="166"/>
      <c r="O80" s="166"/>
      <c r="P80" s="155"/>
      <c r="R80" s="72" t="s">
        <v>53</v>
      </c>
      <c r="S80" s="80">
        <f>COUNTIF(E79:E82, "=TRUE")</f>
        <v>0</v>
      </c>
      <c r="T80">
        <f>COUNTIFS(E79:E82, "=TRUE", G79:G82, "=TRUE")</f>
        <v>0</v>
      </c>
      <c r="U80" s="72">
        <f>COUNTIFS(E79:E82, "=TRUE", H79:H82, "=TRUE")</f>
        <v>0</v>
      </c>
      <c r="V80" s="72">
        <f>COUNTIF(N79:N82, "=TRUE")</f>
        <v>0</v>
      </c>
      <c r="W80" s="199">
        <f>IF(S80=0, 1, T80/S80)</f>
        <v>1</v>
      </c>
      <c r="X80" s="200">
        <f>IF(T80+V80=0, 1, T80/(T80+V80))</f>
        <v>1</v>
      </c>
    </row>
    <row r="81" spans="1:24" ht="15.75" customHeight="1">
      <c r="A81" s="166"/>
      <c r="B81" s="192"/>
      <c r="C81" s="153"/>
      <c r="D81" s="167"/>
      <c r="E81" s="155"/>
      <c r="F81" s="157"/>
      <c r="G81" s="156"/>
      <c r="H81" s="157"/>
      <c r="I81" s="182"/>
      <c r="J81" s="151"/>
      <c r="K81" s="193"/>
      <c r="L81" s="164"/>
      <c r="M81" s="166"/>
      <c r="N81" s="166"/>
      <c r="O81" s="166"/>
      <c r="P81" s="155"/>
      <c r="R81" s="72" t="s">
        <v>54</v>
      </c>
      <c r="S81" s="80">
        <f>COUNTIF(F79:F82, "=TRUE")</f>
        <v>0</v>
      </c>
      <c r="T81">
        <f>COUNTIFS(F79:F82, "=TRUE", G79:G82, "=TRUE")</f>
        <v>0</v>
      </c>
      <c r="U81" s="72">
        <f>COUNTIFS(F79:F82, "=TRUE", H79:H82, "=TRUE")</f>
        <v>0</v>
      </c>
      <c r="V81" s="72">
        <f>COUNTIF(O79:O82, "=TRUE")</f>
        <v>1</v>
      </c>
      <c r="W81" s="199">
        <f>IF(S81=0, 1, T81/S81)</f>
        <v>1</v>
      </c>
      <c r="X81" s="200">
        <f>IF(T81+V81=0, 1, T81/(T81+V81))</f>
        <v>0</v>
      </c>
    </row>
    <row r="82" spans="1:24" ht="15.75" customHeight="1">
      <c r="A82" s="166"/>
      <c r="B82" s="192"/>
      <c r="C82" s="153"/>
      <c r="D82" s="167"/>
      <c r="E82" s="155"/>
      <c r="F82" s="157"/>
      <c r="G82" s="156"/>
      <c r="H82" s="157"/>
      <c r="I82" s="182"/>
      <c r="J82" s="151"/>
      <c r="K82" s="193"/>
      <c r="L82" s="164"/>
      <c r="M82" s="166"/>
      <c r="N82" s="166"/>
      <c r="O82" s="166"/>
      <c r="P82" s="155"/>
      <c r="R82" s="97" t="s">
        <v>72</v>
      </c>
      <c r="S82" s="69">
        <f>SUM(S79:S81)</f>
        <v>2</v>
      </c>
      <c r="T82" s="126">
        <f>SUM(T79:T81)</f>
        <v>2</v>
      </c>
      <c r="U82" s="97">
        <f>S82-T82</f>
        <v>0</v>
      </c>
      <c r="V82" s="97">
        <f>SUM(V79:V81)</f>
        <v>1</v>
      </c>
      <c r="W82" s="203">
        <f>IF(S82=0, 1, T82/S82)</f>
        <v>1</v>
      </c>
      <c r="X82" s="201">
        <f>IF(T82+V82=0, 1, T82/(T82+V82))</f>
        <v>0.66666666666666663</v>
      </c>
    </row>
    <row r="83" spans="1:24" s="126" customFormat="1">
      <c r="A83" s="173"/>
      <c r="B83" s="194"/>
      <c r="C83" s="162"/>
      <c r="D83" s="173"/>
      <c r="E83" s="171"/>
      <c r="F83" s="172"/>
      <c r="G83" s="172"/>
      <c r="H83" s="172"/>
      <c r="I83" s="183"/>
      <c r="J83" s="162"/>
      <c r="K83" s="194"/>
      <c r="L83" s="175"/>
      <c r="M83" s="173"/>
      <c r="N83" s="173"/>
      <c r="O83" s="173"/>
      <c r="P83" s="171"/>
    </row>
    <row r="84" spans="1:24">
      <c r="A84" s="167" t="s">
        <v>175</v>
      </c>
      <c r="B84" s="193"/>
      <c r="C84" s="151"/>
      <c r="D84" s="166"/>
      <c r="E84" s="155"/>
      <c r="F84" s="157"/>
      <c r="G84" s="157"/>
      <c r="H84" s="157"/>
      <c r="I84" s="182"/>
      <c r="J84" s="151"/>
      <c r="K84" s="193"/>
      <c r="L84" s="164"/>
      <c r="M84" s="166"/>
      <c r="N84" s="166"/>
      <c r="O84" s="166"/>
      <c r="P84" s="155"/>
    </row>
    <row r="85" spans="1:24" s="126" customFormat="1">
      <c r="A85" s="173"/>
      <c r="B85" s="194"/>
      <c r="C85" s="162"/>
      <c r="D85" s="173"/>
      <c r="E85" s="171"/>
      <c r="F85" s="172"/>
      <c r="G85" s="172"/>
      <c r="H85" s="172"/>
      <c r="I85" s="183"/>
      <c r="J85" s="162"/>
      <c r="K85" s="194"/>
      <c r="L85" s="175"/>
      <c r="M85" s="173"/>
      <c r="N85" s="173"/>
      <c r="O85" s="173"/>
      <c r="P85" s="171"/>
    </row>
    <row r="86" spans="1:24">
      <c r="A86" s="167" t="s">
        <v>101</v>
      </c>
      <c r="B86" s="193"/>
      <c r="C86" s="151"/>
      <c r="D86" s="166"/>
      <c r="E86" s="155"/>
      <c r="F86" s="157"/>
      <c r="G86" s="157"/>
      <c r="H86" s="157"/>
      <c r="I86" s="182"/>
      <c r="J86" s="151"/>
      <c r="K86" s="192" t="s">
        <v>269</v>
      </c>
      <c r="L86" s="153" t="s">
        <v>303</v>
      </c>
      <c r="M86" s="167" t="b">
        <v>1</v>
      </c>
      <c r="N86" s="166"/>
      <c r="O86" s="166"/>
      <c r="P86" s="155"/>
      <c r="R86" s="101" t="s">
        <v>52</v>
      </c>
      <c r="S86" s="91">
        <f>COUNTIF(D86:D89, "=TRUE")</f>
        <v>0</v>
      </c>
      <c r="T86" s="102">
        <f>COUNTIFS(D86:D89, "=TRUE", G86:G89, "=TRUE")</f>
        <v>0</v>
      </c>
      <c r="U86" s="101">
        <f>COUNTIFS(D86:D89, "=TRUE", H86:H89, "=TRUE")</f>
        <v>0</v>
      </c>
      <c r="V86" s="101">
        <f>COUNTIF(M86:M89, "=TRUE")</f>
        <v>1</v>
      </c>
      <c r="W86" s="197">
        <f>IF(S86=0, 1, T86/S86)</f>
        <v>1</v>
      </c>
      <c r="X86" s="198">
        <f>IF(T86+V86=0, 1, T86/(T86+V86))</f>
        <v>0</v>
      </c>
    </row>
    <row r="87" spans="1:24" ht="15.75" customHeight="1">
      <c r="A87" s="166"/>
      <c r="B87" s="193"/>
      <c r="C87" s="151"/>
      <c r="D87" s="166"/>
      <c r="E87" s="155"/>
      <c r="F87" s="157"/>
      <c r="G87" s="157"/>
      <c r="H87" s="157"/>
      <c r="I87" s="182"/>
      <c r="J87" s="151"/>
      <c r="K87" s="192" t="s">
        <v>304</v>
      </c>
      <c r="L87" s="153" t="s">
        <v>305</v>
      </c>
      <c r="M87" s="166"/>
      <c r="N87" s="167" t="b">
        <v>1</v>
      </c>
      <c r="O87" s="166"/>
      <c r="P87" s="155"/>
      <c r="R87" s="72" t="s">
        <v>53</v>
      </c>
      <c r="S87" s="80">
        <f>COUNTIF(E86:E89, "=TRUE")</f>
        <v>0</v>
      </c>
      <c r="T87">
        <f>COUNTIFS(E86:E89, "=TRUE", G86:G89, "=TRUE")</f>
        <v>0</v>
      </c>
      <c r="U87" s="72">
        <f>COUNTIFS(E86:E89, "=TRUE", H86:H89, "=TRUE")</f>
        <v>0</v>
      </c>
      <c r="V87" s="72">
        <f>COUNTIF(N86:N89, "=TRUE")</f>
        <v>1</v>
      </c>
      <c r="W87" s="199">
        <f>IF(S87=0, 1, T87/S87)</f>
        <v>1</v>
      </c>
      <c r="X87" s="200">
        <f>IF(T87+V87=0, 1, T87/(T87+V87))</f>
        <v>0</v>
      </c>
    </row>
    <row r="88" spans="1:24">
      <c r="A88" s="166"/>
      <c r="B88" s="193"/>
      <c r="C88" s="151"/>
      <c r="D88" s="166"/>
      <c r="E88" s="155"/>
      <c r="F88" s="157"/>
      <c r="G88" s="157"/>
      <c r="H88" s="157"/>
      <c r="I88" s="182"/>
      <c r="J88" s="151"/>
      <c r="K88" s="192" t="s">
        <v>306</v>
      </c>
      <c r="L88" s="153" t="s">
        <v>307</v>
      </c>
      <c r="M88" s="166"/>
      <c r="N88" s="166"/>
      <c r="O88" s="167" t="b">
        <v>1</v>
      </c>
      <c r="P88" s="155"/>
      <c r="R88" s="72" t="s">
        <v>54</v>
      </c>
      <c r="S88" s="80">
        <f>COUNTIF(F86:F89, "=TRUE")</f>
        <v>0</v>
      </c>
      <c r="T88">
        <f>COUNTIFS(F86:F89, "=TRUE", G86:G89, "=TRUE")</f>
        <v>0</v>
      </c>
      <c r="U88" s="72">
        <f>COUNTIFS(F86:F89, "=TRUE", H86:H89, "=TRUE")</f>
        <v>0</v>
      </c>
      <c r="V88" s="72">
        <f>COUNTIF(O86:O89, "=TRUE")</f>
        <v>1</v>
      </c>
      <c r="W88" s="199">
        <f>IF(S88=0, 1, T88/S88)</f>
        <v>1</v>
      </c>
      <c r="X88" s="200">
        <f>IF(T88+V88=0, 1, T88/(T88+V88))</f>
        <v>0</v>
      </c>
    </row>
    <row r="89" spans="1:24">
      <c r="A89" s="166"/>
      <c r="B89" s="193"/>
      <c r="C89" s="151"/>
      <c r="D89" s="166"/>
      <c r="E89" s="155"/>
      <c r="F89" s="157"/>
      <c r="G89" s="157"/>
      <c r="H89" s="157"/>
      <c r="I89" s="182"/>
      <c r="J89" s="151"/>
      <c r="K89" s="192"/>
      <c r="L89" s="153"/>
      <c r="M89" s="166"/>
      <c r="N89" s="166"/>
      <c r="O89" s="167"/>
      <c r="P89" s="155"/>
      <c r="R89" s="97" t="s">
        <v>72</v>
      </c>
      <c r="S89" s="69">
        <f>SUM(S86:S88)</f>
        <v>0</v>
      </c>
      <c r="T89" s="126">
        <f>SUM(T86:T88)</f>
        <v>0</v>
      </c>
      <c r="U89" s="97">
        <f>S89-T89</f>
        <v>0</v>
      </c>
      <c r="V89" s="97">
        <f>SUM(V86:V88)</f>
        <v>3</v>
      </c>
      <c r="W89" s="203">
        <f>IF(S89=0, 1, T89/S89)</f>
        <v>1</v>
      </c>
      <c r="X89" s="201">
        <f>IF(T89+V89=0, 1, T89/(T89+V89))</f>
        <v>0</v>
      </c>
    </row>
    <row r="90" spans="1:24" s="126" customFormat="1">
      <c r="A90" s="173"/>
      <c r="B90" s="194"/>
      <c r="C90" s="162"/>
      <c r="D90" s="173"/>
      <c r="E90" s="171"/>
      <c r="F90" s="172"/>
      <c r="G90" s="172"/>
      <c r="H90" s="172"/>
      <c r="I90" s="183"/>
      <c r="J90" s="162"/>
      <c r="K90" s="194"/>
      <c r="L90" s="175"/>
      <c r="M90" s="173"/>
      <c r="N90" s="173"/>
      <c r="O90" s="173"/>
      <c r="P90" s="171"/>
    </row>
    <row r="91" spans="1:24">
      <c r="A91" s="167" t="s">
        <v>89</v>
      </c>
      <c r="B91" s="193"/>
      <c r="C91" s="151"/>
      <c r="D91" s="166"/>
      <c r="E91" s="155"/>
      <c r="F91" s="157"/>
      <c r="G91" s="157"/>
      <c r="H91" s="157"/>
      <c r="I91" s="182"/>
      <c r="J91" s="151"/>
      <c r="K91" s="193"/>
      <c r="L91" s="164"/>
      <c r="M91" s="166"/>
      <c r="N91" s="166"/>
      <c r="O91" s="166"/>
      <c r="P91" s="155"/>
    </row>
    <row r="92" spans="1:24" s="126" customFormat="1">
      <c r="A92" s="173"/>
      <c r="B92" s="194"/>
      <c r="C92" s="162"/>
      <c r="D92" s="173"/>
      <c r="E92" s="171"/>
      <c r="F92" s="172"/>
      <c r="G92" s="172"/>
      <c r="H92" s="172"/>
      <c r="I92" s="183"/>
      <c r="J92" s="162"/>
      <c r="K92" s="194"/>
      <c r="L92" s="175"/>
      <c r="M92" s="173"/>
      <c r="N92" s="173"/>
      <c r="O92" s="173"/>
      <c r="P92" s="171"/>
    </row>
    <row r="93" spans="1:24" ht="15.75" customHeight="1">
      <c r="A93" s="167" t="s">
        <v>151</v>
      </c>
      <c r="B93" s="192" t="s">
        <v>308</v>
      </c>
      <c r="C93" s="153" t="s">
        <v>309</v>
      </c>
      <c r="D93" s="167" t="b">
        <v>1</v>
      </c>
      <c r="E93" s="155"/>
      <c r="F93" s="157"/>
      <c r="G93" s="156" t="b">
        <v>1</v>
      </c>
      <c r="H93" s="157"/>
      <c r="I93" s="182"/>
      <c r="J93" s="151"/>
      <c r="K93" s="192" t="s">
        <v>66</v>
      </c>
      <c r="L93" s="153" t="s">
        <v>310</v>
      </c>
      <c r="M93" s="167" t="b">
        <v>1</v>
      </c>
      <c r="N93" s="166"/>
      <c r="O93" s="166"/>
      <c r="P93" s="155"/>
      <c r="R93" s="101" t="s">
        <v>52</v>
      </c>
      <c r="S93" s="91">
        <f>COUNTIF(D93:D99, "=TRUE")</f>
        <v>6</v>
      </c>
      <c r="T93" s="102">
        <f>COUNTIFS(D93:D99, "=TRUE", G93:G99, "=TRUE")</f>
        <v>6</v>
      </c>
      <c r="U93" s="101">
        <f>COUNTIFS(D93:D99, "=TRUE", H93:H99, "=TRUE")</f>
        <v>0</v>
      </c>
      <c r="V93" s="101">
        <f>COUNTIF(M93:M99, "=TRUE")</f>
        <v>2</v>
      </c>
      <c r="W93" s="197">
        <f>IF(S93=0, 1, T93/S93)</f>
        <v>1</v>
      </c>
      <c r="X93" s="198">
        <f>IF(T93+V93=0, 1, T93/(T93+V93))</f>
        <v>0.75</v>
      </c>
    </row>
    <row r="94" spans="1:24" ht="15.75" customHeight="1">
      <c r="A94" s="166"/>
      <c r="B94" s="192" t="s">
        <v>311</v>
      </c>
      <c r="C94" s="153" t="s">
        <v>312</v>
      </c>
      <c r="D94" s="167" t="b">
        <v>1</v>
      </c>
      <c r="E94" s="155"/>
      <c r="F94" s="157"/>
      <c r="G94" s="156" t="b">
        <v>1</v>
      </c>
      <c r="H94" s="157"/>
      <c r="I94" s="182"/>
      <c r="J94" s="151"/>
      <c r="K94" s="192" t="s">
        <v>313</v>
      </c>
      <c r="L94" s="153" t="s">
        <v>314</v>
      </c>
      <c r="M94" s="167" t="b">
        <v>1</v>
      </c>
      <c r="N94" s="166"/>
      <c r="O94" s="166"/>
      <c r="P94" s="155"/>
      <c r="R94" s="72" t="s">
        <v>53</v>
      </c>
      <c r="S94" s="80">
        <f>COUNTIF(E93:E99, "=TRUE")</f>
        <v>1</v>
      </c>
      <c r="T94">
        <f>COUNTIFS(E93:E99, "=TRUE", G93:G99, "=TRUE")</f>
        <v>0</v>
      </c>
      <c r="U94" s="72">
        <f>COUNTIFS(E93:E99, "=TRUE", H93:H99, "=TRUE")</f>
        <v>1</v>
      </c>
      <c r="V94" s="72">
        <f>COUNTIF(N93:N99, "=TRUE")</f>
        <v>0</v>
      </c>
      <c r="W94" s="199">
        <f>IF(S94=0, 1, T94/S94)</f>
        <v>0</v>
      </c>
      <c r="X94" s="200">
        <f>IF(T94+V94=0, 1, T94/(T94+V94))</f>
        <v>1</v>
      </c>
    </row>
    <row r="95" spans="1:24" ht="15.75" customHeight="1">
      <c r="A95" s="166"/>
      <c r="B95" s="192" t="s">
        <v>315</v>
      </c>
      <c r="C95" s="153" t="s">
        <v>316</v>
      </c>
      <c r="D95" s="167" t="b">
        <v>1</v>
      </c>
      <c r="E95" s="155"/>
      <c r="F95" s="157"/>
      <c r="G95" s="156" t="b">
        <v>1</v>
      </c>
      <c r="I95" s="182"/>
      <c r="J95" s="151"/>
      <c r="K95" s="192" t="s">
        <v>317</v>
      </c>
      <c r="L95" s="153" t="s">
        <v>318</v>
      </c>
      <c r="M95" s="166"/>
      <c r="N95" s="166"/>
      <c r="O95" s="167" t="b">
        <v>1</v>
      </c>
      <c r="P95" s="155"/>
      <c r="R95" s="72" t="s">
        <v>54</v>
      </c>
      <c r="S95" s="80">
        <f>COUNTIF(F93:F99, "=TRUE")</f>
        <v>0</v>
      </c>
      <c r="T95">
        <f>COUNTIFS(F93:F99, "=TRUE", G93:G99, "=TRUE")</f>
        <v>0</v>
      </c>
      <c r="U95" s="72">
        <f>COUNTIFS(F93:F99, "=TRUE", H93:H99, "=TRUE")</f>
        <v>0</v>
      </c>
      <c r="V95" s="72">
        <f>COUNTIF(O93:O99, "=TRUE")</f>
        <v>1</v>
      </c>
      <c r="W95" s="199">
        <f>IF(S95=0, 1, T95/S95)</f>
        <v>1</v>
      </c>
      <c r="X95" s="200">
        <f>IF(T95+V95=0, 1, T95/(T95+V95))</f>
        <v>0</v>
      </c>
    </row>
    <row r="96" spans="1:24" ht="15.75" customHeight="1">
      <c r="A96" s="166"/>
      <c r="B96" s="192" t="s">
        <v>291</v>
      </c>
      <c r="C96" s="153" t="s">
        <v>319</v>
      </c>
      <c r="D96" s="167" t="b">
        <v>1</v>
      </c>
      <c r="E96" s="155"/>
      <c r="F96" s="157"/>
      <c r="G96" s="156" t="b">
        <v>1</v>
      </c>
      <c r="I96" s="182"/>
      <c r="J96" s="151"/>
      <c r="K96" s="192"/>
      <c r="L96" s="153"/>
      <c r="M96" s="167"/>
      <c r="N96" s="166"/>
      <c r="O96" s="166"/>
      <c r="P96" s="155"/>
      <c r="R96" s="97" t="s">
        <v>72</v>
      </c>
      <c r="S96" s="69">
        <f>SUM(S93:S95)</f>
        <v>7</v>
      </c>
      <c r="T96" s="126">
        <f>SUM(T93:T95)</f>
        <v>6</v>
      </c>
      <c r="U96" s="97">
        <f>S96-T96</f>
        <v>1</v>
      </c>
      <c r="V96" s="97">
        <f>SUM(V93:V95)</f>
        <v>3</v>
      </c>
      <c r="W96" s="203">
        <f>IF(S96=0, 1, T96/S96)</f>
        <v>0.8571428571428571</v>
      </c>
      <c r="X96" s="201">
        <f>IF(T96+V96=0, 1, T96/(T96+V96))</f>
        <v>0.66666666666666663</v>
      </c>
    </row>
    <row r="97" spans="1:24" ht="15.75" customHeight="1">
      <c r="A97" s="166"/>
      <c r="B97" s="192" t="s">
        <v>320</v>
      </c>
      <c r="C97" s="153" t="s">
        <v>321</v>
      </c>
      <c r="D97" s="167" t="b">
        <v>1</v>
      </c>
      <c r="E97" s="155"/>
      <c r="F97" s="157"/>
      <c r="G97" s="156" t="b">
        <v>1</v>
      </c>
      <c r="H97" s="157"/>
      <c r="I97" s="182"/>
      <c r="J97" s="151"/>
      <c r="K97" s="193"/>
      <c r="L97" s="164"/>
      <c r="M97" s="166"/>
      <c r="N97" s="166"/>
      <c r="O97" s="166"/>
      <c r="P97" s="155"/>
    </row>
    <row r="98" spans="1:24" ht="15.75" customHeight="1">
      <c r="A98" s="166"/>
      <c r="B98" s="192" t="s">
        <v>322</v>
      </c>
      <c r="C98" s="153" t="s">
        <v>323</v>
      </c>
      <c r="D98" s="167" t="b">
        <v>1</v>
      </c>
      <c r="E98" s="155"/>
      <c r="F98" s="157"/>
      <c r="G98" s="156" t="b">
        <v>1</v>
      </c>
      <c r="H98" s="157"/>
      <c r="I98" s="182" t="s">
        <v>324</v>
      </c>
      <c r="J98" s="151"/>
      <c r="K98" s="193"/>
      <c r="L98" s="164"/>
      <c r="M98" s="166"/>
      <c r="N98" s="166"/>
      <c r="O98" s="166"/>
      <c r="P98" s="155"/>
    </row>
    <row r="99" spans="1:24">
      <c r="A99" s="166"/>
      <c r="B99" s="192">
        <v>146</v>
      </c>
      <c r="C99" s="152" t="s">
        <v>117</v>
      </c>
      <c r="D99" s="166"/>
      <c r="E99" s="190" t="b">
        <v>1</v>
      </c>
      <c r="F99" s="157"/>
      <c r="G99" s="157"/>
      <c r="H99" s="156" t="b">
        <v>1</v>
      </c>
      <c r="I99" s="182"/>
      <c r="J99" s="151"/>
      <c r="K99" s="193"/>
      <c r="L99" s="164"/>
      <c r="M99" s="166"/>
      <c r="N99" s="166"/>
      <c r="O99" s="166"/>
      <c r="P99" s="155"/>
    </row>
    <row r="100" spans="1:24" s="126" customFormat="1">
      <c r="A100" s="173"/>
      <c r="B100" s="194"/>
      <c r="C100" s="162"/>
      <c r="D100" s="173"/>
      <c r="E100" s="171"/>
      <c r="F100" s="172"/>
      <c r="G100" s="172"/>
      <c r="H100" s="172"/>
      <c r="I100" s="183"/>
      <c r="J100" s="162"/>
      <c r="K100" s="194"/>
      <c r="L100" s="175"/>
      <c r="M100" s="173"/>
      <c r="N100" s="173"/>
      <c r="O100" s="173"/>
      <c r="P100" s="171"/>
    </row>
    <row r="101" spans="1:24">
      <c r="A101" s="167" t="s">
        <v>119</v>
      </c>
      <c r="B101" s="193"/>
      <c r="C101" s="151"/>
      <c r="D101" s="166"/>
      <c r="E101" s="155"/>
      <c r="F101" s="157"/>
      <c r="G101" s="157"/>
      <c r="H101" s="157"/>
      <c r="I101" s="182"/>
      <c r="J101" s="151"/>
      <c r="K101" s="193"/>
      <c r="L101" s="164"/>
      <c r="M101" s="166"/>
      <c r="N101" s="166"/>
      <c r="O101" s="166"/>
      <c r="P101" s="155"/>
    </row>
    <row r="102" spans="1:24" s="126" customFormat="1">
      <c r="A102" s="173"/>
      <c r="B102" s="194"/>
      <c r="C102" s="162"/>
      <c r="D102" s="173"/>
      <c r="E102" s="171"/>
      <c r="F102" s="172"/>
      <c r="G102" s="172"/>
      <c r="H102" s="172"/>
      <c r="I102" s="183"/>
      <c r="J102" s="162"/>
      <c r="K102" s="194"/>
      <c r="L102" s="175"/>
      <c r="M102" s="173"/>
      <c r="N102" s="173"/>
      <c r="O102" s="173"/>
      <c r="P102" s="171"/>
    </row>
    <row r="103" spans="1:24" ht="15.75" customHeight="1">
      <c r="A103" s="167" t="s">
        <v>148</v>
      </c>
      <c r="B103" s="193"/>
      <c r="C103" s="151"/>
      <c r="D103" s="166"/>
      <c r="E103" s="155"/>
      <c r="F103" s="157"/>
      <c r="G103" s="157"/>
      <c r="H103" s="157"/>
      <c r="I103" s="182"/>
      <c r="J103" s="151"/>
      <c r="K103" s="192" t="s">
        <v>267</v>
      </c>
      <c r="L103" s="153" t="s">
        <v>293</v>
      </c>
      <c r="M103" s="167" t="b">
        <v>1</v>
      </c>
      <c r="N103" s="166"/>
      <c r="O103" s="166"/>
      <c r="P103" s="155"/>
      <c r="R103" s="101" t="s">
        <v>52</v>
      </c>
      <c r="S103" s="91">
        <f>COUNTIF(D103:D106, "=TRUE")</f>
        <v>0</v>
      </c>
      <c r="T103" s="102">
        <f>COUNTIFS(D103:D106, "=TRUE", G103:G106, "=TRUE")</f>
        <v>0</v>
      </c>
      <c r="U103" s="101">
        <f>COUNTIFS(D103:D106, "=TRUE", H103:H106, "=TRUE")</f>
        <v>0</v>
      </c>
      <c r="V103" s="101">
        <f>COUNTIF(M103:M106, "=TRUE")</f>
        <v>2</v>
      </c>
      <c r="W103" s="197">
        <f>IF(S103=0, 1, T103/S103)</f>
        <v>1</v>
      </c>
      <c r="X103" s="198">
        <f>IF(T103+V103=0, 1, T103/(T103+V103))</f>
        <v>0</v>
      </c>
    </row>
    <row r="104" spans="1:24" ht="15.75" customHeight="1">
      <c r="A104" s="166"/>
      <c r="B104" s="193"/>
      <c r="C104" s="151"/>
      <c r="D104" s="166"/>
      <c r="E104" s="155"/>
      <c r="F104" s="157"/>
      <c r="G104" s="157"/>
      <c r="H104" s="157"/>
      <c r="I104" s="182"/>
      <c r="J104" s="151"/>
      <c r="K104" s="192" t="s">
        <v>325</v>
      </c>
      <c r="L104" s="153" t="s">
        <v>326</v>
      </c>
      <c r="M104" s="167" t="b">
        <v>1</v>
      </c>
      <c r="N104" s="166"/>
      <c r="O104" s="166"/>
      <c r="P104" s="155"/>
      <c r="R104" s="72" t="s">
        <v>53</v>
      </c>
      <c r="S104" s="80">
        <f>COUNTIF(E103:E106, "=TRUE")</f>
        <v>0</v>
      </c>
      <c r="T104">
        <f>COUNTIFS(E103:E106, "=TRUE", G103:G106, "=TRUE")</f>
        <v>0</v>
      </c>
      <c r="U104" s="72">
        <f>COUNTIFS(E103:E106, "=TRUE", H103:H106, "=TRUE")</f>
        <v>0</v>
      </c>
      <c r="V104" s="72">
        <f>COUNTIF(N103:N106, "=TRUE")</f>
        <v>0</v>
      </c>
      <c r="W104" s="199">
        <f>IF(S104=0, 1, T104/S104)</f>
        <v>1</v>
      </c>
      <c r="X104" s="200">
        <f>IF(T104+V104=0, 1, T104/(T104+V104))</f>
        <v>1</v>
      </c>
    </row>
    <row r="105" spans="1:24" ht="15.75" customHeight="1">
      <c r="A105" s="166"/>
      <c r="B105" s="193"/>
      <c r="C105" s="151"/>
      <c r="D105" s="166"/>
      <c r="E105" s="155"/>
      <c r="F105" s="157"/>
      <c r="G105" s="157"/>
      <c r="H105" s="157"/>
      <c r="I105" s="182"/>
      <c r="J105" s="151"/>
      <c r="K105" s="192"/>
      <c r="L105" s="153"/>
      <c r="M105" s="167"/>
      <c r="N105" s="166"/>
      <c r="O105" s="166"/>
      <c r="P105" s="155"/>
      <c r="R105" s="72" t="s">
        <v>54</v>
      </c>
      <c r="S105" s="80">
        <f>COUNTIF(F103:F106, "=TRUE")</f>
        <v>0</v>
      </c>
      <c r="T105">
        <f>COUNTIFS(F103:F106, "=TRUE", G103:G106, "=TRUE")</f>
        <v>0</v>
      </c>
      <c r="U105" s="72">
        <f>COUNTIFS(F103:F106, "=TRUE", H103:H106, "=TRUE")</f>
        <v>0</v>
      </c>
      <c r="V105" s="72">
        <f>COUNTIF(O103:O106, "=TRUE")</f>
        <v>0</v>
      </c>
      <c r="W105" s="199">
        <f>IF(S105=0, 1, T105/S105)</f>
        <v>1</v>
      </c>
      <c r="X105" s="200">
        <f>IF(T105+V105=0, 1, T105/(T105+V105))</f>
        <v>1</v>
      </c>
    </row>
    <row r="106" spans="1:24" ht="15.75" customHeight="1">
      <c r="A106" s="166"/>
      <c r="B106" s="193"/>
      <c r="C106" s="151"/>
      <c r="D106" s="166"/>
      <c r="E106" s="155"/>
      <c r="F106" s="157"/>
      <c r="G106" s="157"/>
      <c r="H106" s="157"/>
      <c r="I106" s="182"/>
      <c r="J106" s="151"/>
      <c r="K106" s="192"/>
      <c r="L106" s="153"/>
      <c r="M106" s="167"/>
      <c r="N106" s="166"/>
      <c r="O106" s="166"/>
      <c r="P106" s="155"/>
      <c r="R106" s="97" t="s">
        <v>72</v>
      </c>
      <c r="S106" s="69">
        <f>SUM(S103:S105)</f>
        <v>0</v>
      </c>
      <c r="T106" s="126">
        <f>SUM(T103:T105)</f>
        <v>0</v>
      </c>
      <c r="U106" s="97">
        <f>S106-T106</f>
        <v>0</v>
      </c>
      <c r="V106" s="97">
        <f>SUM(V103:V105)</f>
        <v>2</v>
      </c>
      <c r="W106" s="203">
        <f>IF(S106=0, 1, T106/S106)</f>
        <v>1</v>
      </c>
      <c r="X106" s="201">
        <f>IF(T106+V106=0, 1, T106/(T106+V106))</f>
        <v>0</v>
      </c>
    </row>
    <row r="107" spans="1:24" s="126" customFormat="1">
      <c r="A107" s="173"/>
      <c r="B107" s="194"/>
      <c r="C107" s="162"/>
      <c r="D107" s="173"/>
      <c r="E107" s="171"/>
      <c r="F107" s="172"/>
      <c r="G107" s="172"/>
      <c r="H107" s="172"/>
      <c r="I107" s="183"/>
      <c r="J107" s="162"/>
      <c r="K107" s="194"/>
      <c r="L107" s="175"/>
      <c r="M107" s="173"/>
      <c r="N107" s="173"/>
      <c r="O107" s="173"/>
      <c r="P107" s="171"/>
    </row>
    <row r="108" spans="1:24">
      <c r="A108" s="167" t="s">
        <v>240</v>
      </c>
      <c r="B108" s="193"/>
      <c r="C108" s="151"/>
      <c r="D108" s="166"/>
      <c r="E108" s="155"/>
      <c r="F108" s="157"/>
      <c r="G108" s="157"/>
      <c r="H108" s="157"/>
      <c r="I108" s="182"/>
      <c r="J108" s="151"/>
      <c r="K108" s="193"/>
      <c r="L108" s="164"/>
      <c r="M108" s="166"/>
      <c r="N108" s="166"/>
      <c r="O108" s="166"/>
      <c r="P108" s="155"/>
    </row>
    <row r="109" spans="1:24" s="126" customFormat="1">
      <c r="A109" s="173"/>
      <c r="B109" s="194"/>
      <c r="C109" s="162"/>
      <c r="D109" s="173"/>
      <c r="E109" s="171"/>
      <c r="F109" s="172"/>
      <c r="G109" s="172"/>
      <c r="H109" s="172"/>
      <c r="I109" s="183"/>
      <c r="J109" s="162"/>
      <c r="K109" s="194"/>
      <c r="L109" s="175"/>
      <c r="M109" s="173"/>
      <c r="N109" s="173"/>
      <c r="O109" s="173"/>
      <c r="P109" s="171"/>
    </row>
    <row r="110" spans="1:24" ht="15.75" customHeight="1">
      <c r="A110" s="167" t="s">
        <v>257</v>
      </c>
      <c r="B110" s="192" t="s">
        <v>327</v>
      </c>
      <c r="C110" s="153" t="s">
        <v>328</v>
      </c>
      <c r="D110" s="167" t="b">
        <v>1</v>
      </c>
      <c r="E110" s="155"/>
      <c r="F110" s="157"/>
      <c r="G110" s="156" t="b">
        <v>1</v>
      </c>
      <c r="H110" s="157"/>
      <c r="I110" s="182"/>
      <c r="J110" s="151"/>
      <c r="K110" s="192" t="s">
        <v>152</v>
      </c>
      <c r="L110" s="153" t="s">
        <v>329</v>
      </c>
      <c r="M110" s="167" t="b">
        <v>1</v>
      </c>
      <c r="N110" s="166"/>
      <c r="O110" s="166"/>
      <c r="P110" s="155"/>
      <c r="R110" s="101" t="s">
        <v>52</v>
      </c>
      <c r="S110" s="91">
        <f>COUNTIF(D110:D113, "=TRUE")</f>
        <v>2</v>
      </c>
      <c r="T110" s="102">
        <f>COUNTIFS(D110:D113, "=TRUE", G110:G113, "=TRUE")</f>
        <v>2</v>
      </c>
      <c r="U110" s="101">
        <f>COUNTIFS(D110:D113, "=TRUE", H110:H113, "=TRUE")</f>
        <v>0</v>
      </c>
      <c r="V110" s="101">
        <f>COUNTIF(M110:M113, "=TRUE")</f>
        <v>1</v>
      </c>
      <c r="W110" s="197">
        <f>IF(S110=0, 1, T110/S110)</f>
        <v>1</v>
      </c>
      <c r="X110" s="198">
        <f>IF(T110+V110=0, 1, T110/(T110+V110))</f>
        <v>0.66666666666666663</v>
      </c>
    </row>
    <row r="111" spans="1:24" ht="15.75" customHeight="1">
      <c r="A111" s="166"/>
      <c r="B111" s="192" t="s">
        <v>330</v>
      </c>
      <c r="C111" s="153" t="s">
        <v>331</v>
      </c>
      <c r="D111" s="167" t="b">
        <v>1</v>
      </c>
      <c r="E111" s="155"/>
      <c r="F111" s="157"/>
      <c r="G111" s="156" t="b">
        <v>1</v>
      </c>
      <c r="H111" s="157"/>
      <c r="I111" s="182"/>
      <c r="J111" s="151"/>
      <c r="K111" s="193"/>
      <c r="L111" s="164"/>
      <c r="M111" s="166"/>
      <c r="N111" s="166"/>
      <c r="O111" s="166"/>
      <c r="P111" s="155"/>
      <c r="R111" s="72" t="s">
        <v>53</v>
      </c>
      <c r="S111" s="80">
        <f>COUNTIF(E110:E113, "=TRUE")</f>
        <v>2</v>
      </c>
      <c r="T111">
        <f>COUNTIFS(E110:E113, "=TRUE", G110:G113, "=TRUE")</f>
        <v>0</v>
      </c>
      <c r="U111" s="72">
        <f>COUNTIFS(E110:E113, "=TRUE", H110:H113, "=TRUE")</f>
        <v>2</v>
      </c>
      <c r="V111" s="72">
        <f>COUNTIF(N110:N113, "=TRUE")</f>
        <v>0</v>
      </c>
      <c r="W111" s="199">
        <f>IF(S111=0, 1, T111/S111)</f>
        <v>0</v>
      </c>
      <c r="X111" s="200">
        <f>IF(T111+V111=0, 1, T111/(T111+V111))</f>
        <v>1</v>
      </c>
    </row>
    <row r="112" spans="1:24">
      <c r="A112" s="166"/>
      <c r="B112" s="192">
        <v>64</v>
      </c>
      <c r="C112" s="152" t="s">
        <v>117</v>
      </c>
      <c r="D112" s="166"/>
      <c r="E112" s="190" t="b">
        <v>1</v>
      </c>
      <c r="F112" s="157"/>
      <c r="G112" s="157"/>
      <c r="H112" s="156" t="b">
        <v>1</v>
      </c>
      <c r="I112" s="182"/>
      <c r="J112" s="151"/>
      <c r="K112" s="193"/>
      <c r="L112" s="164"/>
      <c r="M112" s="166"/>
      <c r="N112" s="166"/>
      <c r="O112" s="166"/>
      <c r="P112" s="155"/>
      <c r="R112" s="72" t="s">
        <v>54</v>
      </c>
      <c r="S112" s="80">
        <f>COUNTIF(F110:F113, "=TRUE")</f>
        <v>0</v>
      </c>
      <c r="T112">
        <f>COUNTIFS(F110:F113, "=TRUE", G110:G113, "=TRUE")</f>
        <v>0</v>
      </c>
      <c r="U112" s="72">
        <f>COUNTIFS(F110:F113, "=TRUE", H110:H113, "=TRUE")</f>
        <v>0</v>
      </c>
      <c r="V112" s="72">
        <f>COUNTIF(O110:O113, "=TRUE")</f>
        <v>0</v>
      </c>
      <c r="W112" s="199">
        <f>IF(S112=0, 1, T112/S112)</f>
        <v>1</v>
      </c>
      <c r="X112" s="200">
        <f>IF(T112+V112=0, 1, T112/(T112+V112))</f>
        <v>1</v>
      </c>
    </row>
    <row r="113" spans="1:24">
      <c r="A113" s="166"/>
      <c r="B113" s="192">
        <v>149</v>
      </c>
      <c r="C113" s="152" t="s">
        <v>117</v>
      </c>
      <c r="D113" s="166"/>
      <c r="E113" s="190" t="b">
        <v>1</v>
      </c>
      <c r="F113" s="157"/>
      <c r="G113" s="157"/>
      <c r="H113" s="156" t="b">
        <v>1</v>
      </c>
      <c r="I113" s="182"/>
      <c r="J113" s="151"/>
      <c r="K113" s="193"/>
      <c r="L113" s="164"/>
      <c r="M113" s="166"/>
      <c r="N113" s="166"/>
      <c r="O113" s="166"/>
      <c r="P113" s="155"/>
      <c r="R113" s="97" t="s">
        <v>72</v>
      </c>
      <c r="S113" s="69">
        <f>SUM(S110:S112)</f>
        <v>4</v>
      </c>
      <c r="T113" s="126">
        <f>SUM(T110:T112)</f>
        <v>2</v>
      </c>
      <c r="U113" s="97">
        <f>S113-T113</f>
        <v>2</v>
      </c>
      <c r="V113" s="97">
        <f>SUM(V110:V112)</f>
        <v>1</v>
      </c>
      <c r="W113" s="203">
        <f>IF(S113=0, 1, T113/S113)</f>
        <v>0.5</v>
      </c>
      <c r="X113" s="201">
        <f>IF(T113+V113=0, 1, T113/(T113+V113))</f>
        <v>0.66666666666666663</v>
      </c>
    </row>
    <row r="114" spans="1:24" s="126" customFormat="1">
      <c r="A114" s="173"/>
      <c r="B114" s="194"/>
      <c r="C114" s="162"/>
      <c r="D114" s="173"/>
      <c r="E114" s="171"/>
      <c r="F114" s="172"/>
      <c r="G114" s="172"/>
      <c r="H114" s="172"/>
      <c r="I114" s="183"/>
      <c r="J114" s="162"/>
      <c r="K114" s="194"/>
      <c r="L114" s="175"/>
      <c r="M114" s="173"/>
      <c r="N114" s="173"/>
      <c r="O114" s="173"/>
      <c r="P114" s="171"/>
    </row>
    <row r="115" spans="1:24">
      <c r="A115" s="167" t="s">
        <v>84</v>
      </c>
      <c r="B115" s="192">
        <v>25</v>
      </c>
      <c r="C115" s="152" t="s">
        <v>74</v>
      </c>
      <c r="D115" s="166"/>
      <c r="E115" s="190" t="b">
        <v>1</v>
      </c>
      <c r="F115" s="157"/>
      <c r="G115" s="156" t="b">
        <v>1</v>
      </c>
      <c r="H115" s="157"/>
      <c r="I115" s="182"/>
      <c r="J115" s="151"/>
      <c r="K115" s="193"/>
      <c r="L115" s="164"/>
      <c r="M115" s="166"/>
      <c r="N115" s="166"/>
      <c r="O115" s="166"/>
      <c r="P115" s="155"/>
      <c r="R115" s="101" t="s">
        <v>52</v>
      </c>
      <c r="S115" s="91">
        <f>COUNTIF(D115:D118, "=TRUE")</f>
        <v>0</v>
      </c>
      <c r="T115" s="102">
        <f>COUNTIFS(D115:D118, "=TRUE", G115:G118, "=TRUE")</f>
        <v>0</v>
      </c>
      <c r="U115" s="101">
        <f>COUNTIFS(D115:D118, "=TRUE", H115:H118, "=TRUE")</f>
        <v>0</v>
      </c>
      <c r="V115" s="101">
        <f>COUNTIF(M115:M118, "=TRUE")</f>
        <v>0</v>
      </c>
      <c r="W115" s="197">
        <f>IF(S115=0, 1, T115/S115)</f>
        <v>1</v>
      </c>
      <c r="X115" s="198">
        <f>IF(T115+V115=0, 1, T115/(T115+V115))</f>
        <v>1</v>
      </c>
    </row>
    <row r="116" spans="1:24">
      <c r="A116" s="167"/>
      <c r="B116" s="192"/>
      <c r="C116" s="152"/>
      <c r="D116" s="166"/>
      <c r="E116" s="190"/>
      <c r="F116" s="157"/>
      <c r="G116" s="156"/>
      <c r="H116" s="157"/>
      <c r="I116" s="182"/>
      <c r="J116" s="151"/>
      <c r="K116" s="193"/>
      <c r="L116" s="164"/>
      <c r="M116" s="166"/>
      <c r="N116" s="166"/>
      <c r="O116" s="166"/>
      <c r="P116" s="155"/>
      <c r="R116" s="72" t="s">
        <v>53</v>
      </c>
      <c r="S116" s="80">
        <f>COUNTIF(E115:E118, "=TRUE")</f>
        <v>1</v>
      </c>
      <c r="T116">
        <f>COUNTIFS(E115:E118, "=TRUE", G115:G118, "=TRUE")</f>
        <v>1</v>
      </c>
      <c r="U116" s="72">
        <f>COUNTIFS(E115:E118, "=TRUE", H115:H118, "=TRUE")</f>
        <v>0</v>
      </c>
      <c r="V116" s="72">
        <f>COUNTIF(N115:N118, "=TRUE")</f>
        <v>0</v>
      </c>
      <c r="W116" s="199">
        <f>IF(S116=0, 1, T116/S116)</f>
        <v>1</v>
      </c>
      <c r="X116" s="200">
        <f>IF(T116+V116=0, 1, T116/(T116+V116))</f>
        <v>1</v>
      </c>
    </row>
    <row r="117" spans="1:24">
      <c r="A117" s="167"/>
      <c r="B117" s="192"/>
      <c r="C117" s="152"/>
      <c r="D117" s="166"/>
      <c r="E117" s="190"/>
      <c r="F117" s="157"/>
      <c r="G117" s="156"/>
      <c r="H117" s="157"/>
      <c r="I117" s="182"/>
      <c r="J117" s="151"/>
      <c r="K117" s="193"/>
      <c r="L117" s="164"/>
      <c r="M117" s="166"/>
      <c r="N117" s="166"/>
      <c r="O117" s="166"/>
      <c r="P117" s="155"/>
      <c r="R117" s="72" t="s">
        <v>54</v>
      </c>
      <c r="S117" s="80">
        <f>COUNTIF(F115:F118, "=TRUE")</f>
        <v>0</v>
      </c>
      <c r="T117">
        <f>COUNTIFS(F115:F118, "=TRUE", G115:G118, "=TRUE")</f>
        <v>0</v>
      </c>
      <c r="U117" s="72">
        <f>COUNTIFS(F115:F118, "=TRUE", H115:H118, "=TRUE")</f>
        <v>0</v>
      </c>
      <c r="V117" s="72">
        <f>COUNTIF(O115:O118, "=TRUE")</f>
        <v>0</v>
      </c>
      <c r="W117" s="199">
        <f>IF(S117=0, 1, T117/S117)</f>
        <v>1</v>
      </c>
      <c r="X117" s="200">
        <f>IF(T117+V117=0, 1, T117/(T117+V117))</f>
        <v>1</v>
      </c>
    </row>
    <row r="118" spans="1:24">
      <c r="A118" s="167"/>
      <c r="B118" s="192"/>
      <c r="C118" s="152"/>
      <c r="D118" s="166"/>
      <c r="E118" s="190"/>
      <c r="F118" s="157"/>
      <c r="G118" s="156"/>
      <c r="H118" s="157"/>
      <c r="I118" s="182"/>
      <c r="J118" s="151"/>
      <c r="K118" s="193"/>
      <c r="L118" s="164"/>
      <c r="M118" s="166"/>
      <c r="N118" s="166"/>
      <c r="O118" s="166"/>
      <c r="P118" s="155"/>
      <c r="R118" s="97" t="s">
        <v>72</v>
      </c>
      <c r="S118" s="69">
        <f>SUM(S115:S117)</f>
        <v>1</v>
      </c>
      <c r="T118" s="126">
        <f>SUM(T115:T117)</f>
        <v>1</v>
      </c>
      <c r="U118" s="97">
        <f>S118-T118</f>
        <v>0</v>
      </c>
      <c r="V118" s="97">
        <f>SUM(V115:V117)</f>
        <v>0</v>
      </c>
      <c r="W118" s="203">
        <f>IF(S118=0, 1, T118/S118)</f>
        <v>1</v>
      </c>
      <c r="X118" s="201">
        <f>IF(T118+V118=0, 1, T118/(T118+V118))</f>
        <v>1</v>
      </c>
    </row>
    <row r="119" spans="1:24" s="126" customFormat="1">
      <c r="A119" s="173"/>
      <c r="B119" s="194"/>
      <c r="C119" s="162"/>
      <c r="D119" s="173"/>
      <c r="E119" s="171"/>
      <c r="F119" s="172"/>
      <c r="G119" s="172"/>
      <c r="H119" s="172"/>
      <c r="I119" s="183"/>
      <c r="J119" s="162"/>
      <c r="K119" s="194"/>
      <c r="L119" s="175"/>
      <c r="M119" s="173"/>
      <c r="N119" s="173"/>
      <c r="O119" s="173"/>
      <c r="P119" s="171"/>
    </row>
    <row r="120" spans="1:24">
      <c r="A120" s="167" t="s">
        <v>98</v>
      </c>
      <c r="B120" s="193"/>
      <c r="C120" s="151"/>
      <c r="D120" s="166"/>
      <c r="E120" s="155"/>
      <c r="F120" s="157"/>
      <c r="G120" s="157"/>
      <c r="H120" s="157"/>
      <c r="I120" s="182"/>
      <c r="J120" s="151"/>
      <c r="K120" s="193"/>
      <c r="L120" s="164"/>
      <c r="M120" s="166"/>
      <c r="N120" s="166"/>
      <c r="O120" s="166"/>
      <c r="P120" s="155"/>
    </row>
    <row r="121" spans="1:24" s="126" customFormat="1">
      <c r="A121" s="173"/>
      <c r="B121" s="194"/>
      <c r="C121" s="162"/>
      <c r="D121" s="173"/>
      <c r="E121" s="171"/>
      <c r="F121" s="172"/>
      <c r="G121" s="172"/>
      <c r="H121" s="172"/>
      <c r="I121" s="183"/>
      <c r="J121" s="162"/>
      <c r="K121" s="194"/>
      <c r="L121" s="175"/>
      <c r="M121" s="173"/>
      <c r="N121" s="173"/>
      <c r="O121" s="173"/>
      <c r="P121" s="171"/>
    </row>
    <row r="122" spans="1:24" ht="15.75" customHeight="1">
      <c r="A122" s="167" t="s">
        <v>197</v>
      </c>
      <c r="B122" s="192" t="s">
        <v>267</v>
      </c>
      <c r="C122" s="153" t="s">
        <v>302</v>
      </c>
      <c r="D122" s="167" t="b">
        <v>1</v>
      </c>
      <c r="E122" s="155"/>
      <c r="F122" s="157"/>
      <c r="G122" s="156" t="b">
        <v>1</v>
      </c>
      <c r="H122" s="157"/>
      <c r="I122" s="182"/>
      <c r="J122" s="151"/>
      <c r="K122" s="192" t="s">
        <v>332</v>
      </c>
      <c r="L122" s="153" t="s">
        <v>270</v>
      </c>
      <c r="M122" s="167" t="b">
        <v>1</v>
      </c>
      <c r="N122" s="166"/>
      <c r="O122" s="166"/>
      <c r="P122" s="155"/>
      <c r="R122" s="101" t="s">
        <v>52</v>
      </c>
      <c r="S122" s="91">
        <f>COUNTIF(D122:D125, "=TRUE")</f>
        <v>1</v>
      </c>
      <c r="T122" s="102">
        <f>COUNTIFS(D122:D125, "=TRUE", G122:G125, "=TRUE")</f>
        <v>1</v>
      </c>
      <c r="U122" s="101">
        <f>COUNTIFS(D122:D125, "=TRUE", H122:H125, "=TRUE")</f>
        <v>0</v>
      </c>
      <c r="V122" s="101">
        <f>COUNTIF(M122:M125, "=TRUE")</f>
        <v>1</v>
      </c>
      <c r="W122" s="197">
        <f>IF(S122=0, 1, T122/S122)</f>
        <v>1</v>
      </c>
      <c r="X122" s="198">
        <f>IF(T122+V122=0, 1, T122/(T122+V122))</f>
        <v>0.5</v>
      </c>
    </row>
    <row r="123" spans="1:24" ht="15.75" customHeight="1">
      <c r="A123" s="166"/>
      <c r="B123" s="193"/>
      <c r="C123" s="151"/>
      <c r="D123" s="166"/>
      <c r="E123" s="155"/>
      <c r="F123" s="157"/>
      <c r="G123" s="157"/>
      <c r="H123" s="157"/>
      <c r="I123" s="182"/>
      <c r="J123" s="151"/>
      <c r="K123" s="192" t="s">
        <v>333</v>
      </c>
      <c r="L123" s="153" t="s">
        <v>334</v>
      </c>
      <c r="M123" s="166"/>
      <c r="N123" s="166"/>
      <c r="O123" s="167" t="b">
        <v>1</v>
      </c>
      <c r="P123" s="155"/>
      <c r="R123" s="72" t="s">
        <v>53</v>
      </c>
      <c r="S123" s="80">
        <f>COUNTIF(E122:E125, "=TRUE")</f>
        <v>0</v>
      </c>
      <c r="T123">
        <f>COUNTIFS(E122:E125, "=TRUE", G122:G125, "=TRUE")</f>
        <v>0</v>
      </c>
      <c r="U123" s="72">
        <f>COUNTIFS(E122:E125, "=TRUE", H122:H125, "=TRUE")</f>
        <v>0</v>
      </c>
      <c r="V123" s="72">
        <f>COUNTIF(N122:N125, "=TRUE")</f>
        <v>0</v>
      </c>
      <c r="W123" s="199">
        <f>IF(S123=0, 1, T123/S123)</f>
        <v>1</v>
      </c>
      <c r="X123" s="200">
        <f>IF(T123+V123=0, 1, T123/(T123+V123))</f>
        <v>1</v>
      </c>
    </row>
    <row r="124" spans="1:24" ht="15.75" customHeight="1">
      <c r="A124" s="166"/>
      <c r="B124" s="193"/>
      <c r="C124" s="151"/>
      <c r="D124" s="166"/>
      <c r="E124" s="155"/>
      <c r="F124" s="157"/>
      <c r="G124" s="157"/>
      <c r="H124" s="157"/>
      <c r="I124" s="182"/>
      <c r="J124" s="151"/>
      <c r="K124" s="192"/>
      <c r="L124" s="153"/>
      <c r="M124" s="166"/>
      <c r="N124" s="166"/>
      <c r="O124" s="167"/>
      <c r="P124" s="155"/>
      <c r="R124" s="72" t="s">
        <v>54</v>
      </c>
      <c r="S124" s="80">
        <f>COUNTIF(F122:F125, "=TRUE")</f>
        <v>0</v>
      </c>
      <c r="T124">
        <f>COUNTIFS(F122:F125, "=TRUE", G122:G125, "=TRUE")</f>
        <v>0</v>
      </c>
      <c r="U124" s="72">
        <f>COUNTIFS(F122:F125, "=TRUE", H122:H125, "=TRUE")</f>
        <v>0</v>
      </c>
      <c r="V124" s="72">
        <f>COUNTIF(O122:O125, "=TRUE")</f>
        <v>1</v>
      </c>
      <c r="W124" s="199">
        <f>IF(S124=0, 1, T124/S124)</f>
        <v>1</v>
      </c>
      <c r="X124" s="200">
        <f>IF(T124+V124=0, 1, T124/(T124+V124))</f>
        <v>0</v>
      </c>
    </row>
    <row r="125" spans="1:24" ht="15.75" customHeight="1">
      <c r="A125" s="166"/>
      <c r="B125" s="193"/>
      <c r="C125" s="151"/>
      <c r="D125" s="166"/>
      <c r="E125" s="155"/>
      <c r="F125" s="157"/>
      <c r="G125" s="157"/>
      <c r="H125" s="157"/>
      <c r="I125" s="182"/>
      <c r="J125" s="151"/>
      <c r="K125" s="192"/>
      <c r="L125" s="153"/>
      <c r="M125" s="166"/>
      <c r="N125" s="166"/>
      <c r="O125" s="167"/>
      <c r="P125" s="155"/>
      <c r="R125" s="97" t="s">
        <v>72</v>
      </c>
      <c r="S125" s="69">
        <f>SUM(S122:S124)</f>
        <v>1</v>
      </c>
      <c r="T125" s="126">
        <f>SUM(T122:T124)</f>
        <v>1</v>
      </c>
      <c r="U125" s="97">
        <f>S125-T125</f>
        <v>0</v>
      </c>
      <c r="V125" s="97">
        <f>SUM(V122:V124)</f>
        <v>2</v>
      </c>
      <c r="W125" s="203">
        <f>IF(S125=0, 1, T125/S125)</f>
        <v>1</v>
      </c>
      <c r="X125" s="201">
        <f>IF(T125+V125=0, 1, T125/(T125+V125))</f>
        <v>0.33333333333333331</v>
      </c>
    </row>
    <row r="126" spans="1:24" s="126" customFormat="1">
      <c r="A126" s="97"/>
      <c r="B126" s="195"/>
      <c r="D126" s="97"/>
      <c r="E126" s="69"/>
      <c r="F126" s="98"/>
      <c r="G126" s="98"/>
      <c r="H126" s="98"/>
      <c r="I126" s="100"/>
      <c r="K126" s="195"/>
      <c r="L126" s="187"/>
      <c r="M126" s="97"/>
      <c r="N126" s="97"/>
      <c r="O126" s="97"/>
      <c r="P126" s="69"/>
      <c r="R126" s="204" t="s">
        <v>265</v>
      </c>
    </row>
    <row r="127" spans="1:24">
      <c r="R127" s="101" t="s">
        <v>52</v>
      </c>
      <c r="S127" s="91">
        <f>SUM(S3,S8,S17,S22,S29,S41,S46,S53,S58,S67,S72,S86,S93,S103,S110,S115,S122)</f>
        <v>13</v>
      </c>
      <c r="T127" s="91">
        <f>SUM(T3,T8,T17,T22,T29,T41,T46,T53,T58,T67,T72,T86,T93,T103,T110,T115,T122)</f>
        <v>13</v>
      </c>
      <c r="U127" s="91">
        <f>SUM(U3,U8,U17,U22,U29,U41,U46,U53,U58,U67,U72,U86,U93,U103,U110,U115,U122)</f>
        <v>0</v>
      </c>
      <c r="V127" s="91">
        <f>SUM(V3,V8,V17,V22,V29,V41,V46,V53,V58,V67,V72,V86,V93,V103,V110,V115,V122)</f>
        <v>16</v>
      </c>
      <c r="W127" s="197">
        <f>IF(S127=0, 1, T127/S127)</f>
        <v>1</v>
      </c>
      <c r="X127" s="198">
        <f>IF(T127+V127=0, 1, T127/(T127+V127))</f>
        <v>0.44827586206896552</v>
      </c>
    </row>
    <row r="128" spans="1:24">
      <c r="R128" s="72" t="s">
        <v>53</v>
      </c>
      <c r="S128" s="80">
        <f t="shared" ref="S128:T129" si="0">SUM(S4,S9,S18,S23,S30,S42,S47,S54,S59,S68,S73,S87,S94,S104,S111,S116,S123)</f>
        <v>25</v>
      </c>
      <c r="T128" s="80">
        <f t="shared" si="0"/>
        <v>14</v>
      </c>
      <c r="U128" s="80">
        <f t="shared" ref="U128:V128" si="1">SUM(U4,U9,U18,U23,U30,U42,U47,U54,U59,U68,U73,U87,U94,U104,U111,U116,U123)</f>
        <v>11</v>
      </c>
      <c r="V128" s="80">
        <f t="shared" si="1"/>
        <v>1</v>
      </c>
      <c r="W128" s="199">
        <f>IF(S128=0, 1, T128/S128)</f>
        <v>0.56000000000000005</v>
      </c>
      <c r="X128" s="200">
        <f>IF(T128+V128=0, 1, T128/(T128+V128))</f>
        <v>0.93333333333333335</v>
      </c>
    </row>
    <row r="129" spans="18:24">
      <c r="R129" s="72" t="s">
        <v>54</v>
      </c>
      <c r="S129" s="81">
        <f t="shared" si="0"/>
        <v>0</v>
      </c>
      <c r="T129" s="81">
        <f t="shared" si="0"/>
        <v>0</v>
      </c>
      <c r="U129" s="81">
        <f t="shared" ref="U129:V129" si="2">SUM(U5,U10,U19,U24,U31,U43,U48,U55,U60,U69,U74,U88,U95,U105,U112,U117,U124)</f>
        <v>0</v>
      </c>
      <c r="V129" s="81">
        <f t="shared" si="2"/>
        <v>5</v>
      </c>
      <c r="W129" s="199">
        <f>IF(S129=0, 1, T129/S129)</f>
        <v>1</v>
      </c>
      <c r="X129" s="200">
        <f>IF(T129+V129=0, 1, T129/(T129+V129))</f>
        <v>0</v>
      </c>
    </row>
    <row r="130" spans="18:24">
      <c r="R130" s="97" t="s">
        <v>72</v>
      </c>
      <c r="S130" s="81">
        <f>SUM(S127:S129)</f>
        <v>38</v>
      </c>
      <c r="T130" s="126">
        <f>SUM(T127:T129)</f>
        <v>27</v>
      </c>
      <c r="U130" s="97">
        <f>S130-T130</f>
        <v>11</v>
      </c>
      <c r="V130" s="97">
        <f>SUM(V127:V129)</f>
        <v>22</v>
      </c>
      <c r="W130" s="203">
        <f>IF(S130=0, 1, T130/S130)</f>
        <v>0.71052631578947367</v>
      </c>
      <c r="X130" s="201">
        <f>IF(T130+V130=0, 1, T130/(T130+V130))</f>
        <v>0.55102040816326525</v>
      </c>
    </row>
  </sheetData>
  <mergeCells count="2">
    <mergeCell ref="B1:D1"/>
    <mergeCell ref="K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B859-6A5B-4385-B7BD-56C364ADC92C}">
  <sheetPr>
    <tabColor theme="5" tint="0.39997558519241921"/>
  </sheetPr>
  <dimension ref="A1:Q198"/>
  <sheetViews>
    <sheetView tabSelected="1" workbookViewId="0">
      <pane xSplit="2" ySplit="3" topLeftCell="E186" activePane="bottomRight" state="frozen"/>
      <selection pane="bottomRight" activeCell="I198" sqref="I198"/>
      <selection pane="bottomLeft"/>
      <selection pane="topRight"/>
    </sheetView>
  </sheetViews>
  <sheetFormatPr defaultRowHeight="15"/>
  <cols>
    <col min="1" max="1" width="14.140625" style="73" bestFit="1" customWidth="1"/>
    <col min="2" max="2" width="44.42578125" style="73" bestFit="1" customWidth="1"/>
    <col min="3" max="3" width="9.28515625" style="109" customWidth="1"/>
    <col min="4" max="4" width="46.7109375" style="89" customWidth="1"/>
    <col min="5" max="5" width="15.5703125" customWidth="1"/>
    <col min="6" max="6" width="15.5703125" style="67" customWidth="1"/>
    <col min="7" max="7" width="15.5703125" style="132" customWidth="1"/>
    <col min="8" max="8" width="9.28515625" style="134" customWidth="1"/>
    <col min="9" max="9" width="15.28515625" style="89" customWidth="1"/>
    <col min="10" max="10" width="15.5703125" customWidth="1"/>
    <col min="11" max="11" width="15.5703125" bestFit="1" customWidth="1"/>
    <col min="12" max="12" width="15.5703125" style="73" customWidth="1"/>
    <col min="13" max="13" width="9.28515625" style="109" bestFit="1" customWidth="1"/>
    <col min="14" max="14" width="14.85546875" style="89" bestFit="1" customWidth="1"/>
    <col min="15" max="16" width="15.5703125" customWidth="1"/>
    <col min="17" max="17" width="15.5703125" style="73" customWidth="1"/>
  </cols>
  <sheetData>
    <row r="1" spans="1:17" s="126" customFormat="1">
      <c r="A1" s="91"/>
      <c r="B1" s="92"/>
      <c r="C1" s="227" t="s">
        <v>42</v>
      </c>
      <c r="D1" s="224"/>
      <c r="E1" s="224"/>
      <c r="F1" s="224"/>
      <c r="G1" s="224"/>
      <c r="H1" s="224" t="s">
        <v>335</v>
      </c>
      <c r="I1" s="224"/>
      <c r="J1" s="224"/>
      <c r="K1" s="224"/>
      <c r="L1" s="224"/>
      <c r="M1" s="224" t="s">
        <v>336</v>
      </c>
      <c r="N1" s="224"/>
      <c r="O1" s="224"/>
      <c r="P1" s="224"/>
      <c r="Q1" s="224"/>
    </row>
    <row r="2" spans="1:17" s="127" customFormat="1">
      <c r="A2" s="80"/>
      <c r="B2" s="73"/>
      <c r="C2" s="225" t="s">
        <v>337</v>
      </c>
      <c r="D2" s="226"/>
      <c r="E2" s="226" t="s">
        <v>338</v>
      </c>
      <c r="F2" s="226"/>
      <c r="G2" s="226"/>
      <c r="H2" s="226" t="s">
        <v>337</v>
      </c>
      <c r="I2" s="226"/>
      <c r="J2" s="226" t="s">
        <v>338</v>
      </c>
      <c r="K2" s="226"/>
      <c r="L2" s="226"/>
      <c r="M2" s="226" t="s">
        <v>337</v>
      </c>
      <c r="N2" s="226"/>
      <c r="O2" s="226" t="s">
        <v>338</v>
      </c>
      <c r="P2" s="226"/>
      <c r="Q2" s="226"/>
    </row>
    <row r="3" spans="1:17">
      <c r="A3" s="81"/>
      <c r="B3" s="135" t="s">
        <v>49</v>
      </c>
      <c r="C3" s="139" t="s">
        <v>50</v>
      </c>
      <c r="D3" s="129" t="s">
        <v>339</v>
      </c>
      <c r="E3" s="61" t="s">
        <v>52</v>
      </c>
      <c r="F3" s="61" t="s">
        <v>53</v>
      </c>
      <c r="G3" s="131" t="s">
        <v>54</v>
      </c>
      <c r="H3" s="61" t="s">
        <v>50</v>
      </c>
      <c r="I3" s="131" t="s">
        <v>339</v>
      </c>
      <c r="J3" s="61" t="s">
        <v>52</v>
      </c>
      <c r="K3" s="61" t="s">
        <v>53</v>
      </c>
      <c r="L3" s="131" t="s">
        <v>54</v>
      </c>
      <c r="M3" s="139" t="s">
        <v>50</v>
      </c>
      <c r="N3" s="131" t="s">
        <v>339</v>
      </c>
      <c r="O3" s="61" t="s">
        <v>52</v>
      </c>
      <c r="P3" s="61" t="s">
        <v>53</v>
      </c>
      <c r="Q3" s="131" t="s">
        <v>54</v>
      </c>
    </row>
    <row r="4" spans="1:17" ht="30">
      <c r="B4" s="132" t="s">
        <v>220</v>
      </c>
      <c r="D4" s="129"/>
      <c r="E4" s="61"/>
      <c r="F4" s="61"/>
      <c r="G4" s="131"/>
      <c r="H4" s="61"/>
      <c r="I4" s="129"/>
      <c r="J4" s="61"/>
      <c r="K4" s="61"/>
      <c r="L4" s="131"/>
      <c r="M4" s="140" t="s">
        <v>269</v>
      </c>
      <c r="N4" s="130" t="s">
        <v>340</v>
      </c>
      <c r="O4" s="61" t="b">
        <v>1</v>
      </c>
      <c r="P4" s="61"/>
      <c r="Q4" s="131"/>
    </row>
    <row r="5" spans="1:17" s="133" customFormat="1" ht="30">
      <c r="A5" s="132"/>
      <c r="B5" s="132"/>
      <c r="C5" s="140"/>
      <c r="D5" s="130"/>
      <c r="F5" s="61"/>
      <c r="G5" s="132"/>
      <c r="H5" s="133" t="s">
        <v>341</v>
      </c>
      <c r="I5" s="130" t="s">
        <v>342</v>
      </c>
      <c r="K5" s="61" t="b">
        <v>1</v>
      </c>
      <c r="L5" s="132"/>
      <c r="M5" s="140"/>
      <c r="N5" s="130"/>
      <c r="P5" s="61"/>
      <c r="Q5" s="132"/>
    </row>
    <row r="6" spans="1:17" ht="45">
      <c r="C6" s="109" t="s">
        <v>343</v>
      </c>
      <c r="D6" s="89" t="s">
        <v>344</v>
      </c>
      <c r="F6"/>
      <c r="G6" s="73" t="b">
        <v>1</v>
      </c>
      <c r="H6" t="s">
        <v>222</v>
      </c>
      <c r="I6" s="89" t="s">
        <v>223</v>
      </c>
      <c r="L6" s="73" t="b">
        <v>1</v>
      </c>
      <c r="M6" s="140"/>
      <c r="N6" s="130"/>
    </row>
    <row r="7" spans="1:17" ht="30">
      <c r="F7"/>
      <c r="G7" s="73"/>
      <c r="H7" t="s">
        <v>221</v>
      </c>
      <c r="I7" s="89" t="s">
        <v>345</v>
      </c>
      <c r="J7" t="b">
        <v>1</v>
      </c>
      <c r="M7" s="140" t="s">
        <v>267</v>
      </c>
      <c r="N7" s="130" t="s">
        <v>346</v>
      </c>
      <c r="O7" t="b">
        <v>1</v>
      </c>
    </row>
    <row r="8" spans="1:17" ht="30">
      <c r="F8"/>
      <c r="G8" s="73"/>
      <c r="H8" t="s">
        <v>224</v>
      </c>
      <c r="I8" s="89" t="s">
        <v>347</v>
      </c>
      <c r="J8" t="b">
        <v>1</v>
      </c>
      <c r="M8" s="140"/>
      <c r="N8" s="130"/>
    </row>
    <row r="9" spans="1:17" ht="30">
      <c r="F9"/>
      <c r="G9" s="73"/>
      <c r="H9" t="s">
        <v>226</v>
      </c>
      <c r="I9" s="89" t="s">
        <v>348</v>
      </c>
      <c r="J9" t="b">
        <v>1</v>
      </c>
      <c r="M9" s="140" t="s">
        <v>271</v>
      </c>
      <c r="N9" s="130" t="s">
        <v>349</v>
      </c>
      <c r="O9" t="b">
        <v>1</v>
      </c>
    </row>
    <row r="10" spans="1:17" s="102" customFormat="1">
      <c r="A10" s="138" t="s">
        <v>350</v>
      </c>
      <c r="B10" s="92"/>
      <c r="C10" s="107"/>
      <c r="D10" s="94">
        <f>COUNTA(D4:D9)</f>
        <v>1</v>
      </c>
      <c r="E10" s="102">
        <f>COUNTA(E4:E9)</f>
        <v>0</v>
      </c>
      <c r="F10" s="102">
        <f>COUNTA(F4:F9)</f>
        <v>0</v>
      </c>
      <c r="G10" s="92">
        <f>COUNTA(G4:G9)</f>
        <v>1</v>
      </c>
      <c r="I10" s="94">
        <f>COUNTA(I4:I9)</f>
        <v>5</v>
      </c>
      <c r="J10" s="102">
        <f>COUNTA(J4:J9)</f>
        <v>3</v>
      </c>
      <c r="K10" s="102">
        <f>COUNTA(K4:K9)</f>
        <v>1</v>
      </c>
      <c r="L10" s="92">
        <f>COUNTA(L4:L9)</f>
        <v>1</v>
      </c>
      <c r="M10" s="142"/>
      <c r="N10" s="137">
        <f>COUNTA(N4:N9)</f>
        <v>3</v>
      </c>
      <c r="O10" s="102">
        <f>COUNTA(O4:O9)</f>
        <v>3</v>
      </c>
      <c r="P10" s="102">
        <f>COUNTA(P4:P9)</f>
        <v>0</v>
      </c>
      <c r="Q10" s="92">
        <f>COUNTA(Q4:Q9)</f>
        <v>0</v>
      </c>
    </row>
    <row r="11" spans="1:17" s="127" customFormat="1">
      <c r="A11" s="76"/>
      <c r="B11" s="76"/>
      <c r="C11" s="141"/>
      <c r="D11" s="90"/>
      <c r="F11" s="75"/>
      <c r="G11" s="136"/>
      <c r="H11" s="128"/>
      <c r="I11" s="76"/>
      <c r="L11" s="76"/>
      <c r="M11" s="141"/>
      <c r="N11" s="90"/>
      <c r="Q11" s="76"/>
    </row>
    <row r="12" spans="1:17" ht="30">
      <c r="B12" s="73" t="s">
        <v>213</v>
      </c>
      <c r="H12" s="134" t="s">
        <v>214</v>
      </c>
      <c r="I12" s="89" t="s">
        <v>351</v>
      </c>
      <c r="J12" t="b">
        <v>1</v>
      </c>
      <c r="M12" s="109" t="s">
        <v>276</v>
      </c>
      <c r="N12" s="89" t="s">
        <v>277</v>
      </c>
      <c r="O12" t="b">
        <v>1</v>
      </c>
    </row>
    <row r="13" spans="1:17" ht="30">
      <c r="H13" s="134" t="s">
        <v>216</v>
      </c>
      <c r="I13" s="89" t="s">
        <v>352</v>
      </c>
      <c r="J13" t="b">
        <v>1</v>
      </c>
      <c r="M13" s="109" t="s">
        <v>278</v>
      </c>
      <c r="N13" s="89" t="s">
        <v>279</v>
      </c>
      <c r="O13" t="b">
        <v>1</v>
      </c>
    </row>
    <row r="14" spans="1:17" s="102" customFormat="1">
      <c r="A14" s="138" t="s">
        <v>350</v>
      </c>
      <c r="B14" s="92"/>
      <c r="C14" s="107"/>
      <c r="D14" s="92">
        <f t="shared" ref="D14:Q14" si="0">COUNTA(D12:D13)</f>
        <v>0</v>
      </c>
      <c r="E14" s="102">
        <f>COUNTA(E12:E13)</f>
        <v>0</v>
      </c>
      <c r="F14" s="102">
        <f t="shared" si="0"/>
        <v>0</v>
      </c>
      <c r="G14" s="92">
        <f t="shared" si="0"/>
        <v>0</v>
      </c>
      <c r="I14" s="94">
        <f t="shared" si="0"/>
        <v>2</v>
      </c>
      <c r="J14" s="102">
        <f t="shared" si="0"/>
        <v>2</v>
      </c>
      <c r="K14" s="102">
        <f t="shared" si="0"/>
        <v>0</v>
      </c>
      <c r="L14" s="92">
        <f t="shared" si="0"/>
        <v>0</v>
      </c>
      <c r="M14" s="142"/>
      <c r="N14" s="137">
        <f t="shared" si="0"/>
        <v>2</v>
      </c>
      <c r="O14" s="102">
        <f t="shared" si="0"/>
        <v>2</v>
      </c>
      <c r="P14" s="102">
        <f t="shared" si="0"/>
        <v>0</v>
      </c>
      <c r="Q14" s="92">
        <f t="shared" si="0"/>
        <v>0</v>
      </c>
    </row>
    <row r="15" spans="1:17" s="127" customFormat="1">
      <c r="A15" s="76"/>
      <c r="B15" s="76"/>
      <c r="C15" s="141"/>
      <c r="D15" s="90"/>
      <c r="F15" s="75"/>
      <c r="G15" s="136"/>
      <c r="H15" s="128"/>
      <c r="I15" s="76"/>
      <c r="L15" s="76"/>
      <c r="M15" s="141"/>
      <c r="N15" s="90"/>
      <c r="Q15" s="76"/>
    </row>
    <row r="16" spans="1:17" ht="30">
      <c r="B16" s="73" t="s">
        <v>197</v>
      </c>
      <c r="M16" s="109" t="s">
        <v>332</v>
      </c>
      <c r="N16" s="89" t="s">
        <v>340</v>
      </c>
      <c r="O16" t="b">
        <v>1</v>
      </c>
    </row>
    <row r="17" spans="1:17" ht="45">
      <c r="H17" s="134" t="s">
        <v>200</v>
      </c>
      <c r="I17" s="89" t="s">
        <v>201</v>
      </c>
      <c r="L17" s="73" t="b">
        <v>1</v>
      </c>
      <c r="M17" s="109" t="s">
        <v>333</v>
      </c>
      <c r="N17" s="89" t="s">
        <v>353</v>
      </c>
      <c r="Q17" s="73" t="b">
        <v>1</v>
      </c>
    </row>
    <row r="18" spans="1:17" ht="30">
      <c r="H18" s="134" t="s">
        <v>198</v>
      </c>
      <c r="I18" s="89" t="s">
        <v>354</v>
      </c>
      <c r="J18" t="b">
        <v>1</v>
      </c>
      <c r="M18" s="109" t="s">
        <v>267</v>
      </c>
      <c r="N18" s="89" t="s">
        <v>355</v>
      </c>
      <c r="O18" t="b">
        <v>1</v>
      </c>
    </row>
    <row r="19" spans="1:17" s="102" customFormat="1">
      <c r="A19" s="138" t="s">
        <v>350</v>
      </c>
      <c r="B19" s="92"/>
      <c r="C19" s="107"/>
      <c r="D19" s="92">
        <f>COUNTA(D16:D18)</f>
        <v>0</v>
      </c>
      <c r="E19" s="102">
        <f t="shared" ref="E19:G19" si="1">COUNTA(E16:E18)</f>
        <v>0</v>
      </c>
      <c r="F19" s="102">
        <f t="shared" si="1"/>
        <v>0</v>
      </c>
      <c r="G19" s="92">
        <f t="shared" si="1"/>
        <v>0</v>
      </c>
      <c r="I19" s="94">
        <f>COUNTA(I16:I18)</f>
        <v>2</v>
      </c>
      <c r="J19" s="102">
        <f t="shared" ref="J19:L19" si="2">COUNTA(J16:J18)</f>
        <v>1</v>
      </c>
      <c r="K19" s="102">
        <f t="shared" si="2"/>
        <v>0</v>
      </c>
      <c r="L19" s="92">
        <f t="shared" si="2"/>
        <v>1</v>
      </c>
      <c r="M19" s="142"/>
      <c r="N19" s="137">
        <f t="shared" ref="N19:Q19" si="3">COUNTA(N16:N18)</f>
        <v>3</v>
      </c>
      <c r="O19" s="102">
        <f t="shared" si="3"/>
        <v>2</v>
      </c>
      <c r="P19" s="102">
        <f t="shared" si="3"/>
        <v>0</v>
      </c>
      <c r="Q19" s="92">
        <f t="shared" si="3"/>
        <v>1</v>
      </c>
    </row>
    <row r="20" spans="1:17" s="127" customFormat="1">
      <c r="A20" s="76"/>
      <c r="B20" s="76"/>
      <c r="C20" s="141"/>
      <c r="D20" s="90"/>
      <c r="F20" s="75"/>
      <c r="G20" s="136"/>
      <c r="H20" s="128"/>
      <c r="I20" s="76"/>
      <c r="L20" s="76"/>
      <c r="M20" s="141"/>
      <c r="N20" s="90"/>
      <c r="Q20" s="76"/>
    </row>
    <row r="21" spans="1:17" ht="30">
      <c r="B21" s="73" t="s">
        <v>231</v>
      </c>
      <c r="M21" s="109" t="s">
        <v>297</v>
      </c>
      <c r="N21" s="89" t="s">
        <v>356</v>
      </c>
      <c r="O21" t="b">
        <v>1</v>
      </c>
    </row>
    <row r="22" spans="1:17" ht="30">
      <c r="H22" s="134" t="s">
        <v>232</v>
      </c>
      <c r="I22" s="89" t="s">
        <v>233</v>
      </c>
      <c r="K22" t="b">
        <v>1</v>
      </c>
    </row>
    <row r="23" spans="1:17" ht="45">
      <c r="H23" s="134" t="s">
        <v>234</v>
      </c>
      <c r="I23" s="89" t="s">
        <v>201</v>
      </c>
      <c r="L23" s="73" t="b">
        <v>1</v>
      </c>
      <c r="M23" s="109" t="s">
        <v>299</v>
      </c>
      <c r="N23" s="89" t="s">
        <v>357</v>
      </c>
      <c r="Q23" s="73" t="b">
        <v>1</v>
      </c>
    </row>
    <row r="24" spans="1:17" ht="30">
      <c r="H24" s="134" t="s">
        <v>177</v>
      </c>
      <c r="I24" s="89" t="s">
        <v>354</v>
      </c>
      <c r="J24" t="b">
        <v>1</v>
      </c>
      <c r="M24" s="109" t="s">
        <v>301</v>
      </c>
      <c r="N24" s="89" t="s">
        <v>354</v>
      </c>
      <c r="O24" t="b">
        <v>1</v>
      </c>
    </row>
    <row r="25" spans="1:17" s="102" customFormat="1">
      <c r="A25" s="138" t="s">
        <v>350</v>
      </c>
      <c r="B25" s="92"/>
      <c r="C25" s="107"/>
      <c r="D25" s="92">
        <f>COUNTA(D21:D24)</f>
        <v>0</v>
      </c>
      <c r="E25" s="102">
        <f t="shared" ref="E25:G25" si="4">COUNTA(E21:E24)</f>
        <v>0</v>
      </c>
      <c r="F25" s="102">
        <f t="shared" si="4"/>
        <v>0</v>
      </c>
      <c r="G25" s="92">
        <f t="shared" si="4"/>
        <v>0</v>
      </c>
      <c r="I25" s="94">
        <f t="shared" ref="I25:L25" si="5">COUNTA(I21:I24)</f>
        <v>3</v>
      </c>
      <c r="J25" s="102">
        <f t="shared" si="5"/>
        <v>1</v>
      </c>
      <c r="K25" s="102">
        <f t="shared" si="5"/>
        <v>1</v>
      </c>
      <c r="L25" s="92">
        <f t="shared" si="5"/>
        <v>1</v>
      </c>
      <c r="M25" s="142"/>
      <c r="N25" s="137">
        <f t="shared" ref="N25:Q25" si="6">COUNTA(N21:N24)</f>
        <v>3</v>
      </c>
      <c r="O25" s="102">
        <f t="shared" si="6"/>
        <v>2</v>
      </c>
      <c r="P25" s="102">
        <f t="shared" si="6"/>
        <v>0</v>
      </c>
      <c r="Q25" s="92">
        <f t="shared" si="6"/>
        <v>1</v>
      </c>
    </row>
    <row r="26" spans="1:17" s="127" customFormat="1">
      <c r="A26" s="76"/>
      <c r="B26" s="76"/>
      <c r="C26" s="141"/>
      <c r="D26" s="90"/>
      <c r="F26" s="75"/>
      <c r="G26" s="136"/>
      <c r="H26" s="128"/>
      <c r="I26" s="76"/>
      <c r="L26" s="76"/>
      <c r="M26" s="141"/>
      <c r="N26" s="90"/>
      <c r="Q26" s="76"/>
    </row>
    <row r="27" spans="1:17" ht="45">
      <c r="B27" s="73" t="s">
        <v>108</v>
      </c>
      <c r="C27" s="109">
        <v>7</v>
      </c>
      <c r="D27" s="89" t="s">
        <v>358</v>
      </c>
      <c r="F27" s="67" t="b">
        <v>1</v>
      </c>
      <c r="H27" s="134" t="s">
        <v>111</v>
      </c>
      <c r="I27" s="89" t="s">
        <v>112</v>
      </c>
      <c r="J27" t="b">
        <v>1</v>
      </c>
      <c r="M27" s="109" t="s">
        <v>267</v>
      </c>
      <c r="N27" s="89" t="s">
        <v>293</v>
      </c>
      <c r="O27" t="b">
        <v>1</v>
      </c>
    </row>
    <row r="28" spans="1:17">
      <c r="M28" s="109">
        <v>70</v>
      </c>
      <c r="N28" s="89" t="s">
        <v>359</v>
      </c>
      <c r="P28" t="b">
        <v>1</v>
      </c>
    </row>
    <row r="29" spans="1:17" ht="30.75">
      <c r="C29" s="109">
        <v>12</v>
      </c>
      <c r="D29" s="89" t="s">
        <v>360</v>
      </c>
      <c r="F29" s="67" t="b">
        <v>1</v>
      </c>
      <c r="H29" s="134" t="s">
        <v>361</v>
      </c>
      <c r="I29" s="89" t="s">
        <v>362</v>
      </c>
      <c r="K29" t="b">
        <v>1</v>
      </c>
    </row>
    <row r="30" spans="1:17" ht="45.75">
      <c r="C30" s="109">
        <v>14</v>
      </c>
      <c r="D30" s="89" t="s">
        <v>363</v>
      </c>
      <c r="E30" t="b">
        <v>1</v>
      </c>
      <c r="H30" s="134" t="s">
        <v>364</v>
      </c>
      <c r="I30" s="89" t="s">
        <v>365</v>
      </c>
      <c r="L30" s="73" t="b">
        <v>1</v>
      </c>
      <c r="M30" s="109" t="s">
        <v>295</v>
      </c>
      <c r="N30" s="89" t="s">
        <v>296</v>
      </c>
      <c r="O30" t="b">
        <v>1</v>
      </c>
      <c r="Q30" s="73" t="b">
        <v>1</v>
      </c>
    </row>
    <row r="31" spans="1:17" ht="30.75">
      <c r="H31" s="134" t="s">
        <v>114</v>
      </c>
      <c r="I31" s="89" t="s">
        <v>115</v>
      </c>
      <c r="J31" t="b">
        <v>1</v>
      </c>
    </row>
    <row r="32" spans="1:17" ht="30.75">
      <c r="C32" s="109">
        <v>18</v>
      </c>
      <c r="D32" s="89" t="s">
        <v>366</v>
      </c>
      <c r="E32" t="b">
        <v>1</v>
      </c>
      <c r="H32" s="134" t="s">
        <v>109</v>
      </c>
      <c r="I32" s="89" t="s">
        <v>367</v>
      </c>
      <c r="J32" t="b">
        <v>1</v>
      </c>
      <c r="M32" s="109" t="s">
        <v>291</v>
      </c>
      <c r="N32" s="89" t="s">
        <v>368</v>
      </c>
      <c r="O32" t="b">
        <v>1</v>
      </c>
    </row>
    <row r="33" spans="1:17" s="102" customFormat="1">
      <c r="A33" s="138" t="s">
        <v>350</v>
      </c>
      <c r="B33" s="92"/>
      <c r="C33" s="107"/>
      <c r="D33" s="92">
        <f>COUNTA(D27:D32)</f>
        <v>4</v>
      </c>
      <c r="E33" s="102">
        <f>COUNTA(E27:E32)</f>
        <v>2</v>
      </c>
      <c r="F33" s="102">
        <f>COUNTA(F27:F32)</f>
        <v>2</v>
      </c>
      <c r="G33" s="92">
        <f>COUNTA(G27:G32)</f>
        <v>0</v>
      </c>
      <c r="I33" s="94">
        <f>COUNTA(I27:I32)</f>
        <v>5</v>
      </c>
      <c r="J33" s="102">
        <f>COUNTA(J27:J32)</f>
        <v>3</v>
      </c>
      <c r="K33" s="102">
        <f>COUNTA(K27:K32)</f>
        <v>1</v>
      </c>
      <c r="L33" s="92">
        <f>COUNTA(L27:L32)</f>
        <v>1</v>
      </c>
      <c r="M33" s="142"/>
      <c r="N33" s="137">
        <f>COUNTA(N27:N32)</f>
        <v>4</v>
      </c>
      <c r="O33" s="102">
        <f>COUNTA(O27:O32)</f>
        <v>3</v>
      </c>
      <c r="P33" s="102">
        <f>COUNTA(P27:P32)</f>
        <v>1</v>
      </c>
      <c r="Q33" s="92">
        <f>COUNTA(Q27:Q32)</f>
        <v>1</v>
      </c>
    </row>
    <row r="34" spans="1:17" s="127" customFormat="1">
      <c r="A34" s="76"/>
      <c r="B34" s="76"/>
      <c r="C34" s="141"/>
      <c r="D34" s="90"/>
      <c r="F34" s="75"/>
      <c r="G34" s="136"/>
      <c r="H34" s="128"/>
      <c r="I34" s="76"/>
      <c r="L34" s="76"/>
      <c r="M34" s="141"/>
      <c r="N34" s="90"/>
      <c r="Q34" s="76"/>
    </row>
    <row r="35" spans="1:17" ht="30">
      <c r="B35" s="73" t="s">
        <v>257</v>
      </c>
      <c r="H35" s="134" t="s">
        <v>258</v>
      </c>
      <c r="I35" s="89" t="s">
        <v>369</v>
      </c>
      <c r="J35" t="b">
        <v>1</v>
      </c>
      <c r="M35" s="109" t="s">
        <v>152</v>
      </c>
      <c r="N35" s="89" t="s">
        <v>329</v>
      </c>
      <c r="O35" t="b">
        <v>1</v>
      </c>
    </row>
    <row r="36" spans="1:17" ht="30">
      <c r="H36" s="134" t="s">
        <v>260</v>
      </c>
      <c r="I36" s="89" t="s">
        <v>370</v>
      </c>
      <c r="J36" t="b">
        <v>1</v>
      </c>
      <c r="M36" s="109" t="s">
        <v>327</v>
      </c>
      <c r="N36" s="89" t="s">
        <v>371</v>
      </c>
      <c r="O36" t="b">
        <v>1</v>
      </c>
    </row>
    <row r="37" spans="1:17" ht="30">
      <c r="C37" s="109">
        <v>33</v>
      </c>
      <c r="D37" s="89" t="s">
        <v>372</v>
      </c>
      <c r="E37" t="b">
        <v>1</v>
      </c>
      <c r="H37" s="134" t="s">
        <v>68</v>
      </c>
      <c r="I37" s="89" t="s">
        <v>373</v>
      </c>
      <c r="J37" t="b">
        <v>1</v>
      </c>
      <c r="M37" s="109" t="s">
        <v>330</v>
      </c>
      <c r="N37" s="89" t="s">
        <v>374</v>
      </c>
      <c r="O37" t="b">
        <v>1</v>
      </c>
    </row>
    <row r="38" spans="1:17">
      <c r="C38" s="109">
        <v>47</v>
      </c>
      <c r="D38" s="89" t="s">
        <v>375</v>
      </c>
      <c r="E38" t="b">
        <v>1</v>
      </c>
    </row>
    <row r="39" spans="1:17" s="102" customFormat="1">
      <c r="A39" s="138" t="s">
        <v>350</v>
      </c>
      <c r="B39" s="92"/>
      <c r="C39" s="107"/>
      <c r="D39" s="92">
        <f>COUNTA(D35:D38)</f>
        <v>2</v>
      </c>
      <c r="E39" s="102">
        <f t="shared" ref="E39:G39" si="7">COUNTA(E35:E38)</f>
        <v>2</v>
      </c>
      <c r="F39" s="102">
        <f t="shared" si="7"/>
        <v>0</v>
      </c>
      <c r="G39" s="92">
        <f t="shared" si="7"/>
        <v>0</v>
      </c>
      <c r="I39" s="94">
        <f t="shared" ref="I39:L39" si="8">COUNTA(I35:I38)</f>
        <v>3</v>
      </c>
      <c r="J39" s="102">
        <f t="shared" si="8"/>
        <v>3</v>
      </c>
      <c r="K39" s="102">
        <f t="shared" si="8"/>
        <v>0</v>
      </c>
      <c r="L39" s="92">
        <f t="shared" si="8"/>
        <v>0</v>
      </c>
      <c r="M39" s="142"/>
      <c r="N39" s="137">
        <f t="shared" ref="N39:Q39" si="9">COUNTA(N35:N38)</f>
        <v>3</v>
      </c>
      <c r="O39" s="102">
        <f t="shared" si="9"/>
        <v>3</v>
      </c>
      <c r="P39" s="102">
        <f t="shared" si="9"/>
        <v>0</v>
      </c>
      <c r="Q39" s="92">
        <f t="shared" si="9"/>
        <v>0</v>
      </c>
    </row>
    <row r="40" spans="1:17" s="127" customFormat="1">
      <c r="A40" s="76"/>
      <c r="B40" s="76"/>
      <c r="C40" s="141"/>
      <c r="D40" s="90"/>
      <c r="F40" s="75"/>
      <c r="G40" s="136"/>
      <c r="H40" s="128"/>
      <c r="I40" s="76"/>
      <c r="L40" s="76"/>
      <c r="M40" s="141"/>
      <c r="N40" s="90"/>
      <c r="Q40" s="76"/>
    </row>
    <row r="41" spans="1:17" ht="30">
      <c r="B41" s="73" t="s">
        <v>101</v>
      </c>
      <c r="I41" s="73"/>
      <c r="M41" s="109" t="s">
        <v>269</v>
      </c>
      <c r="N41" s="89" t="s">
        <v>376</v>
      </c>
      <c r="O41" t="b">
        <v>1</v>
      </c>
    </row>
    <row r="42" spans="1:17" ht="30">
      <c r="H42" s="134" t="s">
        <v>341</v>
      </c>
      <c r="I42" s="89" t="s">
        <v>342</v>
      </c>
      <c r="K42" t="b">
        <v>1</v>
      </c>
    </row>
    <row r="43" spans="1:17" ht="30">
      <c r="H43" s="134" t="s">
        <v>103</v>
      </c>
      <c r="I43" s="89" t="s">
        <v>104</v>
      </c>
      <c r="K43" t="b">
        <v>1</v>
      </c>
      <c r="M43" s="109" t="s">
        <v>304</v>
      </c>
      <c r="N43" s="89" t="s">
        <v>377</v>
      </c>
      <c r="P43" t="b">
        <v>1</v>
      </c>
    </row>
    <row r="44" spans="1:17" ht="60.75">
      <c r="C44" s="109">
        <v>5</v>
      </c>
      <c r="D44" s="89" t="s">
        <v>378</v>
      </c>
      <c r="G44" s="132" t="b">
        <v>1</v>
      </c>
      <c r="H44" s="134" t="s">
        <v>105</v>
      </c>
      <c r="I44" s="89" t="s">
        <v>379</v>
      </c>
      <c r="L44" s="73" t="b">
        <v>1</v>
      </c>
      <c r="M44" s="109" t="s">
        <v>306</v>
      </c>
      <c r="N44" s="89" t="s">
        <v>380</v>
      </c>
      <c r="Q44" s="73" t="b">
        <v>1</v>
      </c>
    </row>
    <row r="45" spans="1:17" s="102" customFormat="1">
      <c r="A45" s="138" t="s">
        <v>350</v>
      </c>
      <c r="B45" s="92"/>
      <c r="C45" s="107"/>
      <c r="D45" s="92">
        <f>COUNTA(D41:D44)</f>
        <v>1</v>
      </c>
      <c r="E45" s="102">
        <f t="shared" ref="E45" si="10">COUNTA(E41:E44)</f>
        <v>0</v>
      </c>
      <c r="F45" s="102">
        <f t="shared" ref="F45" si="11">COUNTA(F41:F44)</f>
        <v>0</v>
      </c>
      <c r="G45" s="92">
        <f t="shared" ref="G45" si="12">COUNTA(G41:G44)</f>
        <v>1</v>
      </c>
      <c r="I45" s="94">
        <f t="shared" ref="I45" si="13">COUNTA(I41:I44)</f>
        <v>3</v>
      </c>
      <c r="J45" s="102">
        <f t="shared" ref="J45" si="14">COUNTA(J41:J44)</f>
        <v>0</v>
      </c>
      <c r="K45" s="102">
        <f t="shared" ref="K45" si="15">COUNTA(K41:K44)</f>
        <v>2</v>
      </c>
      <c r="L45" s="92">
        <f t="shared" ref="L45" si="16">COUNTA(L41:L44)</f>
        <v>1</v>
      </c>
      <c r="M45" s="142"/>
      <c r="N45" s="137">
        <f t="shared" ref="N45" si="17">COUNTA(N41:N44)</f>
        <v>3</v>
      </c>
      <c r="O45" s="102">
        <f t="shared" ref="O45" si="18">COUNTA(O41:O44)</f>
        <v>1</v>
      </c>
      <c r="P45" s="102">
        <f t="shared" ref="P45" si="19">COUNTA(P41:P44)</f>
        <v>1</v>
      </c>
      <c r="Q45" s="92">
        <f t="shared" ref="Q45" si="20">COUNTA(Q41:Q44)</f>
        <v>1</v>
      </c>
    </row>
    <row r="46" spans="1:17" s="127" customFormat="1">
      <c r="A46" s="76"/>
      <c r="B46" s="76"/>
      <c r="C46" s="141"/>
      <c r="D46" s="90"/>
      <c r="F46" s="75"/>
      <c r="G46" s="136"/>
      <c r="H46" s="128"/>
      <c r="I46" s="76"/>
      <c r="L46" s="76"/>
      <c r="M46" s="141"/>
      <c r="N46" s="90"/>
      <c r="Q46" s="76"/>
    </row>
    <row r="47" spans="1:17" ht="45">
      <c r="B47" s="73" t="s">
        <v>148</v>
      </c>
      <c r="C47" s="109">
        <v>6</v>
      </c>
      <c r="D47" s="89" t="s">
        <v>358</v>
      </c>
      <c r="F47" s="67" t="b">
        <v>1</v>
      </c>
      <c r="H47" s="134" t="s">
        <v>111</v>
      </c>
      <c r="I47" s="89" t="s">
        <v>112</v>
      </c>
      <c r="J47" t="b">
        <v>1</v>
      </c>
      <c r="M47" s="109" t="s">
        <v>267</v>
      </c>
      <c r="N47" s="89" t="s">
        <v>293</v>
      </c>
      <c r="O47" t="b">
        <v>1</v>
      </c>
    </row>
    <row r="48" spans="1:17" ht="45">
      <c r="C48" s="109">
        <v>14</v>
      </c>
      <c r="D48" s="89" t="s">
        <v>366</v>
      </c>
      <c r="E48" t="b">
        <v>1</v>
      </c>
      <c r="H48" s="134" t="s">
        <v>149</v>
      </c>
      <c r="I48" s="89" t="s">
        <v>381</v>
      </c>
      <c r="J48" t="b">
        <v>1</v>
      </c>
      <c r="M48" s="109" t="s">
        <v>325</v>
      </c>
      <c r="N48" s="89" t="s">
        <v>382</v>
      </c>
      <c r="O48" t="b">
        <v>1</v>
      </c>
    </row>
    <row r="49" spans="1:17" s="102" customFormat="1">
      <c r="A49" s="138" t="s">
        <v>350</v>
      </c>
      <c r="B49" s="92"/>
      <c r="C49" s="107"/>
      <c r="D49" s="92">
        <f t="shared" ref="D49:F49" si="21">COUNTA(D47:D48)</f>
        <v>2</v>
      </c>
      <c r="E49" s="102">
        <f t="shared" si="21"/>
        <v>1</v>
      </c>
      <c r="F49" s="102">
        <f t="shared" si="21"/>
        <v>1</v>
      </c>
      <c r="G49" s="92">
        <f>COUNTA(G47:G48)</f>
        <v>0</v>
      </c>
      <c r="I49" s="94">
        <f>COUNTA(I47:I48)</f>
        <v>2</v>
      </c>
      <c r="J49" s="102">
        <f t="shared" ref="J49:L49" si="22">COUNTA(J47:J48)</f>
        <v>2</v>
      </c>
      <c r="K49" s="102">
        <f t="shared" si="22"/>
        <v>0</v>
      </c>
      <c r="L49" s="92">
        <f t="shared" si="22"/>
        <v>0</v>
      </c>
      <c r="M49" s="142"/>
      <c r="N49" s="92">
        <f>COUNTA(N47:N48)</f>
        <v>2</v>
      </c>
      <c r="O49" s="102">
        <f>COUNTA(O47:O48)</f>
        <v>2</v>
      </c>
      <c r="Q49" s="92"/>
    </row>
    <row r="50" spans="1:17" s="127" customFormat="1">
      <c r="A50" s="76"/>
      <c r="B50" s="76"/>
      <c r="C50" s="141"/>
      <c r="D50" s="90"/>
      <c r="F50" s="75"/>
      <c r="G50" s="136"/>
      <c r="H50" s="128"/>
      <c r="I50" s="76"/>
      <c r="L50" s="76"/>
      <c r="M50" s="141"/>
      <c r="N50" s="90"/>
      <c r="Q50" s="76"/>
    </row>
    <row r="51" spans="1:17" ht="30">
      <c r="B51" s="73" t="s">
        <v>176</v>
      </c>
      <c r="C51" s="109">
        <v>4</v>
      </c>
      <c r="D51" s="89" t="s">
        <v>383</v>
      </c>
      <c r="F51" s="67" t="b">
        <v>1</v>
      </c>
      <c r="H51" s="134" t="s">
        <v>251</v>
      </c>
      <c r="I51" s="89" t="s">
        <v>384</v>
      </c>
      <c r="K51" t="b">
        <v>1</v>
      </c>
    </row>
    <row r="52" spans="1:17" ht="30">
      <c r="C52" s="109" t="s">
        <v>385</v>
      </c>
      <c r="D52" s="89" t="s">
        <v>386</v>
      </c>
      <c r="E52" t="b">
        <v>1</v>
      </c>
      <c r="H52" s="134" t="s">
        <v>177</v>
      </c>
      <c r="I52" s="89" t="s">
        <v>387</v>
      </c>
      <c r="J52" t="b">
        <v>1</v>
      </c>
    </row>
    <row r="53" spans="1:17" ht="30">
      <c r="C53" s="109">
        <v>12</v>
      </c>
      <c r="D53" s="89" t="s">
        <v>388</v>
      </c>
      <c r="F53" s="67" t="b">
        <v>1</v>
      </c>
      <c r="H53" s="134" t="s">
        <v>389</v>
      </c>
      <c r="I53" s="89" t="s">
        <v>390</v>
      </c>
      <c r="K53" t="b">
        <v>1</v>
      </c>
    </row>
    <row r="54" spans="1:17" ht="30">
      <c r="C54" s="109" t="s">
        <v>391</v>
      </c>
      <c r="D54" s="89" t="s">
        <v>392</v>
      </c>
      <c r="E54" t="b">
        <v>1</v>
      </c>
      <c r="H54" s="134" t="s">
        <v>180</v>
      </c>
      <c r="I54" s="89" t="s">
        <v>356</v>
      </c>
      <c r="J54" t="b">
        <v>1</v>
      </c>
    </row>
    <row r="55" spans="1:17" ht="30">
      <c r="C55" s="109">
        <v>25</v>
      </c>
      <c r="D55" s="89" t="s">
        <v>383</v>
      </c>
      <c r="F55" s="67" t="b">
        <v>1</v>
      </c>
      <c r="H55" s="134" t="s">
        <v>393</v>
      </c>
      <c r="I55" s="89" t="s">
        <v>384</v>
      </c>
      <c r="K55" t="b">
        <v>1</v>
      </c>
    </row>
    <row r="56" spans="1:17" ht="30">
      <c r="C56" s="109">
        <v>26</v>
      </c>
      <c r="D56" s="89" t="s">
        <v>394</v>
      </c>
      <c r="F56" s="67" t="b">
        <v>1</v>
      </c>
      <c r="H56" s="134" t="s">
        <v>395</v>
      </c>
      <c r="I56" s="89" t="s">
        <v>396</v>
      </c>
      <c r="K56" t="b">
        <v>1</v>
      </c>
    </row>
    <row r="57" spans="1:17" ht="30">
      <c r="C57" s="109">
        <v>27</v>
      </c>
      <c r="D57" s="89" t="s">
        <v>397</v>
      </c>
      <c r="F57" s="67" t="b">
        <v>1</v>
      </c>
      <c r="H57" s="134" t="s">
        <v>398</v>
      </c>
      <c r="I57" s="89" t="s">
        <v>399</v>
      </c>
      <c r="K57" t="b">
        <v>1</v>
      </c>
    </row>
    <row r="58" spans="1:17" ht="30">
      <c r="H58" s="134" t="s">
        <v>181</v>
      </c>
      <c r="I58" s="89" t="s">
        <v>346</v>
      </c>
      <c r="J58" t="b">
        <v>1</v>
      </c>
    </row>
    <row r="59" spans="1:17" ht="30">
      <c r="C59" s="109">
        <v>35</v>
      </c>
      <c r="D59" s="89" t="s">
        <v>388</v>
      </c>
      <c r="F59" s="67" t="b">
        <v>1</v>
      </c>
      <c r="H59" s="134" t="s">
        <v>400</v>
      </c>
      <c r="I59" s="89" t="s">
        <v>401</v>
      </c>
      <c r="K59" t="b">
        <v>1</v>
      </c>
    </row>
    <row r="60" spans="1:17" ht="30">
      <c r="C60" s="109">
        <v>36</v>
      </c>
      <c r="D60" s="89" t="s">
        <v>402</v>
      </c>
      <c r="F60" s="67" t="b">
        <v>1</v>
      </c>
      <c r="H60" s="134" t="s">
        <v>403</v>
      </c>
      <c r="I60" s="89" t="s">
        <v>404</v>
      </c>
      <c r="K60" t="b">
        <v>1</v>
      </c>
    </row>
    <row r="61" spans="1:17" ht="45">
      <c r="C61" s="109">
        <v>44</v>
      </c>
      <c r="D61" s="89" t="s">
        <v>405</v>
      </c>
      <c r="F61" s="67" t="b">
        <v>1</v>
      </c>
      <c r="H61" s="134" t="s">
        <v>178</v>
      </c>
      <c r="I61" s="89" t="s">
        <v>179</v>
      </c>
      <c r="K61" t="b">
        <v>1</v>
      </c>
    </row>
    <row r="62" spans="1:17" ht="30.75">
      <c r="C62" s="109" t="s">
        <v>313</v>
      </c>
      <c r="D62" s="89" t="s">
        <v>406</v>
      </c>
      <c r="E62" t="b">
        <v>1</v>
      </c>
      <c r="H62" s="134" t="s">
        <v>186</v>
      </c>
      <c r="I62" s="89" t="s">
        <v>407</v>
      </c>
      <c r="J62" t="b">
        <v>1</v>
      </c>
    </row>
    <row r="63" spans="1:17" s="102" customFormat="1">
      <c r="A63" s="138" t="s">
        <v>350</v>
      </c>
      <c r="B63" s="92"/>
      <c r="C63" s="107"/>
      <c r="D63" s="92">
        <f>COUNTA(D51:D62)</f>
        <v>11</v>
      </c>
      <c r="E63" s="102">
        <f t="shared" ref="E63:G63" si="23">COUNTA(E51:E62)</f>
        <v>3</v>
      </c>
      <c r="F63" s="102">
        <f t="shared" si="23"/>
        <v>8</v>
      </c>
      <c r="G63" s="92">
        <f t="shared" si="23"/>
        <v>0</v>
      </c>
      <c r="I63" s="94">
        <f>COUNTA(I51:I62)</f>
        <v>12</v>
      </c>
      <c r="J63" s="102">
        <f>COUNTA(J51:J62)</f>
        <v>4</v>
      </c>
      <c r="K63" s="102">
        <f>COUNTA(K51:K61)</f>
        <v>8</v>
      </c>
      <c r="L63" s="92">
        <f t="shared" ref="L63" si="24">COUNTA(L51:L62)</f>
        <v>0</v>
      </c>
      <c r="M63" s="142"/>
      <c r="N63" s="137">
        <f t="shared" ref="N63" si="25">COUNTA(N51:N62)</f>
        <v>0</v>
      </c>
      <c r="O63" s="102">
        <f t="shared" ref="O63" si="26">COUNTA(O51:O62)</f>
        <v>0</v>
      </c>
      <c r="P63" s="102">
        <f t="shared" ref="P63" si="27">COUNTA(P51:P62)</f>
        <v>0</v>
      </c>
      <c r="Q63" s="92">
        <f t="shared" ref="Q63" si="28">COUNTA(Q51:Q62)</f>
        <v>0</v>
      </c>
    </row>
    <row r="64" spans="1:17" s="127" customFormat="1">
      <c r="A64" s="76"/>
      <c r="B64" s="76"/>
      <c r="C64" s="141"/>
      <c r="D64" s="90"/>
      <c r="F64" s="75"/>
      <c r="G64" s="136"/>
      <c r="H64" s="128"/>
      <c r="I64" s="76"/>
      <c r="L64" s="76"/>
      <c r="M64" s="141"/>
      <c r="N64" s="90"/>
      <c r="Q64" s="76"/>
    </row>
    <row r="65" spans="1:17">
      <c r="B65" s="73" t="s">
        <v>208</v>
      </c>
    </row>
    <row r="66" spans="1:17" s="102" customFormat="1">
      <c r="A66" s="138" t="s">
        <v>350</v>
      </c>
      <c r="B66" s="92"/>
      <c r="C66" s="107"/>
      <c r="D66" s="92">
        <f>COUNTA(D65)</f>
        <v>0</v>
      </c>
      <c r="E66" s="102">
        <f>COUNTA(E65)</f>
        <v>0</v>
      </c>
      <c r="F66" s="102">
        <f>COUNTA(F65)</f>
        <v>0</v>
      </c>
      <c r="G66" s="92">
        <f>COUNTA(G65)</f>
        <v>0</v>
      </c>
      <c r="I66" s="92">
        <f>COUNTA(I65)</f>
        <v>0</v>
      </c>
      <c r="J66" s="102">
        <f>COUNTA(J65)</f>
        <v>0</v>
      </c>
      <c r="K66" s="102">
        <f>COUNTA(K65)</f>
        <v>0</v>
      </c>
      <c r="L66" s="92">
        <f>COUNTA(L65)</f>
        <v>0</v>
      </c>
      <c r="M66" s="142"/>
      <c r="N66" s="92">
        <f>COUNTA(N65)</f>
        <v>0</v>
      </c>
      <c r="O66" s="102">
        <f>COUNTA(O65)</f>
        <v>0</v>
      </c>
      <c r="P66" s="102">
        <f>COUNTA(P65)</f>
        <v>0</v>
      </c>
      <c r="Q66" s="92">
        <f>COUNTA(Q65)</f>
        <v>0</v>
      </c>
    </row>
    <row r="67" spans="1:17" s="127" customFormat="1">
      <c r="A67" s="76"/>
      <c r="B67" s="76"/>
      <c r="C67" s="141"/>
      <c r="D67" s="90"/>
      <c r="F67" s="75"/>
      <c r="G67" s="136"/>
      <c r="H67" s="128"/>
      <c r="I67" s="76"/>
      <c r="L67" s="76"/>
      <c r="M67" s="141"/>
      <c r="N67" s="90"/>
      <c r="Q67" s="76"/>
    </row>
    <row r="68" spans="1:17" ht="30">
      <c r="B68" s="73" t="s">
        <v>121</v>
      </c>
      <c r="C68" s="109">
        <v>5</v>
      </c>
      <c r="D68" s="89" t="s">
        <v>408</v>
      </c>
      <c r="F68" s="67" t="b">
        <v>1</v>
      </c>
      <c r="H68" s="134" t="s">
        <v>409</v>
      </c>
      <c r="I68" s="89" t="s">
        <v>384</v>
      </c>
      <c r="K68" s="67" t="b">
        <v>1</v>
      </c>
    </row>
    <row r="69" spans="1:17" ht="30">
      <c r="C69" s="109" t="s">
        <v>410</v>
      </c>
      <c r="D69" s="89" t="s">
        <v>411</v>
      </c>
      <c r="E69" s="67" t="b">
        <v>1</v>
      </c>
      <c r="H69" s="134" t="s">
        <v>122</v>
      </c>
      <c r="I69" s="89" t="s">
        <v>387</v>
      </c>
      <c r="J69" s="67" t="b">
        <v>1</v>
      </c>
      <c r="K69" s="67"/>
    </row>
    <row r="70" spans="1:17" s="102" customFormat="1">
      <c r="A70" s="138" t="s">
        <v>350</v>
      </c>
      <c r="B70" s="92"/>
      <c r="C70" s="107"/>
      <c r="D70" s="92">
        <f>COUNTA(D68:D69)</f>
        <v>2</v>
      </c>
      <c r="E70" s="102">
        <f>COUNTA(E68:E69)</f>
        <v>1</v>
      </c>
      <c r="F70" s="102">
        <f t="shared" ref="F70:G70" si="29">COUNTA(F68:F69)</f>
        <v>1</v>
      </c>
      <c r="G70" s="92">
        <f t="shared" si="29"/>
        <v>0</v>
      </c>
      <c r="I70" s="94">
        <f t="shared" ref="I70:L70" si="30">COUNTA(I68:I69)</f>
        <v>2</v>
      </c>
      <c r="J70" s="102">
        <f t="shared" si="30"/>
        <v>1</v>
      </c>
      <c r="K70" s="102">
        <f t="shared" si="30"/>
        <v>1</v>
      </c>
      <c r="L70" s="92">
        <f t="shared" si="30"/>
        <v>0</v>
      </c>
      <c r="M70" s="142"/>
      <c r="N70" s="137">
        <f t="shared" ref="N70:Q70" si="31">COUNTA(N68:N69)</f>
        <v>0</v>
      </c>
      <c r="O70" s="102">
        <f t="shared" si="31"/>
        <v>0</v>
      </c>
      <c r="P70" s="102">
        <f t="shared" si="31"/>
        <v>0</v>
      </c>
      <c r="Q70" s="92">
        <f t="shared" si="31"/>
        <v>0</v>
      </c>
    </row>
    <row r="71" spans="1:17" s="127" customFormat="1">
      <c r="A71" s="76"/>
      <c r="B71" s="76"/>
      <c r="C71" s="141"/>
      <c r="D71" s="90"/>
      <c r="F71" s="75"/>
      <c r="G71" s="136"/>
      <c r="H71" s="128"/>
      <c r="I71" s="76"/>
      <c r="L71" s="76"/>
      <c r="M71" s="141"/>
      <c r="N71" s="90"/>
      <c r="Q71" s="76"/>
    </row>
    <row r="72" spans="1:17">
      <c r="B72" s="73" t="s">
        <v>229</v>
      </c>
    </row>
    <row r="73" spans="1:17" s="102" customFormat="1">
      <c r="A73" s="138" t="s">
        <v>350</v>
      </c>
      <c r="B73" s="92"/>
      <c r="C73" s="107"/>
      <c r="D73" s="92">
        <f>COUNTA(D72)</f>
        <v>0</v>
      </c>
      <c r="E73" s="102">
        <f>COUNTA(E72)</f>
        <v>0</v>
      </c>
      <c r="F73" s="102">
        <f>COUNTA(F72)</f>
        <v>0</v>
      </c>
      <c r="G73" s="92">
        <f>COUNTA(G72)</f>
        <v>0</v>
      </c>
      <c r="I73" s="92">
        <f>COUNTA(I72)</f>
        <v>0</v>
      </c>
      <c r="J73" s="102">
        <f>COUNTA(J72)</f>
        <v>0</v>
      </c>
      <c r="K73" s="102">
        <f>COUNTA(K72)</f>
        <v>0</v>
      </c>
      <c r="L73" s="92">
        <f>COUNTA(L72)</f>
        <v>0</v>
      </c>
      <c r="M73" s="142"/>
      <c r="N73" s="92">
        <f>COUNTA(N72)</f>
        <v>0</v>
      </c>
      <c r="O73" s="102">
        <f>COUNTA(O72)</f>
        <v>0</v>
      </c>
      <c r="P73" s="102">
        <f>COUNTA(P72)</f>
        <v>0</v>
      </c>
      <c r="Q73" s="92">
        <f>COUNTA(Q72)</f>
        <v>0</v>
      </c>
    </row>
    <row r="74" spans="1:17" s="127" customFormat="1">
      <c r="A74" s="76"/>
      <c r="B74" s="76"/>
      <c r="C74" s="141"/>
      <c r="D74" s="90"/>
      <c r="F74" s="75"/>
      <c r="G74" s="136"/>
      <c r="H74" s="128"/>
      <c r="I74" s="76"/>
      <c r="L74" s="76"/>
      <c r="M74" s="141"/>
      <c r="N74" s="90"/>
      <c r="Q74" s="76"/>
    </row>
    <row r="75" spans="1:17" ht="30.75">
      <c r="B75" s="73" t="s">
        <v>241</v>
      </c>
      <c r="C75" s="109" t="s">
        <v>385</v>
      </c>
      <c r="D75" s="89" t="s">
        <v>412</v>
      </c>
      <c r="E75" t="b">
        <v>1</v>
      </c>
      <c r="H75" s="134" t="s">
        <v>242</v>
      </c>
      <c r="I75" s="89" t="s">
        <v>387</v>
      </c>
      <c r="J75" t="b">
        <v>1</v>
      </c>
      <c r="M75" s="109" t="s">
        <v>289</v>
      </c>
      <c r="N75" s="89" t="s">
        <v>290</v>
      </c>
      <c r="O75" t="b">
        <v>1</v>
      </c>
    </row>
    <row r="76" spans="1:17" ht="30">
      <c r="C76" s="109" t="s">
        <v>413</v>
      </c>
      <c r="D76" s="89" t="s">
        <v>414</v>
      </c>
      <c r="E76" t="b">
        <v>1</v>
      </c>
      <c r="H76" s="134" t="s">
        <v>415</v>
      </c>
      <c r="I76" s="89" t="s">
        <v>416</v>
      </c>
      <c r="J76" t="b">
        <v>1</v>
      </c>
      <c r="M76" s="109" t="s">
        <v>180</v>
      </c>
      <c r="N76" s="89" t="s">
        <v>417</v>
      </c>
      <c r="O76" t="b">
        <v>1</v>
      </c>
    </row>
    <row r="77" spans="1:17" s="102" customFormat="1">
      <c r="A77" s="138" t="s">
        <v>350</v>
      </c>
      <c r="B77" s="92"/>
      <c r="C77" s="107"/>
      <c r="D77" s="92">
        <f>COUNTA(D75:D76)</f>
        <v>2</v>
      </c>
      <c r="E77" s="102">
        <f>COUNTA(E75:E76)</f>
        <v>2</v>
      </c>
      <c r="F77" s="102">
        <f t="shared" ref="F77" si="32">COUNTA(F75:F76)</f>
        <v>0</v>
      </c>
      <c r="G77" s="92">
        <f t="shared" ref="G77" si="33">COUNTA(G75:G76)</f>
        <v>0</v>
      </c>
      <c r="I77" s="94">
        <f t="shared" ref="I77" si="34">COUNTA(I75:I76)</f>
        <v>2</v>
      </c>
      <c r="J77" s="102">
        <f t="shared" ref="J77" si="35">COUNTA(J75:J76)</f>
        <v>2</v>
      </c>
      <c r="K77" s="102">
        <f t="shared" ref="K77" si="36">COUNTA(K75:K76)</f>
        <v>0</v>
      </c>
      <c r="L77" s="92">
        <f t="shared" ref="L77" si="37">COUNTA(L75:L76)</f>
        <v>0</v>
      </c>
      <c r="M77" s="142"/>
      <c r="N77" s="137">
        <f t="shared" ref="N77" si="38">COUNTA(N75:N76)</f>
        <v>2</v>
      </c>
      <c r="O77" s="102">
        <f t="shared" ref="O77" si="39">COUNTA(O75:O76)</f>
        <v>2</v>
      </c>
      <c r="P77" s="102">
        <f t="shared" ref="P77" si="40">COUNTA(P75:P76)</f>
        <v>0</v>
      </c>
      <c r="Q77" s="92">
        <f t="shared" ref="Q77" si="41">COUNTA(Q75:Q76)</f>
        <v>0</v>
      </c>
    </row>
    <row r="78" spans="1:17" s="127" customFormat="1">
      <c r="A78" s="76"/>
      <c r="B78" s="76"/>
      <c r="C78" s="141"/>
      <c r="D78" s="90"/>
      <c r="F78" s="75"/>
      <c r="G78" s="136"/>
      <c r="H78" s="128"/>
      <c r="I78" s="76"/>
      <c r="L78" s="76"/>
      <c r="M78" s="141"/>
      <c r="N78" s="90"/>
      <c r="Q78" s="76"/>
    </row>
    <row r="79" spans="1:17" ht="30.75">
      <c r="B79" s="73" t="s">
        <v>84</v>
      </c>
      <c r="C79" s="109">
        <v>5</v>
      </c>
      <c r="D79" s="89" t="s">
        <v>418</v>
      </c>
      <c r="F79" s="67" t="b">
        <v>1</v>
      </c>
      <c r="H79" s="134" t="s">
        <v>232</v>
      </c>
      <c r="I79" s="89" t="s">
        <v>384</v>
      </c>
      <c r="K79" t="b">
        <v>1</v>
      </c>
      <c r="M79" s="109" t="s">
        <v>269</v>
      </c>
      <c r="N79" s="89" t="s">
        <v>419</v>
      </c>
      <c r="P79" t="b">
        <v>1</v>
      </c>
    </row>
    <row r="80" spans="1:17" ht="30">
      <c r="C80" s="109">
        <v>11</v>
      </c>
      <c r="D80" s="89" t="s">
        <v>420</v>
      </c>
      <c r="F80" s="67" t="b">
        <v>1</v>
      </c>
      <c r="H80" s="134" t="s">
        <v>64</v>
      </c>
      <c r="I80" s="89" t="s">
        <v>342</v>
      </c>
      <c r="K80" t="b">
        <v>1</v>
      </c>
    </row>
    <row r="81" spans="1:17" ht="30">
      <c r="C81" s="109">
        <v>17</v>
      </c>
      <c r="D81" s="89" t="s">
        <v>421</v>
      </c>
      <c r="E81" t="b">
        <v>1</v>
      </c>
      <c r="H81" s="134" t="s">
        <v>85</v>
      </c>
      <c r="I81" s="89" t="s">
        <v>422</v>
      </c>
      <c r="J81" t="b">
        <v>1</v>
      </c>
    </row>
    <row r="82" spans="1:17" s="102" customFormat="1">
      <c r="A82" s="138" t="s">
        <v>350</v>
      </c>
      <c r="B82" s="92"/>
      <c r="C82" s="107"/>
      <c r="D82" s="92">
        <f>COUNTA(D79:D81)</f>
        <v>3</v>
      </c>
      <c r="E82" s="102">
        <f t="shared" ref="E82:G82" si="42">COUNTA(E79:E81)</f>
        <v>1</v>
      </c>
      <c r="F82" s="102">
        <f t="shared" si="42"/>
        <v>2</v>
      </c>
      <c r="G82" s="92">
        <f t="shared" si="42"/>
        <v>0</v>
      </c>
      <c r="I82" s="94">
        <f t="shared" ref="I82:L82" si="43">COUNTA(I79:I81)</f>
        <v>3</v>
      </c>
      <c r="J82" s="102">
        <f t="shared" si="43"/>
        <v>1</v>
      </c>
      <c r="K82" s="102">
        <f t="shared" si="43"/>
        <v>2</v>
      </c>
      <c r="L82" s="92">
        <f t="shared" si="43"/>
        <v>0</v>
      </c>
      <c r="M82" s="142"/>
      <c r="N82" s="137">
        <f t="shared" ref="N82:Q82" si="44">COUNTA(N79:N81)</f>
        <v>1</v>
      </c>
      <c r="O82" s="102">
        <f t="shared" si="44"/>
        <v>0</v>
      </c>
      <c r="P82" s="102">
        <f t="shared" si="44"/>
        <v>1</v>
      </c>
      <c r="Q82" s="92">
        <f t="shared" si="44"/>
        <v>0</v>
      </c>
    </row>
    <row r="83" spans="1:17" s="127" customFormat="1">
      <c r="A83" s="76"/>
      <c r="B83" s="76"/>
      <c r="C83" s="141"/>
      <c r="D83" s="90"/>
      <c r="F83" s="75"/>
      <c r="G83" s="136"/>
      <c r="H83" s="128"/>
      <c r="I83" s="76"/>
      <c r="L83" s="76"/>
      <c r="M83" s="141"/>
      <c r="N83" s="90"/>
      <c r="Q83" s="76"/>
    </row>
    <row r="84" spans="1:17" ht="30">
      <c r="B84" s="73" t="s">
        <v>98</v>
      </c>
      <c r="C84" s="109">
        <v>12</v>
      </c>
      <c r="D84" s="89" t="s">
        <v>420</v>
      </c>
      <c r="F84" s="67" t="b">
        <v>1</v>
      </c>
      <c r="H84" s="134" t="s">
        <v>238</v>
      </c>
      <c r="I84" s="89" t="s">
        <v>342</v>
      </c>
      <c r="K84" t="b">
        <v>1</v>
      </c>
    </row>
    <row r="85" spans="1:17" s="102" customFormat="1">
      <c r="A85" s="138" t="s">
        <v>350</v>
      </c>
      <c r="B85" s="92"/>
      <c r="C85" s="107"/>
      <c r="D85" s="92">
        <f>COUNTA(D84)</f>
        <v>1</v>
      </c>
      <c r="E85" s="102">
        <f t="shared" ref="E85:G85" si="45">COUNTA(E84)</f>
        <v>0</v>
      </c>
      <c r="F85" s="102">
        <f t="shared" si="45"/>
        <v>1</v>
      </c>
      <c r="G85" s="92">
        <f t="shared" si="45"/>
        <v>0</v>
      </c>
      <c r="I85" s="94">
        <f t="shared" ref="I85:L85" si="46">COUNTA(I84)</f>
        <v>1</v>
      </c>
      <c r="J85" s="102">
        <f t="shared" si="46"/>
        <v>0</v>
      </c>
      <c r="K85" s="102">
        <f t="shared" si="46"/>
        <v>1</v>
      </c>
      <c r="L85" s="92">
        <f t="shared" si="46"/>
        <v>0</v>
      </c>
      <c r="M85" s="142"/>
      <c r="N85" s="137">
        <f t="shared" ref="N85:Q85" si="47">COUNTA(N84)</f>
        <v>0</v>
      </c>
      <c r="O85" s="102">
        <f t="shared" si="47"/>
        <v>0</v>
      </c>
      <c r="P85" s="102">
        <f t="shared" si="47"/>
        <v>0</v>
      </c>
      <c r="Q85" s="92">
        <f t="shared" si="47"/>
        <v>0</v>
      </c>
    </row>
    <row r="86" spans="1:17" s="127" customFormat="1">
      <c r="A86" s="76"/>
      <c r="B86" s="76"/>
      <c r="C86" s="141"/>
      <c r="D86" s="90"/>
      <c r="F86" s="75"/>
      <c r="G86" s="136"/>
      <c r="H86" s="128"/>
      <c r="I86" s="76"/>
      <c r="L86" s="76"/>
      <c r="M86" s="141"/>
      <c r="N86" s="90"/>
      <c r="Q86" s="76"/>
    </row>
    <row r="87" spans="1:17" ht="30">
      <c r="B87" s="73" t="s">
        <v>202</v>
      </c>
      <c r="C87" s="109">
        <v>3</v>
      </c>
      <c r="D87" s="89" t="s">
        <v>423</v>
      </c>
      <c r="F87" s="67" t="b">
        <v>1</v>
      </c>
      <c r="H87" s="134" t="s">
        <v>424</v>
      </c>
      <c r="I87" s="89" t="s">
        <v>425</v>
      </c>
      <c r="K87" t="b">
        <v>1</v>
      </c>
    </row>
    <row r="88" spans="1:17" ht="30">
      <c r="C88" s="109">
        <v>4</v>
      </c>
      <c r="D88" s="89" t="s">
        <v>426</v>
      </c>
      <c r="F88" s="67" t="b">
        <v>1</v>
      </c>
      <c r="H88" s="134" t="s">
        <v>427</v>
      </c>
      <c r="I88" s="89" t="s">
        <v>428</v>
      </c>
      <c r="K88" t="b">
        <v>1</v>
      </c>
    </row>
    <row r="89" spans="1:17" ht="30">
      <c r="C89" s="109">
        <v>7</v>
      </c>
      <c r="D89" s="89" t="s">
        <v>429</v>
      </c>
      <c r="F89" s="67" t="b">
        <v>1</v>
      </c>
      <c r="H89" s="134" t="s">
        <v>430</v>
      </c>
      <c r="I89" s="89" t="s">
        <v>384</v>
      </c>
      <c r="K89" t="b">
        <v>1</v>
      </c>
    </row>
    <row r="90" spans="1:17" ht="30">
      <c r="C90" s="109">
        <v>8</v>
      </c>
      <c r="D90" s="89" t="s">
        <v>431</v>
      </c>
      <c r="F90" s="67" t="b">
        <v>1</v>
      </c>
      <c r="H90" s="134" t="s">
        <v>152</v>
      </c>
      <c r="I90" s="89" t="s">
        <v>390</v>
      </c>
      <c r="K90" t="b">
        <v>1</v>
      </c>
    </row>
    <row r="91" spans="1:17" ht="30">
      <c r="C91" s="109">
        <v>9</v>
      </c>
      <c r="D91" s="89" t="s">
        <v>432</v>
      </c>
      <c r="F91" s="67" t="b">
        <v>1</v>
      </c>
      <c r="H91" s="134" t="s">
        <v>247</v>
      </c>
      <c r="I91" s="89" t="s">
        <v>433</v>
      </c>
      <c r="K91" t="b">
        <v>1</v>
      </c>
    </row>
    <row r="92" spans="1:17" s="102" customFormat="1">
      <c r="A92" s="138" t="s">
        <v>350</v>
      </c>
      <c r="B92" s="92"/>
      <c r="C92" s="107"/>
      <c r="D92" s="92">
        <f>COUNTA(D87:D91)</f>
        <v>5</v>
      </c>
      <c r="E92" s="102">
        <f t="shared" ref="E92:G92" si="48">COUNTA(E87:E91)</f>
        <v>0</v>
      </c>
      <c r="F92" s="102">
        <f t="shared" si="48"/>
        <v>5</v>
      </c>
      <c r="G92" s="92">
        <f t="shared" si="48"/>
        <v>0</v>
      </c>
      <c r="I92" s="94">
        <f t="shared" ref="I92:L92" si="49">COUNTA(I87:I91)</f>
        <v>5</v>
      </c>
      <c r="J92" s="102">
        <f t="shared" si="49"/>
        <v>0</v>
      </c>
      <c r="K92" s="102">
        <f t="shared" si="49"/>
        <v>5</v>
      </c>
      <c r="L92" s="92">
        <f t="shared" si="49"/>
        <v>0</v>
      </c>
      <c r="M92" s="142"/>
      <c r="N92" s="137">
        <f t="shared" ref="N92:Q92" si="50">COUNTA(N87:N91)</f>
        <v>0</v>
      </c>
      <c r="O92" s="102">
        <f t="shared" si="50"/>
        <v>0</v>
      </c>
      <c r="P92" s="102">
        <f t="shared" si="50"/>
        <v>0</v>
      </c>
      <c r="Q92" s="92">
        <f t="shared" si="50"/>
        <v>0</v>
      </c>
    </row>
    <row r="93" spans="1:17" s="127" customFormat="1">
      <c r="A93" s="76"/>
      <c r="B93" s="76"/>
      <c r="C93" s="141"/>
      <c r="D93" s="90"/>
      <c r="F93" s="75"/>
      <c r="G93" s="136"/>
      <c r="H93" s="128"/>
      <c r="I93" s="76"/>
      <c r="L93" s="76"/>
      <c r="M93" s="141"/>
      <c r="N93" s="90"/>
      <c r="Q93" s="76"/>
    </row>
    <row r="94" spans="1:17">
      <c r="B94" s="73" t="s">
        <v>219</v>
      </c>
    </row>
    <row r="95" spans="1:17" s="102" customFormat="1">
      <c r="A95" s="138" t="s">
        <v>350</v>
      </c>
      <c r="B95" s="92"/>
      <c r="C95" s="107"/>
      <c r="D95" s="92">
        <f>COUNTA(D94)</f>
        <v>0</v>
      </c>
      <c r="E95" s="102">
        <f>COUNTA(E94)</f>
        <v>0</v>
      </c>
      <c r="F95" s="102">
        <f>COUNTA(F94)</f>
        <v>0</v>
      </c>
      <c r="G95" s="92">
        <f>COUNTA(G94)</f>
        <v>0</v>
      </c>
      <c r="I95" s="92">
        <f>COUNTA(I94)</f>
        <v>0</v>
      </c>
      <c r="J95" s="102">
        <f>COUNTA(J94)</f>
        <v>0</v>
      </c>
      <c r="K95" s="102">
        <f>COUNTA(K94)</f>
        <v>0</v>
      </c>
      <c r="L95" s="92">
        <f>COUNTA(L94)</f>
        <v>0</v>
      </c>
      <c r="M95" s="142"/>
      <c r="N95" s="92">
        <f>COUNTA(N94)</f>
        <v>0</v>
      </c>
      <c r="O95" s="102">
        <f>COUNTA(O94)</f>
        <v>0</v>
      </c>
      <c r="P95" s="102">
        <f>COUNTA(P94)</f>
        <v>0</v>
      </c>
      <c r="Q95" s="92">
        <f>COUNTA(Q94)</f>
        <v>0</v>
      </c>
    </row>
    <row r="96" spans="1:17" s="127" customFormat="1">
      <c r="A96" s="76"/>
      <c r="B96" s="76"/>
      <c r="C96" s="141"/>
      <c r="D96" s="90"/>
      <c r="F96" s="75"/>
      <c r="G96" s="136"/>
      <c r="H96" s="128"/>
      <c r="I96" s="76"/>
      <c r="L96" s="76"/>
      <c r="M96" s="141"/>
      <c r="N96" s="90"/>
      <c r="Q96" s="76"/>
    </row>
    <row r="97" spans="1:17" ht="30">
      <c r="B97" s="73" t="s">
        <v>254</v>
      </c>
      <c r="H97" s="134" t="s">
        <v>129</v>
      </c>
      <c r="I97" s="89" t="s">
        <v>342</v>
      </c>
      <c r="K97" t="b">
        <v>1</v>
      </c>
    </row>
    <row r="98" spans="1:17" ht="45">
      <c r="C98" s="109" t="s">
        <v>434</v>
      </c>
      <c r="D98" s="89" t="s">
        <v>435</v>
      </c>
      <c r="G98" s="132" t="b">
        <v>1</v>
      </c>
      <c r="H98" s="134" t="s">
        <v>255</v>
      </c>
      <c r="I98" s="89" t="s">
        <v>436</v>
      </c>
      <c r="L98" s="73" t="b">
        <v>1</v>
      </c>
      <c r="M98" s="109" t="s">
        <v>273</v>
      </c>
      <c r="N98" s="89" t="s">
        <v>437</v>
      </c>
      <c r="Q98" s="73" t="b">
        <v>1</v>
      </c>
    </row>
    <row r="99" spans="1:17" ht="30">
      <c r="H99" s="134" t="s">
        <v>236</v>
      </c>
      <c r="I99" s="89" t="s">
        <v>237</v>
      </c>
      <c r="J99" t="b">
        <v>1</v>
      </c>
      <c r="M99" s="109" t="s">
        <v>258</v>
      </c>
      <c r="N99" s="89" t="s">
        <v>438</v>
      </c>
      <c r="O99" t="b">
        <v>1</v>
      </c>
    </row>
    <row r="100" spans="1:17" s="102" customFormat="1">
      <c r="A100" s="138" t="s">
        <v>350</v>
      </c>
      <c r="B100" s="92"/>
      <c r="C100" s="107"/>
      <c r="D100" s="92">
        <f>COUNTA(D97:D99)</f>
        <v>1</v>
      </c>
      <c r="E100" s="102">
        <f t="shared" ref="E100:G100" si="51">COUNTA(E97:E99)</f>
        <v>0</v>
      </c>
      <c r="F100" s="102">
        <f t="shared" si="51"/>
        <v>0</v>
      </c>
      <c r="G100" s="92">
        <f t="shared" si="51"/>
        <v>1</v>
      </c>
      <c r="I100" s="92">
        <f>COUNTA(I97:I99)</f>
        <v>3</v>
      </c>
      <c r="J100" s="102">
        <f t="shared" ref="J100:L100" si="52">COUNTA(J97:J99)</f>
        <v>1</v>
      </c>
      <c r="K100" s="102">
        <f t="shared" si="52"/>
        <v>1</v>
      </c>
      <c r="L100" s="92">
        <f t="shared" si="52"/>
        <v>1</v>
      </c>
      <c r="M100" s="142"/>
      <c r="N100" s="92">
        <f t="shared" ref="N100:P100" si="53">COUNTA(N97:N99)</f>
        <v>2</v>
      </c>
      <c r="O100" s="102">
        <f t="shared" si="53"/>
        <v>1</v>
      </c>
      <c r="P100" s="102">
        <f t="shared" si="53"/>
        <v>0</v>
      </c>
      <c r="Q100" s="92">
        <f>COUNTA(Q97:Q99)</f>
        <v>1</v>
      </c>
    </row>
    <row r="101" spans="1:17" s="127" customFormat="1">
      <c r="A101" s="76"/>
      <c r="B101" s="76"/>
      <c r="C101" s="141"/>
      <c r="D101" s="90"/>
      <c r="F101" s="75"/>
      <c r="G101" s="136"/>
      <c r="H101" s="128"/>
      <c r="I101" s="76"/>
      <c r="L101" s="76"/>
      <c r="M101" s="141"/>
      <c r="N101" s="90"/>
      <c r="Q101" s="76"/>
    </row>
    <row r="102" spans="1:17" ht="45">
      <c r="B102" s="73" t="s">
        <v>235</v>
      </c>
      <c r="M102" s="109" t="s">
        <v>273</v>
      </c>
      <c r="N102" s="89" t="s">
        <v>437</v>
      </c>
      <c r="Q102" s="73" t="b">
        <v>1</v>
      </c>
    </row>
    <row r="103" spans="1:17" ht="30">
      <c r="H103" s="134" t="s">
        <v>129</v>
      </c>
      <c r="I103" s="89" t="s">
        <v>342</v>
      </c>
      <c r="K103" t="b">
        <v>1</v>
      </c>
    </row>
    <row r="104" spans="1:17" ht="30">
      <c r="H104" s="134" t="s">
        <v>236</v>
      </c>
      <c r="I104" s="89" t="s">
        <v>237</v>
      </c>
      <c r="J104" t="b">
        <v>1</v>
      </c>
      <c r="M104" s="109" t="s">
        <v>258</v>
      </c>
      <c r="N104" s="89" t="s">
        <v>438</v>
      </c>
      <c r="O104" t="b">
        <v>1</v>
      </c>
    </row>
    <row r="105" spans="1:17" ht="30">
      <c r="C105" s="109" t="s">
        <v>439</v>
      </c>
      <c r="D105" s="89" t="s">
        <v>440</v>
      </c>
      <c r="E105" t="b">
        <v>1</v>
      </c>
      <c r="H105" s="134" t="s">
        <v>238</v>
      </c>
      <c r="I105" s="89" t="s">
        <v>239</v>
      </c>
      <c r="J105" t="b">
        <v>1</v>
      </c>
    </row>
    <row r="106" spans="1:17" s="102" customFormat="1">
      <c r="A106" s="138" t="s">
        <v>350</v>
      </c>
      <c r="B106" s="92"/>
      <c r="C106" s="107"/>
      <c r="D106" s="92">
        <f>COUNTA(D102:D105)</f>
        <v>1</v>
      </c>
      <c r="E106" s="102">
        <f t="shared" ref="E106:G106" si="54">COUNTA(E102:E105)</f>
        <v>1</v>
      </c>
      <c r="F106" s="102">
        <f t="shared" si="54"/>
        <v>0</v>
      </c>
      <c r="G106" s="92">
        <f t="shared" si="54"/>
        <v>0</v>
      </c>
      <c r="I106" s="92">
        <f t="shared" ref="I106:L106" si="55">COUNTA(I102:I105)</f>
        <v>3</v>
      </c>
      <c r="J106" s="102">
        <f t="shared" si="55"/>
        <v>2</v>
      </c>
      <c r="K106" s="102">
        <f t="shared" si="55"/>
        <v>1</v>
      </c>
      <c r="L106" s="92">
        <f t="shared" si="55"/>
        <v>0</v>
      </c>
      <c r="M106" s="142"/>
      <c r="N106" s="92">
        <f t="shared" ref="N106:Q106" si="56">COUNTA(N102:N105)</f>
        <v>2</v>
      </c>
      <c r="O106" s="102">
        <f t="shared" si="56"/>
        <v>1</v>
      </c>
      <c r="P106" s="102">
        <f t="shared" si="56"/>
        <v>0</v>
      </c>
      <c r="Q106" s="92">
        <f t="shared" si="56"/>
        <v>1</v>
      </c>
    </row>
    <row r="107" spans="1:17" s="127" customFormat="1">
      <c r="A107" s="76"/>
      <c r="B107" s="76"/>
      <c r="C107" s="141"/>
      <c r="D107" s="90"/>
      <c r="F107" s="75"/>
      <c r="G107" s="136"/>
      <c r="H107" s="128"/>
      <c r="I107" s="76"/>
      <c r="L107" s="76"/>
      <c r="M107" s="141"/>
      <c r="N107" s="90"/>
      <c r="Q107" s="76"/>
    </row>
    <row r="108" spans="1:17">
      <c r="B108" s="73" t="s">
        <v>151</v>
      </c>
      <c r="C108" s="109" t="s">
        <v>441</v>
      </c>
      <c r="D108" s="89" t="s">
        <v>442</v>
      </c>
      <c r="F108" s="67" t="b">
        <v>1</v>
      </c>
    </row>
    <row r="109" spans="1:17" ht="30">
      <c r="C109" s="109" t="s">
        <v>443</v>
      </c>
      <c r="D109" s="89" t="s">
        <v>444</v>
      </c>
      <c r="E109" t="b">
        <v>1</v>
      </c>
      <c r="H109" s="134" t="s">
        <v>152</v>
      </c>
      <c r="I109" s="89" t="s">
        <v>445</v>
      </c>
      <c r="J109" t="b">
        <v>1</v>
      </c>
      <c r="M109" s="109" t="s">
        <v>320</v>
      </c>
      <c r="N109" s="89" t="s">
        <v>446</v>
      </c>
      <c r="O109" t="b">
        <v>1</v>
      </c>
    </row>
    <row r="110" spans="1:17" ht="30">
      <c r="H110" s="134" t="s">
        <v>153</v>
      </c>
      <c r="I110" s="89" t="s">
        <v>154</v>
      </c>
      <c r="J110" t="b">
        <v>1</v>
      </c>
      <c r="M110" s="109" t="s">
        <v>66</v>
      </c>
      <c r="N110" s="89" t="s">
        <v>447</v>
      </c>
      <c r="O110" t="b">
        <v>1</v>
      </c>
    </row>
    <row r="111" spans="1:17" ht="45">
      <c r="C111" s="109" t="s">
        <v>448</v>
      </c>
      <c r="D111" s="89" t="s">
        <v>449</v>
      </c>
      <c r="E111" t="b">
        <v>1</v>
      </c>
      <c r="H111" s="134" t="s">
        <v>155</v>
      </c>
      <c r="I111" s="89" t="s">
        <v>450</v>
      </c>
      <c r="J111" t="b">
        <v>1</v>
      </c>
      <c r="M111" s="109" t="s">
        <v>322</v>
      </c>
      <c r="N111" s="89" t="s">
        <v>451</v>
      </c>
      <c r="O111" t="b">
        <v>1</v>
      </c>
    </row>
    <row r="112" spans="1:17" ht="45">
      <c r="H112" s="134" t="s">
        <v>159</v>
      </c>
      <c r="I112" s="89" t="s">
        <v>452</v>
      </c>
      <c r="J112" t="b">
        <v>1</v>
      </c>
      <c r="M112" s="109" t="s">
        <v>308</v>
      </c>
      <c r="N112" s="89" t="s">
        <v>453</v>
      </c>
      <c r="O112" t="b">
        <v>1</v>
      </c>
    </row>
    <row r="113" spans="1:17" ht="45">
      <c r="H113" s="134" t="s">
        <v>157</v>
      </c>
      <c r="I113" s="89" t="s">
        <v>158</v>
      </c>
      <c r="J113" t="b">
        <v>1</v>
      </c>
      <c r="M113" s="109" t="s">
        <v>313</v>
      </c>
      <c r="N113" s="89" t="s">
        <v>454</v>
      </c>
      <c r="O113" t="b">
        <v>1</v>
      </c>
    </row>
    <row r="114" spans="1:17" ht="30">
      <c r="H114" s="134" t="s">
        <v>163</v>
      </c>
      <c r="I114" s="89" t="s">
        <v>455</v>
      </c>
      <c r="J114" t="b">
        <v>1</v>
      </c>
      <c r="M114" s="120" t="s">
        <v>311</v>
      </c>
      <c r="N114" s="89" t="s">
        <v>456</v>
      </c>
      <c r="O114" s="72" t="b">
        <v>1</v>
      </c>
    </row>
    <row r="115" spans="1:17" ht="45.75">
      <c r="H115" s="134" t="s">
        <v>161</v>
      </c>
      <c r="I115" s="89" t="s">
        <v>162</v>
      </c>
      <c r="L115" s="73" t="b">
        <v>1</v>
      </c>
      <c r="M115" s="109" t="s">
        <v>317</v>
      </c>
      <c r="N115" s="89" t="s">
        <v>457</v>
      </c>
      <c r="Q115" s="73" t="b">
        <v>1</v>
      </c>
    </row>
    <row r="116" spans="1:17" ht="30.75">
      <c r="H116" s="134" t="s">
        <v>165</v>
      </c>
      <c r="I116" s="89" t="s">
        <v>458</v>
      </c>
      <c r="J116" t="b">
        <v>1</v>
      </c>
      <c r="M116" s="109" t="s">
        <v>291</v>
      </c>
      <c r="N116" s="89" t="s">
        <v>459</v>
      </c>
      <c r="O116" t="b">
        <v>1</v>
      </c>
    </row>
    <row r="117" spans="1:17" ht="30.75">
      <c r="H117" s="134" t="s">
        <v>167</v>
      </c>
      <c r="I117" s="89" t="s">
        <v>460</v>
      </c>
      <c r="J117" t="b">
        <v>1</v>
      </c>
    </row>
    <row r="118" spans="1:17" ht="30.75">
      <c r="H118" s="134" t="s">
        <v>169</v>
      </c>
      <c r="I118" s="89" t="s">
        <v>461</v>
      </c>
      <c r="J118" t="b">
        <v>1</v>
      </c>
      <c r="M118" s="109" t="s">
        <v>315</v>
      </c>
      <c r="N118" s="89" t="s">
        <v>462</v>
      </c>
      <c r="O118" t="b">
        <v>1</v>
      </c>
    </row>
    <row r="119" spans="1:17" s="102" customFormat="1">
      <c r="A119" s="138" t="s">
        <v>350</v>
      </c>
      <c r="B119" s="92"/>
      <c r="C119" s="107"/>
      <c r="D119" s="92">
        <f>COUNTA(D108:D118)</f>
        <v>3</v>
      </c>
      <c r="E119" s="102">
        <f t="shared" ref="E119:G119" si="57">COUNTA(E108:E118)</f>
        <v>2</v>
      </c>
      <c r="F119" s="102">
        <f t="shared" si="57"/>
        <v>1</v>
      </c>
      <c r="G119" s="92">
        <f t="shared" si="57"/>
        <v>0</v>
      </c>
      <c r="I119" s="92">
        <f>COUNTA(I108:I118)</f>
        <v>10</v>
      </c>
      <c r="J119" s="102">
        <f t="shared" ref="I119:L119" si="58">COUNTA(J108:J118)</f>
        <v>9</v>
      </c>
      <c r="K119" s="102">
        <f>COUNTA(K108:K118)</f>
        <v>0</v>
      </c>
      <c r="L119" s="92">
        <f t="shared" si="58"/>
        <v>1</v>
      </c>
      <c r="M119" s="142"/>
      <c r="N119" s="92">
        <f>COUNTA(N108:N118)</f>
        <v>9</v>
      </c>
      <c r="O119" s="102">
        <f>COUNTA(O108:O118)</f>
        <v>8</v>
      </c>
      <c r="P119" s="102">
        <f t="shared" ref="P119:Q119" si="59">COUNTA(P108:P118)</f>
        <v>0</v>
      </c>
      <c r="Q119" s="92">
        <f t="shared" si="59"/>
        <v>1</v>
      </c>
    </row>
    <row r="120" spans="1:17" s="127" customFormat="1">
      <c r="A120" s="76"/>
      <c r="B120" s="76"/>
      <c r="C120" s="141"/>
      <c r="D120" s="90"/>
      <c r="F120" s="75"/>
      <c r="G120" s="136"/>
      <c r="H120" s="128"/>
      <c r="I120" s="76"/>
      <c r="L120" s="76"/>
      <c r="M120" s="141"/>
      <c r="N120" s="90"/>
      <c r="Q120" s="76"/>
    </row>
    <row r="121" spans="1:17" ht="30">
      <c r="B121" s="73" t="s">
        <v>63</v>
      </c>
      <c r="C121" s="109" t="s">
        <v>463</v>
      </c>
      <c r="D121" s="89" t="s">
        <v>383</v>
      </c>
      <c r="F121" s="67" t="b">
        <v>1</v>
      </c>
      <c r="H121" s="134" t="s">
        <v>297</v>
      </c>
      <c r="I121" s="89" t="s">
        <v>384</v>
      </c>
      <c r="K121" t="b">
        <v>1</v>
      </c>
    </row>
    <row r="122" spans="1:17" ht="45">
      <c r="C122" s="109" t="s">
        <v>464</v>
      </c>
      <c r="D122" s="89" t="s">
        <v>465</v>
      </c>
      <c r="E122" t="b">
        <v>1</v>
      </c>
      <c r="H122" s="134" t="s">
        <v>64</v>
      </c>
      <c r="I122" s="89" t="s">
        <v>422</v>
      </c>
      <c r="J122" t="b">
        <v>1</v>
      </c>
      <c r="M122" s="109" t="s">
        <v>282</v>
      </c>
      <c r="N122" s="89" t="s">
        <v>466</v>
      </c>
      <c r="O122" t="b">
        <v>1</v>
      </c>
    </row>
    <row r="123" spans="1:17" ht="30">
      <c r="C123" s="109" t="s">
        <v>467</v>
      </c>
      <c r="D123" s="89" t="s">
        <v>383</v>
      </c>
      <c r="F123" s="67" t="b">
        <v>1</v>
      </c>
      <c r="H123" s="134" t="s">
        <v>395</v>
      </c>
      <c r="I123" s="89" t="s">
        <v>384</v>
      </c>
      <c r="K123" t="b">
        <v>1</v>
      </c>
    </row>
    <row r="124" spans="1:17" ht="30">
      <c r="C124" s="109" t="s">
        <v>131</v>
      </c>
      <c r="D124" s="89" t="s">
        <v>468</v>
      </c>
      <c r="F124" s="67" t="b">
        <v>1</v>
      </c>
      <c r="H124" s="134" t="s">
        <v>398</v>
      </c>
      <c r="I124" s="89" t="s">
        <v>469</v>
      </c>
      <c r="K124" t="b">
        <v>1</v>
      </c>
    </row>
    <row r="125" spans="1:17" ht="30">
      <c r="C125" s="109" t="s">
        <v>470</v>
      </c>
      <c r="D125" s="89" t="s">
        <v>397</v>
      </c>
      <c r="F125" s="67" t="b">
        <v>1</v>
      </c>
      <c r="H125" s="134" t="s">
        <v>471</v>
      </c>
      <c r="I125" s="89" t="s">
        <v>399</v>
      </c>
      <c r="K125" t="b">
        <v>1</v>
      </c>
    </row>
    <row r="126" spans="1:17" ht="30">
      <c r="H126" s="134" t="s">
        <v>66</v>
      </c>
      <c r="I126" s="89" t="s">
        <v>472</v>
      </c>
      <c r="J126" t="b">
        <v>1</v>
      </c>
    </row>
    <row r="127" spans="1:17" ht="30">
      <c r="C127" s="109" t="s">
        <v>473</v>
      </c>
      <c r="D127" s="89" t="s">
        <v>474</v>
      </c>
      <c r="F127" s="67" t="b">
        <v>1</v>
      </c>
      <c r="H127" s="134" t="s">
        <v>224</v>
      </c>
      <c r="I127" s="89" t="s">
        <v>475</v>
      </c>
      <c r="K127" t="b">
        <v>1</v>
      </c>
    </row>
    <row r="128" spans="1:17" ht="30">
      <c r="C128" s="109" t="s">
        <v>476</v>
      </c>
      <c r="D128" s="89" t="s">
        <v>477</v>
      </c>
      <c r="F128" s="67" t="b">
        <v>1</v>
      </c>
      <c r="H128" s="134" t="s">
        <v>478</v>
      </c>
      <c r="I128" s="89" t="s">
        <v>479</v>
      </c>
      <c r="K128" t="b">
        <v>1</v>
      </c>
    </row>
    <row r="129" spans="1:17" ht="30" customHeight="1">
      <c r="H129" s="134" t="s">
        <v>68</v>
      </c>
      <c r="I129" s="89" t="s">
        <v>480</v>
      </c>
      <c r="J129" t="b">
        <v>1</v>
      </c>
    </row>
    <row r="130" spans="1:17" ht="30" customHeight="1">
      <c r="C130" s="109" t="s">
        <v>481</v>
      </c>
      <c r="D130" s="89" t="s">
        <v>482</v>
      </c>
      <c r="E130" t="b">
        <v>1</v>
      </c>
      <c r="H130" s="134" t="s">
        <v>70</v>
      </c>
      <c r="I130" s="89" t="s">
        <v>483</v>
      </c>
      <c r="J130" t="b">
        <v>1</v>
      </c>
    </row>
    <row r="131" spans="1:17" s="102" customFormat="1">
      <c r="A131" s="138" t="s">
        <v>350</v>
      </c>
      <c r="B131" s="92"/>
      <c r="C131" s="107"/>
      <c r="D131" s="92">
        <f t="shared" ref="D131:G131" si="60">COUNTA(D121:D130)</f>
        <v>8</v>
      </c>
      <c r="E131" s="102">
        <f t="shared" si="60"/>
        <v>2</v>
      </c>
      <c r="F131" s="102">
        <f t="shared" si="60"/>
        <v>6</v>
      </c>
      <c r="G131" s="92">
        <f t="shared" si="60"/>
        <v>0</v>
      </c>
      <c r="I131" s="92">
        <f>COUNTA(I121:I130)</f>
        <v>10</v>
      </c>
      <c r="J131" s="102">
        <f t="shared" ref="J131:L131" si="61">COUNTA(J121:J130)</f>
        <v>4</v>
      </c>
      <c r="K131" s="102">
        <f t="shared" si="61"/>
        <v>6</v>
      </c>
      <c r="L131" s="92">
        <f t="shared" si="61"/>
        <v>0</v>
      </c>
      <c r="M131" s="142"/>
      <c r="N131" s="92">
        <f t="shared" ref="N131:Q131" si="62">COUNTA(N121:N130)</f>
        <v>1</v>
      </c>
      <c r="O131" s="102">
        <f t="shared" si="62"/>
        <v>1</v>
      </c>
      <c r="P131" s="102">
        <f t="shared" si="62"/>
        <v>0</v>
      </c>
      <c r="Q131" s="92">
        <f t="shared" si="62"/>
        <v>0</v>
      </c>
    </row>
    <row r="132" spans="1:17" s="127" customFormat="1">
      <c r="A132" s="76"/>
      <c r="B132" s="76"/>
      <c r="C132" s="141"/>
      <c r="D132" s="90"/>
      <c r="F132" s="75"/>
      <c r="G132" s="136"/>
      <c r="H132" s="128"/>
      <c r="I132" s="76"/>
      <c r="L132" s="76"/>
      <c r="M132" s="141"/>
      <c r="N132" s="90"/>
      <c r="Q132" s="76"/>
    </row>
    <row r="133" spans="1:17" ht="30">
      <c r="B133" s="73" t="s">
        <v>62</v>
      </c>
      <c r="M133" s="109" t="s">
        <v>484</v>
      </c>
      <c r="N133" s="89" t="s">
        <v>485</v>
      </c>
      <c r="P133" t="b">
        <v>1</v>
      </c>
    </row>
    <row r="134" spans="1:17" ht="30">
      <c r="M134" s="109" t="s">
        <v>306</v>
      </c>
      <c r="N134" s="89" t="s">
        <v>486</v>
      </c>
      <c r="P134" t="b">
        <v>1</v>
      </c>
    </row>
    <row r="136" spans="1:17" s="102" customFormat="1">
      <c r="A136" s="138" t="s">
        <v>350</v>
      </c>
      <c r="B136" s="92"/>
      <c r="C136" s="107"/>
      <c r="D136" s="92">
        <f>COUNTA(D133:D134)</f>
        <v>0</v>
      </c>
      <c r="E136" s="102">
        <f>COUNTA(E133:E134)</f>
        <v>0</v>
      </c>
      <c r="F136" s="102">
        <f t="shared" ref="F136:G136" si="63">COUNTA(F133:F134)</f>
        <v>0</v>
      </c>
      <c r="G136" s="92">
        <f t="shared" si="63"/>
        <v>0</v>
      </c>
      <c r="I136" s="94">
        <f t="shared" ref="I136:L136" si="64">COUNTA(I133:I134)</f>
        <v>0</v>
      </c>
      <c r="J136" s="102">
        <f t="shared" si="64"/>
        <v>0</v>
      </c>
      <c r="K136" s="102">
        <f t="shared" si="64"/>
        <v>0</v>
      </c>
      <c r="L136" s="92">
        <f t="shared" si="64"/>
        <v>0</v>
      </c>
      <c r="M136" s="142"/>
      <c r="N136" s="137">
        <f t="shared" ref="N136:Q136" si="65">COUNTA(N133:N134)</f>
        <v>2</v>
      </c>
      <c r="O136" s="102">
        <f t="shared" si="65"/>
        <v>0</v>
      </c>
      <c r="P136" s="102">
        <f t="shared" si="65"/>
        <v>2</v>
      </c>
      <c r="Q136" s="92">
        <f t="shared" si="65"/>
        <v>0</v>
      </c>
    </row>
    <row r="137" spans="1:17" s="127" customFormat="1">
      <c r="A137" s="76"/>
      <c r="B137" s="76"/>
      <c r="C137" s="141"/>
      <c r="D137" s="90"/>
      <c r="F137" s="75"/>
      <c r="G137" s="136"/>
      <c r="H137" s="128"/>
      <c r="I137" s="76"/>
      <c r="L137" s="76"/>
      <c r="M137" s="141"/>
      <c r="N137" s="90"/>
      <c r="Q137" s="76"/>
    </row>
    <row r="138" spans="1:17" ht="30">
      <c r="B138" s="73" t="s">
        <v>89</v>
      </c>
      <c r="C138" s="109" t="s">
        <v>487</v>
      </c>
      <c r="D138" s="89" t="s">
        <v>488</v>
      </c>
      <c r="F138" s="67" t="b">
        <v>1</v>
      </c>
      <c r="H138" s="134" t="s">
        <v>64</v>
      </c>
      <c r="I138" s="89" t="s">
        <v>489</v>
      </c>
      <c r="K138" t="b">
        <v>1</v>
      </c>
    </row>
    <row r="139" spans="1:17" ht="30.75">
      <c r="H139" s="134" t="s">
        <v>90</v>
      </c>
      <c r="I139" s="89" t="s">
        <v>490</v>
      </c>
      <c r="J139" t="b">
        <v>1</v>
      </c>
    </row>
    <row r="140" spans="1:17" ht="60" customHeight="1">
      <c r="C140" s="109" t="s">
        <v>467</v>
      </c>
      <c r="D140" s="89" t="s">
        <v>491</v>
      </c>
      <c r="F140" s="67" t="b">
        <v>1</v>
      </c>
      <c r="H140" s="134" t="s">
        <v>92</v>
      </c>
      <c r="I140" s="89" t="s">
        <v>492</v>
      </c>
      <c r="K140" t="b">
        <v>1</v>
      </c>
    </row>
    <row r="141" spans="1:17" ht="30">
      <c r="C141" s="109" t="s">
        <v>131</v>
      </c>
      <c r="D141" s="89" t="s">
        <v>493</v>
      </c>
      <c r="E141" t="b">
        <v>1</v>
      </c>
      <c r="H141" s="134" t="s">
        <v>94</v>
      </c>
      <c r="I141" s="89" t="s">
        <v>494</v>
      </c>
      <c r="J141" t="b">
        <v>1</v>
      </c>
    </row>
    <row r="142" spans="1:17" s="102" customFormat="1">
      <c r="A142" s="138" t="s">
        <v>350</v>
      </c>
      <c r="B142" s="92"/>
      <c r="C142" s="107"/>
      <c r="D142" s="92">
        <f>COUNTA(D138:D141)</f>
        <v>3</v>
      </c>
      <c r="E142" s="102">
        <f t="shared" ref="E142:G142" si="66">COUNTA(E138:E141)</f>
        <v>1</v>
      </c>
      <c r="F142" s="102">
        <f t="shared" si="66"/>
        <v>2</v>
      </c>
      <c r="G142" s="92">
        <f t="shared" si="66"/>
        <v>0</v>
      </c>
      <c r="I142" s="92">
        <f>COUNTA(I138:I141)</f>
        <v>4</v>
      </c>
      <c r="J142" s="102">
        <f t="shared" ref="J142:L142" si="67">COUNTA(J138:J141)</f>
        <v>2</v>
      </c>
      <c r="K142" s="102">
        <f t="shared" si="67"/>
        <v>2</v>
      </c>
      <c r="L142" s="92">
        <f t="shared" si="67"/>
        <v>0</v>
      </c>
      <c r="M142" s="142"/>
      <c r="N142" s="92">
        <f t="shared" ref="N142:P142" si="68">COUNTA(N138:N141)</f>
        <v>0</v>
      </c>
      <c r="O142" s="102">
        <f t="shared" si="68"/>
        <v>0</v>
      </c>
      <c r="P142" s="102">
        <f t="shared" si="68"/>
        <v>0</v>
      </c>
      <c r="Q142" s="92">
        <f>COUNTA(Q138:Q141)</f>
        <v>0</v>
      </c>
    </row>
    <row r="143" spans="1:17" s="127" customFormat="1">
      <c r="A143" s="76"/>
      <c r="B143" s="76"/>
      <c r="C143" s="141"/>
      <c r="D143" s="90"/>
      <c r="F143" s="75"/>
      <c r="G143" s="136"/>
      <c r="H143" s="128"/>
      <c r="I143" s="76"/>
      <c r="L143" s="76"/>
      <c r="M143" s="141"/>
      <c r="N143" s="90"/>
      <c r="Q143" s="76"/>
    </row>
    <row r="144" spans="1:17" ht="30">
      <c r="B144" s="73" t="s">
        <v>245</v>
      </c>
      <c r="C144" s="109" t="s">
        <v>495</v>
      </c>
      <c r="D144" s="89" t="s">
        <v>496</v>
      </c>
      <c r="F144" s="67" t="b">
        <v>1</v>
      </c>
      <c r="H144" s="134" t="s">
        <v>251</v>
      </c>
      <c r="I144" s="89" t="s">
        <v>497</v>
      </c>
      <c r="K144" t="b">
        <v>1</v>
      </c>
    </row>
    <row r="145" spans="1:17" ht="30">
      <c r="C145" s="109" t="s">
        <v>443</v>
      </c>
      <c r="D145" s="89" t="s">
        <v>498</v>
      </c>
      <c r="F145" s="67" t="b">
        <v>1</v>
      </c>
      <c r="H145" s="134" t="s">
        <v>499</v>
      </c>
      <c r="I145" s="89" t="s">
        <v>384</v>
      </c>
      <c r="K145" t="b">
        <v>1</v>
      </c>
    </row>
    <row r="146" spans="1:17" ht="30">
      <c r="H146" s="134" t="s">
        <v>198</v>
      </c>
      <c r="I146" s="89" t="s">
        <v>500</v>
      </c>
      <c r="J146" t="b">
        <v>1</v>
      </c>
    </row>
    <row r="147" spans="1:17" ht="30">
      <c r="H147" s="134" t="s">
        <v>247</v>
      </c>
      <c r="I147" s="89" t="s">
        <v>501</v>
      </c>
      <c r="J147" t="b">
        <v>1</v>
      </c>
    </row>
    <row r="148" spans="1:17" ht="30">
      <c r="C148" s="109" t="s">
        <v>467</v>
      </c>
      <c r="D148" s="89" t="s">
        <v>502</v>
      </c>
      <c r="F148" s="67" t="b">
        <v>1</v>
      </c>
      <c r="H148" s="134" t="s">
        <v>503</v>
      </c>
      <c r="I148" s="89" t="s">
        <v>504</v>
      </c>
      <c r="K148" t="b">
        <v>1</v>
      </c>
    </row>
    <row r="149" spans="1:17" s="102" customFormat="1">
      <c r="A149" s="138" t="s">
        <v>350</v>
      </c>
      <c r="B149" s="92"/>
      <c r="C149" s="107"/>
      <c r="D149" s="92">
        <f>COUNTA(D144:D148)</f>
        <v>3</v>
      </c>
      <c r="E149" s="102">
        <f t="shared" ref="E149:G149" si="69">COUNTA(E144:E148)</f>
        <v>0</v>
      </c>
      <c r="F149" s="102">
        <f t="shared" si="69"/>
        <v>3</v>
      </c>
      <c r="G149" s="92">
        <f t="shared" si="69"/>
        <v>0</v>
      </c>
      <c r="I149" s="94">
        <f t="shared" ref="I149:L149" si="70">COUNTA(I144:I148)</f>
        <v>5</v>
      </c>
      <c r="J149" s="102">
        <f t="shared" si="70"/>
        <v>2</v>
      </c>
      <c r="K149" s="102">
        <f t="shared" si="70"/>
        <v>3</v>
      </c>
      <c r="L149" s="92">
        <f t="shared" si="70"/>
        <v>0</v>
      </c>
      <c r="M149" s="142"/>
      <c r="N149" s="137">
        <f t="shared" ref="N149:Q149" si="71">COUNTA(N144:N148)</f>
        <v>0</v>
      </c>
      <c r="O149" s="102">
        <f t="shared" si="71"/>
        <v>0</v>
      </c>
      <c r="P149" s="102">
        <f t="shared" si="71"/>
        <v>0</v>
      </c>
      <c r="Q149" s="92">
        <f t="shared" si="71"/>
        <v>0</v>
      </c>
    </row>
    <row r="150" spans="1:17" s="127" customFormat="1">
      <c r="A150" s="76"/>
      <c r="B150" s="76"/>
      <c r="C150" s="141"/>
      <c r="D150" s="90"/>
      <c r="F150" s="75"/>
      <c r="G150" s="136"/>
      <c r="H150" s="128"/>
      <c r="I150" s="76"/>
      <c r="L150" s="76"/>
      <c r="M150" s="141"/>
      <c r="N150" s="90"/>
      <c r="Q150" s="76"/>
    </row>
    <row r="151" spans="1:17" ht="30">
      <c r="B151" s="73" t="s">
        <v>119</v>
      </c>
      <c r="H151" s="134" t="s">
        <v>90</v>
      </c>
      <c r="I151" s="89" t="s">
        <v>356</v>
      </c>
      <c r="J151" t="b">
        <v>1</v>
      </c>
    </row>
    <row r="152" spans="1:17" s="102" customFormat="1">
      <c r="A152" s="138" t="s">
        <v>350</v>
      </c>
      <c r="B152" s="92"/>
      <c r="C152" s="107"/>
      <c r="D152" s="92">
        <f>COUNTA(D151)</f>
        <v>0</v>
      </c>
      <c r="E152" s="102">
        <f t="shared" ref="E152:G152" si="72">COUNTA(E151)</f>
        <v>0</v>
      </c>
      <c r="F152" s="102">
        <f t="shared" si="72"/>
        <v>0</v>
      </c>
      <c r="G152" s="92">
        <f t="shared" si="72"/>
        <v>0</v>
      </c>
      <c r="I152" s="94">
        <f t="shared" ref="I152:L152" si="73">COUNTA(I151)</f>
        <v>1</v>
      </c>
      <c r="J152" s="102">
        <f t="shared" si="73"/>
        <v>1</v>
      </c>
      <c r="K152" s="102">
        <f t="shared" si="73"/>
        <v>0</v>
      </c>
      <c r="L152" s="92">
        <f t="shared" si="73"/>
        <v>0</v>
      </c>
      <c r="M152" s="142"/>
      <c r="N152" s="137">
        <f t="shared" ref="N152:Q152" si="74">COUNTA(N151)</f>
        <v>0</v>
      </c>
      <c r="O152" s="102">
        <f t="shared" si="74"/>
        <v>0</v>
      </c>
      <c r="P152" s="102">
        <f t="shared" si="74"/>
        <v>0</v>
      </c>
      <c r="Q152" s="92">
        <f t="shared" si="74"/>
        <v>0</v>
      </c>
    </row>
    <row r="153" spans="1:17" s="127" customFormat="1">
      <c r="A153" s="76"/>
      <c r="B153" s="76"/>
      <c r="C153" s="141"/>
      <c r="D153" s="90"/>
      <c r="F153" s="75"/>
      <c r="G153" s="136"/>
      <c r="H153" s="128"/>
      <c r="I153" s="76"/>
      <c r="L153" s="76"/>
      <c r="M153" s="141"/>
      <c r="N153" s="90"/>
      <c r="Q153" s="76"/>
    </row>
    <row r="154" spans="1:17">
      <c r="B154" s="73" t="s">
        <v>175</v>
      </c>
    </row>
    <row r="155" spans="1:17" s="102" customFormat="1">
      <c r="A155" s="138" t="s">
        <v>350</v>
      </c>
      <c r="B155" s="92"/>
      <c r="C155" s="107"/>
      <c r="D155" s="92">
        <f>COUNTA(D154)</f>
        <v>0</v>
      </c>
      <c r="E155" s="102">
        <f>COUNTA(E154)</f>
        <v>0</v>
      </c>
      <c r="F155" s="102">
        <f>COUNTA(F154)</f>
        <v>0</v>
      </c>
      <c r="G155" s="92">
        <f>COUNTA(G154)</f>
        <v>0</v>
      </c>
      <c r="I155" s="92">
        <f>COUNTA(I154)</f>
        <v>0</v>
      </c>
      <c r="J155" s="102">
        <f>COUNTA(J154)</f>
        <v>0</v>
      </c>
      <c r="K155" s="102">
        <f>COUNTA(K154)</f>
        <v>0</v>
      </c>
      <c r="L155" s="92">
        <f>COUNTA(L154)</f>
        <v>0</v>
      </c>
      <c r="M155" s="142"/>
      <c r="N155" s="92">
        <f>COUNTA(N154)</f>
        <v>0</v>
      </c>
      <c r="O155" s="102">
        <f>COUNTA(O154)</f>
        <v>0</v>
      </c>
      <c r="P155" s="102">
        <f>COUNTA(P154)</f>
        <v>0</v>
      </c>
      <c r="Q155" s="92">
        <f>COUNTA(Q154)</f>
        <v>0</v>
      </c>
    </row>
    <row r="156" spans="1:17" s="127" customFormat="1">
      <c r="A156" s="76"/>
      <c r="B156" s="76"/>
      <c r="C156" s="141"/>
      <c r="D156" s="90"/>
      <c r="F156" s="75"/>
      <c r="G156" s="136"/>
      <c r="H156" s="128"/>
      <c r="I156" s="76"/>
      <c r="L156" s="76"/>
      <c r="M156" s="141"/>
      <c r="N156" s="90"/>
      <c r="Q156" s="76"/>
    </row>
    <row r="157" spans="1:17" ht="30">
      <c r="B157" s="73" t="s">
        <v>250</v>
      </c>
      <c r="C157" s="109" t="s">
        <v>487</v>
      </c>
      <c r="D157" s="89" t="s">
        <v>505</v>
      </c>
      <c r="F157" s="67" t="b">
        <v>1</v>
      </c>
      <c r="H157" s="134" t="s">
        <v>409</v>
      </c>
      <c r="I157" s="89" t="s">
        <v>384</v>
      </c>
      <c r="K157" t="b">
        <v>1</v>
      </c>
    </row>
    <row r="158" spans="1:17" ht="30">
      <c r="C158" s="109" t="s">
        <v>506</v>
      </c>
      <c r="D158" s="89" t="s">
        <v>507</v>
      </c>
      <c r="E158" t="b">
        <v>1</v>
      </c>
      <c r="H158" s="134" t="s">
        <v>122</v>
      </c>
      <c r="I158" s="89" t="s">
        <v>508</v>
      </c>
      <c r="J158" t="b">
        <v>1</v>
      </c>
    </row>
    <row r="159" spans="1:17" ht="30">
      <c r="C159" s="109" t="s">
        <v>509</v>
      </c>
      <c r="D159" s="89" t="s">
        <v>510</v>
      </c>
      <c r="E159" t="b">
        <v>1</v>
      </c>
      <c r="H159" s="134" t="s">
        <v>251</v>
      </c>
      <c r="I159" s="89" t="s">
        <v>422</v>
      </c>
      <c r="J159" t="b">
        <v>1</v>
      </c>
    </row>
    <row r="160" spans="1:17" s="102" customFormat="1">
      <c r="A160" s="138" t="s">
        <v>350</v>
      </c>
      <c r="B160" s="92"/>
      <c r="C160" s="107"/>
      <c r="D160" s="92">
        <f>COUNTA(D157:D159)</f>
        <v>3</v>
      </c>
      <c r="E160" s="102">
        <f t="shared" ref="E160:G160" si="75">COUNTA(E157:E159)</f>
        <v>2</v>
      </c>
      <c r="F160" s="102">
        <f t="shared" si="75"/>
        <v>1</v>
      </c>
      <c r="G160" s="92">
        <f t="shared" si="75"/>
        <v>0</v>
      </c>
      <c r="I160" s="92">
        <f>COUNTA(I157:I159)</f>
        <v>3</v>
      </c>
      <c r="J160" s="102">
        <f t="shared" ref="J160:L160" si="76">COUNTA(J157:J159)</f>
        <v>2</v>
      </c>
      <c r="K160" s="102">
        <f t="shared" si="76"/>
        <v>1</v>
      </c>
      <c r="L160" s="92">
        <f t="shared" si="76"/>
        <v>0</v>
      </c>
      <c r="M160" s="142"/>
      <c r="N160" s="92">
        <f t="shared" ref="N160:P160" si="77">COUNTA(N157:N159)</f>
        <v>0</v>
      </c>
      <c r="O160" s="102">
        <f t="shared" si="77"/>
        <v>0</v>
      </c>
      <c r="P160" s="102">
        <f t="shared" si="77"/>
        <v>0</v>
      </c>
      <c r="Q160" s="92">
        <f>COUNTA(Q157:Q159)</f>
        <v>0</v>
      </c>
    </row>
    <row r="161" spans="1:17" s="127" customFormat="1">
      <c r="A161" s="76"/>
      <c r="B161" s="76"/>
      <c r="C161" s="141"/>
      <c r="D161" s="90"/>
      <c r="F161" s="75"/>
      <c r="G161" s="136"/>
      <c r="H161" s="128"/>
      <c r="I161" s="76"/>
      <c r="L161" s="76"/>
      <c r="M161" s="141"/>
      <c r="N161" s="90"/>
      <c r="Q161" s="76"/>
    </row>
    <row r="162" spans="1:17">
      <c r="B162" s="73" t="s">
        <v>143</v>
      </c>
    </row>
    <row r="163" spans="1:17" s="102" customFormat="1">
      <c r="A163" s="138" t="s">
        <v>350</v>
      </c>
      <c r="B163" s="92"/>
      <c r="C163" s="107"/>
      <c r="D163" s="92">
        <f>COUNTA(D162)</f>
        <v>0</v>
      </c>
      <c r="E163" s="102">
        <f>COUNTA(E162)</f>
        <v>0</v>
      </c>
      <c r="F163" s="102">
        <f>COUNTA(F162)</f>
        <v>0</v>
      </c>
      <c r="G163" s="92">
        <f>COUNTA(G162)</f>
        <v>0</v>
      </c>
      <c r="I163" s="92">
        <f>COUNTA(I162)</f>
        <v>0</v>
      </c>
      <c r="J163" s="102">
        <f>COUNTA(J162)</f>
        <v>0</v>
      </c>
      <c r="K163" s="102">
        <f>COUNTA(K162)</f>
        <v>0</v>
      </c>
      <c r="L163" s="92">
        <f>COUNTA(L162)</f>
        <v>0</v>
      </c>
      <c r="M163" s="142"/>
      <c r="N163" s="92">
        <f>COUNTA(N162)</f>
        <v>0</v>
      </c>
      <c r="O163" s="102">
        <f>COUNTA(O162)</f>
        <v>0</v>
      </c>
      <c r="P163" s="102">
        <f>COUNTA(P162)</f>
        <v>0</v>
      </c>
      <c r="Q163" s="92">
        <f>COUNTA(Q162)</f>
        <v>0</v>
      </c>
    </row>
    <row r="164" spans="1:17" s="127" customFormat="1">
      <c r="A164" s="76"/>
      <c r="B164" s="76"/>
      <c r="C164" s="141"/>
      <c r="D164" s="90"/>
      <c r="F164" s="75"/>
      <c r="G164" s="136"/>
      <c r="H164" s="128"/>
      <c r="I164" s="76"/>
      <c r="L164" s="76"/>
      <c r="M164" s="141"/>
      <c r="N164" s="90"/>
      <c r="Q164" s="76"/>
    </row>
    <row r="165" spans="1:17" ht="30">
      <c r="B165" s="73" t="s">
        <v>240</v>
      </c>
      <c r="C165" s="109" t="s">
        <v>441</v>
      </c>
      <c r="D165" s="89" t="s">
        <v>511</v>
      </c>
      <c r="F165" s="67" t="b">
        <v>1</v>
      </c>
      <c r="H165" s="134" t="s">
        <v>424</v>
      </c>
      <c r="I165" s="89" t="s">
        <v>512</v>
      </c>
      <c r="K165" t="b">
        <v>1</v>
      </c>
    </row>
    <row r="166" spans="1:17" ht="30">
      <c r="C166" s="109" t="s">
        <v>513</v>
      </c>
      <c r="D166" s="89" t="s">
        <v>514</v>
      </c>
      <c r="F166" s="67" t="b">
        <v>1</v>
      </c>
      <c r="H166" s="134" t="s">
        <v>430</v>
      </c>
      <c r="I166" s="89" t="s">
        <v>342</v>
      </c>
      <c r="K166" t="b">
        <v>1</v>
      </c>
    </row>
    <row r="167" spans="1:17" ht="30">
      <c r="C167" s="109" t="s">
        <v>506</v>
      </c>
      <c r="D167" s="89" t="s">
        <v>515</v>
      </c>
      <c r="F167" s="67" t="b">
        <v>1</v>
      </c>
      <c r="H167" s="134" t="s">
        <v>152</v>
      </c>
      <c r="I167" s="89" t="s">
        <v>516</v>
      </c>
      <c r="K167" t="b">
        <v>1</v>
      </c>
    </row>
    <row r="168" spans="1:17" ht="30">
      <c r="C168" s="109" t="s">
        <v>517</v>
      </c>
      <c r="D168" s="89" t="s">
        <v>518</v>
      </c>
      <c r="F168" s="67" t="b">
        <v>1</v>
      </c>
      <c r="H168" s="134" t="s">
        <v>247</v>
      </c>
      <c r="I168" s="89" t="s">
        <v>519</v>
      </c>
      <c r="K168" t="b">
        <v>1</v>
      </c>
    </row>
    <row r="169" spans="1:17" s="102" customFormat="1">
      <c r="A169" s="138" t="s">
        <v>350</v>
      </c>
      <c r="B169" s="92"/>
      <c r="C169" s="107"/>
      <c r="D169" s="92">
        <f>COUNTA(D165:D168)</f>
        <v>4</v>
      </c>
      <c r="E169" s="102">
        <f t="shared" ref="E169:G169" si="78">COUNTA(E165:E168)</f>
        <v>0</v>
      </c>
      <c r="F169" s="102">
        <f t="shared" si="78"/>
        <v>4</v>
      </c>
      <c r="G169" s="92">
        <f t="shared" si="78"/>
        <v>0</v>
      </c>
      <c r="I169" s="92">
        <f t="shared" ref="I169:L169" si="79">COUNTA(I165:I168)</f>
        <v>4</v>
      </c>
      <c r="J169" s="102">
        <f t="shared" si="79"/>
        <v>0</v>
      </c>
      <c r="K169" s="102">
        <f t="shared" si="79"/>
        <v>4</v>
      </c>
      <c r="L169" s="92">
        <f t="shared" si="79"/>
        <v>0</v>
      </c>
      <c r="M169" s="142"/>
      <c r="N169" s="92">
        <f t="shared" ref="N169:Q169" si="80">COUNTA(N165:N168)</f>
        <v>0</v>
      </c>
      <c r="O169" s="102">
        <f t="shared" si="80"/>
        <v>0</v>
      </c>
      <c r="P169" s="102">
        <f t="shared" si="80"/>
        <v>0</v>
      </c>
      <c r="Q169" s="92">
        <f t="shared" si="80"/>
        <v>0</v>
      </c>
    </row>
    <row r="170" spans="1:17" s="127" customFormat="1">
      <c r="A170" s="76"/>
      <c r="B170" s="76"/>
      <c r="C170" s="141"/>
      <c r="D170" s="90"/>
      <c r="F170" s="75"/>
      <c r="G170" s="136"/>
      <c r="H170" s="128"/>
      <c r="I170" s="76"/>
      <c r="L170" s="76"/>
      <c r="M170" s="141"/>
      <c r="N170" s="90"/>
      <c r="Q170" s="76"/>
    </row>
    <row r="171" spans="1:17" ht="30">
      <c r="B171" s="73" t="s">
        <v>194</v>
      </c>
      <c r="C171" s="109" t="s">
        <v>513</v>
      </c>
      <c r="D171" s="89" t="s">
        <v>514</v>
      </c>
      <c r="F171" s="67" t="b">
        <v>1</v>
      </c>
      <c r="H171" s="134" t="s">
        <v>430</v>
      </c>
      <c r="I171" s="89" t="s">
        <v>342</v>
      </c>
      <c r="K171" t="b">
        <v>1</v>
      </c>
    </row>
    <row r="172" spans="1:17" ht="30">
      <c r="C172" s="109" t="s">
        <v>506</v>
      </c>
      <c r="D172" s="89" t="s">
        <v>515</v>
      </c>
      <c r="F172" s="67" t="b">
        <v>1</v>
      </c>
      <c r="H172" s="134" t="s">
        <v>152</v>
      </c>
      <c r="I172" s="89" t="s">
        <v>516</v>
      </c>
      <c r="K172" t="b">
        <v>1</v>
      </c>
    </row>
    <row r="173" spans="1:17" ht="30">
      <c r="C173" s="109" t="s">
        <v>517</v>
      </c>
      <c r="D173" s="89" t="s">
        <v>518</v>
      </c>
      <c r="F173" s="67" t="b">
        <v>1</v>
      </c>
      <c r="H173" s="134" t="s">
        <v>247</v>
      </c>
      <c r="I173" s="89" t="s">
        <v>519</v>
      </c>
      <c r="K173" t="b">
        <v>1</v>
      </c>
    </row>
    <row r="174" spans="1:17" s="102" customFormat="1">
      <c r="A174" s="138" t="s">
        <v>350</v>
      </c>
      <c r="B174" s="92"/>
      <c r="C174" s="107"/>
      <c r="D174" s="92">
        <f>COUNTA(D171:D173)</f>
        <v>3</v>
      </c>
      <c r="E174" s="102">
        <f t="shared" ref="E174:G174" si="81">COUNTA(E171:E173)</f>
        <v>0</v>
      </c>
      <c r="F174" s="102">
        <f t="shared" si="81"/>
        <v>3</v>
      </c>
      <c r="G174" s="92">
        <f t="shared" si="81"/>
        <v>0</v>
      </c>
      <c r="I174" s="92">
        <f>COUNTA(I171:I173)</f>
        <v>3</v>
      </c>
      <c r="J174" s="102">
        <f t="shared" ref="J174:L174" si="82">COUNTA(J171:J173)</f>
        <v>0</v>
      </c>
      <c r="K174" s="102">
        <f t="shared" si="82"/>
        <v>3</v>
      </c>
      <c r="L174" s="92">
        <f t="shared" si="82"/>
        <v>0</v>
      </c>
      <c r="M174" s="142"/>
      <c r="N174" s="92">
        <f t="shared" ref="N174:P174" si="83">COUNTA(N171:N173)</f>
        <v>0</v>
      </c>
      <c r="O174" s="102">
        <f t="shared" si="83"/>
        <v>0</v>
      </c>
      <c r="P174" s="102">
        <f t="shared" si="83"/>
        <v>0</v>
      </c>
      <c r="Q174" s="92">
        <f>COUNTA(Q171:Q173)</f>
        <v>0</v>
      </c>
    </row>
    <row r="175" spans="1:17" s="127" customFormat="1">
      <c r="A175" s="76"/>
      <c r="B175" s="76"/>
      <c r="C175" s="141"/>
      <c r="D175" s="90"/>
      <c r="F175" s="75"/>
      <c r="G175" s="136"/>
      <c r="H175" s="128"/>
      <c r="I175" s="76"/>
      <c r="L175" s="76"/>
      <c r="M175" s="141"/>
      <c r="N175" s="90"/>
      <c r="Q175" s="76"/>
    </row>
    <row r="176" spans="1:17" ht="30">
      <c r="B176" s="73" t="s">
        <v>126</v>
      </c>
      <c r="C176" s="109" t="s">
        <v>441</v>
      </c>
      <c r="D176" s="89" t="s">
        <v>520</v>
      </c>
      <c r="F176" s="67" t="b">
        <v>1</v>
      </c>
      <c r="H176" s="134" t="s">
        <v>521</v>
      </c>
      <c r="I176" s="89" t="s">
        <v>522</v>
      </c>
      <c r="K176" s="67" t="b">
        <v>1</v>
      </c>
      <c r="M176" s="109" t="s">
        <v>523</v>
      </c>
      <c r="N176" s="89" t="s">
        <v>522</v>
      </c>
      <c r="P176" s="67" t="b">
        <v>1</v>
      </c>
    </row>
    <row r="177" spans="1:17" ht="30">
      <c r="C177" s="109" t="s">
        <v>524</v>
      </c>
      <c r="D177" s="89" t="s">
        <v>525</v>
      </c>
      <c r="F177" s="67" t="b">
        <v>1</v>
      </c>
      <c r="H177" s="134" t="s">
        <v>526</v>
      </c>
      <c r="I177" s="89" t="s">
        <v>527</v>
      </c>
      <c r="K177" s="67" t="b">
        <v>1</v>
      </c>
      <c r="M177" s="109" t="s">
        <v>311</v>
      </c>
      <c r="N177" s="89" t="s">
        <v>527</v>
      </c>
      <c r="P177" s="67" t="b">
        <v>1</v>
      </c>
    </row>
    <row r="178" spans="1:17">
      <c r="C178" s="109" t="s">
        <v>513</v>
      </c>
      <c r="D178" s="89" t="s">
        <v>528</v>
      </c>
      <c r="F178" s="67" t="b">
        <v>1</v>
      </c>
      <c r="K178" s="67"/>
    </row>
    <row r="179" spans="1:17" ht="30.75" customHeight="1">
      <c r="C179" s="109" t="s">
        <v>509</v>
      </c>
      <c r="D179" s="89" t="s">
        <v>529</v>
      </c>
      <c r="F179" s="67" t="b">
        <v>1</v>
      </c>
      <c r="H179" s="134" t="s">
        <v>247</v>
      </c>
      <c r="I179" s="89" t="s">
        <v>530</v>
      </c>
      <c r="K179" s="67" t="b">
        <v>1</v>
      </c>
      <c r="M179" s="109">
        <v>51</v>
      </c>
      <c r="N179" s="89" t="s">
        <v>531</v>
      </c>
      <c r="P179" s="67" t="b">
        <v>1</v>
      </c>
    </row>
    <row r="180" spans="1:17" ht="45.75">
      <c r="C180" s="109" t="s">
        <v>532</v>
      </c>
      <c r="D180" s="89" t="s">
        <v>533</v>
      </c>
      <c r="F180" s="67" t="b">
        <v>1</v>
      </c>
      <c r="H180" s="134" t="s">
        <v>129</v>
      </c>
      <c r="I180" s="89" t="s">
        <v>130</v>
      </c>
      <c r="K180" s="67" t="b">
        <v>1</v>
      </c>
    </row>
    <row r="181" spans="1:17" ht="30.75">
      <c r="C181" s="206" t="s">
        <v>464</v>
      </c>
      <c r="D181" s="214" t="s">
        <v>534</v>
      </c>
      <c r="E181" s="209"/>
      <c r="F181" s="210" t="b">
        <v>1</v>
      </c>
      <c r="G181" s="211"/>
      <c r="H181" s="134" t="s">
        <v>289</v>
      </c>
      <c r="I181" s="89" t="s">
        <v>535</v>
      </c>
      <c r="K181" s="67" t="b">
        <v>1</v>
      </c>
    </row>
    <row r="182" spans="1:17" ht="30.75">
      <c r="C182" s="206" t="s">
        <v>464</v>
      </c>
      <c r="D182" s="214" t="s">
        <v>536</v>
      </c>
      <c r="E182" s="209"/>
      <c r="F182" s="210" t="b">
        <v>1</v>
      </c>
      <c r="G182" s="211"/>
      <c r="H182" s="134" t="s">
        <v>537</v>
      </c>
      <c r="I182" s="89" t="s">
        <v>538</v>
      </c>
      <c r="K182" s="67" t="b">
        <v>1</v>
      </c>
    </row>
    <row r="183" spans="1:17" ht="30.75">
      <c r="C183" s="206" t="s">
        <v>464</v>
      </c>
      <c r="D183" s="214" t="s">
        <v>539</v>
      </c>
      <c r="E183" s="209"/>
      <c r="F183" s="210" t="b">
        <v>1</v>
      </c>
      <c r="G183" s="211"/>
      <c r="H183" s="134" t="s">
        <v>540</v>
      </c>
      <c r="I183" s="89" t="s">
        <v>541</v>
      </c>
      <c r="K183" s="67" t="b">
        <v>1</v>
      </c>
    </row>
    <row r="184" spans="1:17" ht="30.75">
      <c r="C184" s="206" t="s">
        <v>464</v>
      </c>
      <c r="D184" s="214" t="s">
        <v>542</v>
      </c>
      <c r="E184" s="209"/>
      <c r="F184" s="210" t="b">
        <v>1</v>
      </c>
      <c r="G184" s="211"/>
      <c r="H184" s="134" t="s">
        <v>543</v>
      </c>
      <c r="I184" s="89" t="s">
        <v>544</v>
      </c>
      <c r="K184" s="67" t="b">
        <v>1</v>
      </c>
    </row>
    <row r="185" spans="1:17" ht="30.75">
      <c r="C185" s="206" t="s">
        <v>464</v>
      </c>
      <c r="D185" s="214" t="s">
        <v>545</v>
      </c>
      <c r="E185" s="209"/>
      <c r="F185" s="210" t="b">
        <v>1</v>
      </c>
      <c r="G185" s="211"/>
      <c r="H185" s="134" t="s">
        <v>546</v>
      </c>
      <c r="I185" s="89" t="s">
        <v>547</v>
      </c>
      <c r="K185" s="67" t="b">
        <v>1</v>
      </c>
    </row>
    <row r="186" spans="1:17" s="102" customFormat="1">
      <c r="A186" s="138" t="s">
        <v>350</v>
      </c>
      <c r="B186" s="92"/>
      <c r="C186" s="107"/>
      <c r="D186" s="92">
        <f>COUNTA(D176:D185)</f>
        <v>10</v>
      </c>
      <c r="E186" s="102">
        <f t="shared" ref="E186:G186" si="84">COUNTA(E176:E185)</f>
        <v>0</v>
      </c>
      <c r="F186" s="102">
        <f t="shared" si="84"/>
        <v>10</v>
      </c>
      <c r="G186" s="92">
        <f t="shared" si="84"/>
        <v>0</v>
      </c>
      <c r="I186" s="92">
        <f t="shared" ref="I186:L186" si="85">COUNTA(I176:I185)</f>
        <v>9</v>
      </c>
      <c r="J186" s="102">
        <f t="shared" si="85"/>
        <v>0</v>
      </c>
      <c r="K186" s="102">
        <f t="shared" si="85"/>
        <v>9</v>
      </c>
      <c r="L186" s="92">
        <f t="shared" si="85"/>
        <v>0</v>
      </c>
      <c r="M186" s="142"/>
      <c r="N186" s="92">
        <f t="shared" ref="N186:Q186" si="86">COUNTA(N176:N185)</f>
        <v>3</v>
      </c>
      <c r="O186" s="102">
        <f t="shared" si="86"/>
        <v>0</v>
      </c>
      <c r="P186" s="102">
        <f t="shared" si="86"/>
        <v>3</v>
      </c>
      <c r="Q186" s="92">
        <f t="shared" si="86"/>
        <v>0</v>
      </c>
    </row>
    <row r="187" spans="1:17" s="127" customFormat="1">
      <c r="A187" s="76"/>
      <c r="B187" s="76"/>
      <c r="C187" s="141"/>
      <c r="D187" s="90"/>
      <c r="F187" s="75"/>
      <c r="G187" s="136"/>
      <c r="H187" s="128"/>
      <c r="I187" s="76"/>
      <c r="L187" s="76"/>
      <c r="M187" s="141"/>
      <c r="N187" s="90"/>
      <c r="Q187" s="76"/>
    </row>
    <row r="188" spans="1:17" ht="30">
      <c r="B188" s="73" t="s">
        <v>209</v>
      </c>
      <c r="C188" s="109" t="s">
        <v>441</v>
      </c>
      <c r="D188" s="89" t="s">
        <v>548</v>
      </c>
      <c r="F188" s="67" t="b">
        <v>1</v>
      </c>
      <c r="H188" s="134" t="s">
        <v>521</v>
      </c>
      <c r="I188" s="89" t="s">
        <v>549</v>
      </c>
      <c r="K188" s="67" t="b">
        <v>1</v>
      </c>
      <c r="M188" s="109" t="s">
        <v>152</v>
      </c>
      <c r="N188" s="89" t="s">
        <v>549</v>
      </c>
      <c r="P188" s="67" t="b">
        <v>1</v>
      </c>
    </row>
    <row r="189" spans="1:17">
      <c r="C189" s="109" t="s">
        <v>487</v>
      </c>
      <c r="D189" s="89" t="s">
        <v>528</v>
      </c>
      <c r="F189" s="67" t="b">
        <v>1</v>
      </c>
    </row>
    <row r="190" spans="1:17" ht="30.75">
      <c r="C190" s="109" t="s">
        <v>513</v>
      </c>
      <c r="D190" s="89" t="s">
        <v>550</v>
      </c>
      <c r="F190" s="67" t="b">
        <v>1</v>
      </c>
      <c r="H190" s="134" t="s">
        <v>526</v>
      </c>
      <c r="I190" s="89" t="s">
        <v>551</v>
      </c>
      <c r="K190" s="67" t="b">
        <v>1</v>
      </c>
      <c r="M190" s="109" t="s">
        <v>499</v>
      </c>
      <c r="N190" s="89" t="s">
        <v>551</v>
      </c>
      <c r="P190" s="67" t="b">
        <v>1</v>
      </c>
    </row>
    <row r="191" spans="1:17" ht="30.75" customHeight="1">
      <c r="C191" s="206" t="s">
        <v>517</v>
      </c>
      <c r="D191" s="214" t="s">
        <v>534</v>
      </c>
      <c r="E191" s="209"/>
      <c r="F191" s="210" t="b">
        <v>1</v>
      </c>
      <c r="G191" s="211"/>
      <c r="H191" s="134" t="s">
        <v>341</v>
      </c>
      <c r="I191" s="89" t="s">
        <v>552</v>
      </c>
      <c r="K191" s="67" t="b">
        <v>1</v>
      </c>
      <c r="M191" s="109" t="s">
        <v>553</v>
      </c>
      <c r="N191" s="89" t="s">
        <v>554</v>
      </c>
      <c r="P191" s="67" t="b">
        <v>1</v>
      </c>
    </row>
    <row r="192" spans="1:17" ht="30.75">
      <c r="C192" s="206" t="s">
        <v>517</v>
      </c>
      <c r="D192" s="214" t="s">
        <v>536</v>
      </c>
      <c r="E192" s="209"/>
      <c r="F192" s="210" t="b">
        <v>1</v>
      </c>
      <c r="G192" s="211"/>
      <c r="H192" s="134" t="s">
        <v>555</v>
      </c>
      <c r="I192" s="89" t="s">
        <v>556</v>
      </c>
      <c r="K192" s="67" t="b">
        <v>1</v>
      </c>
      <c r="P192" s="67"/>
    </row>
    <row r="193" spans="1:17" ht="30.75">
      <c r="C193" s="206" t="s">
        <v>517</v>
      </c>
      <c r="D193" s="214" t="s">
        <v>539</v>
      </c>
      <c r="E193" s="209"/>
      <c r="F193" s="210" t="b">
        <v>1</v>
      </c>
      <c r="G193" s="211"/>
      <c r="H193" s="134" t="s">
        <v>557</v>
      </c>
      <c r="I193" s="89" t="s">
        <v>558</v>
      </c>
      <c r="K193" s="67" t="b">
        <v>1</v>
      </c>
      <c r="P193" s="67"/>
    </row>
    <row r="194" spans="1:17" ht="30.75">
      <c r="C194" s="206" t="s">
        <v>517</v>
      </c>
      <c r="D194" s="214" t="s">
        <v>542</v>
      </c>
      <c r="E194" s="209"/>
      <c r="F194" s="210" t="b">
        <v>1</v>
      </c>
      <c r="G194" s="211"/>
      <c r="H194" s="134" t="s">
        <v>559</v>
      </c>
      <c r="I194" s="89" t="s">
        <v>560</v>
      </c>
      <c r="K194" s="67" t="b">
        <v>1</v>
      </c>
      <c r="P194" s="67"/>
    </row>
    <row r="195" spans="1:17" ht="30.75">
      <c r="C195" s="206" t="s">
        <v>517</v>
      </c>
      <c r="D195" s="214" t="s">
        <v>545</v>
      </c>
      <c r="E195" s="212"/>
      <c r="F195" s="210" t="b">
        <v>1</v>
      </c>
      <c r="G195" s="213"/>
      <c r="H195" s="134" t="s">
        <v>561</v>
      </c>
      <c r="I195" s="89" t="s">
        <v>562</v>
      </c>
      <c r="K195" s="67" t="b">
        <v>1</v>
      </c>
      <c r="P195" s="67"/>
    </row>
    <row r="196" spans="1:17" s="102" customFormat="1">
      <c r="A196" s="138" t="s">
        <v>350</v>
      </c>
      <c r="B196" s="92"/>
      <c r="C196" s="107"/>
      <c r="D196" s="92">
        <f>COUNTA(D188:D195)</f>
        <v>8</v>
      </c>
      <c r="E196" s="102">
        <f t="shared" ref="E196:G196" si="87">COUNTA(E188:E195)</f>
        <v>0</v>
      </c>
      <c r="F196" s="102">
        <f t="shared" si="87"/>
        <v>8</v>
      </c>
      <c r="G196" s="92">
        <f t="shared" si="87"/>
        <v>0</v>
      </c>
      <c r="I196" s="92">
        <f>COUNTA(I188:I195)</f>
        <v>7</v>
      </c>
      <c r="J196" s="102">
        <f t="shared" ref="I196:L196" si="88">COUNTA(J188:J195)</f>
        <v>0</v>
      </c>
      <c r="K196" s="102">
        <f t="shared" si="88"/>
        <v>7</v>
      </c>
      <c r="L196" s="92">
        <f t="shared" si="88"/>
        <v>0</v>
      </c>
      <c r="M196" s="142"/>
      <c r="N196" s="92">
        <f t="shared" ref="N196:Q196" si="89">COUNTA(N188:N195)</f>
        <v>3</v>
      </c>
      <c r="O196" s="102">
        <f t="shared" si="89"/>
        <v>0</v>
      </c>
      <c r="P196" s="102">
        <f t="shared" si="89"/>
        <v>3</v>
      </c>
      <c r="Q196" s="92">
        <f t="shared" si="89"/>
        <v>0</v>
      </c>
    </row>
    <row r="197" spans="1:17" s="127" customFormat="1">
      <c r="A197" s="76"/>
      <c r="B197" s="76"/>
      <c r="C197" s="141"/>
      <c r="D197" s="90"/>
      <c r="F197" s="75"/>
      <c r="G197" s="136"/>
      <c r="H197" s="128"/>
      <c r="I197" s="76"/>
      <c r="L197" s="76"/>
      <c r="M197" s="141"/>
      <c r="N197" s="90"/>
      <c r="Q197" s="76"/>
    </row>
    <row r="198" spans="1:17">
      <c r="A198" s="208" t="s">
        <v>563</v>
      </c>
      <c r="D198" s="89">
        <f>SUM(D10,D14,D19,D25,D33,D39,D45,D63,D49,D66,D70,D73,D77,D82,D85,D92,D95,D100,D106,D119,D131,D136,D142,D149,D152,D155,D160,D163,D169,D174,D186,D196)</f>
        <v>81</v>
      </c>
      <c r="E198">
        <f t="shared" ref="E198:G198" si="90">SUM(E10,E14,E19,E25,E33,E39,E45,E63,E49,E66,E70,E73,E77,E82,E85,E92,E95,E100,E106,E119,E131,E136,E142,E149,E152,E155,E160,E163,E169,E174,E186,E196)</f>
        <v>20</v>
      </c>
      <c r="F198" s="67">
        <f t="shared" si="90"/>
        <v>58</v>
      </c>
      <c r="G198" s="229">
        <f>SUM(G10,G14,G19,G25,G33,G39,G45,G63,G49,G66,G70,G73,G77,G82,G85,G92,G95,G100,G106,G119,G131,G136,G142,G149,G152,G155,G160,G163,G169,G174,G186,G196)</f>
        <v>3</v>
      </c>
      <c r="I198" s="89">
        <f>SUM(I10,I14,I19,I25,I33,I39,I45,I63,I49,I66,I70,I73,I77,I82,I85,I92,I95,I100,I106,I119,I131,I136,I142,I149,I152,I155,I160,I163,I169,I174,I186,I196)</f>
        <v>112</v>
      </c>
      <c r="J198">
        <f t="shared" ref="I198:L198" si="91">SUM(J10,J14,J19,J25,J33,J39,J45,J63,J49,J66,J70,J73,J77,J82,J85,J92,J95,J100,J106,J119,J131,J136,J142,J149,J152,J155,J160,J163,J169,J174,J186,J196)</f>
        <v>46</v>
      </c>
      <c r="K198">
        <f t="shared" si="91"/>
        <v>59</v>
      </c>
      <c r="L198" s="73">
        <f t="shared" si="91"/>
        <v>7</v>
      </c>
      <c r="N198" s="89">
        <f t="shared" ref="N198:Q198" si="92">SUM(N10,N14,N19,N25,N33,N39,N45,N63,N49,N66,N70,N73,N77,N82,N85,N92,N95,N100,N106,N119,N131,N136,N142,N149,N152,N155,N160,N163,N169,N174,N186,N196)</f>
        <v>48</v>
      </c>
      <c r="O198">
        <f t="shared" si="92"/>
        <v>31</v>
      </c>
      <c r="P198">
        <f t="shared" si="92"/>
        <v>11</v>
      </c>
      <c r="Q198" s="73">
        <f t="shared" si="92"/>
        <v>7</v>
      </c>
    </row>
  </sheetData>
  <mergeCells count="9">
    <mergeCell ref="M1:Q1"/>
    <mergeCell ref="C2:D2"/>
    <mergeCell ref="E2:G2"/>
    <mergeCell ref="H2:I2"/>
    <mergeCell ref="J2:L2"/>
    <mergeCell ref="M2:N2"/>
    <mergeCell ref="O2:Q2"/>
    <mergeCell ref="C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641E-0A42-49B5-9C4E-4F69BCD4AEFC}">
  <sheetPr>
    <tabColor theme="7" tint="0.39997558519241921"/>
  </sheetPr>
  <dimension ref="C3:BQ27"/>
  <sheetViews>
    <sheetView workbookViewId="0">
      <selection activeCell="A8" sqref="A8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9" max="9" width="11" customWidth="1"/>
    <col min="11" max="11" width="35.5703125" bestFit="1" customWidth="1"/>
    <col min="12" max="12" width="12.42578125" bestFit="1" customWidth="1"/>
    <col min="13" max="13" width="15.140625" style="67" customWidth="1"/>
    <col min="15" max="15" width="15.5703125" bestFit="1" customWidth="1"/>
    <col min="16" max="16" width="11" bestFit="1" customWidth="1"/>
    <col min="17" max="17" width="11" customWidth="1"/>
    <col min="19" max="19" width="35.5703125" bestFit="1" customWidth="1"/>
    <col min="20" max="20" width="12.42578125" bestFit="1" customWidth="1"/>
    <col min="21" max="21" width="15.140625" style="67" customWidth="1"/>
    <col min="23" max="23" width="15.5703125" bestFit="1" customWidth="1"/>
    <col min="24" max="24" width="11" bestFit="1" customWidth="1"/>
    <col min="25" max="25" width="11" customWidth="1"/>
    <col min="27" max="27" width="35.5703125" bestFit="1" customWidth="1"/>
    <col min="28" max="28" width="12.42578125" bestFit="1" customWidth="1"/>
    <col min="29" max="29" width="15.140625" style="67" customWidth="1"/>
    <col min="31" max="31" width="15.5703125" bestFit="1" customWidth="1"/>
    <col min="32" max="32" width="11" bestFit="1" customWidth="1"/>
    <col min="33" max="33" width="11" customWidth="1"/>
    <col min="35" max="35" width="35.5703125" bestFit="1" customWidth="1"/>
    <col min="36" max="36" width="12.42578125" bestFit="1" customWidth="1"/>
    <col min="37" max="37" width="15.140625" style="67" customWidth="1"/>
    <col min="39" max="39" width="15.5703125" bestFit="1" customWidth="1"/>
    <col min="40" max="40" width="11" bestFit="1" customWidth="1"/>
    <col min="41" max="41" width="11" customWidth="1"/>
    <col min="43" max="43" width="35.5703125" bestFit="1" customWidth="1"/>
    <col min="44" max="44" width="12.42578125" bestFit="1" customWidth="1"/>
    <col min="45" max="45" width="15.140625" style="67" customWidth="1"/>
    <col min="47" max="47" width="15.5703125" bestFit="1" customWidth="1"/>
    <col min="48" max="48" width="11" bestFit="1" customWidth="1"/>
    <col min="49" max="49" width="11" customWidth="1"/>
    <col min="51" max="51" width="18.85546875" bestFit="1" customWidth="1"/>
    <col min="52" max="52" width="12.42578125" bestFit="1" customWidth="1"/>
    <col min="53" max="53" width="14.5703125" customWidth="1"/>
    <col min="54" max="54" width="7" bestFit="1" customWidth="1"/>
    <col min="55" max="55" width="15.5703125" bestFit="1" customWidth="1"/>
    <col min="56" max="56" width="11" bestFit="1" customWidth="1"/>
    <col min="57" max="57" width="11" customWidth="1"/>
    <col min="59" max="59" width="24.28515625" bestFit="1" customWidth="1"/>
    <col min="60" max="60" width="12.42578125" bestFit="1" customWidth="1"/>
    <col min="61" max="61" width="13" customWidth="1"/>
    <col min="62" max="62" width="7" bestFit="1" customWidth="1"/>
    <col min="63" max="63" width="15.5703125" bestFit="1" customWidth="1"/>
    <col min="64" max="64" width="11" bestFit="1" customWidth="1"/>
    <col min="68" max="68" width="10.42578125" bestFit="1" customWidth="1"/>
  </cols>
  <sheetData>
    <row r="3" spans="3:69">
      <c r="C3" s="70" t="s">
        <v>3</v>
      </c>
      <c r="D3" s="70" t="s">
        <v>564</v>
      </c>
      <c r="E3" s="99" t="s">
        <v>565</v>
      </c>
      <c r="F3" s="70" t="s">
        <v>52</v>
      </c>
      <c r="G3" s="88" t="s">
        <v>53</v>
      </c>
      <c r="H3" s="71" t="s">
        <v>54</v>
      </c>
      <c r="I3" s="144" t="s">
        <v>566</v>
      </c>
      <c r="K3" s="70" t="s">
        <v>3</v>
      </c>
      <c r="L3" s="122" t="s">
        <v>564</v>
      </c>
      <c r="M3" s="123" t="s">
        <v>565</v>
      </c>
      <c r="N3" s="122" t="s">
        <v>52</v>
      </c>
      <c r="O3" s="122" t="s">
        <v>53</v>
      </c>
      <c r="P3" s="122" t="s">
        <v>54</v>
      </c>
      <c r="Q3" s="122" t="s">
        <v>566</v>
      </c>
      <c r="S3" s="70" t="s">
        <v>3</v>
      </c>
      <c r="T3" s="70" t="s">
        <v>564</v>
      </c>
      <c r="U3" s="99" t="s">
        <v>565</v>
      </c>
      <c r="V3" s="70" t="s">
        <v>52</v>
      </c>
      <c r="W3" s="88" t="s">
        <v>53</v>
      </c>
      <c r="X3" s="71" t="s">
        <v>54</v>
      </c>
      <c r="Y3" s="144" t="s">
        <v>566</v>
      </c>
      <c r="AA3" s="70" t="s">
        <v>3</v>
      </c>
      <c r="AB3" s="70" t="s">
        <v>564</v>
      </c>
      <c r="AC3" s="99" t="s">
        <v>565</v>
      </c>
      <c r="AD3" s="70" t="s">
        <v>52</v>
      </c>
      <c r="AE3" s="88" t="s">
        <v>53</v>
      </c>
      <c r="AF3" s="71" t="s">
        <v>54</v>
      </c>
      <c r="AG3" s="144" t="s">
        <v>566</v>
      </c>
      <c r="AI3" s="70" t="s">
        <v>3</v>
      </c>
      <c r="AJ3" s="122" t="s">
        <v>564</v>
      </c>
      <c r="AK3" s="123" t="s">
        <v>565</v>
      </c>
      <c r="AL3" s="122" t="s">
        <v>52</v>
      </c>
      <c r="AM3" s="122" t="s">
        <v>53</v>
      </c>
      <c r="AN3" s="122" t="s">
        <v>54</v>
      </c>
      <c r="AO3" s="122" t="s">
        <v>566</v>
      </c>
      <c r="AQ3" s="77" t="s">
        <v>3</v>
      </c>
      <c r="AR3" s="122" t="s">
        <v>564</v>
      </c>
      <c r="AS3" s="123" t="s">
        <v>565</v>
      </c>
      <c r="AT3" s="122" t="s">
        <v>52</v>
      </c>
      <c r="AU3" s="122" t="s">
        <v>53</v>
      </c>
      <c r="AV3" s="122" t="s">
        <v>54</v>
      </c>
      <c r="AW3" s="122" t="s">
        <v>566</v>
      </c>
      <c r="AY3" s="77" t="s">
        <v>3</v>
      </c>
      <c r="AZ3" s="122" t="s">
        <v>564</v>
      </c>
      <c r="BA3" s="123" t="s">
        <v>565</v>
      </c>
      <c r="BB3" s="122" t="s">
        <v>52</v>
      </c>
      <c r="BC3" s="122" t="s">
        <v>53</v>
      </c>
      <c r="BD3" s="122" t="s">
        <v>54</v>
      </c>
      <c r="BE3" s="122" t="s">
        <v>566</v>
      </c>
      <c r="BG3" s="70" t="s">
        <v>3</v>
      </c>
      <c r="BH3" s="122" t="s">
        <v>564</v>
      </c>
      <c r="BI3" s="123" t="s">
        <v>565</v>
      </c>
      <c r="BJ3" s="122" t="s">
        <v>52</v>
      </c>
      <c r="BK3" s="122" t="s">
        <v>53</v>
      </c>
      <c r="BL3" s="122" t="s">
        <v>54</v>
      </c>
      <c r="BM3" s="122" t="s">
        <v>566</v>
      </c>
      <c r="BP3" s="228" t="s">
        <v>567</v>
      </c>
      <c r="BQ3" s="228"/>
    </row>
    <row r="4" spans="3:69" ht="45">
      <c r="C4" s="101" t="s">
        <v>568</v>
      </c>
      <c r="D4" s="1" t="s">
        <v>341</v>
      </c>
      <c r="E4" s="112" t="s">
        <v>362</v>
      </c>
      <c r="F4" s="1"/>
      <c r="G4" s="1" t="b">
        <v>1</v>
      </c>
      <c r="H4" s="1"/>
      <c r="I4" s="1" t="b">
        <v>1</v>
      </c>
      <c r="K4" s="101" t="s">
        <v>569</v>
      </c>
      <c r="L4" s="1" t="s">
        <v>214</v>
      </c>
      <c r="M4" s="112" t="s">
        <v>345</v>
      </c>
      <c r="N4" s="1" t="b">
        <v>1</v>
      </c>
      <c r="O4" s="1"/>
      <c r="P4" s="1"/>
      <c r="Q4" s="1" t="b">
        <v>1</v>
      </c>
      <c r="S4" s="101" t="s">
        <v>570</v>
      </c>
      <c r="T4" s="1" t="s">
        <v>200</v>
      </c>
      <c r="U4" s="112" t="s">
        <v>201</v>
      </c>
      <c r="V4" s="1"/>
      <c r="W4" s="1"/>
      <c r="X4" s="1" t="b">
        <v>1</v>
      </c>
      <c r="Y4" s="1" t="b">
        <v>0</v>
      </c>
      <c r="AA4" s="101" t="s">
        <v>571</v>
      </c>
      <c r="AB4" s="1" t="s">
        <v>232</v>
      </c>
      <c r="AC4" s="112" t="s">
        <v>233</v>
      </c>
      <c r="AD4" s="1"/>
      <c r="AE4" s="1" t="b">
        <v>1</v>
      </c>
      <c r="AF4" s="1"/>
      <c r="AG4" s="1" t="b">
        <v>0</v>
      </c>
      <c r="AI4" s="101" t="s">
        <v>572</v>
      </c>
      <c r="AJ4" s="1" t="s">
        <v>111</v>
      </c>
      <c r="AK4" s="112" t="s">
        <v>112</v>
      </c>
      <c r="AL4" s="1" t="b">
        <v>1</v>
      </c>
      <c r="AM4" s="1"/>
      <c r="AN4" s="1"/>
      <c r="AO4" s="1" t="b">
        <v>0</v>
      </c>
      <c r="AQ4" s="72" t="s">
        <v>573</v>
      </c>
      <c r="AR4" s="1" t="s">
        <v>258</v>
      </c>
      <c r="AS4" s="112" t="s">
        <v>369</v>
      </c>
      <c r="AT4" s="1" t="b">
        <v>1</v>
      </c>
      <c r="AU4" s="1"/>
      <c r="AV4" s="1"/>
      <c r="AW4" s="1" t="b">
        <v>1</v>
      </c>
      <c r="AY4" s="72" t="s">
        <v>574</v>
      </c>
      <c r="AZ4" s="1" t="s">
        <v>341</v>
      </c>
      <c r="BA4" s="112" t="s">
        <v>362</v>
      </c>
      <c r="BB4" s="1"/>
      <c r="BC4" s="1" t="b">
        <v>1</v>
      </c>
      <c r="BD4" s="1"/>
      <c r="BE4" s="1" t="b">
        <v>1</v>
      </c>
      <c r="BG4" s="101" t="s">
        <v>575</v>
      </c>
      <c r="BH4" s="1" t="s">
        <v>111</v>
      </c>
      <c r="BI4" s="112" t="s">
        <v>112</v>
      </c>
      <c r="BJ4" s="1" t="b">
        <v>1</v>
      </c>
      <c r="BK4" s="1"/>
      <c r="BL4" s="1"/>
      <c r="BM4" s="1" t="b">
        <v>0</v>
      </c>
      <c r="BP4" s="1" t="s">
        <v>576</v>
      </c>
      <c r="BQ4" s="1">
        <f>(AVERAGE(I12,Q9,Y9,AG10,AO11,AW10,BE10,BM9))</f>
        <v>0.84583333333333321</v>
      </c>
    </row>
    <row r="5" spans="3:69" ht="45">
      <c r="C5" s="72"/>
      <c r="D5" s="1" t="s">
        <v>222</v>
      </c>
      <c r="E5" s="112" t="s">
        <v>577</v>
      </c>
      <c r="F5" s="1"/>
      <c r="G5" s="1"/>
      <c r="H5" s="1" t="b">
        <v>1</v>
      </c>
      <c r="I5" s="1" t="b">
        <v>0</v>
      </c>
      <c r="K5" s="74"/>
      <c r="L5" s="1" t="s">
        <v>216</v>
      </c>
      <c r="M5" s="112" t="s">
        <v>352</v>
      </c>
      <c r="N5" s="1" t="b">
        <v>1</v>
      </c>
      <c r="O5" s="1"/>
      <c r="P5" s="1"/>
      <c r="Q5" s="1" t="b">
        <v>1</v>
      </c>
      <c r="S5" s="74" t="s">
        <v>570</v>
      </c>
      <c r="T5" s="1" t="s">
        <v>198</v>
      </c>
      <c r="U5" s="112" t="s">
        <v>354</v>
      </c>
      <c r="V5" s="1" t="b">
        <v>1</v>
      </c>
      <c r="W5" s="1"/>
      <c r="X5" s="1"/>
      <c r="Y5" s="1" t="b">
        <v>1</v>
      </c>
      <c r="AA5" s="72"/>
      <c r="AB5" s="1" t="s">
        <v>234</v>
      </c>
      <c r="AC5" s="112" t="s">
        <v>201</v>
      </c>
      <c r="AD5" s="1"/>
      <c r="AE5" s="1"/>
      <c r="AF5" s="1" t="b">
        <v>1</v>
      </c>
      <c r="AG5" s="1" t="b">
        <v>0</v>
      </c>
      <c r="AI5" s="72"/>
      <c r="AJ5" s="1" t="s">
        <v>361</v>
      </c>
      <c r="AK5" s="112" t="s">
        <v>362</v>
      </c>
      <c r="AL5" s="1"/>
      <c r="AM5" s="1" t="b">
        <v>1</v>
      </c>
      <c r="AN5" s="1"/>
      <c r="AO5" s="1" t="b">
        <v>1</v>
      </c>
      <c r="AQ5" s="72"/>
      <c r="AR5" s="1" t="s">
        <v>260</v>
      </c>
      <c r="AS5" s="112" t="s">
        <v>370</v>
      </c>
      <c r="AT5" s="1" t="b">
        <v>1</v>
      </c>
      <c r="AU5" s="1"/>
      <c r="AV5" s="1"/>
      <c r="AW5" s="1" t="b">
        <v>1</v>
      </c>
      <c r="AY5" s="72"/>
      <c r="AZ5" s="1" t="s">
        <v>103</v>
      </c>
      <c r="BA5" s="112" t="s">
        <v>104</v>
      </c>
      <c r="BB5" s="1"/>
      <c r="BC5" s="1" t="b">
        <v>1</v>
      </c>
      <c r="BD5" s="1"/>
      <c r="BE5" s="1" t="b">
        <v>0</v>
      </c>
      <c r="BG5" s="74"/>
      <c r="BH5" s="1" t="s">
        <v>149</v>
      </c>
      <c r="BI5" s="112" t="s">
        <v>381</v>
      </c>
      <c r="BJ5" s="1" t="b">
        <v>1</v>
      </c>
      <c r="BK5" s="1"/>
      <c r="BL5" s="1"/>
      <c r="BM5" s="1" t="b">
        <v>1</v>
      </c>
      <c r="BP5" s="1" t="s">
        <v>578</v>
      </c>
      <c r="BQ5" s="1">
        <f>AVERAGE(BM10,AW11,AO12,AG11,Y10,Q10,I13,BE11)</f>
        <v>0.66250000000000009</v>
      </c>
    </row>
    <row r="6" spans="3:69" ht="60">
      <c r="C6" s="72"/>
      <c r="D6" s="1" t="s">
        <v>221</v>
      </c>
      <c r="E6" s="112" t="s">
        <v>345</v>
      </c>
      <c r="F6" s="1" t="b">
        <v>1</v>
      </c>
      <c r="G6" s="1"/>
      <c r="H6" s="1"/>
      <c r="I6" s="1" t="b">
        <v>1</v>
      </c>
      <c r="K6" t="s">
        <v>579</v>
      </c>
      <c r="L6">
        <v>363</v>
      </c>
      <c r="P6" t="s">
        <v>38</v>
      </c>
      <c r="Q6">
        <f>COUNTIF(Q1:Q5, TRUE)</f>
        <v>2</v>
      </c>
      <c r="S6" t="s">
        <v>579</v>
      </c>
      <c r="T6">
        <v>363</v>
      </c>
      <c r="X6" t="s">
        <v>38</v>
      </c>
      <c r="Y6">
        <f>COUNTIF(Y1:Y5, TRUE)</f>
        <v>1</v>
      </c>
      <c r="AA6" s="74"/>
      <c r="AB6" s="1" t="s">
        <v>177</v>
      </c>
      <c r="AC6" s="112" t="s">
        <v>354</v>
      </c>
      <c r="AD6" s="1" t="b">
        <v>1</v>
      </c>
      <c r="AE6" s="1"/>
      <c r="AF6" s="1"/>
      <c r="AG6" s="1" t="b">
        <v>1</v>
      </c>
      <c r="AI6" s="72"/>
      <c r="AJ6" s="1" t="s">
        <v>109</v>
      </c>
      <c r="AK6" s="112" t="s">
        <v>367</v>
      </c>
      <c r="AL6" s="1" t="b">
        <v>1</v>
      </c>
      <c r="AM6" s="1"/>
      <c r="AN6" s="1"/>
      <c r="AO6" s="1" t="b">
        <v>1</v>
      </c>
      <c r="AQ6" s="74"/>
      <c r="AR6" s="1" t="s">
        <v>68</v>
      </c>
      <c r="AS6" s="112" t="s">
        <v>373</v>
      </c>
      <c r="AT6" s="1" t="b">
        <v>1</v>
      </c>
      <c r="AU6" s="1"/>
      <c r="AV6" s="1"/>
      <c r="AW6" s="1" t="b">
        <v>1</v>
      </c>
      <c r="AY6" s="74"/>
      <c r="AZ6" s="1" t="s">
        <v>580</v>
      </c>
      <c r="BA6" s="112" t="s">
        <v>379</v>
      </c>
      <c r="BB6" s="1"/>
      <c r="BC6" s="1"/>
      <c r="BD6" s="1" t="b">
        <v>1</v>
      </c>
      <c r="BE6" s="1" t="b">
        <v>1</v>
      </c>
      <c r="BG6" t="s">
        <v>579</v>
      </c>
      <c r="BH6">
        <v>113</v>
      </c>
      <c r="BI6" s="67"/>
      <c r="BL6" t="s">
        <v>38</v>
      </c>
      <c r="BM6">
        <f>COUNTIF(BM1:BM5, TRUE)</f>
        <v>1</v>
      </c>
    </row>
    <row r="7" spans="3:69" ht="30">
      <c r="C7" s="72"/>
      <c r="D7" s="1" t="s">
        <v>224</v>
      </c>
      <c r="E7" s="112" t="s">
        <v>347</v>
      </c>
      <c r="F7" s="1" t="b">
        <v>1</v>
      </c>
      <c r="G7" s="1"/>
      <c r="H7" s="1"/>
      <c r="I7" s="1" t="b">
        <v>1</v>
      </c>
      <c r="K7" t="s">
        <v>581</v>
      </c>
      <c r="L7">
        <v>4</v>
      </c>
      <c r="P7" t="s">
        <v>39</v>
      </c>
      <c r="Q7">
        <f>COUNTA(L10:L11)</f>
        <v>1</v>
      </c>
      <c r="S7" t="s">
        <v>581</v>
      </c>
      <c r="T7">
        <v>4</v>
      </c>
      <c r="X7" t="s">
        <v>39</v>
      </c>
      <c r="Y7">
        <f>COUNTA(T10:T11)</f>
        <v>0</v>
      </c>
      <c r="AA7" t="s">
        <v>579</v>
      </c>
      <c r="AB7">
        <v>111</v>
      </c>
      <c r="AF7" t="s">
        <v>38</v>
      </c>
      <c r="AG7">
        <f>COUNTIF(AG2:AG6, TRUE)</f>
        <v>1</v>
      </c>
      <c r="AI7" s="74"/>
      <c r="AJ7" s="1" t="s">
        <v>114</v>
      </c>
      <c r="AK7" s="112" t="s">
        <v>115</v>
      </c>
      <c r="AL7" s="1" t="b">
        <v>1</v>
      </c>
      <c r="AM7" s="1"/>
      <c r="AN7" s="1" t="b">
        <v>1</v>
      </c>
      <c r="AO7" s="1" t="b">
        <v>0</v>
      </c>
      <c r="AQ7" t="s">
        <v>579</v>
      </c>
      <c r="AR7">
        <v>217</v>
      </c>
      <c r="AV7" t="s">
        <v>38</v>
      </c>
      <c r="AW7">
        <f>COUNTIF(AW2:AW6, TRUE)</f>
        <v>3</v>
      </c>
      <c r="AY7" t="s">
        <v>579</v>
      </c>
      <c r="AZ7">
        <v>115</v>
      </c>
      <c r="BA7" s="67"/>
      <c r="BD7" t="s">
        <v>38</v>
      </c>
      <c r="BE7">
        <f>COUNTIF(BE2:BE6, TRUE)</f>
        <v>2</v>
      </c>
      <c r="BG7" t="s">
        <v>581</v>
      </c>
      <c r="BH7">
        <v>5</v>
      </c>
      <c r="BI7" s="67"/>
      <c r="BL7" t="s">
        <v>39</v>
      </c>
      <c r="BM7">
        <f>COUNTA(BH10:BH11)</f>
        <v>0</v>
      </c>
    </row>
    <row r="8" spans="3:69" ht="30">
      <c r="C8" s="74"/>
      <c r="D8" s="1" t="s">
        <v>226</v>
      </c>
      <c r="E8" s="112" t="s">
        <v>348</v>
      </c>
      <c r="F8" s="1" t="b">
        <v>1</v>
      </c>
      <c r="G8" s="1"/>
      <c r="H8" s="1"/>
      <c r="I8" s="1" t="b">
        <v>1</v>
      </c>
      <c r="P8" t="s">
        <v>40</v>
      </c>
      <c r="Q8">
        <f>COUNTIF(Q1:Q5, FALSE)</f>
        <v>0</v>
      </c>
      <c r="X8" t="s">
        <v>40</v>
      </c>
      <c r="Y8">
        <f>COUNTIF(Y1:Y5, FALSE)</f>
        <v>1</v>
      </c>
      <c r="AA8" t="s">
        <v>581</v>
      </c>
      <c r="AB8">
        <v>5</v>
      </c>
      <c r="AF8" t="s">
        <v>39</v>
      </c>
      <c r="AG8">
        <f>COUNTA(AB11:AB12)</f>
        <v>0</v>
      </c>
      <c r="AI8" t="s">
        <v>579</v>
      </c>
      <c r="AJ8">
        <v>133</v>
      </c>
      <c r="AN8" t="s">
        <v>38</v>
      </c>
      <c r="AO8">
        <f>COUNTIF(AO3:AO7, TRUE)</f>
        <v>2</v>
      </c>
      <c r="AQ8" t="s">
        <v>581</v>
      </c>
      <c r="AR8">
        <v>6</v>
      </c>
      <c r="AV8" t="s">
        <v>39</v>
      </c>
      <c r="AW8">
        <f>COUNTA(AR11:AR12)</f>
        <v>2</v>
      </c>
      <c r="AY8" t="s">
        <v>581</v>
      </c>
      <c r="AZ8">
        <v>7</v>
      </c>
      <c r="BA8" s="67"/>
      <c r="BD8" t="s">
        <v>39</v>
      </c>
      <c r="BE8">
        <f>COUNTA(AZ11:AZ12)</f>
        <v>0</v>
      </c>
      <c r="BI8" s="67"/>
      <c r="BL8" t="s">
        <v>40</v>
      </c>
      <c r="BM8">
        <f>COUNTIF(BM1:BM5, FALSE)</f>
        <v>1</v>
      </c>
    </row>
    <row r="9" spans="3:69">
      <c r="C9" t="s">
        <v>579</v>
      </c>
      <c r="D9">
        <v>200</v>
      </c>
      <c r="H9" t="s">
        <v>38</v>
      </c>
      <c r="I9">
        <f>COUNTIF(I4:I8, TRUE)</f>
        <v>4</v>
      </c>
      <c r="K9" s="1" t="s">
        <v>10</v>
      </c>
      <c r="L9" s="1" t="s">
        <v>564</v>
      </c>
      <c r="P9" t="s">
        <v>582</v>
      </c>
      <c r="Q9">
        <f>IFERROR((Q6/(Q6+Q7)),1)</f>
        <v>0.66666666666666663</v>
      </c>
      <c r="S9" s="1" t="s">
        <v>10</v>
      </c>
      <c r="T9" s="1" t="s">
        <v>564</v>
      </c>
      <c r="X9" t="s">
        <v>582</v>
      </c>
      <c r="Y9">
        <f>IFERROR((Y6/(Y6+Y7)),1)</f>
        <v>1</v>
      </c>
      <c r="AF9" t="s">
        <v>40</v>
      </c>
      <c r="AG9">
        <f>COUNTIF(AG2:AG6, FALSE)</f>
        <v>2</v>
      </c>
      <c r="AI9" t="s">
        <v>581</v>
      </c>
      <c r="AJ9">
        <v>9</v>
      </c>
      <c r="AN9" t="s">
        <v>39</v>
      </c>
      <c r="AO9">
        <f>COUNTA(AJ12:AJ13)</f>
        <v>2</v>
      </c>
      <c r="AV9" t="s">
        <v>40</v>
      </c>
      <c r="AW9">
        <f>COUNTIF(AW2:AW6, FALSE)</f>
        <v>0</v>
      </c>
      <c r="BA9" s="67"/>
      <c r="BD9" t="s">
        <v>40</v>
      </c>
      <c r="BE9">
        <f>COUNTIF(BE2:BE6, FALSE)</f>
        <v>1</v>
      </c>
      <c r="BG9" s="1" t="s">
        <v>10</v>
      </c>
      <c r="BH9" s="1" t="s">
        <v>564</v>
      </c>
      <c r="BI9" s="67"/>
      <c r="BL9" t="s">
        <v>582</v>
      </c>
      <c r="BM9">
        <f>IFERROR((BM6/(BM6+BM7)),1)</f>
        <v>1</v>
      </c>
    </row>
    <row r="10" spans="3:69">
      <c r="C10" t="s">
        <v>581</v>
      </c>
      <c r="D10">
        <v>11</v>
      </c>
      <c r="H10" t="s">
        <v>39</v>
      </c>
      <c r="I10">
        <f>COUNTA(D13:D14)</f>
        <v>0</v>
      </c>
      <c r="L10">
        <v>182</v>
      </c>
      <c r="P10" t="s">
        <v>583</v>
      </c>
      <c r="Q10">
        <f>IFERROR((Q6/(Q6+Q8)), 1)</f>
        <v>1</v>
      </c>
      <c r="X10" t="s">
        <v>583</v>
      </c>
      <c r="Y10">
        <f>IFERROR((Y6/(Y6+Y8)), 1)</f>
        <v>0.5</v>
      </c>
      <c r="AA10" s="1" t="s">
        <v>10</v>
      </c>
      <c r="AB10" s="1" t="s">
        <v>564</v>
      </c>
      <c r="AF10" t="s">
        <v>582</v>
      </c>
      <c r="AG10">
        <f>IFERROR((AG7/(AG7+AG8)),1)</f>
        <v>1</v>
      </c>
      <c r="AN10" t="s">
        <v>40</v>
      </c>
      <c r="AO10">
        <f>COUNTIF(AO3:AO7, FALSE)</f>
        <v>2</v>
      </c>
      <c r="AQ10" s="1" t="s">
        <v>10</v>
      </c>
      <c r="AR10" s="1" t="s">
        <v>564</v>
      </c>
      <c r="AV10" t="s">
        <v>582</v>
      </c>
      <c r="AW10">
        <f>IFERROR((AW7/(AW7+AW8)),1)</f>
        <v>0.6</v>
      </c>
      <c r="AY10" s="1" t="s">
        <v>10</v>
      </c>
      <c r="AZ10" s="1" t="s">
        <v>564</v>
      </c>
      <c r="BA10" s="67"/>
      <c r="BD10" t="s">
        <v>582</v>
      </c>
      <c r="BE10">
        <f>IFERROR((BE7/(BE7+BE8)),1)</f>
        <v>1</v>
      </c>
      <c r="BI10" s="67"/>
      <c r="BL10" t="s">
        <v>583</v>
      </c>
      <c r="BM10">
        <f>IFERROR((BM6/(BM6+BM8)), 1)</f>
        <v>0.5</v>
      </c>
    </row>
    <row r="11" spans="3:69">
      <c r="H11" t="s">
        <v>40</v>
      </c>
      <c r="I11">
        <f>COUNTIF(I4:I8, FALSE)</f>
        <v>1</v>
      </c>
      <c r="AF11" t="s">
        <v>583</v>
      </c>
      <c r="AG11">
        <f>IFERROR((AG7/(AG7+AG9)), 1)</f>
        <v>0.33333333333333331</v>
      </c>
      <c r="AI11" s="1" t="s">
        <v>10</v>
      </c>
      <c r="AJ11" s="1" t="s">
        <v>564</v>
      </c>
      <c r="AN11" t="s">
        <v>582</v>
      </c>
      <c r="AO11">
        <f>IFERROR((AO8/(AO8+AO9)),1)</f>
        <v>0.5</v>
      </c>
      <c r="AR11">
        <v>54</v>
      </c>
      <c r="AV11" t="s">
        <v>583</v>
      </c>
      <c r="AW11">
        <f>IFERROR((AW7/(AW7+AW9)), 1)</f>
        <v>1</v>
      </c>
      <c r="BA11" s="67"/>
      <c r="BD11" t="s">
        <v>583</v>
      </c>
      <c r="BE11">
        <f>IFERROR((BE7/(BE7+BE9)), 1)</f>
        <v>0.66666666666666663</v>
      </c>
      <c r="BI11" s="67"/>
    </row>
    <row r="12" spans="3:69">
      <c r="C12" s="1" t="s">
        <v>10</v>
      </c>
      <c r="D12" s="1" t="s">
        <v>564</v>
      </c>
      <c r="H12" t="s">
        <v>582</v>
      </c>
      <c r="I12">
        <f>IFERROR((I9/(I9+I10)),1)</f>
        <v>1</v>
      </c>
      <c r="AJ12">
        <v>109</v>
      </c>
      <c r="AN12" t="s">
        <v>583</v>
      </c>
      <c r="AO12">
        <f>IFERROR((AO8/(AO8+AO10)), 1)</f>
        <v>0.5</v>
      </c>
      <c r="AR12">
        <v>128</v>
      </c>
      <c r="BA12" s="67"/>
      <c r="BI12" s="67"/>
    </row>
    <row r="13" spans="3:69">
      <c r="H13" t="s">
        <v>583</v>
      </c>
      <c r="I13">
        <f>IFERROR((I9/(I9+I11)), 1)</f>
        <v>0.8</v>
      </c>
      <c r="AJ13">
        <v>117</v>
      </c>
      <c r="BA13" s="67"/>
      <c r="BI13" s="67"/>
    </row>
    <row r="14" spans="3:69">
      <c r="BA14" s="67"/>
      <c r="BI14" s="67"/>
    </row>
    <row r="15" spans="3:69">
      <c r="BA15" s="67"/>
      <c r="BI15" s="67"/>
    </row>
    <row r="16" spans="3:69">
      <c r="BA16" s="67"/>
      <c r="BI16" s="67"/>
    </row>
    <row r="17" spans="53:61">
      <c r="BA17" s="67"/>
      <c r="BI17" s="67"/>
    </row>
    <row r="18" spans="53:61">
      <c r="BA18" s="67"/>
      <c r="BI18" s="67"/>
    </row>
    <row r="19" spans="53:61">
      <c r="BA19" s="67"/>
      <c r="BI19" s="67"/>
    </row>
    <row r="20" spans="53:61">
      <c r="BA20" s="67"/>
      <c r="BI20" s="67"/>
    </row>
    <row r="21" spans="53:61">
      <c r="BA21" s="67"/>
      <c r="BI21" s="67"/>
    </row>
    <row r="22" spans="53:61">
      <c r="BA22" s="67"/>
      <c r="BI22" s="67"/>
    </row>
    <row r="23" spans="53:61">
      <c r="BA23" s="67"/>
      <c r="BI23" s="67"/>
    </row>
    <row r="24" spans="53:61">
      <c r="BA24" s="67"/>
      <c r="BI24" s="67"/>
    </row>
    <row r="25" spans="53:61">
      <c r="BA25" s="67"/>
      <c r="BI25" s="67"/>
    </row>
    <row r="26" spans="53:61">
      <c r="BA26" s="67"/>
      <c r="BI26" s="67"/>
    </row>
    <row r="27" spans="53:61">
      <c r="BA27" s="67"/>
      <c r="BI27" s="67"/>
    </row>
  </sheetData>
  <mergeCells count="1">
    <mergeCell ref="BP3:B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AC96-4E2A-42F6-9EDF-FCE7F9F370DF}">
  <sheetPr>
    <tabColor theme="7" tint="0.39997558519241921"/>
  </sheetPr>
  <dimension ref="C2:GQ21"/>
  <sheetViews>
    <sheetView topLeftCell="EJ1" zoomScale="80" zoomScaleNormal="80" workbookViewId="0">
      <selection activeCell="EY1" sqref="EY1"/>
    </sheetView>
  </sheetViews>
  <sheetFormatPr defaultRowHeight="15"/>
  <cols>
    <col min="3" max="3" width="36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9" max="10" width="11" customWidth="1"/>
    <col min="11" max="11" width="38.42578125" bestFit="1" customWidth="1"/>
    <col min="12" max="12" width="11" customWidth="1"/>
    <col min="13" max="13" width="11.7109375" bestFit="1" customWidth="1"/>
    <col min="14" max="17" width="11" customWidth="1"/>
    <col min="19" max="19" width="34.42578125" bestFit="1" customWidth="1"/>
    <col min="20" max="20" width="13.5703125" bestFit="1" customWidth="1"/>
    <col min="21" max="21" width="15.140625" customWidth="1"/>
    <col min="23" max="23" width="15.5703125" bestFit="1" customWidth="1"/>
    <col min="24" max="24" width="11" bestFit="1" customWidth="1"/>
    <col min="25" max="26" width="11" customWidth="1"/>
    <col min="27" max="27" width="38.42578125" bestFit="1" customWidth="1"/>
    <col min="28" max="28" width="13.5703125" bestFit="1" customWidth="1"/>
    <col min="29" max="33" width="11" customWidth="1"/>
    <col min="35" max="35" width="41.7109375" bestFit="1" customWidth="1"/>
    <col min="36" max="37" width="13.5703125" bestFit="1" customWidth="1"/>
    <col min="39" max="39" width="15.5703125" bestFit="1" customWidth="1"/>
    <col min="40" max="40" width="11" bestFit="1" customWidth="1"/>
    <col min="41" max="41" width="11" customWidth="1"/>
    <col min="43" max="43" width="40.28515625" bestFit="1" customWidth="1"/>
    <col min="44" max="44" width="13.5703125" bestFit="1" customWidth="1"/>
    <col min="45" max="45" width="13.85546875" bestFit="1" customWidth="1"/>
    <col min="47" max="47" width="15.85546875" bestFit="1" customWidth="1"/>
    <col min="48" max="48" width="11.28515625" bestFit="1" customWidth="1"/>
    <col min="49" max="49" width="11.28515625" customWidth="1"/>
    <col min="51" max="51" width="40.140625" bestFit="1" customWidth="1"/>
    <col min="52" max="52" width="13.5703125" bestFit="1" customWidth="1"/>
    <col min="53" max="53" width="14.42578125" customWidth="1"/>
    <col min="55" max="55" width="15.85546875" bestFit="1" customWidth="1"/>
    <col min="56" max="56" width="11.28515625" bestFit="1" customWidth="1"/>
    <col min="57" max="58" width="11.28515625" customWidth="1"/>
    <col min="59" max="59" width="40" bestFit="1" customWidth="1"/>
    <col min="60" max="60" width="13.5703125" bestFit="1" customWidth="1"/>
    <col min="61" max="61" width="11.42578125" bestFit="1" customWidth="1"/>
    <col min="62" max="66" width="11.28515625" customWidth="1"/>
    <col min="67" max="67" width="38.140625" bestFit="1" customWidth="1"/>
    <col min="68" max="68" width="13.5703125" bestFit="1" customWidth="1"/>
    <col min="69" max="73" width="11.28515625" customWidth="1"/>
    <col min="75" max="75" width="36" bestFit="1" customWidth="1"/>
    <col min="76" max="76" width="13.5703125" bestFit="1" customWidth="1"/>
    <col min="77" max="77" width="14.42578125" customWidth="1"/>
    <col min="79" max="79" width="15.85546875" bestFit="1" customWidth="1"/>
    <col min="80" max="80" width="11.28515625" bestFit="1" customWidth="1"/>
    <col min="81" max="82" width="11.28515625" customWidth="1"/>
    <col min="83" max="83" width="36" bestFit="1" customWidth="1"/>
    <col min="84" max="84" width="13.5703125" bestFit="1" customWidth="1"/>
    <col min="85" max="89" width="11.28515625" customWidth="1"/>
    <col min="91" max="91" width="36" bestFit="1" customWidth="1"/>
    <col min="92" max="92" width="13.5703125" bestFit="1" customWidth="1"/>
    <col min="93" max="93" width="14.42578125" style="67" customWidth="1"/>
    <col min="95" max="95" width="15.85546875" bestFit="1" customWidth="1"/>
    <col min="96" max="96" width="11.28515625" bestFit="1" customWidth="1"/>
    <col min="97" max="97" width="11.28515625" customWidth="1"/>
    <col min="99" max="99" width="36" bestFit="1" customWidth="1"/>
    <col min="100" max="100" width="13.5703125" bestFit="1" customWidth="1"/>
    <col min="101" max="101" width="14.42578125" style="67" customWidth="1"/>
    <col min="103" max="103" width="15.85546875" bestFit="1" customWidth="1"/>
    <col min="104" max="104" width="11.28515625" bestFit="1" customWidth="1"/>
    <col min="105" max="106" width="11.28515625" customWidth="1"/>
    <col min="107" max="107" width="44.5703125" bestFit="1" customWidth="1"/>
    <col min="108" max="108" width="13.5703125" bestFit="1" customWidth="1"/>
    <col min="109" max="114" width="11.28515625" customWidth="1"/>
    <col min="116" max="116" width="44.5703125" bestFit="1" customWidth="1"/>
    <col min="117" max="117" width="13.5703125" bestFit="1" customWidth="1"/>
    <col min="118" max="118" width="15" style="67" customWidth="1"/>
    <col min="120" max="120" width="15.85546875" bestFit="1" customWidth="1"/>
    <col min="121" max="121" width="11.28515625" bestFit="1" customWidth="1"/>
    <col min="122" max="122" width="11.28515625" customWidth="1"/>
    <col min="124" max="124" width="42.85546875" bestFit="1" customWidth="1"/>
    <col min="125" max="125" width="13.5703125" bestFit="1" customWidth="1"/>
    <col min="126" max="126" width="15" style="67" customWidth="1"/>
    <col min="128" max="128" width="15.85546875" bestFit="1" customWidth="1"/>
    <col min="129" max="129" width="11.28515625" bestFit="1" customWidth="1"/>
    <col min="130" max="131" width="11.28515625" customWidth="1"/>
    <col min="132" max="132" width="42.7109375" bestFit="1" customWidth="1"/>
    <col min="133" max="133" width="13.5703125" bestFit="1" customWidth="1"/>
    <col min="134" max="139" width="11.28515625" customWidth="1"/>
    <col min="140" max="140" width="42.7109375" bestFit="1" customWidth="1"/>
    <col min="141" max="141" width="13.5703125" bestFit="1" customWidth="1"/>
    <col min="142" max="146" width="11.28515625" customWidth="1"/>
    <col min="148" max="148" width="40" bestFit="1" customWidth="1"/>
    <col min="149" max="149" width="13.5703125" bestFit="1" customWidth="1"/>
    <col min="150" max="150" width="15" style="67" customWidth="1"/>
    <col min="152" max="152" width="15.85546875" bestFit="1" customWidth="1"/>
    <col min="153" max="153" width="11.28515625" bestFit="1" customWidth="1"/>
    <col min="154" max="155" width="11.28515625" customWidth="1"/>
    <col min="156" max="156" width="34.42578125" bestFit="1" customWidth="1"/>
    <col min="157" max="157" width="13.5703125" bestFit="1" customWidth="1"/>
    <col min="158" max="162" width="11.28515625" customWidth="1"/>
    <col min="164" max="164" width="40" bestFit="1" customWidth="1"/>
    <col min="165" max="165" width="13.5703125" bestFit="1" customWidth="1"/>
    <col min="166" max="166" width="15" style="67" customWidth="1"/>
    <col min="168" max="168" width="15.85546875" bestFit="1" customWidth="1"/>
    <col min="169" max="169" width="11.28515625" bestFit="1" customWidth="1"/>
    <col min="170" max="171" width="11.28515625" customWidth="1"/>
    <col min="172" max="172" width="36" bestFit="1" customWidth="1"/>
    <col min="173" max="173" width="13.5703125" bestFit="1" customWidth="1"/>
    <col min="174" max="178" width="11.28515625" customWidth="1"/>
    <col min="180" max="180" width="51.42578125" bestFit="1" customWidth="1"/>
    <col min="181" max="181" width="13.5703125" bestFit="1" customWidth="1"/>
    <col min="182" max="182" width="16.140625" style="67" customWidth="1"/>
    <col min="184" max="184" width="15.85546875" bestFit="1" customWidth="1"/>
    <col min="185" max="185" width="11.28515625" bestFit="1" customWidth="1"/>
    <col min="186" max="186" width="11.28515625" customWidth="1"/>
    <col min="188" max="188" width="34.140625" bestFit="1" customWidth="1"/>
    <col min="189" max="189" width="13.5703125" bestFit="1" customWidth="1"/>
    <col min="190" max="190" width="16.140625" style="67" customWidth="1"/>
    <col min="192" max="192" width="15.85546875" bestFit="1" customWidth="1"/>
    <col min="193" max="193" width="11.28515625" bestFit="1" customWidth="1"/>
    <col min="194" max="194" width="10.5703125" bestFit="1" customWidth="1"/>
    <col min="198" max="198" width="11" bestFit="1" customWidth="1"/>
  </cols>
  <sheetData>
    <row r="2" spans="3:199" ht="30">
      <c r="C2" s="77" t="s">
        <v>3</v>
      </c>
      <c r="D2" s="77" t="s">
        <v>564</v>
      </c>
      <c r="E2" s="77" t="s">
        <v>565</v>
      </c>
      <c r="F2" s="77" t="s">
        <v>52</v>
      </c>
      <c r="G2" s="68" t="s">
        <v>53</v>
      </c>
      <c r="H2" s="78" t="s">
        <v>54</v>
      </c>
      <c r="I2" s="143" t="s">
        <v>566</v>
      </c>
      <c r="J2" s="111"/>
      <c r="K2" s="77" t="s">
        <v>3</v>
      </c>
      <c r="L2" s="77" t="s">
        <v>564</v>
      </c>
      <c r="M2" s="68" t="s">
        <v>565</v>
      </c>
      <c r="N2" s="79" t="s">
        <v>52</v>
      </c>
      <c r="O2" s="79" t="s">
        <v>53</v>
      </c>
      <c r="P2" s="79" t="s">
        <v>54</v>
      </c>
      <c r="Q2" s="144" t="s">
        <v>566</v>
      </c>
      <c r="S2" s="77" t="s">
        <v>3</v>
      </c>
      <c r="T2" s="77" t="s">
        <v>564</v>
      </c>
      <c r="U2" s="68" t="s">
        <v>565</v>
      </c>
      <c r="V2" s="79" t="s">
        <v>52</v>
      </c>
      <c r="W2" s="79" t="s">
        <v>53</v>
      </c>
      <c r="X2" s="79" t="s">
        <v>54</v>
      </c>
      <c r="Y2" s="144" t="s">
        <v>566</v>
      </c>
      <c r="Z2" s="111"/>
      <c r="AA2" s="77" t="s">
        <v>3</v>
      </c>
      <c r="AB2" s="77" t="s">
        <v>564</v>
      </c>
      <c r="AC2" s="68" t="s">
        <v>565</v>
      </c>
      <c r="AD2" s="79" t="s">
        <v>52</v>
      </c>
      <c r="AE2" s="79" t="s">
        <v>53</v>
      </c>
      <c r="AF2" s="79" t="s">
        <v>54</v>
      </c>
      <c r="AG2" s="144" t="s">
        <v>566</v>
      </c>
      <c r="AI2" s="68" t="s">
        <v>3</v>
      </c>
      <c r="AJ2" s="71" t="s">
        <v>564</v>
      </c>
      <c r="AK2" s="71" t="s">
        <v>565</v>
      </c>
      <c r="AL2" s="71" t="s">
        <v>52</v>
      </c>
      <c r="AM2" s="71" t="s">
        <v>53</v>
      </c>
      <c r="AN2" s="71" t="s">
        <v>54</v>
      </c>
      <c r="AO2" s="144" t="s">
        <v>566</v>
      </c>
      <c r="AQ2" s="68" t="s">
        <v>3</v>
      </c>
      <c r="AR2" s="71" t="s">
        <v>564</v>
      </c>
      <c r="AS2" s="71" t="s">
        <v>565</v>
      </c>
      <c r="AT2" s="71" t="s">
        <v>52</v>
      </c>
      <c r="AU2" s="71" t="s">
        <v>53</v>
      </c>
      <c r="AV2" s="71" t="s">
        <v>54</v>
      </c>
      <c r="AW2" s="144" t="s">
        <v>566</v>
      </c>
      <c r="AY2" s="88" t="s">
        <v>3</v>
      </c>
      <c r="AZ2" s="71" t="s">
        <v>564</v>
      </c>
      <c r="BA2" s="71" t="s">
        <v>565</v>
      </c>
      <c r="BB2" s="71" t="s">
        <v>52</v>
      </c>
      <c r="BC2" s="71" t="s">
        <v>53</v>
      </c>
      <c r="BD2" s="71" t="s">
        <v>54</v>
      </c>
      <c r="BE2" s="144" t="s">
        <v>566</v>
      </c>
      <c r="BF2" s="111"/>
      <c r="BG2" s="68" t="s">
        <v>3</v>
      </c>
      <c r="BH2" s="71" t="s">
        <v>564</v>
      </c>
      <c r="BI2" s="71" t="s">
        <v>565</v>
      </c>
      <c r="BJ2" s="71" t="s">
        <v>52</v>
      </c>
      <c r="BK2" s="71" t="s">
        <v>53</v>
      </c>
      <c r="BL2" s="71" t="s">
        <v>54</v>
      </c>
      <c r="BM2" s="144" t="s">
        <v>566</v>
      </c>
      <c r="BN2" s="111"/>
      <c r="BO2" s="68" t="s">
        <v>3</v>
      </c>
      <c r="BP2" s="71" t="s">
        <v>564</v>
      </c>
      <c r="BQ2" s="150" t="s">
        <v>565</v>
      </c>
      <c r="BR2" s="88" t="s">
        <v>52</v>
      </c>
      <c r="BS2" s="71" t="s">
        <v>53</v>
      </c>
      <c r="BT2" s="71" t="s">
        <v>54</v>
      </c>
      <c r="BU2" s="144" t="s">
        <v>566</v>
      </c>
      <c r="BW2" s="68" t="s">
        <v>3</v>
      </c>
      <c r="BX2" s="79" t="s">
        <v>564</v>
      </c>
      <c r="BY2" s="78" t="s">
        <v>565</v>
      </c>
      <c r="BZ2" s="68" t="s">
        <v>52</v>
      </c>
      <c r="CA2" s="79" t="s">
        <v>53</v>
      </c>
      <c r="CB2" s="79" t="s">
        <v>54</v>
      </c>
      <c r="CC2" s="144" t="s">
        <v>566</v>
      </c>
      <c r="CD2" s="111"/>
      <c r="CE2" s="68" t="s">
        <v>3</v>
      </c>
      <c r="CF2" s="71" t="s">
        <v>564</v>
      </c>
      <c r="CG2" s="150" t="s">
        <v>565</v>
      </c>
      <c r="CH2" s="88" t="s">
        <v>52</v>
      </c>
      <c r="CI2" s="71" t="s">
        <v>53</v>
      </c>
      <c r="CJ2" s="71" t="s">
        <v>54</v>
      </c>
      <c r="CK2" s="144" t="s">
        <v>566</v>
      </c>
      <c r="CM2" s="70" t="s">
        <v>3</v>
      </c>
      <c r="CN2" s="88" t="s">
        <v>564</v>
      </c>
      <c r="CO2" s="93" t="s">
        <v>565</v>
      </c>
      <c r="CP2" s="88" t="s">
        <v>52</v>
      </c>
      <c r="CQ2" s="71" t="s">
        <v>53</v>
      </c>
      <c r="CR2" s="71" t="s">
        <v>54</v>
      </c>
      <c r="CS2" s="144" t="s">
        <v>566</v>
      </c>
      <c r="CU2" s="68" t="s">
        <v>3</v>
      </c>
      <c r="CV2" s="88" t="s">
        <v>564</v>
      </c>
      <c r="CW2" s="96" t="s">
        <v>565</v>
      </c>
      <c r="CX2" s="71" t="s">
        <v>52</v>
      </c>
      <c r="CY2" s="71" t="s">
        <v>53</v>
      </c>
      <c r="CZ2" s="71" t="s">
        <v>54</v>
      </c>
      <c r="DA2" s="144" t="s">
        <v>566</v>
      </c>
      <c r="DB2" s="111"/>
      <c r="DC2" s="88" t="s">
        <v>3</v>
      </c>
      <c r="DD2" s="71" t="s">
        <v>564</v>
      </c>
      <c r="DE2" s="96" t="s">
        <v>565</v>
      </c>
      <c r="DF2" s="71" t="s">
        <v>52</v>
      </c>
      <c r="DG2" s="71" t="s">
        <v>53</v>
      </c>
      <c r="DH2" s="71" t="s">
        <v>54</v>
      </c>
      <c r="DI2" s="144" t="s">
        <v>566</v>
      </c>
      <c r="DJ2" s="111"/>
      <c r="DL2" s="122" t="s">
        <v>3</v>
      </c>
      <c r="DM2" s="124" t="s">
        <v>564</v>
      </c>
      <c r="DN2" s="123" t="s">
        <v>565</v>
      </c>
      <c r="DO2" s="122" t="s">
        <v>52</v>
      </c>
      <c r="DP2" s="122" t="s">
        <v>53</v>
      </c>
      <c r="DQ2" s="122" t="s">
        <v>54</v>
      </c>
      <c r="DR2" s="122" t="s">
        <v>566</v>
      </c>
      <c r="DT2" s="88" t="s">
        <v>3</v>
      </c>
      <c r="DU2" s="71" t="s">
        <v>564</v>
      </c>
      <c r="DV2" s="96" t="s">
        <v>565</v>
      </c>
      <c r="DW2" s="71" t="s">
        <v>52</v>
      </c>
      <c r="DX2" s="71" t="s">
        <v>53</v>
      </c>
      <c r="DY2" s="71" t="s">
        <v>54</v>
      </c>
      <c r="DZ2" s="144" t="s">
        <v>566</v>
      </c>
      <c r="EA2" s="111"/>
      <c r="EB2" s="88" t="s">
        <v>3</v>
      </c>
      <c r="EC2" s="71" t="s">
        <v>564</v>
      </c>
      <c r="ED2" s="96" t="s">
        <v>565</v>
      </c>
      <c r="EE2" s="71" t="s">
        <v>52</v>
      </c>
      <c r="EF2" s="71" t="s">
        <v>53</v>
      </c>
      <c r="EG2" s="71" t="s">
        <v>54</v>
      </c>
      <c r="EH2" s="144" t="s">
        <v>566</v>
      </c>
      <c r="EI2" s="111"/>
      <c r="EJ2" s="88" t="s">
        <v>3</v>
      </c>
      <c r="EK2" s="71" t="s">
        <v>564</v>
      </c>
      <c r="EL2" s="96" t="s">
        <v>565</v>
      </c>
      <c r="EM2" s="71" t="s">
        <v>52</v>
      </c>
      <c r="EN2" s="71" t="s">
        <v>53</v>
      </c>
      <c r="EO2" s="71" t="s">
        <v>54</v>
      </c>
      <c r="EP2" s="144" t="s">
        <v>566</v>
      </c>
      <c r="ER2" s="68" t="s">
        <v>3</v>
      </c>
      <c r="ES2" s="71" t="s">
        <v>564</v>
      </c>
      <c r="ET2" s="96" t="s">
        <v>565</v>
      </c>
      <c r="EU2" s="71" t="s">
        <v>52</v>
      </c>
      <c r="EV2" s="71" t="s">
        <v>53</v>
      </c>
      <c r="EW2" s="71" t="s">
        <v>54</v>
      </c>
      <c r="EX2" s="144" t="s">
        <v>566</v>
      </c>
      <c r="EY2" s="111"/>
      <c r="EZ2" s="88" t="s">
        <v>3</v>
      </c>
      <c r="FA2" s="71" t="s">
        <v>564</v>
      </c>
      <c r="FB2" s="96" t="s">
        <v>565</v>
      </c>
      <c r="FC2" s="71" t="s">
        <v>52</v>
      </c>
      <c r="FD2" s="71" t="s">
        <v>53</v>
      </c>
      <c r="FE2" s="71" t="s">
        <v>54</v>
      </c>
      <c r="FF2" s="144" t="s">
        <v>566</v>
      </c>
      <c r="FH2" s="68" t="s">
        <v>3</v>
      </c>
      <c r="FI2" s="71" t="s">
        <v>564</v>
      </c>
      <c r="FJ2" s="96" t="s">
        <v>565</v>
      </c>
      <c r="FK2" s="71" t="s">
        <v>52</v>
      </c>
      <c r="FL2" s="71" t="s">
        <v>53</v>
      </c>
      <c r="FM2" s="71" t="s">
        <v>54</v>
      </c>
      <c r="FN2" s="144" t="s">
        <v>566</v>
      </c>
      <c r="FO2" s="111"/>
      <c r="FP2" s="88" t="s">
        <v>3</v>
      </c>
      <c r="FQ2" s="71" t="s">
        <v>564</v>
      </c>
      <c r="FR2" s="96" t="s">
        <v>565</v>
      </c>
      <c r="FS2" s="71" t="s">
        <v>52</v>
      </c>
      <c r="FT2" s="71" t="s">
        <v>53</v>
      </c>
      <c r="FU2" s="150" t="s">
        <v>54</v>
      </c>
      <c r="FV2" s="122" t="s">
        <v>566</v>
      </c>
      <c r="FX2" s="68" t="s">
        <v>3</v>
      </c>
      <c r="FY2" s="71" t="s">
        <v>564</v>
      </c>
      <c r="FZ2" s="96" t="s">
        <v>565</v>
      </c>
      <c r="GA2" s="71" t="s">
        <v>52</v>
      </c>
      <c r="GB2" s="71" t="s">
        <v>53</v>
      </c>
      <c r="GC2" s="71" t="s">
        <v>54</v>
      </c>
      <c r="GD2" s="144" t="s">
        <v>566</v>
      </c>
      <c r="GF2" s="68" t="s">
        <v>3</v>
      </c>
      <c r="GG2" s="71" t="s">
        <v>564</v>
      </c>
      <c r="GH2" s="96" t="s">
        <v>565</v>
      </c>
      <c r="GI2" s="71" t="s">
        <v>52</v>
      </c>
      <c r="GJ2" s="71" t="s">
        <v>53</v>
      </c>
      <c r="GK2" s="150" t="s">
        <v>54</v>
      </c>
      <c r="GL2" s="144" t="s">
        <v>566</v>
      </c>
      <c r="GP2" s="228" t="s">
        <v>584</v>
      </c>
      <c r="GQ2" s="228"/>
    </row>
    <row r="3" spans="3:199" ht="45.75">
      <c r="C3" s="72" t="s">
        <v>585</v>
      </c>
      <c r="D3" s="72" t="s">
        <v>251</v>
      </c>
      <c r="E3" s="84" t="s">
        <v>586</v>
      </c>
      <c r="F3" s="87"/>
      <c r="G3" s="80" t="b">
        <v>1</v>
      </c>
      <c r="H3" s="111"/>
      <c r="I3" s="207" t="b">
        <v>1</v>
      </c>
      <c r="J3" s="111"/>
      <c r="K3" s="72" t="s">
        <v>587</v>
      </c>
      <c r="L3" s="72" t="s">
        <v>588</v>
      </c>
      <c r="M3" s="82" t="s">
        <v>589</v>
      </c>
      <c r="N3" s="73" t="b">
        <v>1</v>
      </c>
      <c r="O3" s="73"/>
      <c r="Q3" s="12" t="b">
        <v>0</v>
      </c>
      <c r="S3" s="72" t="s">
        <v>590</v>
      </c>
      <c r="T3" s="72" t="s">
        <v>409</v>
      </c>
      <c r="U3" s="82" t="s">
        <v>586</v>
      </c>
      <c r="V3" s="73"/>
      <c r="W3" s="73" t="b">
        <v>1</v>
      </c>
      <c r="Y3" s="12" t="b">
        <v>1</v>
      </c>
      <c r="AA3" s="72" t="s">
        <v>591</v>
      </c>
      <c r="AB3" s="72"/>
      <c r="AC3" s="82"/>
      <c r="AD3" s="73"/>
      <c r="AE3" s="73"/>
      <c r="AF3" s="73"/>
      <c r="AG3" s="12"/>
      <c r="AI3" s="72" t="s">
        <v>592</v>
      </c>
      <c r="AJ3" s="1" t="s">
        <v>242</v>
      </c>
      <c r="AK3" s="112" t="s">
        <v>593</v>
      </c>
      <c r="AL3" s="1" t="b">
        <v>1</v>
      </c>
      <c r="AM3" s="1"/>
      <c r="AN3" s="1"/>
      <c r="AO3" s="1" t="b">
        <v>1</v>
      </c>
      <c r="AQ3" s="72" t="s">
        <v>594</v>
      </c>
      <c r="AR3" s="1" t="s">
        <v>232</v>
      </c>
      <c r="AS3" s="112" t="s">
        <v>586</v>
      </c>
      <c r="AT3" s="1"/>
      <c r="AU3" s="1" t="b">
        <v>1</v>
      </c>
      <c r="AV3" s="1"/>
      <c r="AW3" s="1" t="b">
        <v>1</v>
      </c>
      <c r="AY3" s="69" t="s">
        <v>595</v>
      </c>
      <c r="AZ3" s="113" t="s">
        <v>238</v>
      </c>
      <c r="BA3" s="112" t="s">
        <v>596</v>
      </c>
      <c r="BB3" s="1"/>
      <c r="BC3" s="1" t="b">
        <v>1</v>
      </c>
      <c r="BD3" s="1"/>
      <c r="BE3" s="1" t="b">
        <v>1</v>
      </c>
      <c r="BG3" s="72" t="s">
        <v>597</v>
      </c>
      <c r="BH3" s="1" t="s">
        <v>424</v>
      </c>
      <c r="BI3" s="112" t="s">
        <v>598</v>
      </c>
      <c r="BJ3" s="1"/>
      <c r="BK3" s="1" t="b">
        <v>1</v>
      </c>
      <c r="BL3" s="1"/>
      <c r="BM3" s="1" t="b">
        <v>1</v>
      </c>
      <c r="BO3" s="72" t="s">
        <v>599</v>
      </c>
      <c r="BP3" s="1"/>
      <c r="BQ3" s="112"/>
      <c r="BR3" s="1"/>
      <c r="BS3" s="1"/>
      <c r="BT3" s="1"/>
      <c r="BU3" s="1"/>
      <c r="BW3" s="80" t="s">
        <v>600</v>
      </c>
      <c r="BX3" s="73" t="s">
        <v>129</v>
      </c>
      <c r="BY3" s="67" t="s">
        <v>596</v>
      </c>
      <c r="BZ3" s="80"/>
      <c r="CA3" s="73" t="b">
        <v>1</v>
      </c>
      <c r="CB3" s="73"/>
      <c r="CC3" s="1" t="b">
        <v>1</v>
      </c>
      <c r="CE3" s="72" t="s">
        <v>601</v>
      </c>
      <c r="CF3" s="1" t="s">
        <v>129</v>
      </c>
      <c r="CG3" s="112" t="s">
        <v>596</v>
      </c>
      <c r="CH3" s="1"/>
      <c r="CI3" s="1"/>
      <c r="CJ3" s="1"/>
      <c r="CK3" s="1" t="b">
        <v>1</v>
      </c>
      <c r="CM3" s="101" t="s">
        <v>602</v>
      </c>
      <c r="CN3" s="1" t="s">
        <v>152</v>
      </c>
      <c r="CO3" s="112" t="s">
        <v>603</v>
      </c>
      <c r="CP3" s="1" t="b">
        <v>1</v>
      </c>
      <c r="CQ3" s="1"/>
      <c r="CR3" s="1"/>
      <c r="CS3" s="1" t="b">
        <v>1</v>
      </c>
      <c r="CU3" s="72" t="s">
        <v>604</v>
      </c>
      <c r="CV3" s="1" t="s">
        <v>297</v>
      </c>
      <c r="CW3" s="112" t="s">
        <v>605</v>
      </c>
      <c r="CX3" s="1"/>
      <c r="CY3" s="1" t="b">
        <v>1</v>
      </c>
      <c r="CZ3" s="1"/>
      <c r="DA3" s="1" t="b">
        <v>1</v>
      </c>
      <c r="DC3" s="1" t="s">
        <v>606</v>
      </c>
      <c r="DD3" s="1"/>
      <c r="DE3" s="112"/>
      <c r="DF3" s="1"/>
      <c r="DG3" s="1"/>
      <c r="DH3" s="1"/>
      <c r="DI3" s="1"/>
      <c r="DL3" s="12" t="s">
        <v>607</v>
      </c>
      <c r="DM3" s="113" t="s">
        <v>64</v>
      </c>
      <c r="DN3" s="112" t="s">
        <v>608</v>
      </c>
      <c r="DO3" s="1"/>
      <c r="DP3" s="1" t="b">
        <v>1</v>
      </c>
      <c r="DQ3" s="1"/>
      <c r="DR3" s="1" t="b">
        <v>1</v>
      </c>
      <c r="DT3" s="101" t="s">
        <v>609</v>
      </c>
      <c r="DU3" s="1" t="s">
        <v>251</v>
      </c>
      <c r="DV3" s="112" t="s">
        <v>610</v>
      </c>
      <c r="DW3" s="1"/>
      <c r="DX3" s="1" t="b">
        <v>1</v>
      </c>
      <c r="DY3" s="1"/>
      <c r="DZ3" s="1" t="b">
        <v>1</v>
      </c>
      <c r="EB3" s="1" t="s">
        <v>611</v>
      </c>
      <c r="EC3" s="112" t="s">
        <v>90</v>
      </c>
      <c r="ED3" s="112" t="s">
        <v>612</v>
      </c>
      <c r="EE3" s="1" t="b">
        <v>1</v>
      </c>
      <c r="EF3" s="1"/>
      <c r="EG3" s="1"/>
      <c r="EH3" s="1" t="b">
        <v>1</v>
      </c>
      <c r="EJ3" s="1" t="s">
        <v>613</v>
      </c>
      <c r="EK3" s="112"/>
      <c r="EL3" s="112"/>
      <c r="EM3" s="1"/>
      <c r="EN3" s="1"/>
      <c r="EO3" s="1"/>
      <c r="EP3" s="1"/>
      <c r="ER3" s="72" t="s">
        <v>614</v>
      </c>
      <c r="ES3" s="1" t="s">
        <v>409</v>
      </c>
      <c r="ET3" s="112" t="s">
        <v>615</v>
      </c>
      <c r="EU3" s="1"/>
      <c r="EV3" s="1" t="b">
        <v>1</v>
      </c>
      <c r="EW3" s="1"/>
      <c r="EX3" s="1" t="b">
        <v>1</v>
      </c>
      <c r="EZ3" s="1" t="s">
        <v>616</v>
      </c>
      <c r="FA3" s="1"/>
      <c r="FB3" s="112"/>
      <c r="FC3" s="1"/>
      <c r="FD3" s="1"/>
      <c r="FE3" s="1"/>
      <c r="FF3" s="1"/>
      <c r="FH3" s="72" t="s">
        <v>617</v>
      </c>
      <c r="FI3" s="1" t="s">
        <v>424</v>
      </c>
      <c r="FJ3" s="112" t="s">
        <v>618</v>
      </c>
      <c r="FK3" s="1"/>
      <c r="FL3" s="1" t="b">
        <v>1</v>
      </c>
      <c r="FM3" s="1"/>
      <c r="FN3" s="1" t="b">
        <v>1</v>
      </c>
      <c r="FP3" s="12" t="s">
        <v>619</v>
      </c>
      <c r="FQ3" s="1" t="s">
        <v>430</v>
      </c>
      <c r="FR3" s="112" t="s">
        <v>596</v>
      </c>
      <c r="FS3" s="1"/>
      <c r="FT3" s="1" t="b">
        <v>1</v>
      </c>
      <c r="FU3" s="23"/>
      <c r="FV3" s="1" t="b">
        <v>1</v>
      </c>
      <c r="FX3" s="72" t="s">
        <v>620</v>
      </c>
      <c r="FY3" s="1" t="s">
        <v>521</v>
      </c>
      <c r="FZ3" s="112" t="s">
        <v>621</v>
      </c>
      <c r="GA3" s="1"/>
      <c r="GB3" s="1" t="b">
        <v>1</v>
      </c>
      <c r="GC3" s="1"/>
      <c r="GD3" s="1" t="b">
        <v>1</v>
      </c>
      <c r="GF3" s="72" t="s">
        <v>622</v>
      </c>
      <c r="GG3" s="1" t="s">
        <v>521</v>
      </c>
      <c r="GH3" s="112" t="s">
        <v>623</v>
      </c>
      <c r="GI3" s="1"/>
      <c r="GJ3" s="1" t="b">
        <v>1</v>
      </c>
      <c r="GK3" s="1"/>
      <c r="GL3" s="1" t="b">
        <v>1</v>
      </c>
      <c r="GP3" s="1" t="s">
        <v>576</v>
      </c>
      <c r="GQ3" s="1">
        <f>(AVERAGE(I20,Q8,Y9,AG8,AO9,AW9,BE8,BM11,BU8,CC8,CK8,CS15,DA16,DI7,DR9,DZ11,EH7,EP7,EX9,FF7,FN10,FV9,GD11,GL9))</f>
        <v>0.70694444444444438</v>
      </c>
    </row>
    <row r="4" spans="3:199" ht="45">
      <c r="C4" s="72"/>
      <c r="D4" s="72" t="s">
        <v>177</v>
      </c>
      <c r="E4" s="84" t="s">
        <v>624</v>
      </c>
      <c r="F4" s="72" t="b">
        <v>1</v>
      </c>
      <c r="G4" s="80"/>
      <c r="I4" s="125" t="b">
        <v>1</v>
      </c>
      <c r="K4" s="74"/>
      <c r="L4" s="74"/>
      <c r="M4" s="83"/>
      <c r="N4" s="76"/>
      <c r="O4" s="76"/>
      <c r="P4" s="127"/>
      <c r="Q4" s="114"/>
      <c r="S4" s="25"/>
      <c r="T4" s="146" t="s">
        <v>122</v>
      </c>
      <c r="U4" s="147" t="s">
        <v>593</v>
      </c>
      <c r="V4" s="148" t="b">
        <v>1</v>
      </c>
      <c r="W4" s="148"/>
      <c r="X4" s="149"/>
      <c r="Y4" s="12" t="b">
        <v>1</v>
      </c>
      <c r="AA4" s="74"/>
      <c r="AB4" s="74"/>
      <c r="AC4" s="83"/>
      <c r="AD4" s="76"/>
      <c r="AE4" s="76"/>
      <c r="AF4" s="76"/>
      <c r="AG4" s="114"/>
      <c r="AI4" s="72"/>
      <c r="AJ4" s="1" t="s">
        <v>311</v>
      </c>
      <c r="AK4" s="112" t="s">
        <v>625</v>
      </c>
      <c r="AL4" s="1"/>
      <c r="AM4" s="1" t="b">
        <v>1</v>
      </c>
      <c r="AN4" s="1"/>
      <c r="AO4" s="1" t="b">
        <v>0</v>
      </c>
      <c r="AQ4" s="72"/>
      <c r="AR4" s="1" t="s">
        <v>64</v>
      </c>
      <c r="AS4" s="112" t="s">
        <v>596</v>
      </c>
      <c r="AT4" s="1"/>
      <c r="AU4" s="1" t="b">
        <v>1</v>
      </c>
      <c r="AV4" s="1"/>
      <c r="AW4" s="1" t="b">
        <v>1</v>
      </c>
      <c r="AY4" s="114"/>
      <c r="AZ4" s="1"/>
      <c r="BA4" s="112"/>
      <c r="BB4" s="1"/>
      <c r="BC4" s="1"/>
      <c r="BD4" s="1"/>
      <c r="BE4" s="1"/>
      <c r="BG4" s="72"/>
      <c r="BH4" s="1" t="s">
        <v>427</v>
      </c>
      <c r="BI4" s="112" t="s">
        <v>626</v>
      </c>
      <c r="BJ4" s="1"/>
      <c r="BK4" s="1" t="b">
        <v>1</v>
      </c>
      <c r="BL4" s="1"/>
      <c r="BM4" s="1" t="b">
        <v>1</v>
      </c>
      <c r="BO4" s="74"/>
      <c r="BP4" s="1"/>
      <c r="BQ4" s="112"/>
      <c r="BR4" s="1"/>
      <c r="BS4" s="1"/>
      <c r="BT4" s="1"/>
      <c r="BU4" s="1"/>
      <c r="BW4" s="81"/>
      <c r="BX4" s="76" t="s">
        <v>236</v>
      </c>
      <c r="BY4" s="75" t="s">
        <v>627</v>
      </c>
      <c r="BZ4" s="81"/>
      <c r="CA4" s="76"/>
      <c r="CB4" s="76" t="b">
        <v>1</v>
      </c>
      <c r="CC4" s="1" t="b">
        <v>1</v>
      </c>
      <c r="CE4" s="74"/>
      <c r="CF4" s="1"/>
      <c r="CG4" s="112"/>
      <c r="CH4" s="1"/>
      <c r="CI4" s="1"/>
      <c r="CJ4" s="1"/>
      <c r="CK4" s="1"/>
      <c r="CM4" s="72"/>
      <c r="CN4" s="1" t="s">
        <v>153</v>
      </c>
      <c r="CO4" s="112" t="s">
        <v>628</v>
      </c>
      <c r="CP4" s="1" t="b">
        <v>1</v>
      </c>
      <c r="CQ4" s="1"/>
      <c r="CR4" s="1"/>
      <c r="CS4" s="1" t="b">
        <v>0</v>
      </c>
      <c r="CU4" s="72"/>
      <c r="CV4" s="1" t="s">
        <v>64</v>
      </c>
      <c r="CW4" s="112" t="s">
        <v>629</v>
      </c>
      <c r="CX4" s="1" t="b">
        <v>1</v>
      </c>
      <c r="CY4" s="1"/>
      <c r="CZ4" s="1"/>
      <c r="DA4" s="1" t="b">
        <v>1</v>
      </c>
      <c r="DC4" t="s">
        <v>579</v>
      </c>
      <c r="DD4">
        <v>60</v>
      </c>
      <c r="DE4" s="67"/>
      <c r="DH4" t="s">
        <v>38</v>
      </c>
      <c r="DI4">
        <f>COUNTIF(DI1:DI3, TRUE)</f>
        <v>0</v>
      </c>
      <c r="DL4" s="125"/>
      <c r="DM4" s="113" t="s">
        <v>90</v>
      </c>
      <c r="DN4" s="112" t="s">
        <v>490</v>
      </c>
      <c r="DO4" s="1" t="b">
        <v>1</v>
      </c>
      <c r="DP4" s="1"/>
      <c r="DQ4" s="1"/>
      <c r="DR4" s="1" t="b">
        <v>1</v>
      </c>
      <c r="DT4" s="72"/>
      <c r="DU4" s="1" t="s">
        <v>499</v>
      </c>
      <c r="DV4" s="112" t="s">
        <v>630</v>
      </c>
      <c r="DW4" s="1"/>
      <c r="DX4" s="1" t="b">
        <v>1</v>
      </c>
      <c r="DY4" s="1"/>
      <c r="DZ4" s="1" t="b">
        <v>1</v>
      </c>
      <c r="EB4" t="s">
        <v>579</v>
      </c>
      <c r="EC4">
        <v>185</v>
      </c>
      <c r="ED4" s="67"/>
      <c r="EG4" t="s">
        <v>38</v>
      </c>
      <c r="EH4">
        <f>COUNTIF(EH1:EH3, TRUE)</f>
        <v>1</v>
      </c>
      <c r="EJ4" t="s">
        <v>579</v>
      </c>
      <c r="EK4">
        <v>94</v>
      </c>
      <c r="EO4" t="s">
        <v>38</v>
      </c>
      <c r="EP4">
        <f>COUNTIF(EP1:EP3, TRUE)</f>
        <v>0</v>
      </c>
      <c r="ER4" s="72"/>
      <c r="ES4" s="1" t="s">
        <v>122</v>
      </c>
      <c r="ET4" s="112" t="s">
        <v>603</v>
      </c>
      <c r="EU4" s="1" t="b">
        <v>1</v>
      </c>
      <c r="EV4" s="1"/>
      <c r="EW4" s="1"/>
      <c r="EX4" s="1" t="b">
        <v>1</v>
      </c>
      <c r="EZ4" t="s">
        <v>579</v>
      </c>
      <c r="FA4">
        <v>73</v>
      </c>
      <c r="FE4" t="s">
        <v>38</v>
      </c>
      <c r="FF4">
        <f>COUNTIF(FF1:FF3, TRUE)</f>
        <v>0</v>
      </c>
      <c r="FH4" s="72"/>
      <c r="FI4" s="1" t="s">
        <v>430</v>
      </c>
      <c r="FJ4" s="112" t="s">
        <v>631</v>
      </c>
      <c r="FK4" s="1"/>
      <c r="FL4" s="1" t="b">
        <v>1</v>
      </c>
      <c r="FM4" s="1"/>
      <c r="FN4" s="1" t="b">
        <v>1</v>
      </c>
      <c r="FP4" s="125"/>
      <c r="FQ4" s="1" t="s">
        <v>152</v>
      </c>
      <c r="FR4" s="112" t="s">
        <v>632</v>
      </c>
      <c r="FS4" s="1"/>
      <c r="FT4" s="1" t="b">
        <v>1</v>
      </c>
      <c r="FU4" s="23"/>
      <c r="FV4" s="1" t="b">
        <v>1</v>
      </c>
      <c r="FX4" s="72"/>
      <c r="FY4" s="1" t="s">
        <v>526</v>
      </c>
      <c r="FZ4" s="112" t="s">
        <v>527</v>
      </c>
      <c r="GA4" s="1"/>
      <c r="GB4" s="1" t="b">
        <v>1</v>
      </c>
      <c r="GC4" s="1"/>
      <c r="GD4" s="1" t="b">
        <v>1</v>
      </c>
      <c r="GF4" s="72"/>
      <c r="GG4" s="1" t="s">
        <v>526</v>
      </c>
      <c r="GH4" s="112" t="s">
        <v>633</v>
      </c>
      <c r="GI4" s="1"/>
      <c r="GJ4" s="1" t="b">
        <v>1</v>
      </c>
      <c r="GK4" s="1"/>
      <c r="GL4" s="1" t="b">
        <v>1</v>
      </c>
      <c r="GP4" s="1" t="s">
        <v>578</v>
      </c>
      <c r="GQ4" s="1">
        <f>AVERAGE(I21,Q9,Y10,AG9,AO10,AW10,BE9,BM12,BU9,CC9,CK9,CS16,DA17,DI8,DR10,DZ12,EH8,EP8,EX10,FF8,FN11,FV10,GD12,GL10)</f>
        <v>0.91904761904761922</v>
      </c>
    </row>
    <row r="5" spans="3:199" ht="90">
      <c r="C5" s="72"/>
      <c r="D5" s="72" t="s">
        <v>389</v>
      </c>
      <c r="E5" s="84" t="s">
        <v>634</v>
      </c>
      <c r="F5" s="72"/>
      <c r="G5" s="80" t="b">
        <v>1</v>
      </c>
      <c r="I5" s="125" t="b">
        <v>1</v>
      </c>
      <c r="K5" t="s">
        <v>579</v>
      </c>
      <c r="L5">
        <v>100</v>
      </c>
      <c r="P5" t="s">
        <v>38</v>
      </c>
      <c r="Q5">
        <f>COUNTIF(Q3:Q4, TRUE)</f>
        <v>0</v>
      </c>
      <c r="S5" s="1"/>
      <c r="T5" s="1"/>
      <c r="U5" s="1"/>
      <c r="V5" s="1"/>
      <c r="W5" s="1"/>
      <c r="X5" s="1"/>
      <c r="Y5" s="1"/>
      <c r="AA5" t="s">
        <v>579</v>
      </c>
      <c r="AB5">
        <v>63</v>
      </c>
      <c r="AF5" t="s">
        <v>38</v>
      </c>
      <c r="AG5">
        <f>COUNTIF(AF3:AF4, TRUE)</f>
        <v>0</v>
      </c>
      <c r="AI5" s="74"/>
      <c r="AJ5" s="1" t="s">
        <v>243</v>
      </c>
      <c r="AK5" s="112" t="s">
        <v>635</v>
      </c>
      <c r="AL5" s="1" t="b">
        <v>1</v>
      </c>
      <c r="AM5" s="1"/>
      <c r="AN5" s="1"/>
      <c r="AO5" s="1" t="b">
        <v>1</v>
      </c>
      <c r="AQ5" s="74"/>
      <c r="AR5" s="1" t="s">
        <v>85</v>
      </c>
      <c r="AS5" s="112" t="s">
        <v>636</v>
      </c>
      <c r="AT5" s="1" t="b">
        <v>1</v>
      </c>
      <c r="AU5" s="1"/>
      <c r="AV5" s="1"/>
      <c r="AW5" s="1" t="b">
        <v>1</v>
      </c>
      <c r="AY5" t="s">
        <v>579</v>
      </c>
      <c r="AZ5">
        <v>97</v>
      </c>
      <c r="BD5" t="s">
        <v>38</v>
      </c>
      <c r="BE5">
        <f>COUNTIF(BE2:BE4, TRUE)</f>
        <v>1</v>
      </c>
      <c r="BG5" s="72"/>
      <c r="BH5" s="1" t="s">
        <v>430</v>
      </c>
      <c r="BI5" s="112" t="s">
        <v>586</v>
      </c>
      <c r="BJ5" s="1"/>
      <c r="BK5" s="1" t="b">
        <v>1</v>
      </c>
      <c r="BL5" s="1"/>
      <c r="BM5" s="1" t="b">
        <v>1</v>
      </c>
      <c r="BO5" t="s">
        <v>579</v>
      </c>
      <c r="BP5">
        <v>86</v>
      </c>
      <c r="BT5" t="s">
        <v>38</v>
      </c>
      <c r="BU5">
        <f>COUNTIF(BU2:BU4, TRUE)</f>
        <v>0</v>
      </c>
      <c r="BW5" t="s">
        <v>579</v>
      </c>
      <c r="BX5">
        <v>77</v>
      </c>
      <c r="CB5" t="s">
        <v>38</v>
      </c>
      <c r="CC5">
        <f>COUNTIF(CC2:CC4, TRUE)</f>
        <v>2</v>
      </c>
      <c r="CE5" t="s">
        <v>579</v>
      </c>
      <c r="CF5">
        <v>82</v>
      </c>
      <c r="CJ5" t="s">
        <v>38</v>
      </c>
      <c r="CK5">
        <f>COUNTIF(CK2:CK4, TRUE)</f>
        <v>1</v>
      </c>
      <c r="CM5" s="72"/>
      <c r="CN5" s="1" t="s">
        <v>155</v>
      </c>
      <c r="CO5" s="112" t="s">
        <v>637</v>
      </c>
      <c r="CP5" s="1" t="b">
        <v>1</v>
      </c>
      <c r="CQ5" s="1"/>
      <c r="CR5" s="1"/>
      <c r="CS5" s="1" t="b">
        <v>1</v>
      </c>
      <c r="CU5" s="72"/>
      <c r="CV5" s="1" t="s">
        <v>395</v>
      </c>
      <c r="CW5" s="112" t="s">
        <v>615</v>
      </c>
      <c r="CX5" s="1"/>
      <c r="CY5" s="1" t="b">
        <v>1</v>
      </c>
      <c r="CZ5" s="1"/>
      <c r="DA5" s="1" t="b">
        <v>1</v>
      </c>
      <c r="DC5" t="s">
        <v>581</v>
      </c>
      <c r="DD5">
        <v>0</v>
      </c>
      <c r="DE5" s="67"/>
      <c r="DH5" t="s">
        <v>39</v>
      </c>
      <c r="DI5">
        <f>COUNTA(DD8:DD9)</f>
        <v>0</v>
      </c>
      <c r="DL5" s="114"/>
      <c r="DM5" s="113" t="s">
        <v>94</v>
      </c>
      <c r="DN5" s="112" t="s">
        <v>638</v>
      </c>
      <c r="DO5" s="1" t="b">
        <v>1</v>
      </c>
      <c r="DP5" s="1"/>
      <c r="DQ5" s="1"/>
      <c r="DR5" s="1" t="b">
        <v>1</v>
      </c>
      <c r="DT5" s="72"/>
      <c r="DU5" s="1" t="s">
        <v>198</v>
      </c>
      <c r="DV5" s="112" t="s">
        <v>639</v>
      </c>
      <c r="DW5" s="1" t="b">
        <v>1</v>
      </c>
      <c r="DX5" s="1"/>
      <c r="DY5" s="1"/>
      <c r="DZ5" s="1" t="b">
        <v>1</v>
      </c>
      <c r="EC5">
        <v>2</v>
      </c>
      <c r="ED5" s="67"/>
      <c r="EG5" t="s">
        <v>39</v>
      </c>
      <c r="EH5">
        <f>COUNTA(EC8:EC9)</f>
        <v>1</v>
      </c>
      <c r="EJ5" t="s">
        <v>581</v>
      </c>
      <c r="EK5">
        <v>0</v>
      </c>
      <c r="EO5" t="s">
        <v>39</v>
      </c>
      <c r="EP5">
        <f>COUNTA(EK8:EK9)</f>
        <v>0</v>
      </c>
      <c r="ER5" s="74"/>
      <c r="ES5" s="1" t="s">
        <v>251</v>
      </c>
      <c r="ET5" s="112" t="s">
        <v>640</v>
      </c>
      <c r="EU5" s="1" t="b">
        <v>1</v>
      </c>
      <c r="EV5" s="1"/>
      <c r="EW5" s="1"/>
      <c r="EX5" s="1" t="b">
        <v>1</v>
      </c>
      <c r="EZ5" t="s">
        <v>581</v>
      </c>
      <c r="FA5">
        <v>0</v>
      </c>
      <c r="FE5" t="s">
        <v>39</v>
      </c>
      <c r="FF5">
        <f>COUNTA(FA8:FA9)</f>
        <v>2</v>
      </c>
      <c r="FH5" s="72"/>
      <c r="FI5" s="1" t="s">
        <v>152</v>
      </c>
      <c r="FJ5" s="112" t="s">
        <v>641</v>
      </c>
      <c r="FK5" s="1"/>
      <c r="FL5" s="1" t="b">
        <v>1</v>
      </c>
      <c r="FM5" s="1"/>
      <c r="FN5" s="1" t="b">
        <v>1</v>
      </c>
      <c r="FP5" s="114"/>
      <c r="FQ5" s="1" t="s">
        <v>247</v>
      </c>
      <c r="FR5" s="112" t="s">
        <v>642</v>
      </c>
      <c r="FS5" s="1"/>
      <c r="FT5" s="1" t="b">
        <v>1</v>
      </c>
      <c r="FU5" s="23"/>
      <c r="FV5" s="1" t="b">
        <v>1</v>
      </c>
      <c r="FX5" s="72"/>
      <c r="FY5" s="1" t="s">
        <v>643</v>
      </c>
      <c r="FZ5" s="112" t="s">
        <v>644</v>
      </c>
      <c r="GA5" s="1"/>
      <c r="GB5" s="1" t="b">
        <v>1</v>
      </c>
      <c r="GC5" s="1"/>
      <c r="GD5" s="1" t="b">
        <v>1</v>
      </c>
      <c r="GF5" s="74"/>
      <c r="GG5" s="1" t="s">
        <v>645</v>
      </c>
      <c r="GH5" s="112" t="s">
        <v>646</v>
      </c>
      <c r="GI5" s="1"/>
      <c r="GJ5" s="1" t="b">
        <v>1</v>
      </c>
      <c r="GK5" s="1"/>
      <c r="GL5" s="1" t="b">
        <v>1</v>
      </c>
    </row>
    <row r="6" spans="3:199" ht="45">
      <c r="C6" s="72"/>
      <c r="D6" s="72" t="s">
        <v>180</v>
      </c>
      <c r="E6" s="84" t="s">
        <v>612</v>
      </c>
      <c r="F6" s="72" t="b">
        <v>1</v>
      </c>
      <c r="G6" s="80"/>
      <c r="I6" s="125" t="b">
        <v>1</v>
      </c>
      <c r="K6" t="s">
        <v>581</v>
      </c>
      <c r="L6">
        <v>2</v>
      </c>
      <c r="P6" t="s">
        <v>39</v>
      </c>
      <c r="Q6">
        <v>0</v>
      </c>
      <c r="S6" t="s">
        <v>579</v>
      </c>
      <c r="T6">
        <v>61</v>
      </c>
      <c r="X6" t="s">
        <v>38</v>
      </c>
      <c r="Y6">
        <f>COUNTIF(Y3:Y4, TRUE)</f>
        <v>2</v>
      </c>
      <c r="AA6" t="s">
        <v>581</v>
      </c>
      <c r="AB6">
        <v>0</v>
      </c>
      <c r="AF6" t="s">
        <v>39</v>
      </c>
      <c r="AG6">
        <v>1</v>
      </c>
      <c r="AI6" t="s">
        <v>579</v>
      </c>
      <c r="AJ6">
        <v>100</v>
      </c>
      <c r="AN6" t="s">
        <v>38</v>
      </c>
      <c r="AO6">
        <f>COUNTIF(AN4:AN5, TRUE)</f>
        <v>0</v>
      </c>
      <c r="AQ6" t="s">
        <v>579</v>
      </c>
      <c r="AR6">
        <v>90</v>
      </c>
      <c r="AS6" s="67"/>
      <c r="AV6" t="s">
        <v>38</v>
      </c>
      <c r="AW6">
        <f>COUNTIF(AW3:AW5, TRUE)</f>
        <v>3</v>
      </c>
      <c r="AY6" t="s">
        <v>581</v>
      </c>
      <c r="AZ6">
        <v>2</v>
      </c>
      <c r="BD6" t="s">
        <v>39</v>
      </c>
      <c r="BE6">
        <f>COUNTA(AZ9:AZ10)</f>
        <v>1</v>
      </c>
      <c r="BG6" s="72"/>
      <c r="BH6" s="1" t="s">
        <v>152</v>
      </c>
      <c r="BI6" s="112" t="s">
        <v>647</v>
      </c>
      <c r="BJ6" s="1"/>
      <c r="BK6" s="1" t="b">
        <v>1</v>
      </c>
      <c r="BL6" s="1"/>
      <c r="BM6" s="1" t="b">
        <v>1</v>
      </c>
      <c r="BO6" t="s">
        <v>581</v>
      </c>
      <c r="BP6">
        <v>0</v>
      </c>
      <c r="BT6" t="s">
        <v>39</v>
      </c>
      <c r="BU6">
        <f>COUNTA(BP9:BP10)</f>
        <v>0</v>
      </c>
      <c r="BW6" t="s">
        <v>581</v>
      </c>
      <c r="BX6">
        <v>4</v>
      </c>
      <c r="CB6" t="s">
        <v>39</v>
      </c>
      <c r="CC6">
        <f>COUNTA(BX9:BX10)</f>
        <v>0</v>
      </c>
      <c r="CE6" t="s">
        <v>581</v>
      </c>
      <c r="CF6">
        <v>2</v>
      </c>
      <c r="CJ6" t="s">
        <v>39</v>
      </c>
      <c r="CK6">
        <f>COUNTA(CF9:CF10)</f>
        <v>0</v>
      </c>
      <c r="CM6" s="72"/>
      <c r="CN6" s="1" t="s">
        <v>159</v>
      </c>
      <c r="CO6" s="112" t="s">
        <v>648</v>
      </c>
      <c r="CP6" s="1" t="b">
        <v>1</v>
      </c>
      <c r="CQ6" s="1"/>
      <c r="CR6" s="1"/>
      <c r="CS6" s="1" t="b">
        <v>1</v>
      </c>
      <c r="CU6" s="72"/>
      <c r="CV6" s="1" t="s">
        <v>398</v>
      </c>
      <c r="CW6" s="112" t="s">
        <v>649</v>
      </c>
      <c r="CX6" s="1"/>
      <c r="CY6" s="1" t="b">
        <v>1</v>
      </c>
      <c r="CZ6" s="1"/>
      <c r="DA6" s="1" t="b">
        <v>1</v>
      </c>
      <c r="DE6" s="67"/>
      <c r="DH6" t="s">
        <v>40</v>
      </c>
      <c r="DI6">
        <f>COUNTIF(DD8:DD9, FALSE)</f>
        <v>0</v>
      </c>
      <c r="DL6" t="s">
        <v>579</v>
      </c>
      <c r="DM6">
        <v>178</v>
      </c>
      <c r="DQ6" t="s">
        <v>38</v>
      </c>
      <c r="DR6">
        <f>COUNTIF(DR3:DR5, TRUE)</f>
        <v>3</v>
      </c>
      <c r="DT6" s="72"/>
      <c r="DU6" s="1" t="s">
        <v>247</v>
      </c>
      <c r="DV6" s="112" t="s">
        <v>603</v>
      </c>
      <c r="DW6" s="1" t="b">
        <v>1</v>
      </c>
      <c r="DX6" s="1"/>
      <c r="DY6" s="1"/>
      <c r="DZ6" s="1" t="b">
        <v>1</v>
      </c>
      <c r="EG6" t="s">
        <v>40</v>
      </c>
      <c r="EH6">
        <f>COUNTIF(EC8:EC9, FALSE)</f>
        <v>0</v>
      </c>
      <c r="EO6" t="s">
        <v>40</v>
      </c>
      <c r="EP6">
        <f>COUNTIF(EK8:EK9, FALSE)</f>
        <v>0</v>
      </c>
      <c r="ER6" t="s">
        <v>579</v>
      </c>
      <c r="ES6">
        <v>69</v>
      </c>
      <c r="EW6" t="s">
        <v>38</v>
      </c>
      <c r="EX6">
        <f>COUNTIF(EX3:EX5, TRUE)</f>
        <v>3</v>
      </c>
      <c r="FE6" t="s">
        <v>40</v>
      </c>
      <c r="FF6">
        <f>COUNTIF(FA8:FA9, FALSE)</f>
        <v>0</v>
      </c>
      <c r="FH6" s="74"/>
      <c r="FI6" s="1" t="s">
        <v>247</v>
      </c>
      <c r="FJ6" s="112" t="s">
        <v>650</v>
      </c>
      <c r="FK6" s="1"/>
      <c r="FL6" s="1" t="b">
        <v>1</v>
      </c>
      <c r="FM6" s="1"/>
      <c r="FN6" s="1" t="b">
        <v>1</v>
      </c>
      <c r="FP6" t="s">
        <v>579</v>
      </c>
      <c r="FQ6">
        <v>65</v>
      </c>
      <c r="FU6" t="s">
        <v>38</v>
      </c>
      <c r="FV6">
        <f>COUNTIF(FV3:FV5, TRUE)</f>
        <v>3</v>
      </c>
      <c r="FX6" s="72"/>
      <c r="FY6" s="1" t="s">
        <v>247</v>
      </c>
      <c r="FZ6" s="112" t="s">
        <v>530</v>
      </c>
      <c r="GA6" s="1"/>
      <c r="GB6" s="1" t="b">
        <v>1</v>
      </c>
      <c r="GC6" s="1"/>
      <c r="GD6" s="1" t="b">
        <v>1</v>
      </c>
      <c r="GF6" t="s">
        <v>579</v>
      </c>
      <c r="GG6">
        <v>59</v>
      </c>
      <c r="GK6" t="s">
        <v>38</v>
      </c>
      <c r="GL6">
        <f>COUNTIF(GL3:GL5, TRUE)</f>
        <v>3</v>
      </c>
    </row>
    <row r="7" spans="3:199" ht="45">
      <c r="C7" s="72"/>
      <c r="D7" s="72" t="s">
        <v>393</v>
      </c>
      <c r="E7" s="84" t="s">
        <v>651</v>
      </c>
      <c r="F7" s="72"/>
      <c r="G7" s="80" t="b">
        <v>1</v>
      </c>
      <c r="I7" s="125" t="b">
        <v>1</v>
      </c>
      <c r="P7" t="s">
        <v>40</v>
      </c>
      <c r="Q7">
        <f>COUNTIF(Q3:Q4, FALSE)</f>
        <v>1</v>
      </c>
      <c r="S7" t="s">
        <v>581</v>
      </c>
      <c r="T7">
        <v>4</v>
      </c>
      <c r="X7" t="s">
        <v>39</v>
      </c>
      <c r="Y7">
        <v>1</v>
      </c>
      <c r="AF7" t="s">
        <v>40</v>
      </c>
      <c r="AG7">
        <f>COUNTIF(AF3:AF4, FALSE)</f>
        <v>0</v>
      </c>
      <c r="AI7" t="s">
        <v>581</v>
      </c>
      <c r="AJ7">
        <v>6</v>
      </c>
      <c r="AN7" t="s">
        <v>39</v>
      </c>
      <c r="AO7">
        <v>1</v>
      </c>
      <c r="AQ7" t="s">
        <v>581</v>
      </c>
      <c r="AR7">
        <v>6</v>
      </c>
      <c r="AV7" t="s">
        <v>39</v>
      </c>
      <c r="AW7">
        <f>COUNTA(AR10:AR11)</f>
        <v>2</v>
      </c>
      <c r="BD7" t="s">
        <v>40</v>
      </c>
      <c r="BE7">
        <f>COUNTIF(BD3:BD4, FALSE)</f>
        <v>0</v>
      </c>
      <c r="BG7" s="74"/>
      <c r="BH7" s="1" t="s">
        <v>247</v>
      </c>
      <c r="BI7" s="112" t="s">
        <v>652</v>
      </c>
      <c r="BJ7" s="1"/>
      <c r="BK7" s="1" t="b">
        <v>1</v>
      </c>
      <c r="BL7" s="1"/>
      <c r="BM7" s="1" t="b">
        <v>1</v>
      </c>
      <c r="BT7" t="s">
        <v>40</v>
      </c>
      <c r="BU7">
        <f>COUNTIF(BT3:BT4, FALSE)</f>
        <v>0</v>
      </c>
      <c r="CB7" t="s">
        <v>40</v>
      </c>
      <c r="CC7">
        <f>COUNTIF(CB3:CB4, FALSE)</f>
        <v>0</v>
      </c>
      <c r="CJ7" t="s">
        <v>40</v>
      </c>
      <c r="CK7">
        <f>COUNTIF(CJ3:CJ4, FALSE)</f>
        <v>0</v>
      </c>
      <c r="CM7" s="72"/>
      <c r="CN7" s="1" t="s">
        <v>157</v>
      </c>
      <c r="CO7" s="112" t="s">
        <v>653</v>
      </c>
      <c r="CP7" s="1" t="b">
        <v>1</v>
      </c>
      <c r="CQ7" s="1"/>
      <c r="CR7" s="1"/>
      <c r="CS7" s="1" t="b">
        <v>0</v>
      </c>
      <c r="CU7" s="72"/>
      <c r="CV7" s="1" t="s">
        <v>471</v>
      </c>
      <c r="CW7" s="112" t="s">
        <v>654</v>
      </c>
      <c r="CX7" s="1"/>
      <c r="CY7" s="1" t="b">
        <v>1</v>
      </c>
      <c r="CZ7" s="1"/>
      <c r="DA7" s="1" t="b">
        <v>1</v>
      </c>
      <c r="DC7" s="1" t="s">
        <v>10</v>
      </c>
      <c r="DD7" s="1" t="s">
        <v>564</v>
      </c>
      <c r="DH7" t="s">
        <v>582</v>
      </c>
      <c r="DI7">
        <f>IFERROR((DI4/(DI4+DI5)),1)</f>
        <v>1</v>
      </c>
      <c r="DL7" t="s">
        <v>581</v>
      </c>
      <c r="DM7">
        <v>6</v>
      </c>
      <c r="DQ7" t="s">
        <v>39</v>
      </c>
      <c r="DR7">
        <f>COUNTA(DM10:DM11)</f>
        <v>2</v>
      </c>
      <c r="DT7" s="74"/>
      <c r="DU7" s="1" t="s">
        <v>503</v>
      </c>
      <c r="DV7" s="112" t="s">
        <v>504</v>
      </c>
      <c r="DW7" s="1"/>
      <c r="DX7" s="1" t="s">
        <v>655</v>
      </c>
      <c r="DY7" s="1"/>
      <c r="DZ7" s="1" t="b">
        <v>1</v>
      </c>
      <c r="EB7" s="1" t="s">
        <v>10</v>
      </c>
      <c r="EC7" s="1" t="s">
        <v>564</v>
      </c>
      <c r="EG7" t="s">
        <v>582</v>
      </c>
      <c r="EH7">
        <f>IFERROR((EH4/(EH4+EH5)),1)</f>
        <v>0.5</v>
      </c>
      <c r="EJ7" s="1" t="s">
        <v>10</v>
      </c>
      <c r="EK7" s="1" t="s">
        <v>564</v>
      </c>
      <c r="EO7" t="s">
        <v>582</v>
      </c>
      <c r="EP7">
        <f>IFERROR((EP4/(EP4+EP5)),1)</f>
        <v>1</v>
      </c>
      <c r="ER7" t="s">
        <v>581</v>
      </c>
      <c r="ES7">
        <v>6</v>
      </c>
      <c r="EW7" t="s">
        <v>39</v>
      </c>
      <c r="EX7">
        <f>COUNTA(ES10:ES11)</f>
        <v>2</v>
      </c>
      <c r="EZ7" s="1" t="s">
        <v>10</v>
      </c>
      <c r="FA7" s="1" t="s">
        <v>564</v>
      </c>
      <c r="FE7" t="s">
        <v>582</v>
      </c>
      <c r="FF7">
        <f>IFERROR((FF4/(FF4+FF5)),1)</f>
        <v>0</v>
      </c>
      <c r="FH7" t="s">
        <v>579</v>
      </c>
      <c r="FI7">
        <v>65</v>
      </c>
      <c r="FM7" t="s">
        <v>38</v>
      </c>
      <c r="FN7">
        <f>COUNTIF(FN4:FN6, TRUE)</f>
        <v>3</v>
      </c>
      <c r="FP7" t="s">
        <v>581</v>
      </c>
      <c r="FQ7">
        <v>6</v>
      </c>
      <c r="FU7" t="s">
        <v>39</v>
      </c>
      <c r="FV7">
        <f>COUNTA(FQ10:FQ11)</f>
        <v>0</v>
      </c>
      <c r="FX7" s="74"/>
      <c r="FY7" s="1" t="s">
        <v>129</v>
      </c>
      <c r="FZ7" s="112" t="s">
        <v>656</v>
      </c>
      <c r="GA7" s="1"/>
      <c r="GB7" s="1" t="b">
        <v>1</v>
      </c>
      <c r="GC7" s="1"/>
      <c r="GD7" s="1" t="b">
        <v>0</v>
      </c>
      <c r="GF7" t="s">
        <v>581</v>
      </c>
      <c r="GG7">
        <v>9</v>
      </c>
      <c r="GK7" t="s">
        <v>39</v>
      </c>
      <c r="GL7">
        <f>COUNTA(GG10:GG11)</f>
        <v>0</v>
      </c>
    </row>
    <row r="8" spans="3:199" ht="30">
      <c r="C8" s="72"/>
      <c r="D8" s="72" t="s">
        <v>395</v>
      </c>
      <c r="E8" s="84" t="s">
        <v>657</v>
      </c>
      <c r="F8" s="72"/>
      <c r="G8" s="80" t="b">
        <v>1</v>
      </c>
      <c r="I8" s="125" t="b">
        <v>1</v>
      </c>
      <c r="P8" t="s">
        <v>582</v>
      </c>
      <c r="Q8">
        <v>0</v>
      </c>
      <c r="X8" t="s">
        <v>40</v>
      </c>
      <c r="Y8">
        <f>COUNTIF(Y3:Y4, FALSE)</f>
        <v>0</v>
      </c>
      <c r="AF8" t="s">
        <v>582</v>
      </c>
      <c r="AG8">
        <f>(AG5/(AG5+AG6))</f>
        <v>0</v>
      </c>
      <c r="AN8" t="s">
        <v>40</v>
      </c>
      <c r="AO8">
        <f>COUNTIF(AN4:AN5, FALSE)</f>
        <v>0</v>
      </c>
      <c r="AV8" t="s">
        <v>40</v>
      </c>
      <c r="AW8">
        <f>COUNTIF(AV4:AV5, FALSE)</f>
        <v>0</v>
      </c>
      <c r="AY8" s="1" t="s">
        <v>10</v>
      </c>
      <c r="AZ8" s="1" t="s">
        <v>564</v>
      </c>
      <c r="BD8" t="s">
        <v>582</v>
      </c>
      <c r="BE8">
        <f>(BE5/(BE5+BE6))</f>
        <v>0.5</v>
      </c>
      <c r="BG8" t="s">
        <v>579</v>
      </c>
      <c r="BH8">
        <v>65</v>
      </c>
      <c r="BL8" t="s">
        <v>38</v>
      </c>
      <c r="BM8">
        <f>COUNTIF(BM5:BM7, TRUE)</f>
        <v>3</v>
      </c>
      <c r="BO8" s="1" t="s">
        <v>10</v>
      </c>
      <c r="BP8" s="1" t="s">
        <v>564</v>
      </c>
      <c r="BT8" t="s">
        <v>582</v>
      </c>
      <c r="BU8">
        <f>IFERROR((BU5/(BU5+BU6)),1)</f>
        <v>1</v>
      </c>
      <c r="BW8" s="1" t="s">
        <v>10</v>
      </c>
      <c r="BX8" s="1" t="s">
        <v>564</v>
      </c>
      <c r="CB8" t="s">
        <v>582</v>
      </c>
      <c r="CC8">
        <f>IFERROR((CC5/(CC5+CC6)),1)</f>
        <v>1</v>
      </c>
      <c r="CE8" s="1" t="s">
        <v>10</v>
      </c>
      <c r="CF8" s="1" t="s">
        <v>564</v>
      </c>
      <c r="CJ8" t="s">
        <v>582</v>
      </c>
      <c r="CK8">
        <f>IFERROR((CK5/(CK5+CK6)),1)</f>
        <v>1</v>
      </c>
      <c r="CM8" s="72"/>
      <c r="CN8" s="1" t="s">
        <v>163</v>
      </c>
      <c r="CO8" s="112" t="s">
        <v>658</v>
      </c>
      <c r="CP8" s="1" t="b">
        <v>1</v>
      </c>
      <c r="CQ8" s="1"/>
      <c r="CR8" s="1"/>
      <c r="CS8" s="1" t="b">
        <v>1</v>
      </c>
      <c r="CU8" s="72"/>
      <c r="CV8" s="1" t="s">
        <v>66</v>
      </c>
      <c r="CW8" s="112" t="s">
        <v>659</v>
      </c>
      <c r="CX8" s="1" t="b">
        <v>1</v>
      </c>
      <c r="CY8" s="1"/>
      <c r="CZ8" s="1"/>
      <c r="DA8" s="1" t="b">
        <v>1</v>
      </c>
      <c r="DH8" t="s">
        <v>583</v>
      </c>
      <c r="DI8">
        <f>IFERROR((DI4/(DI4+DI6)), 1)</f>
        <v>1</v>
      </c>
      <c r="DQ8" t="s">
        <v>40</v>
      </c>
      <c r="DR8">
        <f>COUNTIF(DM10:DM11, FALSE)</f>
        <v>0</v>
      </c>
      <c r="DT8" t="s">
        <v>579</v>
      </c>
      <c r="DU8">
        <v>92</v>
      </c>
      <c r="DY8" t="s">
        <v>38</v>
      </c>
      <c r="DZ8">
        <f>COUNTIF(DZ5:DZ7, TRUE)</f>
        <v>3</v>
      </c>
      <c r="EC8" s="145">
        <v>141</v>
      </c>
      <c r="ED8" t="s">
        <v>660</v>
      </c>
      <c r="EG8" t="s">
        <v>583</v>
      </c>
      <c r="EH8">
        <f>IFERROR((EH4/(EH4+EH6)), 1)</f>
        <v>1</v>
      </c>
      <c r="EO8" t="s">
        <v>583</v>
      </c>
      <c r="EP8">
        <f>IFERROR((EP4/(EP4+EP6)), 1)</f>
        <v>1</v>
      </c>
      <c r="EW8" t="s">
        <v>40</v>
      </c>
      <c r="EX8">
        <f>COUNTIF(ES10:ES11, FALSE)</f>
        <v>0</v>
      </c>
      <c r="EZ8" s="1"/>
      <c r="FA8" s="1">
        <v>53</v>
      </c>
      <c r="FE8" t="s">
        <v>583</v>
      </c>
      <c r="FF8">
        <f>IFERROR((FF4/(FF4+FF6)), 1)</f>
        <v>1</v>
      </c>
      <c r="FH8" t="s">
        <v>581</v>
      </c>
      <c r="FI8">
        <v>8</v>
      </c>
      <c r="FM8" t="s">
        <v>39</v>
      </c>
      <c r="FN8">
        <f>COUNTA(FI11:FI12)</f>
        <v>0</v>
      </c>
      <c r="FU8" t="s">
        <v>40</v>
      </c>
      <c r="FV8">
        <f>COUNTIF(FQ10:FQ11, FALSE)</f>
        <v>0</v>
      </c>
      <c r="FX8" t="s">
        <v>579</v>
      </c>
      <c r="FY8">
        <v>111</v>
      </c>
      <c r="GC8" t="s">
        <v>38</v>
      </c>
      <c r="GD8">
        <f>COUNTIF(GD3:GD7, TRUE)</f>
        <v>4</v>
      </c>
      <c r="GK8" t="s">
        <v>40</v>
      </c>
      <c r="GL8">
        <f>COUNTIF(GG10:GG11, FALSE)</f>
        <v>0</v>
      </c>
    </row>
    <row r="9" spans="3:199" ht="45">
      <c r="C9" s="72"/>
      <c r="D9" s="72" t="s">
        <v>398</v>
      </c>
      <c r="E9" s="84" t="s">
        <v>661</v>
      </c>
      <c r="F9" s="72"/>
      <c r="G9" s="80" t="b">
        <v>1</v>
      </c>
      <c r="I9" s="125" t="b">
        <v>1</v>
      </c>
      <c r="P9" t="s">
        <v>583</v>
      </c>
      <c r="Q9">
        <f>(Q5/(Q5+Q7))</f>
        <v>0</v>
      </c>
      <c r="S9" s="1" t="s">
        <v>10</v>
      </c>
      <c r="T9" s="1" t="s">
        <v>564</v>
      </c>
      <c r="X9" t="s">
        <v>582</v>
      </c>
      <c r="Y9">
        <f>(Y6/(Y6+Y7))</f>
        <v>0.66666666666666663</v>
      </c>
      <c r="AA9" s="1" t="s">
        <v>10</v>
      </c>
      <c r="AB9" s="1" t="s">
        <v>564</v>
      </c>
      <c r="AF9" t="s">
        <v>583</v>
      </c>
      <c r="AG9">
        <f>IFERROR((AG5/(AG5+AG7)), 1)</f>
        <v>1</v>
      </c>
      <c r="AI9" s="1" t="s">
        <v>10</v>
      </c>
      <c r="AJ9" s="1" t="s">
        <v>564</v>
      </c>
      <c r="AN9" t="s">
        <v>582</v>
      </c>
      <c r="AO9">
        <f>(AO6/(AO6+AO7))</f>
        <v>0</v>
      </c>
      <c r="AQ9" s="1" t="s">
        <v>10</v>
      </c>
      <c r="AR9" s="1" t="s">
        <v>564</v>
      </c>
      <c r="AV9" t="s">
        <v>582</v>
      </c>
      <c r="AW9">
        <f>(AW6/(AW6+AW7))</f>
        <v>0.6</v>
      </c>
      <c r="AY9" s="1"/>
      <c r="AZ9" s="1">
        <v>82</v>
      </c>
      <c r="BD9" t="s">
        <v>583</v>
      </c>
      <c r="BE9">
        <f>IFERROR((BE5/(BE5+BE7)), 1)</f>
        <v>1</v>
      </c>
      <c r="BG9" t="s">
        <v>581</v>
      </c>
      <c r="BH9">
        <v>10</v>
      </c>
      <c r="BL9" t="s">
        <v>39</v>
      </c>
      <c r="BM9">
        <f>COUNTA(BH12:BH13)</f>
        <v>0</v>
      </c>
      <c r="BO9" s="1"/>
      <c r="BP9" s="1"/>
      <c r="BT9" t="s">
        <v>583</v>
      </c>
      <c r="BU9">
        <f>IFERROR((BU5/(BU5+BU7)), 1)</f>
        <v>1</v>
      </c>
      <c r="BW9" s="1"/>
      <c r="BX9" s="1"/>
      <c r="CB9" t="s">
        <v>583</v>
      </c>
      <c r="CC9">
        <f>IFERROR((CC5/(CC5+CC7)), 1)</f>
        <v>1</v>
      </c>
      <c r="CE9" s="1"/>
      <c r="CF9" s="1"/>
      <c r="CJ9" t="s">
        <v>583</v>
      </c>
      <c r="CK9">
        <f>IFERROR((CK5/(CK5+CK7)), 1)</f>
        <v>1</v>
      </c>
      <c r="CM9" s="72"/>
      <c r="CN9" s="1" t="s">
        <v>165</v>
      </c>
      <c r="CO9" s="112" t="s">
        <v>662</v>
      </c>
      <c r="CP9" s="1" t="s">
        <v>655</v>
      </c>
      <c r="CQ9" s="1"/>
      <c r="CR9" s="1" t="b">
        <v>1</v>
      </c>
      <c r="CS9" s="1" t="b">
        <v>0</v>
      </c>
      <c r="CU9" s="72"/>
      <c r="CV9" s="1" t="s">
        <v>224</v>
      </c>
      <c r="CW9" s="112" t="s">
        <v>663</v>
      </c>
      <c r="CX9" s="1"/>
      <c r="CY9" s="1" t="b">
        <v>1</v>
      </c>
      <c r="CZ9" s="1"/>
      <c r="DA9" s="1" t="b">
        <v>1</v>
      </c>
      <c r="DL9" s="1" t="s">
        <v>10</v>
      </c>
      <c r="DM9" s="1" t="s">
        <v>564</v>
      </c>
      <c r="DQ9" t="s">
        <v>582</v>
      </c>
      <c r="DR9">
        <f>IFERROR((DR6/(DR6+DR7)),1)</f>
        <v>0.6</v>
      </c>
      <c r="DT9" t="s">
        <v>581</v>
      </c>
      <c r="DU9">
        <v>10</v>
      </c>
      <c r="DY9" t="s">
        <v>39</v>
      </c>
      <c r="DZ9">
        <f>COUNTA(DU12:DU13)</f>
        <v>0</v>
      </c>
      <c r="ER9" s="1" t="s">
        <v>10</v>
      </c>
      <c r="ES9" s="1" t="s">
        <v>564</v>
      </c>
      <c r="EW9" t="s">
        <v>582</v>
      </c>
      <c r="EX9">
        <f>IFERROR((EX6/(EX6+EX7)),1)</f>
        <v>0.6</v>
      </c>
      <c r="EZ9" s="1"/>
      <c r="FA9" s="1">
        <v>58</v>
      </c>
      <c r="FM9" t="s">
        <v>40</v>
      </c>
      <c r="FN9">
        <f>COUNTIF(FI11:FI12, FALSE)</f>
        <v>0</v>
      </c>
      <c r="FP9" s="1" t="s">
        <v>10</v>
      </c>
      <c r="FQ9" s="1" t="s">
        <v>564</v>
      </c>
      <c r="FU9" t="s">
        <v>582</v>
      </c>
      <c r="FV9">
        <f>IFERROR((FV6/(FV6+FV7)),1)</f>
        <v>1</v>
      </c>
      <c r="FX9" t="s">
        <v>581</v>
      </c>
      <c r="FY9">
        <v>13</v>
      </c>
      <c r="GC9" t="s">
        <v>39</v>
      </c>
      <c r="GD9">
        <f>COUNTA(FY12:FY13)</f>
        <v>0</v>
      </c>
      <c r="GF9" s="1" t="s">
        <v>10</v>
      </c>
      <c r="GG9" s="1" t="s">
        <v>564</v>
      </c>
      <c r="GK9" t="s">
        <v>582</v>
      </c>
      <c r="GL9">
        <f>IFERROR((GL6/(GL6+GL7)),1)</f>
        <v>1</v>
      </c>
    </row>
    <row r="10" spans="3:199" ht="45">
      <c r="C10" s="72"/>
      <c r="D10" s="72" t="s">
        <v>181</v>
      </c>
      <c r="E10" s="84" t="s">
        <v>664</v>
      </c>
      <c r="F10" s="72" t="b">
        <v>1</v>
      </c>
      <c r="G10" s="80"/>
      <c r="I10" s="125" t="b">
        <v>1</v>
      </c>
      <c r="S10" s="1"/>
      <c r="T10" s="1">
        <v>48</v>
      </c>
      <c r="X10" t="s">
        <v>583</v>
      </c>
      <c r="Y10">
        <f>(Y6/(Y6+Y8))</f>
        <v>1</v>
      </c>
      <c r="AA10" s="1"/>
      <c r="AB10" s="1">
        <v>48</v>
      </c>
      <c r="AI10" s="1"/>
      <c r="AJ10" s="1">
        <v>41</v>
      </c>
      <c r="AN10" t="s">
        <v>583</v>
      </c>
      <c r="AO10">
        <f>IFERROR((AO6/(AO6+AO8)), 1)</f>
        <v>1</v>
      </c>
      <c r="AQ10" s="1"/>
      <c r="AR10" s="1">
        <v>41</v>
      </c>
      <c r="AV10" t="s">
        <v>583</v>
      </c>
      <c r="AW10">
        <f>IFERROR((AW6/(AW6+AW8)), 1)</f>
        <v>1</v>
      </c>
      <c r="AY10" s="1"/>
      <c r="AZ10" s="1"/>
      <c r="BL10" t="s">
        <v>40</v>
      </c>
      <c r="BM10">
        <f>COUNTIF(BL6:BL7, FALSE)</f>
        <v>0</v>
      </c>
      <c r="BO10" s="1"/>
      <c r="BP10" s="1"/>
      <c r="BW10" s="1"/>
      <c r="BX10" s="1"/>
      <c r="CE10" s="1"/>
      <c r="CF10" s="1"/>
      <c r="CM10" s="72"/>
      <c r="CN10" s="1" t="s">
        <v>167</v>
      </c>
      <c r="CO10" s="112" t="s">
        <v>665</v>
      </c>
      <c r="CP10" s="1" t="b">
        <v>1</v>
      </c>
      <c r="CQ10" s="1"/>
      <c r="CR10" s="1"/>
      <c r="CS10" s="1" t="b">
        <v>1</v>
      </c>
      <c r="CU10" s="72"/>
      <c r="CV10" s="1" t="s">
        <v>478</v>
      </c>
      <c r="CW10" s="112" t="s">
        <v>479</v>
      </c>
      <c r="CX10" s="1"/>
      <c r="CY10" s="1" t="b">
        <v>1</v>
      </c>
      <c r="CZ10" s="1"/>
      <c r="DA10" s="1" t="b">
        <v>1</v>
      </c>
      <c r="DL10" s="1"/>
      <c r="DM10" s="9">
        <v>137</v>
      </c>
      <c r="DQ10" t="s">
        <v>583</v>
      </c>
      <c r="DR10">
        <f>IFERROR((DR6/(DR6+DR8)), 1)</f>
        <v>1</v>
      </c>
      <c r="DY10" t="s">
        <v>40</v>
      </c>
      <c r="DZ10">
        <f>COUNTIF(DU12:DU13, FALSE)</f>
        <v>0</v>
      </c>
      <c r="ER10" s="1"/>
      <c r="ES10" s="1">
        <v>50</v>
      </c>
      <c r="EW10" t="s">
        <v>583</v>
      </c>
      <c r="EX10">
        <f>IFERROR((EX6/(EX6+EX8)), 1)</f>
        <v>1</v>
      </c>
      <c r="FH10" s="1" t="s">
        <v>10</v>
      </c>
      <c r="FI10" s="1" t="s">
        <v>564</v>
      </c>
      <c r="FM10" t="s">
        <v>582</v>
      </c>
      <c r="FN10">
        <f>IFERROR((FN7/(FN7+FN8)),1)</f>
        <v>1</v>
      </c>
      <c r="FU10" t="s">
        <v>583</v>
      </c>
      <c r="FV10">
        <f>IFERROR((FV6/(FV6+FV8)), 1)</f>
        <v>1</v>
      </c>
      <c r="GC10" t="s">
        <v>40</v>
      </c>
      <c r="GD10">
        <f>COUNTIF(GD3:GD7, FALSE)</f>
        <v>1</v>
      </c>
      <c r="GK10" t="s">
        <v>583</v>
      </c>
      <c r="GL10">
        <f>IFERROR((GL6/(GL6+GL8)), 1)</f>
        <v>1</v>
      </c>
    </row>
    <row r="11" spans="3:199" ht="30">
      <c r="C11" s="72"/>
      <c r="D11" s="72" t="s">
        <v>400</v>
      </c>
      <c r="E11" s="84" t="s">
        <v>666</v>
      </c>
      <c r="F11" s="72"/>
      <c r="G11" s="80" t="b">
        <v>1</v>
      </c>
      <c r="I11" s="125" t="b">
        <v>1</v>
      </c>
      <c r="AI11" s="1"/>
      <c r="AJ11" s="1">
        <v>86</v>
      </c>
      <c r="AQ11" s="1"/>
      <c r="AR11" s="1">
        <v>86</v>
      </c>
      <c r="BG11" s="1" t="s">
        <v>10</v>
      </c>
      <c r="BH11" s="1" t="s">
        <v>564</v>
      </c>
      <c r="BL11" t="s">
        <v>582</v>
      </c>
      <c r="BM11">
        <f>(BM8/(BM8+BM9))</f>
        <v>1</v>
      </c>
      <c r="CM11" s="74"/>
      <c r="CN11" s="1" t="s">
        <v>169</v>
      </c>
      <c r="CO11" s="112" t="s">
        <v>665</v>
      </c>
      <c r="CP11" s="1" t="b">
        <v>1</v>
      </c>
      <c r="CQ11" s="1"/>
      <c r="CR11" s="1"/>
      <c r="CS11" s="1" t="b">
        <v>1</v>
      </c>
      <c r="CU11" s="72"/>
      <c r="CV11" s="1" t="s">
        <v>68</v>
      </c>
      <c r="CW11" s="112" t="s">
        <v>667</v>
      </c>
      <c r="CX11" s="1" t="b">
        <v>1</v>
      </c>
      <c r="CY11" s="1"/>
      <c r="CZ11" s="1"/>
      <c r="DA11" s="1" t="b">
        <v>1</v>
      </c>
      <c r="DM11" s="145" t="s">
        <v>96</v>
      </c>
      <c r="DT11" s="1" t="s">
        <v>10</v>
      </c>
      <c r="DU11" s="1" t="s">
        <v>564</v>
      </c>
      <c r="DY11" t="s">
        <v>582</v>
      </c>
      <c r="DZ11">
        <f>IFERROR((DZ8/(DZ8+DZ9)),1)</f>
        <v>1</v>
      </c>
      <c r="ER11" s="1"/>
      <c r="ES11" s="1">
        <v>55</v>
      </c>
      <c r="FM11" t="s">
        <v>583</v>
      </c>
      <c r="FN11">
        <f>IFERROR((FN7/(FN7+FN9)), 1)</f>
        <v>1</v>
      </c>
      <c r="FX11" s="1" t="s">
        <v>10</v>
      </c>
      <c r="FY11" s="1" t="s">
        <v>564</v>
      </c>
      <c r="GC11" t="s">
        <v>582</v>
      </c>
      <c r="GD11">
        <f>IFERROR((GD8/(GD8+GD9)),1)</f>
        <v>1</v>
      </c>
    </row>
    <row r="12" spans="3:199" ht="30">
      <c r="C12" s="72"/>
      <c r="D12" s="72" t="s">
        <v>403</v>
      </c>
      <c r="E12" s="84" t="s">
        <v>668</v>
      </c>
      <c r="F12" s="72"/>
      <c r="G12" s="80" t="b">
        <v>1</v>
      </c>
      <c r="I12" s="125" t="b">
        <v>1</v>
      </c>
      <c r="BG12" s="1"/>
      <c r="BH12" s="1"/>
      <c r="BL12" t="s">
        <v>583</v>
      </c>
      <c r="BM12">
        <f>IFERROR((BM8/(BM8+BM10)), 1)</f>
        <v>1</v>
      </c>
      <c r="CM12" t="s">
        <v>579</v>
      </c>
      <c r="CN12">
        <v>213</v>
      </c>
      <c r="CR12" t="s">
        <v>38</v>
      </c>
      <c r="CS12">
        <f>COUNTIF(CS9:CS11, TRUE)</f>
        <v>2</v>
      </c>
      <c r="CU12" s="74"/>
      <c r="CV12" s="1" t="s">
        <v>70</v>
      </c>
      <c r="CW12" s="112" t="s">
        <v>669</v>
      </c>
      <c r="CX12" s="1" t="b">
        <v>1</v>
      </c>
      <c r="CY12" s="1"/>
      <c r="CZ12" s="1"/>
      <c r="DA12" s="1" t="b">
        <v>1</v>
      </c>
      <c r="DM12" s="145">
        <v>40000000</v>
      </c>
      <c r="DY12" t="s">
        <v>583</v>
      </c>
      <c r="DZ12">
        <f>IFERROR((DZ8/(DZ8+DZ10)), 1)</f>
        <v>1</v>
      </c>
      <c r="FX12" s="1"/>
      <c r="FY12" s="1"/>
      <c r="GC12" t="s">
        <v>583</v>
      </c>
      <c r="GD12">
        <f>IFERROR((GD8/(GD8+GD10)), 1)</f>
        <v>0.8</v>
      </c>
    </row>
    <row r="13" spans="3:199" ht="30">
      <c r="C13" s="72"/>
      <c r="D13" s="72" t="s">
        <v>183</v>
      </c>
      <c r="E13" s="84" t="s">
        <v>670</v>
      </c>
      <c r="F13" s="72" t="b">
        <v>1</v>
      </c>
      <c r="G13" s="80"/>
      <c r="I13" s="125" t="b">
        <v>1</v>
      </c>
      <c r="BG13" s="1"/>
      <c r="BH13" s="1"/>
      <c r="CM13" t="s">
        <v>581</v>
      </c>
      <c r="CN13">
        <v>18</v>
      </c>
      <c r="CR13" t="s">
        <v>39</v>
      </c>
      <c r="CS13">
        <f>COUNTA(CN16:CN17)</f>
        <v>2</v>
      </c>
      <c r="CU13" t="s">
        <v>579</v>
      </c>
      <c r="CV13">
        <v>182</v>
      </c>
      <c r="CZ13" t="s">
        <v>38</v>
      </c>
      <c r="DA13">
        <f>COUNTIF(DA10:DA12, TRUE)</f>
        <v>3</v>
      </c>
    </row>
    <row r="14" spans="3:199" ht="45">
      <c r="C14" s="72"/>
      <c r="D14" s="72" t="s">
        <v>671</v>
      </c>
      <c r="E14" s="84" t="s">
        <v>672</v>
      </c>
      <c r="F14" s="72" t="b">
        <v>1</v>
      </c>
      <c r="G14" s="80"/>
      <c r="I14" s="125" t="b">
        <v>0</v>
      </c>
      <c r="CR14" t="s">
        <v>40</v>
      </c>
      <c r="CS14">
        <f>COUNTIF(CS3:CS11, FALSE)</f>
        <v>3</v>
      </c>
      <c r="CU14" t="s">
        <v>581</v>
      </c>
      <c r="CV14">
        <v>20</v>
      </c>
      <c r="CZ14" t="s">
        <v>39</v>
      </c>
      <c r="DA14">
        <f>COUNTA(CV17:CV18)</f>
        <v>0</v>
      </c>
    </row>
    <row r="15" spans="3:199" ht="75">
      <c r="C15" s="72"/>
      <c r="D15" s="72" t="s">
        <v>673</v>
      </c>
      <c r="E15" s="85" t="s">
        <v>674</v>
      </c>
      <c r="F15" s="72" t="b">
        <v>1</v>
      </c>
      <c r="G15" s="80"/>
      <c r="I15" s="125" t="b">
        <v>0</v>
      </c>
      <c r="CM15" s="1" t="s">
        <v>10</v>
      </c>
      <c r="CN15" s="1" t="s">
        <v>564</v>
      </c>
      <c r="CR15" t="s">
        <v>582</v>
      </c>
      <c r="CS15">
        <f>IFERROR((CS12/(CS12+CS13)),1)</f>
        <v>0.5</v>
      </c>
      <c r="CZ15" t="s">
        <v>40</v>
      </c>
      <c r="DA15">
        <f>COUNTIF(DA4:DA12, FALSE)</f>
        <v>0</v>
      </c>
    </row>
    <row r="16" spans="3:199" ht="69" customHeight="1">
      <c r="C16" s="74"/>
      <c r="D16" s="74" t="s">
        <v>186</v>
      </c>
      <c r="E16" s="86" t="s">
        <v>675</v>
      </c>
      <c r="F16" s="74" t="b">
        <v>1</v>
      </c>
      <c r="G16" s="81"/>
      <c r="H16" s="127"/>
      <c r="I16" s="114" t="b">
        <v>1</v>
      </c>
      <c r="CM16" s="1"/>
      <c r="CN16" s="1">
        <v>51</v>
      </c>
      <c r="CR16" t="s">
        <v>583</v>
      </c>
      <c r="CS16">
        <f>IFERROR((CS12/(CS12+CS14)), 1)</f>
        <v>0.4</v>
      </c>
      <c r="CU16" s="1" t="s">
        <v>10</v>
      </c>
      <c r="CV16" s="1" t="s">
        <v>564</v>
      </c>
      <c r="CZ16" t="s">
        <v>582</v>
      </c>
      <c r="DA16">
        <f>IFERROR((DA13/(DA13+DA14)),1)</f>
        <v>1</v>
      </c>
    </row>
    <row r="17" spans="3:105">
      <c r="C17" t="s">
        <v>579</v>
      </c>
      <c r="D17">
        <v>185</v>
      </c>
      <c r="H17" t="s">
        <v>38</v>
      </c>
      <c r="I17">
        <f>COUNTIF(I3:I16, TRUE)</f>
        <v>12</v>
      </c>
      <c r="CM17" s="1"/>
      <c r="CN17" s="1">
        <v>63</v>
      </c>
      <c r="CZ17" t="s">
        <v>583</v>
      </c>
      <c r="DA17">
        <f>IFERROR((DA13/(DA13+DA15)), 1)</f>
        <v>1</v>
      </c>
    </row>
    <row r="18" spans="3:105">
      <c r="C18" t="s">
        <v>581</v>
      </c>
      <c r="D18" cm="1">
        <f t="array" ref="D18">SUM(VALUE(MID(D3:D16, FIND("-", D3:D16) + 1, LEN(D3:D16))) - VALUE(LEFT(D3:D16, FIND("-", D3:D16) - 1)) + 1)</f>
        <v>31</v>
      </c>
      <c r="H18" t="s">
        <v>39</v>
      </c>
      <c r="I18">
        <v>0</v>
      </c>
      <c r="CM18" s="1"/>
      <c r="CN18" s="1">
        <v>76</v>
      </c>
    </row>
    <row r="19" spans="3:105">
      <c r="H19" t="s">
        <v>40</v>
      </c>
      <c r="I19">
        <f>COUNTIF(I3:I16, FALSE)</f>
        <v>2</v>
      </c>
      <c r="CM19" s="1"/>
      <c r="CN19" s="1">
        <v>123</v>
      </c>
    </row>
    <row r="20" spans="3:105">
      <c r="H20" t="s">
        <v>582</v>
      </c>
      <c r="I20">
        <f>(I17/(I17+I18))</f>
        <v>1</v>
      </c>
      <c r="CM20" s="1"/>
      <c r="CN20" s="1">
        <v>133</v>
      </c>
    </row>
    <row r="21" spans="3:105">
      <c r="H21" t="s">
        <v>583</v>
      </c>
      <c r="I21">
        <f>(I17/(I17+I19))</f>
        <v>0.8571428571428571</v>
      </c>
      <c r="CM21" s="1"/>
      <c r="CN21" s="1">
        <v>201</v>
      </c>
    </row>
  </sheetData>
  <mergeCells count="1">
    <mergeCell ref="GP2:G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6282-6EED-45DA-8047-08209114EE8B}">
  <sheetPr>
    <tabColor theme="9" tint="0.39997558519241921"/>
  </sheetPr>
  <dimension ref="C3:BE8"/>
  <sheetViews>
    <sheetView workbookViewId="0">
      <selection activeCell="C3" sqref="C3:H3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style="67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style="67" customWidth="1"/>
    <col min="56" max="56" width="15.5703125" bestFit="1" customWidth="1"/>
    <col min="57" max="57" width="11" bestFit="1" customWidth="1"/>
  </cols>
  <sheetData>
    <row r="3" spans="3:57">
      <c r="C3" s="70" t="s">
        <v>3</v>
      </c>
      <c r="D3" s="70" t="s">
        <v>564</v>
      </c>
      <c r="E3" s="99" t="s">
        <v>565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564</v>
      </c>
      <c r="L3" s="99" t="s">
        <v>565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564</v>
      </c>
      <c r="S3" s="99" t="s">
        <v>565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564</v>
      </c>
      <c r="Z3" s="99" t="s">
        <v>565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564</v>
      </c>
      <c r="AG3" s="99" t="s">
        <v>565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564</v>
      </c>
      <c r="AN3" s="99" t="s">
        <v>565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564</v>
      </c>
      <c r="AU3" s="99" t="s">
        <v>565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564</v>
      </c>
      <c r="BB3" s="99" t="s">
        <v>565</v>
      </c>
      <c r="BC3" s="70" t="s">
        <v>52</v>
      </c>
      <c r="BD3" s="88" t="s">
        <v>53</v>
      </c>
      <c r="BE3" s="71" t="s">
        <v>54</v>
      </c>
    </row>
    <row r="4" spans="3:57" ht="30">
      <c r="C4" s="91" t="s">
        <v>568</v>
      </c>
      <c r="D4" s="92" t="s">
        <v>269</v>
      </c>
      <c r="E4" s="94" t="s">
        <v>340</v>
      </c>
      <c r="F4" s="92" t="b">
        <v>1</v>
      </c>
      <c r="G4" s="92"/>
      <c r="H4" s="92"/>
      <c r="J4" s="91" t="s">
        <v>569</v>
      </c>
      <c r="K4" s="92" t="s">
        <v>276</v>
      </c>
      <c r="L4" s="94" t="s">
        <v>277</v>
      </c>
      <c r="M4" s="92" t="b">
        <v>1</v>
      </c>
      <c r="N4" s="92"/>
      <c r="O4" s="92"/>
      <c r="Q4" s="101" t="s">
        <v>570</v>
      </c>
      <c r="R4" s="91" t="s">
        <v>332</v>
      </c>
      <c r="S4" s="94" t="s">
        <v>340</v>
      </c>
      <c r="T4" s="92" t="b">
        <v>1</v>
      </c>
      <c r="U4" s="92"/>
      <c r="V4" s="92"/>
      <c r="X4" s="91" t="s">
        <v>571</v>
      </c>
      <c r="Y4" s="92" t="s">
        <v>297</v>
      </c>
      <c r="Z4" s="94" t="s">
        <v>356</v>
      </c>
      <c r="AA4" s="92" t="b">
        <v>1</v>
      </c>
      <c r="AB4" s="92"/>
      <c r="AC4" s="92"/>
      <c r="AE4" s="91" t="s">
        <v>572</v>
      </c>
      <c r="AF4" s="92" t="s">
        <v>267</v>
      </c>
      <c r="AG4" s="94" t="s">
        <v>293</v>
      </c>
      <c r="AH4" s="92" t="b">
        <v>1</v>
      </c>
      <c r="AI4" s="92"/>
      <c r="AJ4" s="92"/>
      <c r="AL4" s="91" t="s">
        <v>573</v>
      </c>
      <c r="AM4" s="92" t="s">
        <v>152</v>
      </c>
      <c r="AN4" s="94" t="s">
        <v>329</v>
      </c>
      <c r="AO4" s="92" t="b">
        <v>1</v>
      </c>
      <c r="AP4" s="92"/>
      <c r="AQ4" s="92"/>
      <c r="AS4" s="91" t="s">
        <v>574</v>
      </c>
      <c r="AT4" s="92" t="s">
        <v>269</v>
      </c>
      <c r="AU4" s="94" t="s">
        <v>376</v>
      </c>
      <c r="AV4" s="92" t="b">
        <v>1</v>
      </c>
      <c r="AW4" s="92"/>
      <c r="AX4" s="92"/>
      <c r="AZ4" s="91" t="s">
        <v>676</v>
      </c>
      <c r="BA4" s="92" t="s">
        <v>267</v>
      </c>
      <c r="BB4" s="94" t="s">
        <v>293</v>
      </c>
      <c r="BC4" s="92" t="b">
        <v>1</v>
      </c>
      <c r="BD4" s="92"/>
      <c r="BE4" s="92"/>
    </row>
    <row r="5" spans="3:57" ht="45">
      <c r="C5" s="80"/>
      <c r="D5" s="73" t="s">
        <v>267</v>
      </c>
      <c r="E5" s="89" t="s">
        <v>346</v>
      </c>
      <c r="F5" s="73" t="b">
        <v>1</v>
      </c>
      <c r="G5" s="73"/>
      <c r="H5" s="73"/>
      <c r="J5" s="81"/>
      <c r="K5" s="76" t="s">
        <v>278</v>
      </c>
      <c r="L5" s="90" t="s">
        <v>279</v>
      </c>
      <c r="M5" s="76" t="b">
        <v>1</v>
      </c>
      <c r="N5" s="76"/>
      <c r="O5" s="76"/>
      <c r="Q5" s="72"/>
      <c r="R5" s="80" t="s">
        <v>333</v>
      </c>
      <c r="S5" s="89" t="s">
        <v>353</v>
      </c>
      <c r="T5" s="73"/>
      <c r="U5" s="73"/>
      <c r="V5" s="73" t="b">
        <v>1</v>
      </c>
      <c r="X5" s="80"/>
      <c r="Y5" s="73" t="s">
        <v>299</v>
      </c>
      <c r="Z5" s="89" t="s">
        <v>357</v>
      </c>
      <c r="AA5" s="73"/>
      <c r="AB5" s="73"/>
      <c r="AC5" s="73" t="b">
        <v>1</v>
      </c>
      <c r="AE5" s="80"/>
      <c r="AF5" s="110">
        <v>70</v>
      </c>
      <c r="AG5" s="89" t="s">
        <v>359</v>
      </c>
      <c r="AH5" s="73"/>
      <c r="AI5" s="73" t="s">
        <v>677</v>
      </c>
      <c r="AJ5" s="73"/>
      <c r="AL5" s="80"/>
      <c r="AM5" s="73" t="s">
        <v>327</v>
      </c>
      <c r="AN5" s="89" t="s">
        <v>371</v>
      </c>
      <c r="AO5" s="73" t="b">
        <v>1</v>
      </c>
      <c r="AP5" s="73"/>
      <c r="AQ5" s="73"/>
      <c r="AS5" s="81"/>
      <c r="AT5" s="76" t="s">
        <v>304</v>
      </c>
      <c r="AU5" s="90" t="s">
        <v>678</v>
      </c>
      <c r="AV5" s="76"/>
      <c r="AW5" s="76" t="b">
        <v>1</v>
      </c>
      <c r="AX5" s="76"/>
      <c r="AZ5" s="81"/>
      <c r="BA5" s="76" t="s">
        <v>325</v>
      </c>
      <c r="BB5" s="90" t="s">
        <v>382</v>
      </c>
      <c r="BC5" s="76" t="b">
        <v>1</v>
      </c>
      <c r="BD5" s="76"/>
      <c r="BE5" s="76"/>
    </row>
    <row r="6" spans="3:57" ht="30">
      <c r="C6" s="81"/>
      <c r="D6" s="76" t="s">
        <v>271</v>
      </c>
      <c r="E6" s="90" t="s">
        <v>349</v>
      </c>
      <c r="F6" s="76" t="b">
        <v>1</v>
      </c>
      <c r="G6" s="76"/>
      <c r="H6" s="76"/>
      <c r="Q6" s="74"/>
      <c r="R6" s="81" t="s">
        <v>267</v>
      </c>
      <c r="S6" s="90" t="s">
        <v>355</v>
      </c>
      <c r="T6" s="76" t="b">
        <v>1</v>
      </c>
      <c r="U6" s="76"/>
      <c r="V6" s="76"/>
      <c r="X6" s="81"/>
      <c r="Y6" s="105" t="s">
        <v>301</v>
      </c>
      <c r="Z6" s="90" t="s">
        <v>354</v>
      </c>
      <c r="AA6" s="76" t="b">
        <v>1</v>
      </c>
      <c r="AB6" s="76"/>
      <c r="AC6" s="76"/>
      <c r="AE6" s="80"/>
      <c r="AF6" s="73" t="s">
        <v>291</v>
      </c>
      <c r="AG6" s="89" t="s">
        <v>368</v>
      </c>
      <c r="AH6" s="73" t="b">
        <v>1</v>
      </c>
      <c r="AI6" s="73"/>
      <c r="AJ6" s="73"/>
      <c r="AL6" s="81"/>
      <c r="AM6" s="76" t="s">
        <v>330</v>
      </c>
      <c r="AN6" s="90" t="s">
        <v>374</v>
      </c>
      <c r="AO6" s="76" t="b">
        <v>1</v>
      </c>
      <c r="AP6" s="76"/>
      <c r="AQ6" s="76"/>
      <c r="AT6" s="109"/>
    </row>
    <row r="7" spans="3:57" ht="30">
      <c r="AE7" s="81"/>
      <c r="AF7" s="76" t="s">
        <v>295</v>
      </c>
      <c r="AG7" s="90" t="s">
        <v>296</v>
      </c>
      <c r="AH7" s="76" t="b">
        <v>1</v>
      </c>
      <c r="AI7" s="76"/>
      <c r="AJ7" s="76" t="b">
        <v>1</v>
      </c>
    </row>
    <row r="8" spans="3:57">
      <c r="AF8" s="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A038-811B-42C7-9501-B14EB4F150BF}">
  <sheetPr>
    <tabColor theme="9" tint="0.39997558519241921"/>
  </sheetPr>
  <dimension ref="C3:CU13"/>
  <sheetViews>
    <sheetView topLeftCell="T1" workbookViewId="0">
      <selection activeCell="X5" sqref="X5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style="67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style="67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564</v>
      </c>
      <c r="E3" s="95" t="s">
        <v>565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564</v>
      </c>
      <c r="L3" s="95" t="s">
        <v>565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564</v>
      </c>
      <c r="S3" s="96" t="s">
        <v>565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564</v>
      </c>
      <c r="Z3" s="96" t="s">
        <v>565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564</v>
      </c>
      <c r="AG3" s="96" t="s">
        <v>565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564</v>
      </c>
      <c r="AN3" s="96" t="s">
        <v>565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564</v>
      </c>
      <c r="AU3" s="96" t="s">
        <v>565</v>
      </c>
      <c r="AV3" s="71" t="s">
        <v>52</v>
      </c>
      <c r="AW3" s="71" t="s">
        <v>53</v>
      </c>
      <c r="AX3" s="71" t="s">
        <v>54</v>
      </c>
      <c r="AZ3" s="70" t="s">
        <v>3</v>
      </c>
      <c r="BA3" s="88" t="s">
        <v>564</v>
      </c>
      <c r="BB3" s="96" t="s">
        <v>565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564</v>
      </c>
      <c r="BI3" s="96" t="s">
        <v>565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564</v>
      </c>
      <c r="BP3" s="96" t="s">
        <v>565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564</v>
      </c>
      <c r="BW3" s="96" t="s">
        <v>565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564</v>
      </c>
      <c r="CD3" s="96" t="s">
        <v>565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564</v>
      </c>
      <c r="CK3" s="96" t="s">
        <v>565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564</v>
      </c>
      <c r="CR3" s="96" t="s">
        <v>565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585</v>
      </c>
      <c r="D4" s="69"/>
      <c r="E4" s="100"/>
      <c r="F4" s="98"/>
      <c r="G4" s="98"/>
      <c r="H4" s="98"/>
      <c r="J4" s="97" t="s">
        <v>590</v>
      </c>
      <c r="K4" s="106"/>
      <c r="L4" s="100"/>
      <c r="M4" s="98"/>
      <c r="N4" s="98"/>
      <c r="O4" s="98"/>
      <c r="Q4" s="91" t="s">
        <v>592</v>
      </c>
      <c r="R4" s="92" t="s">
        <v>289</v>
      </c>
      <c r="S4" s="94" t="s">
        <v>290</v>
      </c>
      <c r="T4" s="92" t="b">
        <v>1</v>
      </c>
      <c r="U4" s="92"/>
      <c r="V4" s="92"/>
      <c r="X4" s="91" t="s">
        <v>594</v>
      </c>
      <c r="Y4" s="92" t="s">
        <v>269</v>
      </c>
      <c r="Z4" s="94" t="s">
        <v>679</v>
      </c>
      <c r="AA4" s="92"/>
      <c r="AB4" s="92" t="b">
        <v>1</v>
      </c>
      <c r="AC4" s="92"/>
      <c r="AE4" s="69" t="s">
        <v>680</v>
      </c>
      <c r="AF4" s="104"/>
      <c r="AG4" s="98"/>
      <c r="AH4" s="98"/>
      <c r="AI4" s="98"/>
      <c r="AJ4" s="98"/>
      <c r="AL4" s="101" t="s">
        <v>600</v>
      </c>
      <c r="AM4" s="115">
        <v>43</v>
      </c>
      <c r="AN4" s="116" t="s">
        <v>681</v>
      </c>
      <c r="AO4" s="91"/>
      <c r="AP4" s="92" t="s">
        <v>655</v>
      </c>
      <c r="AQ4" s="92"/>
      <c r="AS4" s="91" t="s">
        <v>602</v>
      </c>
      <c r="AT4" s="92" t="s">
        <v>308</v>
      </c>
      <c r="AU4" s="94" t="s">
        <v>682</v>
      </c>
      <c r="AV4" s="92" t="b">
        <v>1</v>
      </c>
      <c r="AW4" s="92"/>
      <c r="AX4" s="92"/>
      <c r="AZ4" s="69" t="s">
        <v>604</v>
      </c>
      <c r="BA4" s="98" t="s">
        <v>282</v>
      </c>
      <c r="BB4" s="100" t="s">
        <v>683</v>
      </c>
      <c r="BC4" s="98" t="b">
        <v>1</v>
      </c>
      <c r="BD4" s="98"/>
      <c r="BE4" s="98"/>
      <c r="BG4" s="97" t="s">
        <v>607</v>
      </c>
      <c r="BH4" s="97"/>
      <c r="BI4" s="97"/>
      <c r="BJ4" s="97"/>
      <c r="BK4" s="97"/>
      <c r="BL4" s="69"/>
      <c r="BN4" s="69" t="s">
        <v>609</v>
      </c>
      <c r="BO4" s="98"/>
      <c r="BP4" s="98"/>
      <c r="BQ4" s="98"/>
      <c r="BR4" s="98"/>
      <c r="BS4" s="98"/>
      <c r="BU4" s="69" t="s">
        <v>614</v>
      </c>
      <c r="BV4" s="98"/>
      <c r="BW4" s="98"/>
      <c r="BX4" s="98"/>
      <c r="BY4" s="98"/>
      <c r="BZ4" s="98"/>
      <c r="CB4" s="97" t="s">
        <v>684</v>
      </c>
      <c r="CC4" s="97"/>
      <c r="CD4" s="97"/>
      <c r="CE4" s="97"/>
      <c r="CF4" s="69"/>
      <c r="CG4" s="98"/>
      <c r="CI4" s="91" t="s">
        <v>685</v>
      </c>
      <c r="CJ4" s="108">
        <v>51</v>
      </c>
      <c r="CK4" s="94" t="s">
        <v>686</v>
      </c>
      <c r="CL4" s="92"/>
      <c r="CM4" s="92" t="s">
        <v>655</v>
      </c>
      <c r="CN4" s="92"/>
      <c r="CP4" s="101" t="s">
        <v>622</v>
      </c>
      <c r="CQ4" s="91" t="s">
        <v>553</v>
      </c>
      <c r="CR4" s="94" t="s">
        <v>687</v>
      </c>
      <c r="CS4" s="92"/>
      <c r="CT4" s="92" t="b">
        <v>1</v>
      </c>
      <c r="CU4" s="92"/>
    </row>
    <row r="5" spans="3:99" ht="45">
      <c r="Q5" s="81"/>
      <c r="R5" s="76" t="s">
        <v>180</v>
      </c>
      <c r="S5" s="90" t="s">
        <v>417</v>
      </c>
      <c r="T5" s="76" t="b">
        <v>1</v>
      </c>
      <c r="U5" s="76"/>
      <c r="V5" s="76"/>
      <c r="X5" s="102"/>
      <c r="Y5" s="107"/>
      <c r="Z5" s="103"/>
      <c r="AA5" s="102"/>
      <c r="AB5" s="102"/>
      <c r="AC5" s="102"/>
      <c r="AL5" s="74"/>
      <c r="AM5" s="74" t="s">
        <v>258</v>
      </c>
      <c r="AN5" s="86" t="s">
        <v>688</v>
      </c>
      <c r="AO5" s="81" t="b">
        <v>1</v>
      </c>
      <c r="AP5" s="76"/>
      <c r="AQ5" s="76" t="b">
        <v>1</v>
      </c>
      <c r="AS5" s="80"/>
      <c r="AT5" s="73" t="s">
        <v>313</v>
      </c>
      <c r="AU5" s="89" t="s">
        <v>314</v>
      </c>
      <c r="AV5" s="73" t="b">
        <v>1</v>
      </c>
      <c r="AW5" s="73"/>
      <c r="AX5" s="73"/>
      <c r="CI5" s="80"/>
      <c r="CJ5" s="73" t="s">
        <v>311</v>
      </c>
      <c r="CK5" s="89" t="s">
        <v>527</v>
      </c>
      <c r="CL5" s="73"/>
      <c r="CM5" s="73" t="b">
        <v>1</v>
      </c>
      <c r="CN5" s="73"/>
      <c r="CP5" s="72"/>
      <c r="CQ5" s="80" t="s">
        <v>499</v>
      </c>
      <c r="CR5" s="89" t="s">
        <v>689</v>
      </c>
      <c r="CS5" s="73"/>
      <c r="CT5" s="73" t="b">
        <v>1</v>
      </c>
      <c r="CU5" s="73"/>
    </row>
    <row r="6" spans="3:99" ht="30">
      <c r="AS6" s="80"/>
      <c r="AT6" s="73" t="s">
        <v>311</v>
      </c>
      <c r="AU6" s="89" t="s">
        <v>690</v>
      </c>
      <c r="AV6" s="73" t="b">
        <v>1</v>
      </c>
      <c r="AW6" s="73"/>
      <c r="AX6" s="73"/>
      <c r="CI6" s="81"/>
      <c r="CJ6" s="76" t="s">
        <v>523</v>
      </c>
      <c r="CK6" s="90" t="s">
        <v>691</v>
      </c>
      <c r="CL6" s="76"/>
      <c r="CM6" s="76" t="b">
        <v>1</v>
      </c>
      <c r="CN6" s="76"/>
      <c r="CP6" s="74"/>
      <c r="CQ6" s="81" t="s">
        <v>152</v>
      </c>
      <c r="CR6" s="90" t="s">
        <v>692</v>
      </c>
      <c r="CS6" s="76"/>
      <c r="CT6" s="76" t="b">
        <v>1</v>
      </c>
      <c r="CU6" s="76"/>
    </row>
    <row r="7" spans="3:99" ht="30">
      <c r="AS7" s="80"/>
      <c r="AT7" s="73" t="s">
        <v>315</v>
      </c>
      <c r="AU7" s="89" t="s">
        <v>693</v>
      </c>
      <c r="AV7" s="73" t="b">
        <v>1</v>
      </c>
      <c r="AW7" s="73"/>
      <c r="AX7" s="73"/>
    </row>
    <row r="8" spans="3:99" ht="30">
      <c r="AS8" s="80"/>
      <c r="AT8" s="73" t="s">
        <v>291</v>
      </c>
      <c r="AU8" s="89" t="s">
        <v>694</v>
      </c>
      <c r="AV8" s="73" t="b">
        <v>1</v>
      </c>
      <c r="AW8" s="73"/>
      <c r="AX8" s="73" t="b">
        <v>1</v>
      </c>
    </row>
    <row r="9" spans="3:99" ht="30">
      <c r="AS9" s="80"/>
      <c r="AT9" s="73" t="s">
        <v>90</v>
      </c>
      <c r="AU9" s="89" t="s">
        <v>695</v>
      </c>
      <c r="AV9" s="73" t="b">
        <v>1</v>
      </c>
      <c r="AW9" s="73"/>
      <c r="AX9" s="73"/>
    </row>
    <row r="10" spans="3:99" ht="30">
      <c r="AS10" s="80"/>
      <c r="AT10" s="73" t="s">
        <v>696</v>
      </c>
      <c r="AU10" s="89" t="s">
        <v>695</v>
      </c>
      <c r="AV10" s="73" t="b">
        <v>1</v>
      </c>
      <c r="AW10" s="73"/>
      <c r="AX10" s="73"/>
    </row>
    <row r="11" spans="3:99" ht="30">
      <c r="AS11" s="80"/>
      <c r="AT11" s="73" t="s">
        <v>320</v>
      </c>
      <c r="AU11" s="89" t="s">
        <v>697</v>
      </c>
      <c r="AV11" s="73" t="b">
        <v>1</v>
      </c>
      <c r="AW11" s="73"/>
      <c r="AX11" s="73"/>
    </row>
    <row r="12" spans="3:99" ht="30">
      <c r="AS12" s="80"/>
      <c r="AT12" s="73" t="s">
        <v>66</v>
      </c>
      <c r="AU12" s="89" t="s">
        <v>698</v>
      </c>
      <c r="AV12" s="73" t="b">
        <v>1</v>
      </c>
      <c r="AW12" s="73"/>
      <c r="AX12" s="73"/>
    </row>
    <row r="13" spans="3:99" ht="45">
      <c r="AS13" s="81"/>
      <c r="AT13" s="76" t="s">
        <v>400</v>
      </c>
      <c r="AU13" s="90" t="s">
        <v>699</v>
      </c>
      <c r="AV13" s="76" t="b">
        <v>1</v>
      </c>
      <c r="AW13" s="76"/>
      <c r="AX13" s="7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1C25-D8CF-4D80-9252-2E94B7754DF6}">
  <sheetPr>
    <tabColor rgb="FFD48AFF"/>
  </sheetPr>
  <dimension ref="C1:BE18"/>
  <sheetViews>
    <sheetView topLeftCell="H1" workbookViewId="0">
      <selection activeCell="AS11" sqref="AS11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</cols>
  <sheetData>
    <row r="1" spans="3:57">
      <c r="L1" s="67"/>
      <c r="S1" s="67"/>
      <c r="Z1" s="67"/>
      <c r="AG1" s="67"/>
      <c r="AN1" s="67"/>
      <c r="BB1" s="67"/>
    </row>
    <row r="2" spans="3:57">
      <c r="L2" s="67"/>
      <c r="S2" s="67"/>
      <c r="Z2" s="67"/>
      <c r="AG2" s="67"/>
      <c r="AN2" s="67"/>
      <c r="BB2" s="67"/>
    </row>
    <row r="3" spans="3:57">
      <c r="C3" s="70" t="s">
        <v>3</v>
      </c>
      <c r="D3" s="70" t="s">
        <v>564</v>
      </c>
      <c r="E3" s="99" t="s">
        <v>565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564</v>
      </c>
      <c r="L3" s="99" t="s">
        <v>565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564</v>
      </c>
      <c r="S3" s="99" t="s">
        <v>565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564</v>
      </c>
      <c r="Z3" s="99" t="s">
        <v>565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564</v>
      </c>
      <c r="AG3" s="99" t="s">
        <v>565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564</v>
      </c>
      <c r="AN3" s="99" t="s">
        <v>565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564</v>
      </c>
      <c r="AU3" s="99" t="s">
        <v>565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564</v>
      </c>
      <c r="BB3" s="99" t="s">
        <v>565</v>
      </c>
      <c r="BC3" s="70" t="s">
        <v>52</v>
      </c>
      <c r="BD3" s="88" t="s">
        <v>53</v>
      </c>
      <c r="BE3" s="71" t="s">
        <v>54</v>
      </c>
    </row>
    <row r="4" spans="3:57" ht="30">
      <c r="C4" s="101" t="s">
        <v>568</v>
      </c>
      <c r="D4" s="91" t="s">
        <v>269</v>
      </c>
      <c r="E4" s="94" t="s">
        <v>340</v>
      </c>
      <c r="F4" s="92" t="b">
        <v>1</v>
      </c>
      <c r="G4" s="92"/>
      <c r="H4" s="92"/>
      <c r="J4" s="91" t="s">
        <v>569</v>
      </c>
      <c r="K4" s="92" t="s">
        <v>276</v>
      </c>
      <c r="L4" s="94" t="s">
        <v>279</v>
      </c>
      <c r="M4" s="92" t="b">
        <v>1</v>
      </c>
      <c r="N4" s="92"/>
      <c r="O4" s="92"/>
      <c r="Q4" s="91" t="s">
        <v>570</v>
      </c>
      <c r="R4" s="92" t="s">
        <v>332</v>
      </c>
      <c r="S4" s="94" t="s">
        <v>340</v>
      </c>
      <c r="T4" s="92" t="b">
        <v>1</v>
      </c>
      <c r="U4" s="92"/>
      <c r="V4" s="92"/>
      <c r="X4" s="101" t="s">
        <v>571</v>
      </c>
      <c r="Y4" s="101" t="s">
        <v>700</v>
      </c>
      <c r="Z4" s="116" t="s">
        <v>701</v>
      </c>
      <c r="AA4" s="101" t="b">
        <v>1</v>
      </c>
      <c r="AB4" s="101"/>
      <c r="AC4" s="91"/>
      <c r="AE4" s="101" t="s">
        <v>572</v>
      </c>
      <c r="AF4" s="101" t="s">
        <v>267</v>
      </c>
      <c r="AG4" s="116" t="s">
        <v>293</v>
      </c>
      <c r="AH4" s="101" t="b">
        <v>1</v>
      </c>
      <c r="AI4" s="91"/>
      <c r="AJ4" s="92"/>
      <c r="AL4" s="91" t="s">
        <v>573</v>
      </c>
      <c r="AM4" s="92" t="s">
        <v>152</v>
      </c>
      <c r="AN4" s="94" t="s">
        <v>702</v>
      </c>
      <c r="AO4" s="92" t="b">
        <v>1</v>
      </c>
      <c r="AP4" s="92"/>
      <c r="AQ4" s="92"/>
      <c r="AS4" s="91" t="s">
        <v>574</v>
      </c>
      <c r="AT4" s="92" t="s">
        <v>269</v>
      </c>
      <c r="AU4" s="94" t="s">
        <v>376</v>
      </c>
      <c r="AV4" s="92" t="b">
        <v>1</v>
      </c>
      <c r="AW4" s="92"/>
      <c r="AX4" s="92"/>
      <c r="AZ4" s="91" t="s">
        <v>676</v>
      </c>
      <c r="BA4" s="92" t="s">
        <v>267</v>
      </c>
      <c r="BB4" s="94" t="s">
        <v>293</v>
      </c>
      <c r="BC4" s="92" t="b">
        <v>1</v>
      </c>
      <c r="BD4" s="92"/>
      <c r="BE4" s="92"/>
    </row>
    <row r="5" spans="3:57" ht="45">
      <c r="C5" s="72"/>
      <c r="D5" s="80" t="s">
        <v>267</v>
      </c>
      <c r="E5" s="89" t="s">
        <v>703</v>
      </c>
      <c r="F5" s="73" t="b">
        <v>1</v>
      </c>
      <c r="G5" s="73"/>
      <c r="H5" s="73"/>
      <c r="J5" s="81"/>
      <c r="K5" s="76" t="s">
        <v>704</v>
      </c>
      <c r="L5" s="90" t="s">
        <v>705</v>
      </c>
      <c r="M5" s="76" t="b">
        <v>1</v>
      </c>
      <c r="N5" s="76"/>
      <c r="O5" s="76"/>
      <c r="Q5" s="80"/>
      <c r="R5" s="73" t="s">
        <v>267</v>
      </c>
      <c r="S5" s="89" t="s">
        <v>355</v>
      </c>
      <c r="T5" s="73" t="b">
        <v>1</v>
      </c>
      <c r="U5" s="73"/>
      <c r="V5" s="73" t="b">
        <v>1</v>
      </c>
      <c r="X5" s="72"/>
      <c r="Y5" s="120" t="s">
        <v>706</v>
      </c>
      <c r="Z5" s="84" t="s">
        <v>707</v>
      </c>
      <c r="AA5" s="72" t="b">
        <v>1</v>
      </c>
      <c r="AB5" s="72"/>
      <c r="AC5" s="80" t="b">
        <v>1</v>
      </c>
      <c r="AE5" s="72"/>
      <c r="AF5" s="120">
        <v>70</v>
      </c>
      <c r="AG5" s="84" t="s">
        <v>359</v>
      </c>
      <c r="AH5" s="72"/>
      <c r="AI5" s="80" t="s">
        <v>677</v>
      </c>
      <c r="AJ5" s="73"/>
      <c r="AL5" s="80"/>
      <c r="AM5" s="73" t="s">
        <v>395</v>
      </c>
      <c r="AN5" s="89" t="s">
        <v>708</v>
      </c>
      <c r="AO5" s="73" t="b">
        <v>1</v>
      </c>
      <c r="AP5" s="73"/>
      <c r="AQ5" s="73"/>
      <c r="AS5" s="80"/>
      <c r="AT5" s="73" t="s">
        <v>709</v>
      </c>
      <c r="AU5" s="89" t="s">
        <v>710</v>
      </c>
      <c r="AV5" s="73"/>
      <c r="AW5" s="73" t="b">
        <v>1</v>
      </c>
      <c r="AX5" s="73"/>
      <c r="AZ5" s="81"/>
      <c r="BA5" s="76" t="s">
        <v>325</v>
      </c>
      <c r="BB5" s="90" t="s">
        <v>382</v>
      </c>
      <c r="BC5" s="76" t="b">
        <v>1</v>
      </c>
      <c r="BD5" s="76"/>
      <c r="BE5" s="76"/>
    </row>
    <row r="6" spans="3:57" ht="30">
      <c r="C6" s="72"/>
      <c r="D6" s="80" t="s">
        <v>430</v>
      </c>
      <c r="E6" s="89" t="s">
        <v>345</v>
      </c>
      <c r="F6" s="73" t="b">
        <v>1</v>
      </c>
      <c r="G6" s="73"/>
      <c r="H6" s="73" t="b">
        <v>1</v>
      </c>
      <c r="L6" s="67"/>
      <c r="Q6" s="80"/>
      <c r="R6" s="73" t="s">
        <v>311</v>
      </c>
      <c r="S6" s="89" t="s">
        <v>346</v>
      </c>
      <c r="T6" s="73" t="b">
        <v>1</v>
      </c>
      <c r="U6" s="73"/>
      <c r="V6" s="73"/>
      <c r="X6" s="74"/>
      <c r="Y6" s="121">
        <v>72</v>
      </c>
      <c r="Z6" s="86" t="s">
        <v>681</v>
      </c>
      <c r="AA6" s="74"/>
      <c r="AB6" s="74" t="s">
        <v>655</v>
      </c>
      <c r="AC6" s="81"/>
      <c r="AE6" s="72"/>
      <c r="AF6" s="72" t="s">
        <v>149</v>
      </c>
      <c r="AG6" s="84" t="s">
        <v>711</v>
      </c>
      <c r="AH6" s="72" t="b">
        <v>1</v>
      </c>
      <c r="AI6" s="80"/>
      <c r="AJ6" s="73" t="b">
        <v>1</v>
      </c>
      <c r="AL6" s="81"/>
      <c r="AM6" s="76" t="s">
        <v>712</v>
      </c>
      <c r="AN6" s="90" t="s">
        <v>713</v>
      </c>
      <c r="AO6" s="76" t="b">
        <v>1</v>
      </c>
      <c r="AP6" s="76"/>
      <c r="AQ6" s="76"/>
      <c r="AS6" s="80"/>
      <c r="AT6" s="110" t="s">
        <v>155</v>
      </c>
      <c r="AU6" s="89" t="s">
        <v>714</v>
      </c>
      <c r="AV6" s="73" t="b">
        <v>1</v>
      </c>
      <c r="AW6" s="73"/>
      <c r="AX6" s="73"/>
      <c r="BB6" s="67"/>
    </row>
    <row r="7" spans="3:57" ht="30">
      <c r="C7" s="72"/>
      <c r="D7" s="80" t="s">
        <v>696</v>
      </c>
      <c r="E7" s="89" t="s">
        <v>715</v>
      </c>
      <c r="F7" s="73" t="b">
        <v>1</v>
      </c>
      <c r="G7" s="73"/>
      <c r="H7" s="73"/>
      <c r="L7" s="67"/>
      <c r="Q7" s="80"/>
      <c r="R7" s="73" t="s">
        <v>716</v>
      </c>
      <c r="S7" s="89" t="s">
        <v>717</v>
      </c>
      <c r="T7" s="73" t="b">
        <v>1</v>
      </c>
      <c r="U7" s="73"/>
      <c r="V7" s="73" t="b">
        <v>1</v>
      </c>
      <c r="Z7" s="67"/>
      <c r="AE7" s="72"/>
      <c r="AF7" s="120" t="s">
        <v>718</v>
      </c>
      <c r="AG7" s="84" t="s">
        <v>719</v>
      </c>
      <c r="AH7" s="72"/>
      <c r="AI7" s="80" t="s">
        <v>677</v>
      </c>
      <c r="AJ7" s="73"/>
      <c r="AN7" s="67"/>
      <c r="AS7" s="81"/>
      <c r="AT7" s="76" t="s">
        <v>720</v>
      </c>
      <c r="AU7" s="90" t="s">
        <v>721</v>
      </c>
      <c r="AV7" s="76"/>
      <c r="AW7" s="76" t="b">
        <v>1</v>
      </c>
      <c r="AX7" s="76"/>
      <c r="BB7" s="67"/>
    </row>
    <row r="8" spans="3:57" ht="30">
      <c r="C8" s="72"/>
      <c r="D8" s="80" t="s">
        <v>722</v>
      </c>
      <c r="E8" s="89" t="s">
        <v>723</v>
      </c>
      <c r="F8" s="73" t="b">
        <v>1</v>
      </c>
      <c r="G8" s="73"/>
      <c r="H8" s="73"/>
      <c r="L8" s="67"/>
      <c r="Q8" s="80"/>
      <c r="R8" s="73" t="s">
        <v>90</v>
      </c>
      <c r="S8" s="89" t="s">
        <v>724</v>
      </c>
      <c r="T8" s="73" t="b">
        <v>1</v>
      </c>
      <c r="U8" s="73"/>
      <c r="V8" s="73"/>
      <c r="Z8" s="67"/>
      <c r="AE8" s="74"/>
      <c r="AF8" s="121">
        <v>109</v>
      </c>
      <c r="AG8" s="86" t="s">
        <v>681</v>
      </c>
      <c r="AH8" s="74"/>
      <c r="AI8" s="81" t="s">
        <v>677</v>
      </c>
      <c r="AJ8" s="76"/>
      <c r="AN8" s="67"/>
      <c r="BB8" s="67"/>
    </row>
    <row r="9" spans="3:57" ht="30">
      <c r="C9" s="72"/>
      <c r="D9" s="80" t="s">
        <v>725</v>
      </c>
      <c r="E9" s="89" t="s">
        <v>726</v>
      </c>
      <c r="F9" s="73" t="b">
        <v>1</v>
      </c>
      <c r="G9" s="73"/>
      <c r="H9" s="73"/>
      <c r="L9" s="67"/>
      <c r="Q9" s="81"/>
      <c r="R9" s="76" t="s">
        <v>727</v>
      </c>
      <c r="S9" s="90" t="s">
        <v>728</v>
      </c>
      <c r="T9" s="76" t="b">
        <v>1</v>
      </c>
      <c r="U9" s="76"/>
      <c r="V9" s="76" t="b">
        <v>1</v>
      </c>
      <c r="Z9" s="67"/>
      <c r="AN9" s="67"/>
      <c r="BB9" s="67"/>
    </row>
    <row r="10" spans="3:57" ht="30">
      <c r="C10" s="72"/>
      <c r="D10" s="80" t="s">
        <v>729</v>
      </c>
      <c r="E10" s="89" t="s">
        <v>730</v>
      </c>
      <c r="F10" s="73" t="b">
        <v>1</v>
      </c>
      <c r="G10" s="73"/>
      <c r="H10" s="73"/>
    </row>
    <row r="11" spans="3:57" ht="30">
      <c r="C11" s="74"/>
      <c r="D11" s="81" t="s">
        <v>276</v>
      </c>
      <c r="E11" s="90" t="s">
        <v>731</v>
      </c>
      <c r="F11" s="76" t="b">
        <v>1</v>
      </c>
      <c r="G11" s="76"/>
      <c r="H11" s="76" t="b">
        <v>1</v>
      </c>
    </row>
    <row r="18" spans="21:21">
      <c r="U18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B0F3-833A-4810-851B-4DAB5474C1AC}">
  <sheetPr>
    <tabColor rgb="FFD48AFF"/>
  </sheetPr>
  <dimension ref="C3:CU18"/>
  <sheetViews>
    <sheetView topLeftCell="CO1" workbookViewId="0">
      <selection activeCell="CT12" sqref="CT12"/>
    </sheetView>
  </sheetViews>
  <sheetFormatPr defaultRowHeight="15"/>
  <cols>
    <col min="3" max="3" width="35.5703125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564</v>
      </c>
      <c r="E3" s="95" t="s">
        <v>565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564</v>
      </c>
      <c r="L3" s="95" t="s">
        <v>565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564</v>
      </c>
      <c r="S3" s="96" t="s">
        <v>565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564</v>
      </c>
      <c r="Z3" s="96" t="s">
        <v>565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564</v>
      </c>
      <c r="AG3" s="96" t="s">
        <v>565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564</v>
      </c>
      <c r="AN3" s="96" t="s">
        <v>565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564</v>
      </c>
      <c r="AU3" s="93" t="s">
        <v>565</v>
      </c>
      <c r="AV3" s="70" t="s">
        <v>52</v>
      </c>
      <c r="AW3" s="70" t="s">
        <v>53</v>
      </c>
      <c r="AX3" s="88" t="s">
        <v>54</v>
      </c>
      <c r="AZ3" s="70" t="s">
        <v>3</v>
      </c>
      <c r="BA3" s="88" t="s">
        <v>564</v>
      </c>
      <c r="BB3" s="96" t="s">
        <v>565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564</v>
      </c>
      <c r="BI3" s="96" t="s">
        <v>565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564</v>
      </c>
      <c r="BP3" s="96" t="s">
        <v>565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564</v>
      </c>
      <c r="BW3" s="96" t="s">
        <v>565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564</v>
      </c>
      <c r="CD3" s="96" t="s">
        <v>565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564</v>
      </c>
      <c r="CK3" s="96" t="s">
        <v>565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564</v>
      </c>
      <c r="CR3" s="96" t="s">
        <v>565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585</v>
      </c>
      <c r="D4" s="69"/>
      <c r="E4" s="100"/>
      <c r="F4" s="98"/>
      <c r="G4" s="98"/>
      <c r="H4" s="98"/>
      <c r="J4" s="97" t="s">
        <v>590</v>
      </c>
      <c r="K4" s="106"/>
      <c r="L4" s="100"/>
      <c r="M4" s="98"/>
      <c r="N4" s="98"/>
      <c r="O4" s="98"/>
      <c r="Q4" s="91" t="s">
        <v>592</v>
      </c>
      <c r="R4" s="92" t="s">
        <v>289</v>
      </c>
      <c r="S4" s="94" t="s">
        <v>290</v>
      </c>
      <c r="T4" s="92" t="b">
        <v>1</v>
      </c>
      <c r="U4" s="92"/>
      <c r="V4" s="92"/>
      <c r="X4" s="69" t="s">
        <v>594</v>
      </c>
      <c r="Y4" s="98" t="s">
        <v>269</v>
      </c>
      <c r="Z4" s="100" t="s">
        <v>679</v>
      </c>
      <c r="AA4" s="98"/>
      <c r="AB4" s="98" t="b">
        <v>1</v>
      </c>
      <c r="AC4" s="98"/>
      <c r="AE4" s="69" t="s">
        <v>680</v>
      </c>
      <c r="AF4" s="104"/>
      <c r="AG4" s="98"/>
      <c r="AH4" s="98"/>
      <c r="AI4" s="98"/>
      <c r="AJ4" s="98"/>
      <c r="AL4" s="101" t="s">
        <v>600</v>
      </c>
      <c r="AM4" s="115">
        <v>43</v>
      </c>
      <c r="AN4" s="116" t="s">
        <v>681</v>
      </c>
      <c r="AO4" s="91"/>
      <c r="AP4" s="92" t="s">
        <v>655</v>
      </c>
      <c r="AQ4" s="92"/>
      <c r="AS4" s="101" t="s">
        <v>602</v>
      </c>
      <c r="AT4" s="91" t="s">
        <v>308</v>
      </c>
      <c r="AU4" s="103" t="s">
        <v>682</v>
      </c>
      <c r="AV4" s="101" t="b">
        <v>1</v>
      </c>
      <c r="AW4" s="101"/>
      <c r="AX4" s="91"/>
      <c r="AZ4" s="69" t="s">
        <v>604</v>
      </c>
      <c r="BA4" s="98" t="s">
        <v>282</v>
      </c>
      <c r="BB4" s="100" t="s">
        <v>733</v>
      </c>
      <c r="BC4" s="98" t="b">
        <v>1</v>
      </c>
      <c r="BD4" s="98"/>
      <c r="BE4" s="98"/>
      <c r="BG4" s="97" t="s">
        <v>607</v>
      </c>
      <c r="BH4" s="97"/>
      <c r="BI4" s="97"/>
      <c r="BJ4" s="97"/>
      <c r="BK4" s="97"/>
      <c r="BL4" s="69"/>
      <c r="BN4" s="69" t="s">
        <v>609</v>
      </c>
      <c r="BO4" s="98"/>
      <c r="BP4" s="98"/>
      <c r="BQ4" s="98"/>
      <c r="BR4" s="98"/>
      <c r="BS4" s="98"/>
      <c r="BU4" s="69" t="s">
        <v>614</v>
      </c>
      <c r="BV4" s="98"/>
      <c r="BW4" s="98"/>
      <c r="BX4" s="98"/>
      <c r="BY4" s="98"/>
      <c r="BZ4" s="98"/>
      <c r="CB4" s="97" t="s">
        <v>684</v>
      </c>
      <c r="CC4" s="97"/>
      <c r="CD4" s="97"/>
      <c r="CE4" s="97"/>
      <c r="CF4" s="69"/>
      <c r="CG4" s="98"/>
      <c r="CI4" s="101" t="s">
        <v>685</v>
      </c>
      <c r="CJ4" s="119" t="s">
        <v>135</v>
      </c>
      <c r="CK4" s="118" t="s">
        <v>734</v>
      </c>
      <c r="CL4" s="92"/>
      <c r="CM4" s="92" t="s">
        <v>655</v>
      </c>
      <c r="CN4" s="92"/>
      <c r="CP4" s="101" t="s">
        <v>622</v>
      </c>
      <c r="CQ4" s="91" t="s">
        <v>735</v>
      </c>
      <c r="CR4" s="94" t="s">
        <v>687</v>
      </c>
      <c r="CS4" s="92"/>
      <c r="CT4" s="92" t="b">
        <v>1</v>
      </c>
      <c r="CU4" s="92"/>
    </row>
    <row r="5" spans="3:99" ht="45">
      <c r="Q5" s="81"/>
      <c r="R5" s="76" t="s">
        <v>736</v>
      </c>
      <c r="S5" s="90" t="s">
        <v>737</v>
      </c>
      <c r="T5" s="76" t="b">
        <v>1</v>
      </c>
      <c r="U5" s="76"/>
      <c r="V5" s="76"/>
      <c r="AL5" s="74"/>
      <c r="AM5" s="74" t="s">
        <v>258</v>
      </c>
      <c r="AN5" s="86" t="s">
        <v>738</v>
      </c>
      <c r="AO5" s="81" t="b">
        <v>1</v>
      </c>
      <c r="AP5" s="76"/>
      <c r="AQ5" s="76" t="b">
        <v>1</v>
      </c>
      <c r="AS5" s="72"/>
      <c r="AT5" s="80" t="s">
        <v>313</v>
      </c>
      <c r="AU5" s="67" t="s">
        <v>314</v>
      </c>
      <c r="AV5" s="72" t="b">
        <v>1</v>
      </c>
      <c r="AW5" s="72"/>
      <c r="AX5" s="80"/>
      <c r="CI5" s="72"/>
      <c r="CJ5" s="72" t="s">
        <v>315</v>
      </c>
      <c r="CK5" s="82" t="s">
        <v>527</v>
      </c>
      <c r="CL5" s="73"/>
      <c r="CM5" s="73" t="b">
        <v>1</v>
      </c>
      <c r="CN5" s="73"/>
      <c r="CP5" s="72"/>
      <c r="CQ5" s="80" t="s">
        <v>177</v>
      </c>
      <c r="CR5" s="89" t="s">
        <v>689</v>
      </c>
      <c r="CS5" s="73"/>
      <c r="CT5" s="73" t="b">
        <v>1</v>
      </c>
      <c r="CU5" s="73"/>
    </row>
    <row r="6" spans="3:99" ht="30">
      <c r="AS6" s="72"/>
      <c r="AT6" s="80" t="s">
        <v>739</v>
      </c>
      <c r="AU6" s="67" t="s">
        <v>740</v>
      </c>
      <c r="AV6" s="72" t="b">
        <v>1</v>
      </c>
      <c r="AW6" s="72"/>
      <c r="AX6" s="80"/>
      <c r="CI6" s="74"/>
      <c r="CJ6" s="74" t="s">
        <v>741</v>
      </c>
      <c r="CK6" s="83" t="s">
        <v>691</v>
      </c>
      <c r="CL6" s="76"/>
      <c r="CM6" s="76" t="b">
        <v>1</v>
      </c>
      <c r="CN6" s="76"/>
      <c r="CP6" s="74"/>
      <c r="CQ6" s="81" t="s">
        <v>742</v>
      </c>
      <c r="CR6" s="90" t="s">
        <v>692</v>
      </c>
      <c r="CS6" s="76"/>
      <c r="CT6" s="76" t="b">
        <v>1</v>
      </c>
      <c r="CU6" s="76"/>
    </row>
    <row r="7" spans="3:99" ht="30">
      <c r="AS7" s="72"/>
      <c r="AT7" s="80" t="s">
        <v>743</v>
      </c>
      <c r="AU7" s="67" t="s">
        <v>744</v>
      </c>
      <c r="AV7" s="72" t="b">
        <v>1</v>
      </c>
      <c r="AW7" s="72"/>
      <c r="AX7" s="80"/>
    </row>
    <row r="8" spans="3:99" ht="30">
      <c r="AS8" s="72"/>
      <c r="AT8" s="80" t="s">
        <v>745</v>
      </c>
      <c r="AU8" s="67" t="s">
        <v>746</v>
      </c>
      <c r="AV8" s="72" t="b">
        <v>1</v>
      </c>
      <c r="AW8" s="72"/>
      <c r="AX8" s="80"/>
    </row>
    <row r="9" spans="3:99" ht="30">
      <c r="AS9" s="72"/>
      <c r="AT9" s="117" t="s">
        <v>747</v>
      </c>
      <c r="AU9" s="67" t="s">
        <v>748</v>
      </c>
      <c r="AV9" s="72" t="b">
        <v>1</v>
      </c>
      <c r="AW9" s="72"/>
      <c r="AX9" s="80"/>
    </row>
    <row r="10" spans="3:99" ht="30">
      <c r="AS10" s="72"/>
      <c r="AT10" s="80" t="s">
        <v>749</v>
      </c>
      <c r="AU10" s="67" t="s">
        <v>750</v>
      </c>
      <c r="AV10" s="72"/>
      <c r="AW10" s="72" t="s">
        <v>655</v>
      </c>
      <c r="AX10" s="80"/>
    </row>
    <row r="11" spans="3:99" ht="30">
      <c r="AS11" s="72"/>
      <c r="AT11" s="80" t="s">
        <v>751</v>
      </c>
      <c r="AU11" s="67" t="s">
        <v>752</v>
      </c>
      <c r="AV11" s="72" t="b">
        <v>1</v>
      </c>
      <c r="AW11" s="72" t="s">
        <v>655</v>
      </c>
      <c r="AX11" s="80"/>
    </row>
    <row r="12" spans="3:99" ht="30">
      <c r="AS12" s="72"/>
      <c r="AT12" s="80" t="s">
        <v>753</v>
      </c>
      <c r="AU12" s="67" t="s">
        <v>754</v>
      </c>
      <c r="AV12" s="72" t="b">
        <v>1</v>
      </c>
      <c r="AW12" s="72"/>
      <c r="AX12" s="80" t="b">
        <v>1</v>
      </c>
    </row>
    <row r="13" spans="3:99" ht="30">
      <c r="AS13" s="72"/>
      <c r="AT13" s="80" t="s">
        <v>159</v>
      </c>
      <c r="AU13" s="67" t="s">
        <v>755</v>
      </c>
      <c r="AV13" s="72" t="b">
        <v>1</v>
      </c>
      <c r="AW13" s="72"/>
      <c r="AX13" s="80"/>
    </row>
    <row r="14" spans="3:99" ht="30">
      <c r="AS14" s="72"/>
      <c r="AT14" s="80" t="s">
        <v>756</v>
      </c>
      <c r="AU14" s="67" t="s">
        <v>757</v>
      </c>
      <c r="AV14" s="72" t="b">
        <v>1</v>
      </c>
      <c r="AW14" s="72"/>
      <c r="AX14" s="80"/>
    </row>
    <row r="15" spans="3:99" ht="30">
      <c r="AS15" s="72"/>
      <c r="AT15" s="80" t="s">
        <v>758</v>
      </c>
      <c r="AU15" s="67" t="s">
        <v>759</v>
      </c>
      <c r="AV15" s="72" t="b">
        <v>1</v>
      </c>
      <c r="AW15" s="72"/>
      <c r="AX15" s="80"/>
    </row>
    <row r="16" spans="3:99" ht="30">
      <c r="AS16" s="72"/>
      <c r="AT16" s="80" t="s">
        <v>760</v>
      </c>
      <c r="AU16" s="67" t="s">
        <v>750</v>
      </c>
      <c r="AV16" s="72"/>
      <c r="AW16" s="72" t="s">
        <v>655</v>
      </c>
      <c r="AX16" s="80"/>
    </row>
    <row r="17" spans="45:50" ht="30">
      <c r="AS17" s="72"/>
      <c r="AT17" s="80" t="s">
        <v>761</v>
      </c>
      <c r="AU17" s="67" t="s">
        <v>752</v>
      </c>
      <c r="AV17" s="72" t="b">
        <v>1</v>
      </c>
      <c r="AW17" s="72" t="s">
        <v>655</v>
      </c>
      <c r="AX17" s="80"/>
    </row>
    <row r="18" spans="45:50" ht="30">
      <c r="AS18" s="74"/>
      <c r="AT18" s="81" t="s">
        <v>762</v>
      </c>
      <c r="AU18" s="75" t="s">
        <v>763</v>
      </c>
      <c r="AV18" s="74" t="b">
        <v>1</v>
      </c>
      <c r="AW18" s="74"/>
      <c r="AX18" s="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2023-07-05T03:43:34Z</dcterms:created>
  <dcterms:modified xsi:type="dcterms:W3CDTF">2023-12-01T19:05:01Z</dcterms:modified>
  <cp:category/>
  <cp:contentStatus/>
</cp:coreProperties>
</file>