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netorg147993-my.sharepoint.com/personal/raymond_david_powerkiosk_com/Documents/"/>
    </mc:Choice>
  </mc:AlternateContent>
  <xr:revisionPtr revIDLastSave="44" documentId="8_{B5CABC25-8E90-4C79-BEA9-B8F751001937}" xr6:coauthVersionLast="47" xr6:coauthVersionMax="47" xr10:uidLastSave="{5B583F4A-94ED-425F-B9CB-6587BC80C6F5}"/>
  <bookViews>
    <workbookView xWindow="1900" yWindow="1900" windowWidth="14400" windowHeight="7270" xr2:uid="{4515A415-954A-4A4C-928D-927FD0D91374}"/>
  </bookViews>
  <sheets>
    <sheet name="ContractSavings" sheetId="2" r:id="rId1"/>
    <sheet name="BudgetRepo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  <c r="E15" i="3"/>
  <c r="D15" i="3"/>
  <c r="G15" i="3" s="1"/>
  <c r="G14" i="3"/>
  <c r="F14" i="3"/>
  <c r="E14" i="3"/>
  <c r="D14" i="3"/>
  <c r="G13" i="3"/>
  <c r="F13" i="3"/>
  <c r="E13" i="3"/>
  <c r="D13" i="3"/>
  <c r="G12" i="3"/>
  <c r="F12" i="3"/>
  <c r="E12" i="3"/>
  <c r="D12" i="3"/>
  <c r="G11" i="3"/>
  <c r="F11" i="3"/>
  <c r="E11" i="3"/>
  <c r="D11" i="3"/>
  <c r="G10" i="3"/>
  <c r="F10" i="3"/>
  <c r="E10" i="3"/>
  <c r="D10" i="3"/>
  <c r="G9" i="3"/>
  <c r="F9" i="3"/>
  <c r="E9" i="3"/>
  <c r="D9" i="3"/>
  <c r="G8" i="3"/>
  <c r="F8" i="3"/>
  <c r="E8" i="3"/>
  <c r="D8" i="3"/>
  <c r="G7" i="3"/>
  <c r="F7" i="3"/>
  <c r="E7" i="3"/>
  <c r="D7" i="3"/>
  <c r="G6" i="3"/>
  <c r="F6" i="3"/>
  <c r="E6" i="3"/>
  <c r="D6" i="3"/>
  <c r="G5" i="3"/>
  <c r="F5" i="3"/>
  <c r="E5" i="3"/>
  <c r="D5" i="3"/>
  <c r="G4" i="3"/>
  <c r="G17" i="3" s="1"/>
  <c r="F4" i="3"/>
  <c r="E4" i="3"/>
  <c r="D4" i="3"/>
  <c r="T42" i="2" l="1"/>
  <c r="V42" i="2" s="1"/>
  <c r="X42" i="2" s="1"/>
  <c r="I42" i="2"/>
  <c r="Q42" i="2" s="1"/>
  <c r="T41" i="2"/>
  <c r="V41" i="2" s="1"/>
  <c r="I41" i="2"/>
  <c r="Q41" i="2" s="1"/>
  <c r="V40" i="2"/>
  <c r="T40" i="2"/>
  <c r="I40" i="2"/>
  <c r="Q40" i="2" s="1"/>
  <c r="T39" i="2"/>
  <c r="V39" i="2" s="1"/>
  <c r="X39" i="2" s="1"/>
  <c r="I39" i="2"/>
  <c r="Q39" i="2" s="1"/>
  <c r="T38" i="2"/>
  <c r="V38" i="2" s="1"/>
  <c r="I38" i="2"/>
  <c r="Q38" i="2" s="1"/>
  <c r="V37" i="2"/>
  <c r="X37" i="2" s="1"/>
  <c r="Q37" i="2"/>
  <c r="I37" i="2"/>
  <c r="V36" i="2"/>
  <c r="I36" i="2"/>
  <c r="Q36" i="2" s="1"/>
  <c r="V35" i="2"/>
  <c r="X35" i="2" s="1"/>
  <c r="Q35" i="2"/>
  <c r="V34" i="2"/>
  <c r="X34" i="2" s="1"/>
  <c r="Q34" i="2"/>
  <c r="I34" i="2"/>
  <c r="V33" i="2"/>
  <c r="I33" i="2"/>
  <c r="Q33" i="2" s="1"/>
  <c r="V32" i="2"/>
  <c r="X32" i="2" s="1"/>
  <c r="Q32" i="2"/>
  <c r="I32" i="2"/>
  <c r="V31" i="2"/>
  <c r="I31" i="2"/>
  <c r="Q31" i="2" s="1"/>
  <c r="V30" i="2"/>
  <c r="X30" i="2" s="1"/>
  <c r="Q30" i="2"/>
  <c r="I30" i="2"/>
  <c r="V29" i="2"/>
  <c r="X29" i="2" s="1"/>
  <c r="I29" i="2"/>
  <c r="Q29" i="2" s="1"/>
  <c r="V28" i="2"/>
  <c r="X28" i="2" s="1"/>
  <c r="Q28" i="2"/>
  <c r="I28" i="2"/>
  <c r="V27" i="2"/>
  <c r="I27" i="2"/>
  <c r="Q27" i="2" s="1"/>
  <c r="V26" i="2"/>
  <c r="X26" i="2" s="1"/>
  <c r="Q26" i="2"/>
  <c r="I26" i="2"/>
  <c r="V25" i="2"/>
  <c r="I25" i="2"/>
  <c r="Q25" i="2" s="1"/>
  <c r="V24" i="2"/>
  <c r="X24" i="2" s="1"/>
  <c r="Q24" i="2"/>
  <c r="I24" i="2"/>
  <c r="V23" i="2"/>
  <c r="I23" i="2"/>
  <c r="Q23" i="2" s="1"/>
  <c r="V22" i="2"/>
  <c r="X22" i="2" s="1"/>
  <c r="Q22" i="2"/>
  <c r="I22" i="2"/>
  <c r="V21" i="2"/>
  <c r="I21" i="2"/>
  <c r="Q21" i="2" s="1"/>
  <c r="V20" i="2"/>
  <c r="X20" i="2" s="1"/>
  <c r="Q20" i="2"/>
  <c r="I20" i="2"/>
  <c r="V19" i="2"/>
  <c r="I19" i="2"/>
  <c r="Q19" i="2" s="1"/>
  <c r="V18" i="2"/>
  <c r="X18" i="2" s="1"/>
  <c r="Q18" i="2"/>
  <c r="I18" i="2"/>
  <c r="V17" i="2"/>
  <c r="I17" i="2"/>
  <c r="Q17" i="2" s="1"/>
  <c r="V16" i="2"/>
  <c r="X16" i="2" s="1"/>
  <c r="Q16" i="2"/>
  <c r="I16" i="2"/>
  <c r="V15" i="2"/>
  <c r="I15" i="2"/>
  <c r="Q15" i="2" s="1"/>
  <c r="V14" i="2"/>
  <c r="X14" i="2" s="1"/>
  <c r="Q14" i="2"/>
  <c r="I14" i="2"/>
  <c r="V13" i="2"/>
  <c r="X13" i="2" s="1"/>
  <c r="I13" i="2"/>
  <c r="Q13" i="2" s="1"/>
  <c r="V12" i="2"/>
  <c r="X12" i="2" s="1"/>
  <c r="Q12" i="2"/>
  <c r="I12" i="2"/>
  <c r="V11" i="2"/>
  <c r="I11" i="2"/>
  <c r="Q11" i="2" s="1"/>
  <c r="X10" i="2"/>
  <c r="V10" i="2"/>
  <c r="Q10" i="2"/>
  <c r="I10" i="2"/>
  <c r="V9" i="2"/>
  <c r="I9" i="2"/>
  <c r="Q9" i="2" s="1"/>
  <c r="X8" i="2"/>
  <c r="V8" i="2"/>
  <c r="Q8" i="2"/>
  <c r="I8" i="2"/>
  <c r="X36" i="2" l="1"/>
  <c r="X33" i="2"/>
  <c r="X11" i="2"/>
  <c r="X27" i="2"/>
  <c r="X9" i="2"/>
  <c r="X31" i="2"/>
  <c r="X41" i="2"/>
  <c r="Q6" i="2"/>
  <c r="X21" i="2"/>
  <c r="X25" i="2"/>
  <c r="X38" i="2"/>
  <c r="X23" i="2"/>
  <c r="X17" i="2"/>
  <c r="X40" i="2"/>
  <c r="X15" i="2"/>
  <c r="X19" i="2"/>
  <c r="X6" i="2" l="1"/>
</calcChain>
</file>

<file path=xl/sharedStrings.xml><?xml version="1.0" encoding="utf-8"?>
<sst xmlns="http://schemas.openxmlformats.org/spreadsheetml/2006/main" count="106" uniqueCount="32">
  <si>
    <t>Barcelona RINO LLC</t>
  </si>
  <si>
    <t xml:space="preserve">48-month Agreement (Mar '22 start) </t>
  </si>
  <si>
    <t>Supplier - Tiger Natural Gas</t>
  </si>
  <si>
    <t>Fixed Product</t>
  </si>
  <si>
    <t>Period</t>
  </si>
  <si>
    <t>Supplier</t>
  </si>
  <si>
    <t>Volume</t>
  </si>
  <si>
    <t>UOM</t>
  </si>
  <si>
    <t>Fixed Price</t>
  </si>
  <si>
    <t>Hedged Volume %</t>
  </si>
  <si>
    <t>Hedged Volume</t>
  </si>
  <si>
    <t xml:space="preserve"> Hedged Price</t>
  </si>
  <si>
    <t>Volume to market</t>
  </si>
  <si>
    <t>Market Rate</t>
  </si>
  <si>
    <t>Blended Supply Rate</t>
  </si>
  <si>
    <t>Supply Cost (TNG)</t>
  </si>
  <si>
    <t xml:space="preserve">Utility Charge </t>
  </si>
  <si>
    <t>Utility  Cost</t>
  </si>
  <si>
    <t>Cost Avoidance</t>
  </si>
  <si>
    <t>TNG</t>
  </si>
  <si>
    <t>therm</t>
  </si>
  <si>
    <t>* estimated volume</t>
  </si>
  <si>
    <t>Contract Total Volume</t>
  </si>
  <si>
    <t>Contract Annual Volume</t>
  </si>
  <si>
    <t>420 Lofts LLC Electric Budget '25</t>
  </si>
  <si>
    <t>Contracted Volume</t>
  </si>
  <si>
    <t>Contract rate</t>
  </si>
  <si>
    <t>Supply Cost</t>
  </si>
  <si>
    <t>Delivery</t>
  </si>
  <si>
    <t>Taxes</t>
  </si>
  <si>
    <t>Total</t>
  </si>
  <si>
    <t>Est. Total Spend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</si>
</sst>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  <numFmt numFmtId="166" formatCode="_(* #,##0_);_(* \(#,##0\);_(* &quot;-&quot;??_);_(@_)"/>
    <numFmt numFmtId="167" formatCode="&quot;$&quot;#,##0.0000"/>
    <numFmt numFmtId="168" formatCode="&quot;$&quot;#,##0.000"/>
    <numFmt numFmtId="169" formatCode="_(&quot;$&quot;* #,##0.000_);_(&quot;$&quot;* \(#,##0.000\);_(&quot;$&quot;* &quot;-&quot;??_);_(@_)"/>
    <numFmt numFmtId="170" formatCode="_(* #,##0.0000_);_(* \(#,##0.0000\);_(* &quot;-&quot;??_);_(@_)"/>
    <numFmt numFmtId="171" formatCode="_(&quot;$&quot;* #,##0_);_(&quot;$&quot;* \(#,##0\);_(&quot;$&quot;* &quot;-&quot;??_);_(@_)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0"/>
      <name val="Aptos Narrow"/>
      <family val="2"/>
      <scheme val="minor"/>
    </font>
    <font>
      <i/>
      <sz val="1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5"/>
      <color rgb="FF172B4D"/>
      <name val="Segoe UI"/>
      <family val="2"/>
    </font>
    <font>
      <b/>
      <sz val="11"/>
      <color rgb="FFFF000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0" fontId="0" fillId="4" borderId="0" xfId="0" applyFill="1"/>
    <xf numFmtId="0" fontId="0" fillId="4" borderId="0" xfId="0" applyFill="1" applyAlignment="1">
      <alignment horizontal="center"/>
    </xf>
    <xf numFmtId="0" fontId="7" fillId="4" borderId="0" xfId="0" applyFont="1" applyFill="1"/>
    <xf numFmtId="0" fontId="5" fillId="4" borderId="0" xfId="0" applyFont="1" applyFill="1"/>
    <xf numFmtId="0" fontId="5" fillId="4" borderId="0" xfId="0" applyFont="1" applyFill="1" applyAlignment="1">
      <alignment horizontal="center"/>
    </xf>
    <xf numFmtId="0" fontId="6" fillId="4" borderId="0" xfId="0" applyFont="1" applyFill="1"/>
    <xf numFmtId="0" fontId="4" fillId="4" borderId="0" xfId="0" applyFont="1" applyFill="1"/>
    <xf numFmtId="164" fontId="8" fillId="8" borderId="0" xfId="0" applyNumberFormat="1" applyFont="1" applyFill="1" applyAlignment="1">
      <alignment horizontal="center"/>
    </xf>
    <xf numFmtId="165" fontId="0" fillId="0" borderId="0" xfId="0" applyNumberFormat="1"/>
    <xf numFmtId="165" fontId="4" fillId="9" borderId="0" xfId="0" applyNumberFormat="1" applyFont="1" applyFill="1"/>
    <xf numFmtId="0" fontId="0" fillId="4" borderId="0" xfId="0" applyFill="1" applyAlignment="1">
      <alignment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9" fontId="4" fillId="10" borderId="7" xfId="5" applyFont="1" applyFill="1" applyBorder="1" applyAlignment="1">
      <alignment horizontal="center" vertical="center"/>
    </xf>
    <xf numFmtId="165" fontId="4" fillId="11" borderId="5" xfId="0" applyNumberFormat="1" applyFont="1" applyFill="1" applyBorder="1"/>
    <xf numFmtId="17" fontId="0" fillId="4" borderId="5" xfId="0" applyNumberFormat="1" applyFill="1" applyBorder="1"/>
    <xf numFmtId="0" fontId="0" fillId="4" borderId="5" xfId="0" applyFill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9" fontId="0" fillId="4" borderId="5" xfId="5" applyFont="1" applyFill="1" applyBorder="1" applyAlignment="1">
      <alignment horizontal="center"/>
    </xf>
    <xf numFmtId="166" fontId="0" fillId="4" borderId="5" xfId="6" applyNumberFormat="1" applyFont="1" applyFill="1" applyBorder="1" applyAlignment="1">
      <alignment horizontal="center"/>
    </xf>
    <xf numFmtId="168" fontId="0" fillId="12" borderId="5" xfId="0" applyNumberFormat="1" applyFill="1" applyBorder="1" applyAlignment="1">
      <alignment horizontal="center"/>
    </xf>
    <xf numFmtId="9" fontId="0" fillId="12" borderId="5" xfId="5" applyFont="1" applyFill="1" applyBorder="1" applyAlignment="1">
      <alignment horizontal="center"/>
    </xf>
    <xf numFmtId="166" fontId="0" fillId="12" borderId="5" xfId="0" applyNumberFormat="1" applyFill="1" applyBorder="1" applyAlignment="1">
      <alignment horizontal="center"/>
    </xf>
    <xf numFmtId="167" fontId="0" fillId="12" borderId="5" xfId="0" applyNumberFormat="1" applyFill="1" applyBorder="1" applyAlignment="1">
      <alignment horizontal="center"/>
    </xf>
    <xf numFmtId="165" fontId="0" fillId="12" borderId="5" xfId="0" applyNumberFormat="1" applyFill="1" applyBorder="1" applyAlignment="1">
      <alignment horizontal="center"/>
    </xf>
    <xf numFmtId="164" fontId="0" fillId="4" borderId="5" xfId="0" applyNumberFormat="1" applyFill="1" applyBorder="1"/>
    <xf numFmtId="169" fontId="0" fillId="0" borderId="5" xfId="7" applyNumberFormat="1" applyFont="1" applyBorder="1"/>
    <xf numFmtId="0" fontId="0" fillId="4" borderId="5" xfId="0" applyFill="1" applyBorder="1"/>
    <xf numFmtId="165" fontId="0" fillId="4" borderId="5" xfId="0" applyNumberFormat="1" applyFill="1" applyBorder="1"/>
    <xf numFmtId="165" fontId="0" fillId="0" borderId="5" xfId="0" applyNumberFormat="1" applyBorder="1"/>
    <xf numFmtId="0" fontId="0" fillId="12" borderId="5" xfId="0" applyFill="1" applyBorder="1" applyAlignment="1">
      <alignment horizontal="center"/>
    </xf>
    <xf numFmtId="168" fontId="2" fillId="12" borderId="5" xfId="3" applyNumberFormat="1" applyFill="1" applyBorder="1" applyAlignment="1">
      <alignment horizontal="center"/>
    </xf>
    <xf numFmtId="169" fontId="0" fillId="0" borderId="5" xfId="7" applyNumberFormat="1" applyFont="1" applyFill="1" applyBorder="1"/>
    <xf numFmtId="165" fontId="0" fillId="12" borderId="5" xfId="0" applyNumberFormat="1" applyFill="1" applyBorder="1" applyAlignment="1">
      <alignment horizontal="center" vertical="center"/>
    </xf>
    <xf numFmtId="0" fontId="1" fillId="3" borderId="0" xfId="4"/>
    <xf numFmtId="166" fontId="0" fillId="4" borderId="5" xfId="0" applyNumberFormat="1" applyFill="1" applyBorder="1" applyAlignment="1">
      <alignment horizontal="center"/>
    </xf>
    <xf numFmtId="0" fontId="9" fillId="13" borderId="0" xfId="0" applyFont="1" applyFill="1"/>
    <xf numFmtId="0" fontId="9" fillId="0" borderId="0" xfId="0" applyFont="1"/>
    <xf numFmtId="170" fontId="0" fillId="4" borderId="5" xfId="1" applyNumberFormat="1" applyFon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0" fillId="13" borderId="8" xfId="0" applyFill="1" applyBorder="1"/>
    <xf numFmtId="164" fontId="4" fillId="13" borderId="9" xfId="0" applyNumberFormat="1" applyFont="1" applyFill="1" applyBorder="1"/>
    <xf numFmtId="9" fontId="0" fillId="0" borderId="0" xfId="0" applyNumberFormat="1"/>
    <xf numFmtId="1" fontId="0" fillId="0" borderId="0" xfId="0" applyNumberFormat="1"/>
    <xf numFmtId="0" fontId="10" fillId="0" borderId="0" xfId="0" applyFont="1" applyAlignment="1">
      <alignment vertical="center"/>
    </xf>
    <xf numFmtId="0" fontId="11" fillId="4" borderId="0" xfId="0" applyFont="1" applyFill="1"/>
    <xf numFmtId="166" fontId="1" fillId="14" borderId="5" xfId="4" applyNumberFormat="1" applyFill="1" applyBorder="1"/>
    <xf numFmtId="166" fontId="0" fillId="14" borderId="5" xfId="6" applyNumberFormat="1" applyFont="1" applyFill="1" applyBorder="1"/>
    <xf numFmtId="166" fontId="1" fillId="14" borderId="5" xfId="4" applyNumberFormat="1" applyFill="1" applyBorder="1" applyAlignment="1">
      <alignment horizontal="right"/>
    </xf>
    <xf numFmtId="166" fontId="0" fillId="14" borderId="5" xfId="1" applyNumberFormat="1" applyFont="1" applyFill="1" applyBorder="1" applyAlignment="1">
      <alignment horizontal="center"/>
    </xf>
    <xf numFmtId="171" fontId="0" fillId="14" borderId="5" xfId="2" applyNumberFormat="1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</cellXfs>
  <cellStyles count="8">
    <cellStyle name="20% - Accent5" xfId="4" builtinId="46"/>
    <cellStyle name="Comma" xfId="1" builtinId="3"/>
    <cellStyle name="Comma 2" xfId="6" xr:uid="{924562F9-84E1-464C-BE31-09F2F76A6006}"/>
    <cellStyle name="Currency" xfId="2" builtinId="4"/>
    <cellStyle name="Currency 2" xfId="7" xr:uid="{38365B09-7CC9-466C-8D49-621B406CB95F}"/>
    <cellStyle name="Good" xfId="3" builtinId="26"/>
    <cellStyle name="Normal" xfId="0" builtinId="0"/>
    <cellStyle name="Percent 2" xfId="5" xr:uid="{6554E510-EE96-4C33-A43F-AA3ECC52FE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836706</xdr:colOff>
      <xdr:row>2</xdr:row>
      <xdr:rowOff>12700</xdr:rowOff>
    </xdr:from>
    <xdr:to>
      <xdr:col>14</xdr:col>
      <xdr:colOff>1411942</xdr:colOff>
      <xdr:row>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75E1A5-FF50-421A-ABA2-03FA8F816948}"/>
            </a:ext>
          </a:extLst>
        </xdr:cNvPr>
        <xdr:cNvSpPr txBox="1"/>
      </xdr:nvSpPr>
      <xdr:spPr>
        <a:xfrm>
          <a:off x="7034306" y="381000"/>
          <a:ext cx="4283636" cy="374650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Supplier</a:t>
          </a:r>
          <a:r>
            <a:rPr lang="en-US" sz="1100" b="1" baseline="0"/>
            <a:t> Cost (Direct) - 24-month Agreement (Dec. '22 start) </a:t>
          </a:r>
          <a:endParaRPr lang="en-US" sz="1100" b="1"/>
        </a:p>
      </xdr:txBody>
    </xdr:sp>
    <xdr:clientData/>
  </xdr:twoCellAnchor>
  <xdr:twoCellAnchor>
    <xdr:from>
      <xdr:col>19</xdr:col>
      <xdr:colOff>660400</xdr:colOff>
      <xdr:row>2</xdr:row>
      <xdr:rowOff>104589</xdr:rowOff>
    </xdr:from>
    <xdr:to>
      <xdr:col>21</xdr:col>
      <xdr:colOff>1524000</xdr:colOff>
      <xdr:row>5</xdr:row>
      <xdr:rowOff>12700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D364F80-04C7-47DD-8D9F-82B495E24A13}"/>
            </a:ext>
          </a:extLst>
        </xdr:cNvPr>
        <xdr:cNvSpPr txBox="1"/>
      </xdr:nvSpPr>
      <xdr:spPr>
        <a:xfrm>
          <a:off x="14852650" y="472889"/>
          <a:ext cx="1593850" cy="46691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Utility </a:t>
          </a:r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(Socal Gas)</a:t>
          </a:r>
        </a:p>
        <a:p>
          <a:pPr algn="ctr"/>
          <a:r>
            <a:rPr lang="en-US" sz="1100" b="1"/>
            <a:t>NONCORE</a:t>
          </a:r>
        </a:p>
      </xdr:txBody>
    </xdr:sp>
    <xdr:clientData/>
  </xdr:twoCellAnchor>
  <xdr:twoCellAnchor>
    <xdr:from>
      <xdr:col>8</xdr:col>
      <xdr:colOff>807134</xdr:colOff>
      <xdr:row>1</xdr:row>
      <xdr:rowOff>152164</xdr:rowOff>
    </xdr:from>
    <xdr:to>
      <xdr:col>15</xdr:col>
      <xdr:colOff>201270</xdr:colOff>
      <xdr:row>4</xdr:row>
      <xdr:rowOff>66439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1E1C2E6-2CDF-4768-827F-E231A88D2081}"/>
            </a:ext>
          </a:extLst>
        </xdr:cNvPr>
        <xdr:cNvSpPr txBox="1"/>
      </xdr:nvSpPr>
      <xdr:spPr>
        <a:xfrm>
          <a:off x="7004734" y="336314"/>
          <a:ext cx="4512236" cy="466725"/>
        </a:xfrm>
        <a:prstGeom prst="rect">
          <a:avLst/>
        </a:prstGeom>
        <a:solidFill>
          <a:schemeClr val="accent3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/>
            <a:t>Supplier</a:t>
          </a:r>
          <a:r>
            <a:rPr lang="en-US" sz="1100" b="1" baseline="0"/>
            <a:t> Cost (TNG) - 48-month Agreement (Mar '22 start) </a:t>
          </a:r>
          <a:endParaRPr lang="en-US" sz="1100" b="1"/>
        </a:p>
      </xdr:txBody>
    </xdr:sp>
    <xdr:clientData/>
  </xdr:twoCellAnchor>
  <xdr:twoCellAnchor>
    <xdr:from>
      <xdr:col>19</xdr:col>
      <xdr:colOff>660400</xdr:colOff>
      <xdr:row>2</xdr:row>
      <xdr:rowOff>104589</xdr:rowOff>
    </xdr:from>
    <xdr:to>
      <xdr:col>21</xdr:col>
      <xdr:colOff>1524000</xdr:colOff>
      <xdr:row>5</xdr:row>
      <xdr:rowOff>12700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272406B-0047-4450-8122-E6CB6EB040E7}"/>
            </a:ext>
          </a:extLst>
        </xdr:cNvPr>
        <xdr:cNvSpPr txBox="1"/>
      </xdr:nvSpPr>
      <xdr:spPr>
        <a:xfrm>
          <a:off x="14852650" y="472889"/>
          <a:ext cx="1593850" cy="46691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Xcel Energy</a:t>
          </a:r>
          <a:endParaRPr lang="en-US" sz="11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132581</xdr:colOff>
      <xdr:row>0</xdr:row>
      <xdr:rowOff>111646</xdr:rowOff>
    </xdr:from>
    <xdr:to>
      <xdr:col>8</xdr:col>
      <xdr:colOff>230274</xdr:colOff>
      <xdr:row>4</xdr:row>
      <xdr:rowOff>34891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D3631A6-A433-EB19-B380-DE9BA18C9439}"/>
            </a:ext>
          </a:extLst>
        </xdr:cNvPr>
        <xdr:cNvSpPr txBox="1"/>
      </xdr:nvSpPr>
      <xdr:spPr>
        <a:xfrm>
          <a:off x="3586702" y="111646"/>
          <a:ext cx="2826099" cy="6489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Contract Savings Report Sample</a:t>
          </a:r>
        </a:p>
        <a:p>
          <a:r>
            <a:rPr lang="en-US" sz="1100"/>
            <a:t>Everything</a:t>
          </a:r>
          <a:r>
            <a:rPr lang="en-US" sz="1100" baseline="0"/>
            <a:t> in yellow is extracted from sample bills/contract documents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0</xdr:row>
      <xdr:rowOff>0</xdr:rowOff>
    </xdr:from>
    <xdr:to>
      <xdr:col>6</xdr:col>
      <xdr:colOff>127349</xdr:colOff>
      <xdr:row>3</xdr:row>
      <xdr:rowOff>95250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4658E7-B59D-4B6C-8B4A-1801C6CF5A24}"/>
            </a:ext>
          </a:extLst>
        </xdr:cNvPr>
        <xdr:cNvSpPr txBox="1"/>
      </xdr:nvSpPr>
      <xdr:spPr>
        <a:xfrm>
          <a:off x="5029200" y="0"/>
          <a:ext cx="2826099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Budget Report Sample</a:t>
          </a:r>
        </a:p>
        <a:p>
          <a:r>
            <a:rPr lang="en-US" sz="1100"/>
            <a:t>Everything</a:t>
          </a:r>
          <a:r>
            <a:rPr lang="en-US" sz="1100" baseline="0"/>
            <a:t> in yellow is extracted from sample bills/contract documents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5F38-7C12-42C0-BEE6-AA95B9582D53}">
  <dimension ref="A1:AA46"/>
  <sheetViews>
    <sheetView showGridLines="0" tabSelected="1" topLeftCell="J1" zoomScale="91" workbookViewId="0">
      <selection activeCell="I3" sqref="I3"/>
    </sheetView>
  </sheetViews>
  <sheetFormatPr defaultRowHeight="14.5" x14ac:dyDescent="0.35"/>
  <cols>
    <col min="3" max="3" width="11.81640625" customWidth="1"/>
    <col min="4" max="4" width="11.54296875" bestFit="1" customWidth="1"/>
    <col min="8" max="8" width="21.7265625" customWidth="1"/>
    <col min="9" max="9" width="20.90625" customWidth="1"/>
    <col min="16" max="16" width="19.54296875" bestFit="1" customWidth="1"/>
    <col min="17" max="17" width="15.54296875" bestFit="1" customWidth="1"/>
    <col min="18" max="18" width="2.81640625" customWidth="1"/>
    <col min="19" max="19" width="3.26953125" customWidth="1"/>
    <col min="20" max="20" width="10.81640625" customWidth="1"/>
    <col min="21" max="21" width="10.1796875" customWidth="1"/>
    <col min="22" max="22" width="11.26953125" bestFit="1" customWidth="1"/>
    <col min="23" max="23" width="11.54296875" customWidth="1"/>
    <col min="24" max="24" width="14.7265625" bestFit="1" customWidth="1"/>
    <col min="27" max="27" width="11.1796875" bestFit="1" customWidth="1"/>
    <col min="28" max="28" width="10.1796875" bestFit="1" customWidth="1"/>
    <col min="29" max="29" width="11.1796875" bestFit="1" customWidth="1"/>
  </cols>
  <sheetData>
    <row r="1" spans="1:27" x14ac:dyDescent="0.35">
      <c r="A1" s="1"/>
      <c r="B1" s="54" t="s">
        <v>0</v>
      </c>
      <c r="C1" s="55"/>
      <c r="D1" s="55"/>
      <c r="E1" s="55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35">
      <c r="A2" s="1"/>
      <c r="B2" s="56" t="s">
        <v>1</v>
      </c>
      <c r="C2" s="57"/>
      <c r="D2" s="57"/>
      <c r="E2" s="57"/>
      <c r="F2" s="46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35">
      <c r="A3" s="1"/>
      <c r="B3" s="56" t="s">
        <v>2</v>
      </c>
      <c r="C3" s="57"/>
      <c r="D3" s="57"/>
      <c r="E3" s="5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7" x14ac:dyDescent="0.35">
      <c r="A4" s="1"/>
      <c r="B4" s="3"/>
      <c r="C4" s="4"/>
      <c r="D4" s="5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7" ht="15" thickBot="1" x14ac:dyDescent="0.4">
      <c r="A5" s="1"/>
      <c r="B5" s="6"/>
      <c r="C5" s="4"/>
      <c r="D5" s="5"/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7" ht="15" thickBot="1" x14ac:dyDescent="0.4">
      <c r="A6" s="1"/>
      <c r="B6" s="1"/>
      <c r="C6" s="1"/>
      <c r="D6" s="2"/>
      <c r="E6" s="2"/>
      <c r="F6" s="1"/>
      <c r="G6" s="1"/>
      <c r="H6" s="58" t="s">
        <v>3</v>
      </c>
      <c r="I6" s="59"/>
      <c r="J6" s="60"/>
      <c r="K6" s="61"/>
      <c r="L6" s="62"/>
      <c r="M6" s="63"/>
      <c r="N6" s="1"/>
      <c r="O6" s="7"/>
      <c r="P6" s="7"/>
      <c r="Q6" s="8">
        <f>SUM(Q8:Q42)</f>
        <v>25005.200000000008</v>
      </c>
      <c r="R6" s="1"/>
      <c r="S6" s="1"/>
      <c r="T6" s="1"/>
      <c r="U6" s="1"/>
      <c r="V6" s="1"/>
      <c r="W6" s="9"/>
      <c r="X6" s="10">
        <f>SUM(X8:X42)</f>
        <v>17807.680999999997</v>
      </c>
    </row>
    <row r="7" spans="1:27" x14ac:dyDescent="0.35">
      <c r="A7" s="11"/>
      <c r="B7" s="12" t="s">
        <v>4</v>
      </c>
      <c r="C7" s="12" t="s">
        <v>5</v>
      </c>
      <c r="D7" s="12" t="s">
        <v>6</v>
      </c>
      <c r="E7" s="12" t="s">
        <v>7</v>
      </c>
      <c r="F7" s="11"/>
      <c r="G7" s="12" t="s">
        <v>8</v>
      </c>
      <c r="H7" s="13" t="s">
        <v>9</v>
      </c>
      <c r="I7" s="13" t="s">
        <v>10</v>
      </c>
      <c r="J7" s="13" t="s">
        <v>11</v>
      </c>
      <c r="K7" s="13" t="s">
        <v>9</v>
      </c>
      <c r="L7" s="13" t="s">
        <v>10</v>
      </c>
      <c r="M7" s="13" t="s">
        <v>11</v>
      </c>
      <c r="N7" s="14" t="s">
        <v>12</v>
      </c>
      <c r="O7" s="12" t="s">
        <v>13</v>
      </c>
      <c r="P7" s="12" t="s">
        <v>14</v>
      </c>
      <c r="Q7" s="12" t="s">
        <v>15</v>
      </c>
      <c r="R7" s="11"/>
      <c r="S7" s="11"/>
      <c r="T7" s="12" t="s">
        <v>16</v>
      </c>
      <c r="U7" s="12"/>
      <c r="V7" s="12" t="s">
        <v>17</v>
      </c>
      <c r="X7" s="15" t="s">
        <v>18</v>
      </c>
    </row>
    <row r="8" spans="1:27" x14ac:dyDescent="0.35">
      <c r="B8" s="16">
        <v>44621</v>
      </c>
      <c r="C8" s="17" t="s">
        <v>19</v>
      </c>
      <c r="D8" s="47">
        <v>2400</v>
      </c>
      <c r="E8" s="17" t="s">
        <v>20</v>
      </c>
      <c r="G8" s="18">
        <v>0.44</v>
      </c>
      <c r="H8" s="19">
        <v>1</v>
      </c>
      <c r="I8" s="20">
        <f t="shared" ref="I8:I34" si="0">D8</f>
        <v>2400</v>
      </c>
      <c r="J8" s="21"/>
      <c r="K8" s="22"/>
      <c r="L8" s="23"/>
      <c r="M8" s="24"/>
      <c r="N8" s="22"/>
      <c r="O8" s="25"/>
      <c r="P8" s="21"/>
      <c r="Q8" s="26">
        <f>G8*I8</f>
        <v>1056</v>
      </c>
      <c r="T8" s="27">
        <v>1.2531000000000001</v>
      </c>
      <c r="U8" s="28"/>
      <c r="V8" s="29">
        <f t="shared" ref="V8:V34" si="1">T8*D8</f>
        <v>3007.44</v>
      </c>
      <c r="X8" s="30">
        <f t="shared" ref="X8:X34" si="2">V8-Q8</f>
        <v>1951.44</v>
      </c>
    </row>
    <row r="9" spans="1:27" x14ac:dyDescent="0.35">
      <c r="B9" s="16">
        <v>44652</v>
      </c>
      <c r="C9" s="17" t="s">
        <v>19</v>
      </c>
      <c r="D9" s="48">
        <v>500</v>
      </c>
      <c r="E9" s="17" t="s">
        <v>20</v>
      </c>
      <c r="G9" s="18">
        <v>0.44</v>
      </c>
      <c r="H9" s="19">
        <v>1</v>
      </c>
      <c r="I9" s="20">
        <f t="shared" si="0"/>
        <v>500</v>
      </c>
      <c r="J9" s="21"/>
      <c r="K9" s="22"/>
      <c r="L9" s="23"/>
      <c r="M9" s="24"/>
      <c r="N9" s="22"/>
      <c r="O9" s="31"/>
      <c r="P9" s="21"/>
      <c r="Q9" s="26">
        <f t="shared" ref="Q9:Q35" si="3">G9*I9</f>
        <v>220</v>
      </c>
      <c r="T9" s="27">
        <v>1.6879999999999999</v>
      </c>
      <c r="U9" s="28"/>
      <c r="V9" s="29">
        <f t="shared" si="1"/>
        <v>844</v>
      </c>
      <c r="X9" s="30">
        <f t="shared" si="2"/>
        <v>624</v>
      </c>
    </row>
    <row r="10" spans="1:27" x14ac:dyDescent="0.35">
      <c r="B10" s="16">
        <v>44682</v>
      </c>
      <c r="C10" s="17" t="s">
        <v>19</v>
      </c>
      <c r="D10" s="48">
        <v>1220</v>
      </c>
      <c r="E10" s="17" t="s">
        <v>20</v>
      </c>
      <c r="G10" s="18">
        <v>0.44</v>
      </c>
      <c r="H10" s="19">
        <v>1</v>
      </c>
      <c r="I10" s="20">
        <f t="shared" si="0"/>
        <v>1220</v>
      </c>
      <c r="J10" s="21"/>
      <c r="K10" s="22"/>
      <c r="L10" s="23"/>
      <c r="M10" s="24"/>
      <c r="N10" s="22"/>
      <c r="O10" s="21"/>
      <c r="P10" s="21"/>
      <c r="Q10" s="26">
        <f t="shared" si="3"/>
        <v>536.79999999999995</v>
      </c>
      <c r="T10" s="27">
        <v>1.6879999999999999</v>
      </c>
      <c r="U10" s="28"/>
      <c r="V10" s="29">
        <f t="shared" si="1"/>
        <v>2059.36</v>
      </c>
      <c r="X10" s="30">
        <f t="shared" si="2"/>
        <v>1522.5600000000002</v>
      </c>
    </row>
    <row r="11" spans="1:27" x14ac:dyDescent="0.35">
      <c r="B11" s="16">
        <v>44713</v>
      </c>
      <c r="C11" s="17" t="s">
        <v>19</v>
      </c>
      <c r="D11" s="48">
        <v>1040</v>
      </c>
      <c r="E11" s="17" t="s">
        <v>20</v>
      </c>
      <c r="G11" s="18">
        <v>0.44</v>
      </c>
      <c r="H11" s="19">
        <v>1</v>
      </c>
      <c r="I11" s="20">
        <f t="shared" si="0"/>
        <v>1040</v>
      </c>
      <c r="J11" s="21"/>
      <c r="K11" s="25"/>
      <c r="L11" s="25"/>
      <c r="M11" s="31"/>
      <c r="N11" s="22"/>
      <c r="O11" s="21"/>
      <c r="P11" s="21"/>
      <c r="Q11" s="26">
        <f t="shared" si="3"/>
        <v>457.6</v>
      </c>
      <c r="T11" s="27">
        <v>1.3783000000000001</v>
      </c>
      <c r="U11" s="28"/>
      <c r="V11" s="29">
        <f t="shared" si="1"/>
        <v>1433.432</v>
      </c>
      <c r="X11" s="30">
        <f t="shared" si="2"/>
        <v>975.83199999999999</v>
      </c>
    </row>
    <row r="12" spans="1:27" x14ac:dyDescent="0.35">
      <c r="B12" s="16">
        <v>44743</v>
      </c>
      <c r="C12" s="17" t="s">
        <v>19</v>
      </c>
      <c r="D12" s="47">
        <v>1030</v>
      </c>
      <c r="E12" s="17" t="s">
        <v>20</v>
      </c>
      <c r="G12" s="18">
        <v>0.44</v>
      </c>
      <c r="H12" s="19">
        <v>1</v>
      </c>
      <c r="I12" s="20">
        <f t="shared" si="0"/>
        <v>1030</v>
      </c>
      <c r="J12" s="21"/>
      <c r="K12" s="25"/>
      <c r="L12" s="25"/>
      <c r="M12" s="31"/>
      <c r="N12" s="22"/>
      <c r="O12" s="32"/>
      <c r="P12" s="21"/>
      <c r="Q12" s="26">
        <f t="shared" si="3"/>
        <v>453.2</v>
      </c>
      <c r="T12" s="33">
        <v>1.3652</v>
      </c>
      <c r="U12" s="28"/>
      <c r="V12" s="29">
        <f t="shared" si="1"/>
        <v>1406.1559999999999</v>
      </c>
      <c r="X12" s="30">
        <f t="shared" si="2"/>
        <v>952.9559999999999</v>
      </c>
    </row>
    <row r="13" spans="1:27" x14ac:dyDescent="0.35">
      <c r="B13" s="16">
        <v>44774</v>
      </c>
      <c r="C13" s="17" t="s">
        <v>19</v>
      </c>
      <c r="D13" s="48">
        <v>1020</v>
      </c>
      <c r="E13" s="17" t="s">
        <v>20</v>
      </c>
      <c r="G13" s="18">
        <v>0.44</v>
      </c>
      <c r="H13" s="19">
        <v>1</v>
      </c>
      <c r="I13" s="20">
        <f t="shared" si="0"/>
        <v>1020</v>
      </c>
      <c r="J13" s="21"/>
      <c r="K13" s="25"/>
      <c r="L13" s="25"/>
      <c r="M13" s="31"/>
      <c r="N13" s="22"/>
      <c r="O13" s="32"/>
      <c r="P13" s="21"/>
      <c r="Q13" s="26">
        <f t="shared" si="3"/>
        <v>448.8</v>
      </c>
      <c r="T13" s="33">
        <v>1.3652</v>
      </c>
      <c r="U13" s="28"/>
      <c r="V13" s="29">
        <f t="shared" si="1"/>
        <v>1392.5039999999999</v>
      </c>
      <c r="X13" s="30">
        <f t="shared" si="2"/>
        <v>943.70399999999995</v>
      </c>
    </row>
    <row r="14" spans="1:27" x14ac:dyDescent="0.35">
      <c r="B14" s="16">
        <v>44805</v>
      </c>
      <c r="C14" s="17" t="s">
        <v>19</v>
      </c>
      <c r="D14" s="48">
        <v>1000</v>
      </c>
      <c r="E14" s="17" t="s">
        <v>20</v>
      </c>
      <c r="G14" s="18">
        <v>0.44</v>
      </c>
      <c r="H14" s="19">
        <v>1</v>
      </c>
      <c r="I14" s="20">
        <f t="shared" si="0"/>
        <v>1000</v>
      </c>
      <c r="J14" s="21"/>
      <c r="K14" s="22"/>
      <c r="L14" s="23"/>
      <c r="M14" s="21"/>
      <c r="N14" s="22"/>
      <c r="O14" s="25"/>
      <c r="P14" s="21"/>
      <c r="Q14" s="26">
        <f t="shared" si="3"/>
        <v>440</v>
      </c>
      <c r="T14" s="27">
        <v>0.75009999999999999</v>
      </c>
      <c r="U14" s="28"/>
      <c r="V14" s="29">
        <f t="shared" si="1"/>
        <v>750.1</v>
      </c>
      <c r="X14" s="30">
        <f t="shared" si="2"/>
        <v>310.10000000000002</v>
      </c>
    </row>
    <row r="15" spans="1:27" x14ac:dyDescent="0.35">
      <c r="B15" s="16">
        <v>44835</v>
      </c>
      <c r="C15" s="17" t="s">
        <v>19</v>
      </c>
      <c r="D15" s="48">
        <v>1480</v>
      </c>
      <c r="E15" s="17" t="s">
        <v>20</v>
      </c>
      <c r="G15" s="18">
        <v>0.44</v>
      </c>
      <c r="H15" s="19">
        <v>1</v>
      </c>
      <c r="I15" s="20">
        <f t="shared" si="0"/>
        <v>1480</v>
      </c>
      <c r="J15" s="21"/>
      <c r="K15" s="22"/>
      <c r="L15" s="23"/>
      <c r="M15" s="21"/>
      <c r="N15" s="22"/>
      <c r="O15" s="25"/>
      <c r="P15" s="21"/>
      <c r="Q15" s="26">
        <f t="shared" si="3"/>
        <v>651.20000000000005</v>
      </c>
      <c r="T15" s="27">
        <v>0.75009999999999999</v>
      </c>
      <c r="U15" s="28"/>
      <c r="V15" s="29">
        <f t="shared" si="1"/>
        <v>1110.1479999999999</v>
      </c>
      <c r="X15" s="30">
        <f t="shared" si="2"/>
        <v>458.94799999999987</v>
      </c>
    </row>
    <row r="16" spans="1:27" x14ac:dyDescent="0.35">
      <c r="B16" s="16">
        <v>44866</v>
      </c>
      <c r="C16" s="17" t="s">
        <v>19</v>
      </c>
      <c r="D16" s="48">
        <v>2370</v>
      </c>
      <c r="E16" s="17" t="s">
        <v>20</v>
      </c>
      <c r="G16" s="18">
        <v>0.44</v>
      </c>
      <c r="H16" s="19">
        <v>1</v>
      </c>
      <c r="I16" s="20">
        <f t="shared" si="0"/>
        <v>2370</v>
      </c>
      <c r="J16" s="21"/>
      <c r="K16" s="22"/>
      <c r="L16" s="23"/>
      <c r="M16" s="21"/>
      <c r="N16" s="22"/>
      <c r="O16" s="34"/>
      <c r="P16" s="21"/>
      <c r="Q16" s="26">
        <f t="shared" si="3"/>
        <v>1042.8</v>
      </c>
      <c r="T16" s="27">
        <v>0.72209999999999996</v>
      </c>
      <c r="U16" s="28"/>
      <c r="V16" s="29">
        <f t="shared" si="1"/>
        <v>1711.377</v>
      </c>
      <c r="X16" s="30">
        <f t="shared" si="2"/>
        <v>668.577</v>
      </c>
    </row>
    <row r="17" spans="2:24" x14ac:dyDescent="0.35">
      <c r="B17" s="16">
        <v>44896</v>
      </c>
      <c r="C17" s="17" t="s">
        <v>19</v>
      </c>
      <c r="D17" s="48">
        <v>2670</v>
      </c>
      <c r="E17" s="17" t="s">
        <v>20</v>
      </c>
      <c r="G17" s="18">
        <v>0.44</v>
      </c>
      <c r="H17" s="19">
        <v>1</v>
      </c>
      <c r="I17" s="20">
        <f t="shared" si="0"/>
        <v>2670</v>
      </c>
      <c r="J17" s="21"/>
      <c r="K17" s="22"/>
      <c r="L17" s="23"/>
      <c r="M17" s="24"/>
      <c r="N17" s="22"/>
      <c r="O17" s="25"/>
      <c r="P17" s="21"/>
      <c r="Q17" s="26">
        <f t="shared" si="3"/>
        <v>1174.8</v>
      </c>
      <c r="T17" s="27">
        <v>0.72209999999999996</v>
      </c>
      <c r="U17" s="28"/>
      <c r="V17" s="29">
        <f t="shared" si="1"/>
        <v>1928.0069999999998</v>
      </c>
      <c r="X17" s="30">
        <f t="shared" si="2"/>
        <v>753.20699999999988</v>
      </c>
    </row>
    <row r="18" spans="2:24" x14ac:dyDescent="0.35">
      <c r="B18" s="16">
        <v>44927</v>
      </c>
      <c r="C18" s="17" t="s">
        <v>19</v>
      </c>
      <c r="D18" s="48">
        <v>2890</v>
      </c>
      <c r="E18" s="17" t="s">
        <v>20</v>
      </c>
      <c r="G18" s="18">
        <v>0.44</v>
      </c>
      <c r="H18" s="19">
        <v>1</v>
      </c>
      <c r="I18" s="20">
        <f t="shared" si="0"/>
        <v>2890</v>
      </c>
      <c r="J18" s="21"/>
      <c r="K18" s="22"/>
      <c r="L18" s="23"/>
      <c r="M18" s="24"/>
      <c r="N18" s="22"/>
      <c r="O18" s="31"/>
      <c r="P18" s="21"/>
      <c r="Q18" s="26">
        <f t="shared" si="3"/>
        <v>1271.5999999999999</v>
      </c>
      <c r="T18" s="27">
        <v>0.72209999999999996</v>
      </c>
      <c r="U18" s="28"/>
      <c r="V18" s="29">
        <f t="shared" si="1"/>
        <v>2086.8689999999997</v>
      </c>
      <c r="X18" s="30">
        <f t="shared" si="2"/>
        <v>815.26899999999978</v>
      </c>
    </row>
    <row r="19" spans="2:24" x14ac:dyDescent="0.35">
      <c r="B19" s="16">
        <v>44958</v>
      </c>
      <c r="C19" s="17" t="s">
        <v>19</v>
      </c>
      <c r="D19" s="48">
        <v>2350</v>
      </c>
      <c r="E19" s="17" t="s">
        <v>20</v>
      </c>
      <c r="G19" s="18">
        <v>0.44</v>
      </c>
      <c r="H19" s="19">
        <v>1</v>
      </c>
      <c r="I19" s="20">
        <f t="shared" si="0"/>
        <v>2350</v>
      </c>
      <c r="J19" s="21"/>
      <c r="K19" s="22"/>
      <c r="L19" s="23"/>
      <c r="M19" s="24"/>
      <c r="N19" s="22"/>
      <c r="O19" s="21"/>
      <c r="P19" s="21"/>
      <c r="Q19" s="26">
        <f t="shared" si="3"/>
        <v>1034</v>
      </c>
      <c r="T19" s="27">
        <v>0.72209999999999996</v>
      </c>
      <c r="U19" s="28"/>
      <c r="V19" s="29">
        <f t="shared" si="1"/>
        <v>1696.9349999999999</v>
      </c>
      <c r="X19" s="30">
        <f t="shared" si="2"/>
        <v>662.93499999999995</v>
      </c>
    </row>
    <row r="20" spans="2:24" x14ac:dyDescent="0.35">
      <c r="B20" s="16">
        <v>44986</v>
      </c>
      <c r="C20" s="17" t="s">
        <v>19</v>
      </c>
      <c r="D20" s="48">
        <v>2400</v>
      </c>
      <c r="E20" s="17" t="s">
        <v>20</v>
      </c>
      <c r="G20" s="18">
        <v>0.44</v>
      </c>
      <c r="H20" s="19">
        <v>1</v>
      </c>
      <c r="I20" s="20">
        <f t="shared" si="0"/>
        <v>2400</v>
      </c>
      <c r="J20" s="21"/>
      <c r="K20" s="25"/>
      <c r="L20" s="25"/>
      <c r="M20" s="31"/>
      <c r="N20" s="22"/>
      <c r="O20" s="21"/>
      <c r="P20" s="21"/>
      <c r="Q20" s="26">
        <f t="shared" si="3"/>
        <v>1056</v>
      </c>
      <c r="T20" s="27">
        <v>0.72209999999999996</v>
      </c>
      <c r="U20" s="28"/>
      <c r="V20" s="29">
        <f t="shared" si="1"/>
        <v>1733.04</v>
      </c>
      <c r="X20" s="30">
        <f t="shared" si="2"/>
        <v>677.04</v>
      </c>
    </row>
    <row r="21" spans="2:24" x14ac:dyDescent="0.35">
      <c r="B21" s="16">
        <v>45017</v>
      </c>
      <c r="C21" s="17" t="s">
        <v>19</v>
      </c>
      <c r="D21" s="48">
        <v>1780</v>
      </c>
      <c r="E21" s="17" t="s">
        <v>20</v>
      </c>
      <c r="G21" s="18">
        <v>0.44</v>
      </c>
      <c r="H21" s="19">
        <v>1</v>
      </c>
      <c r="I21" s="20">
        <f t="shared" si="0"/>
        <v>1780</v>
      </c>
      <c r="J21" s="21"/>
      <c r="K21" s="25"/>
      <c r="L21" s="25"/>
      <c r="M21" s="31"/>
      <c r="N21" s="22"/>
      <c r="O21" s="32"/>
      <c r="P21" s="21"/>
      <c r="Q21" s="26">
        <f t="shared" si="3"/>
        <v>783.2</v>
      </c>
      <c r="T21" s="27">
        <v>0.72209999999999996</v>
      </c>
      <c r="U21" s="28"/>
      <c r="V21" s="29">
        <f t="shared" si="1"/>
        <v>1285.338</v>
      </c>
      <c r="X21" s="30">
        <f t="shared" si="2"/>
        <v>502.13799999999992</v>
      </c>
    </row>
    <row r="22" spans="2:24" x14ac:dyDescent="0.35">
      <c r="B22" s="16">
        <v>45047</v>
      </c>
      <c r="C22" s="17" t="s">
        <v>19</v>
      </c>
      <c r="D22" s="48">
        <v>1230</v>
      </c>
      <c r="E22" s="17" t="s">
        <v>20</v>
      </c>
      <c r="G22" s="18">
        <v>0.44</v>
      </c>
      <c r="H22" s="19">
        <v>1</v>
      </c>
      <c r="I22" s="20">
        <f t="shared" si="0"/>
        <v>1230</v>
      </c>
      <c r="J22" s="21"/>
      <c r="K22" s="25"/>
      <c r="L22" s="25"/>
      <c r="M22" s="31"/>
      <c r="N22" s="22"/>
      <c r="O22" s="32"/>
      <c r="P22" s="21"/>
      <c r="Q22" s="26">
        <f t="shared" si="3"/>
        <v>541.20000000000005</v>
      </c>
      <c r="T22" s="27">
        <v>0.72209999999999996</v>
      </c>
      <c r="U22" s="28"/>
      <c r="V22" s="29">
        <f t="shared" si="1"/>
        <v>888.18299999999999</v>
      </c>
      <c r="X22" s="30">
        <f t="shared" si="2"/>
        <v>346.98299999999995</v>
      </c>
    </row>
    <row r="23" spans="2:24" x14ac:dyDescent="0.35">
      <c r="B23" s="16">
        <v>45078</v>
      </c>
      <c r="C23" s="17" t="s">
        <v>19</v>
      </c>
      <c r="D23" s="48">
        <v>1100</v>
      </c>
      <c r="E23" s="17" t="s">
        <v>20</v>
      </c>
      <c r="G23" s="18">
        <v>0.44</v>
      </c>
      <c r="H23" s="19">
        <v>1</v>
      </c>
      <c r="I23" s="20">
        <f t="shared" si="0"/>
        <v>1100</v>
      </c>
      <c r="J23" s="21"/>
      <c r="K23" s="22"/>
      <c r="L23" s="23"/>
      <c r="M23" s="21"/>
      <c r="N23" s="22"/>
      <c r="O23" s="25"/>
      <c r="P23" s="21"/>
      <c r="Q23" s="26">
        <f t="shared" si="3"/>
        <v>484</v>
      </c>
      <c r="T23" s="27">
        <v>0.72209999999999996</v>
      </c>
      <c r="U23" s="28"/>
      <c r="V23" s="29">
        <f t="shared" si="1"/>
        <v>794.31</v>
      </c>
      <c r="X23" s="30">
        <f t="shared" si="2"/>
        <v>310.30999999999995</v>
      </c>
    </row>
    <row r="24" spans="2:24" x14ac:dyDescent="0.35">
      <c r="B24" s="16">
        <v>45108</v>
      </c>
      <c r="C24" s="17" t="s">
        <v>19</v>
      </c>
      <c r="D24" s="48">
        <v>1030</v>
      </c>
      <c r="E24" s="17" t="s">
        <v>20</v>
      </c>
      <c r="G24" s="18">
        <v>0.44</v>
      </c>
      <c r="H24" s="19">
        <v>1</v>
      </c>
      <c r="I24" s="20">
        <f>D24</f>
        <v>1030</v>
      </c>
      <c r="J24" s="21"/>
      <c r="K24" s="22"/>
      <c r="L24" s="23"/>
      <c r="M24" s="21"/>
      <c r="N24" s="22"/>
      <c r="O24" s="25"/>
      <c r="P24" s="21"/>
      <c r="Q24" s="26">
        <f t="shared" si="3"/>
        <v>453.2</v>
      </c>
      <c r="T24" s="27">
        <v>0.72209999999999996</v>
      </c>
      <c r="U24" s="28"/>
      <c r="V24" s="29">
        <f t="shared" si="1"/>
        <v>743.76299999999992</v>
      </c>
      <c r="X24" s="30">
        <f t="shared" si="2"/>
        <v>290.56299999999993</v>
      </c>
    </row>
    <row r="25" spans="2:24" x14ac:dyDescent="0.35">
      <c r="B25" s="16">
        <v>45139</v>
      </c>
      <c r="C25" s="17" t="s">
        <v>19</v>
      </c>
      <c r="D25" s="47">
        <v>980</v>
      </c>
      <c r="E25" s="17" t="s">
        <v>20</v>
      </c>
      <c r="G25" s="18">
        <v>0.44</v>
      </c>
      <c r="H25" s="19">
        <v>1</v>
      </c>
      <c r="I25" s="20">
        <f t="shared" si="0"/>
        <v>980</v>
      </c>
      <c r="J25" s="21"/>
      <c r="K25" s="22"/>
      <c r="L25" s="23"/>
      <c r="M25" s="21"/>
      <c r="N25" s="22"/>
      <c r="O25" s="34"/>
      <c r="P25" s="21"/>
      <c r="Q25" s="26">
        <f t="shared" si="3"/>
        <v>431.2</v>
      </c>
      <c r="T25" s="27">
        <v>0.72209999999999996</v>
      </c>
      <c r="U25" s="28"/>
      <c r="V25" s="29">
        <f t="shared" si="1"/>
        <v>707.65800000000002</v>
      </c>
      <c r="X25" s="30">
        <f t="shared" si="2"/>
        <v>276.45800000000003</v>
      </c>
    </row>
    <row r="26" spans="2:24" x14ac:dyDescent="0.35">
      <c r="B26" s="16">
        <v>45170</v>
      </c>
      <c r="C26" s="17" t="s">
        <v>19</v>
      </c>
      <c r="D26" s="47">
        <v>1010</v>
      </c>
      <c r="E26" s="17" t="s">
        <v>20</v>
      </c>
      <c r="G26" s="18">
        <v>0.44</v>
      </c>
      <c r="H26" s="19">
        <v>1</v>
      </c>
      <c r="I26" s="20">
        <f t="shared" si="0"/>
        <v>1010</v>
      </c>
      <c r="J26" s="21"/>
      <c r="K26" s="22"/>
      <c r="L26" s="23"/>
      <c r="M26" s="24"/>
      <c r="N26" s="22"/>
      <c r="O26" s="25"/>
      <c r="P26" s="21"/>
      <c r="Q26" s="26">
        <f t="shared" si="3"/>
        <v>444.4</v>
      </c>
      <c r="T26" s="27">
        <v>0.72209999999999996</v>
      </c>
      <c r="U26" s="28"/>
      <c r="V26" s="29">
        <f t="shared" si="1"/>
        <v>729.32099999999991</v>
      </c>
      <c r="X26" s="30">
        <f t="shared" si="2"/>
        <v>284.92099999999994</v>
      </c>
    </row>
    <row r="27" spans="2:24" x14ac:dyDescent="0.35">
      <c r="B27" s="16">
        <v>45200</v>
      </c>
      <c r="C27" s="17" t="s">
        <v>19</v>
      </c>
      <c r="D27" s="47">
        <v>1480</v>
      </c>
      <c r="E27" s="17" t="s">
        <v>20</v>
      </c>
      <c r="G27" s="18">
        <v>0.44</v>
      </c>
      <c r="H27" s="19">
        <v>1</v>
      </c>
      <c r="I27" s="20">
        <f t="shared" si="0"/>
        <v>1480</v>
      </c>
      <c r="J27" s="21"/>
      <c r="K27" s="22"/>
      <c r="L27" s="23"/>
      <c r="M27" s="24"/>
      <c r="N27" s="22"/>
      <c r="O27" s="25"/>
      <c r="P27" s="21"/>
      <c r="Q27" s="26">
        <f t="shared" si="3"/>
        <v>651.20000000000005</v>
      </c>
      <c r="T27" s="27">
        <v>0.72209999999999996</v>
      </c>
      <c r="U27" s="28"/>
      <c r="V27" s="29">
        <f t="shared" si="1"/>
        <v>1068.7079999999999</v>
      </c>
      <c r="X27" s="30">
        <f t="shared" si="2"/>
        <v>417.50799999999981</v>
      </c>
    </row>
    <row r="28" spans="2:24" x14ac:dyDescent="0.35">
      <c r="B28" s="16">
        <v>45231</v>
      </c>
      <c r="C28" s="17" t="s">
        <v>19</v>
      </c>
      <c r="D28" s="47">
        <v>1860</v>
      </c>
      <c r="E28" s="17" t="s">
        <v>20</v>
      </c>
      <c r="G28" s="18">
        <v>0.44</v>
      </c>
      <c r="H28" s="19">
        <v>1</v>
      </c>
      <c r="I28" s="20">
        <f t="shared" si="0"/>
        <v>1860</v>
      </c>
      <c r="J28" s="21"/>
      <c r="K28" s="22"/>
      <c r="L28" s="23"/>
      <c r="M28" s="24"/>
      <c r="N28" s="22"/>
      <c r="O28" s="25"/>
      <c r="P28" s="21"/>
      <c r="Q28" s="26">
        <f t="shared" si="3"/>
        <v>818.4</v>
      </c>
      <c r="T28" s="27">
        <v>0.72209999999999996</v>
      </c>
      <c r="U28" s="28"/>
      <c r="V28" s="29">
        <f t="shared" si="1"/>
        <v>1343.106</v>
      </c>
      <c r="X28" s="30">
        <f t="shared" si="2"/>
        <v>524.70600000000002</v>
      </c>
    </row>
    <row r="29" spans="2:24" x14ac:dyDescent="0.35">
      <c r="B29" s="16">
        <v>45261</v>
      </c>
      <c r="C29" s="17" t="s">
        <v>19</v>
      </c>
      <c r="D29" s="47">
        <v>2140</v>
      </c>
      <c r="E29" s="17" t="s">
        <v>20</v>
      </c>
      <c r="G29" s="18">
        <v>0.44</v>
      </c>
      <c r="H29" s="19">
        <v>1</v>
      </c>
      <c r="I29" s="20">
        <f t="shared" si="0"/>
        <v>2140</v>
      </c>
      <c r="J29" s="21"/>
      <c r="K29" s="22"/>
      <c r="L29" s="23"/>
      <c r="M29" s="24"/>
      <c r="N29" s="22"/>
      <c r="O29" s="25"/>
      <c r="P29" s="21"/>
      <c r="Q29" s="26">
        <f t="shared" si="3"/>
        <v>941.6</v>
      </c>
      <c r="T29" s="27">
        <v>0.72209999999999996</v>
      </c>
      <c r="U29" s="28"/>
      <c r="V29" s="29">
        <f t="shared" si="1"/>
        <v>1545.2939999999999</v>
      </c>
      <c r="X29" s="30">
        <f t="shared" si="2"/>
        <v>603.69399999999985</v>
      </c>
    </row>
    <row r="30" spans="2:24" x14ac:dyDescent="0.35">
      <c r="B30" s="16">
        <v>45292</v>
      </c>
      <c r="C30" s="17" t="s">
        <v>19</v>
      </c>
      <c r="D30" s="47">
        <v>2530</v>
      </c>
      <c r="E30" s="17" t="s">
        <v>20</v>
      </c>
      <c r="G30" s="18">
        <v>0.44</v>
      </c>
      <c r="H30" s="19">
        <v>1</v>
      </c>
      <c r="I30" s="20">
        <f t="shared" si="0"/>
        <v>2530</v>
      </c>
      <c r="J30" s="21"/>
      <c r="K30" s="22"/>
      <c r="L30" s="23"/>
      <c r="M30" s="24"/>
      <c r="N30" s="22"/>
      <c r="O30" s="25"/>
      <c r="P30" s="21"/>
      <c r="Q30" s="26">
        <f t="shared" si="3"/>
        <v>1113.2</v>
      </c>
      <c r="T30" s="27">
        <v>0.72209999999999996</v>
      </c>
      <c r="U30" s="28"/>
      <c r="V30" s="29">
        <f t="shared" si="1"/>
        <v>1826.913</v>
      </c>
      <c r="X30" s="30">
        <f t="shared" si="2"/>
        <v>713.71299999999997</v>
      </c>
    </row>
    <row r="31" spans="2:24" x14ac:dyDescent="0.35">
      <c r="B31" s="16">
        <v>45323</v>
      </c>
      <c r="C31" s="17" t="s">
        <v>19</v>
      </c>
      <c r="D31" s="47">
        <v>1940</v>
      </c>
      <c r="E31" s="17" t="s">
        <v>20</v>
      </c>
      <c r="G31" s="18">
        <v>0.44</v>
      </c>
      <c r="H31" s="19">
        <v>1</v>
      </c>
      <c r="I31" s="20">
        <f t="shared" si="0"/>
        <v>1940</v>
      </c>
      <c r="J31" s="21"/>
      <c r="K31" s="22"/>
      <c r="L31" s="23"/>
      <c r="M31" s="24"/>
      <c r="N31" s="22"/>
      <c r="O31" s="25"/>
      <c r="P31" s="21"/>
      <c r="Q31" s="26">
        <f t="shared" si="3"/>
        <v>853.6</v>
      </c>
      <c r="T31" s="27">
        <v>0.72209999999999996</v>
      </c>
      <c r="U31" s="28"/>
      <c r="V31" s="29">
        <f t="shared" si="1"/>
        <v>1400.874</v>
      </c>
      <c r="X31" s="30">
        <f t="shared" si="2"/>
        <v>547.274</v>
      </c>
    </row>
    <row r="32" spans="2:24" x14ac:dyDescent="0.35">
      <c r="B32" s="16">
        <v>45352</v>
      </c>
      <c r="C32" s="17" t="s">
        <v>19</v>
      </c>
      <c r="D32" s="47">
        <v>1810</v>
      </c>
      <c r="E32" s="17" t="s">
        <v>20</v>
      </c>
      <c r="G32" s="18">
        <v>0.44</v>
      </c>
      <c r="H32" s="19">
        <v>1</v>
      </c>
      <c r="I32" s="20">
        <f t="shared" si="0"/>
        <v>1810</v>
      </c>
      <c r="J32" s="21"/>
      <c r="K32" s="22"/>
      <c r="L32" s="23"/>
      <c r="M32" s="24"/>
      <c r="N32" s="22"/>
      <c r="O32" s="25"/>
      <c r="P32" s="21"/>
      <c r="Q32" s="26">
        <f t="shared" si="3"/>
        <v>796.4</v>
      </c>
      <c r="T32" s="27">
        <v>0.72209999999999996</v>
      </c>
      <c r="U32" s="28"/>
      <c r="V32" s="29">
        <f>T32*D32</f>
        <v>1307.001</v>
      </c>
      <c r="X32" s="30">
        <f t="shared" si="2"/>
        <v>510.601</v>
      </c>
    </row>
    <row r="33" spans="2:24" x14ac:dyDescent="0.35">
      <c r="B33" s="16">
        <v>45383</v>
      </c>
      <c r="C33" s="17" t="s">
        <v>19</v>
      </c>
      <c r="D33" s="47">
        <v>1660</v>
      </c>
      <c r="E33" s="17" t="s">
        <v>20</v>
      </c>
      <c r="G33" s="18">
        <v>0.44</v>
      </c>
      <c r="H33" s="19">
        <v>1</v>
      </c>
      <c r="I33" s="20">
        <f t="shared" si="0"/>
        <v>1660</v>
      </c>
      <c r="J33" s="21"/>
      <c r="K33" s="22"/>
      <c r="L33" s="23"/>
      <c r="M33" s="24"/>
      <c r="N33" s="22"/>
      <c r="O33" s="25"/>
      <c r="P33" s="21"/>
      <c r="Q33" s="26">
        <f t="shared" si="3"/>
        <v>730.4</v>
      </c>
      <c r="T33" s="27">
        <v>0.72209999999999996</v>
      </c>
      <c r="U33" s="28"/>
      <c r="V33" s="29">
        <f>T33*D33</f>
        <v>1198.6859999999999</v>
      </c>
      <c r="X33" s="30">
        <f t="shared" si="2"/>
        <v>468.28599999999994</v>
      </c>
    </row>
    <row r="34" spans="2:24" x14ac:dyDescent="0.35">
      <c r="B34" s="16">
        <v>45413</v>
      </c>
      <c r="C34" s="17" t="s">
        <v>19</v>
      </c>
      <c r="D34" s="47">
        <v>1460</v>
      </c>
      <c r="E34" s="17" t="s">
        <v>20</v>
      </c>
      <c r="G34" s="18">
        <v>0.44</v>
      </c>
      <c r="H34" s="19">
        <v>1</v>
      </c>
      <c r="I34" s="20">
        <f t="shared" si="0"/>
        <v>1460</v>
      </c>
      <c r="J34" s="21"/>
      <c r="K34" s="22"/>
      <c r="L34" s="23"/>
      <c r="M34" s="24"/>
      <c r="N34" s="22"/>
      <c r="O34" s="25"/>
      <c r="P34" s="21"/>
      <c r="Q34" s="26">
        <f t="shared" si="3"/>
        <v>642.4</v>
      </c>
      <c r="T34" s="27">
        <v>0.72209999999999996</v>
      </c>
      <c r="U34" s="28"/>
      <c r="V34" s="29">
        <f t="shared" si="1"/>
        <v>1054.2659999999998</v>
      </c>
      <c r="X34" s="30">
        <f t="shared" si="2"/>
        <v>411.86599999999987</v>
      </c>
    </row>
    <row r="35" spans="2:24" x14ac:dyDescent="0.35">
      <c r="B35" s="16">
        <v>45444</v>
      </c>
      <c r="C35" s="17" t="s">
        <v>19</v>
      </c>
      <c r="D35" s="49">
        <v>1140</v>
      </c>
      <c r="E35" s="17" t="s">
        <v>20</v>
      </c>
      <c r="G35" s="18">
        <v>0.44</v>
      </c>
      <c r="H35" s="19">
        <v>1</v>
      </c>
      <c r="I35" s="20">
        <v>1100</v>
      </c>
      <c r="J35" s="21"/>
      <c r="K35" s="22"/>
      <c r="L35" s="23"/>
      <c r="M35" s="24"/>
      <c r="N35" s="22"/>
      <c r="O35" s="25"/>
      <c r="P35" s="21"/>
      <c r="Q35" s="26">
        <f t="shared" si="3"/>
        <v>484</v>
      </c>
      <c r="T35" s="27">
        <v>0.72209999999999996</v>
      </c>
      <c r="U35" s="28"/>
      <c r="V35" s="29">
        <f>T35*D35</f>
        <v>823.19399999999996</v>
      </c>
      <c r="X35" s="30">
        <f>V35-Q35</f>
        <v>339.19399999999996</v>
      </c>
    </row>
    <row r="36" spans="2:24" x14ac:dyDescent="0.35">
      <c r="B36" s="16">
        <v>45474</v>
      </c>
      <c r="C36" s="17" t="s">
        <v>19</v>
      </c>
      <c r="D36" s="49">
        <v>1100</v>
      </c>
      <c r="E36" s="17" t="s">
        <v>20</v>
      </c>
      <c r="G36" s="18">
        <v>0.44</v>
      </c>
      <c r="H36" s="19">
        <v>1</v>
      </c>
      <c r="I36" s="20">
        <f>D36</f>
        <v>1100</v>
      </c>
      <c r="J36" s="21"/>
      <c r="K36" s="22"/>
      <c r="L36" s="23"/>
      <c r="M36" s="24"/>
      <c r="N36" s="22"/>
      <c r="O36" s="25"/>
      <c r="P36" s="21"/>
      <c r="Q36" s="26">
        <f>G36*I36</f>
        <v>484</v>
      </c>
      <c r="T36" s="27">
        <v>0.72209999999999996</v>
      </c>
      <c r="U36" s="28"/>
      <c r="V36" s="29">
        <f t="shared" ref="V36:V42" si="4">T36*D36</f>
        <v>794.31</v>
      </c>
      <c r="X36" s="30">
        <f t="shared" ref="X36:X42" si="5">V36-Q36</f>
        <v>310.30999999999995</v>
      </c>
    </row>
    <row r="37" spans="2:24" x14ac:dyDescent="0.35">
      <c r="B37" s="16">
        <v>45505</v>
      </c>
      <c r="C37" s="17" t="s">
        <v>19</v>
      </c>
      <c r="D37" s="49">
        <v>1160</v>
      </c>
      <c r="E37" s="17" t="s">
        <v>20</v>
      </c>
      <c r="G37" s="18">
        <v>0.44</v>
      </c>
      <c r="H37" s="19">
        <v>1</v>
      </c>
      <c r="I37" s="20">
        <f>D37</f>
        <v>1160</v>
      </c>
      <c r="J37" s="21"/>
      <c r="K37" s="22"/>
      <c r="L37" s="23"/>
      <c r="M37" s="24"/>
      <c r="N37" s="22"/>
      <c r="O37" s="25"/>
      <c r="P37" s="21"/>
      <c r="Q37" s="26">
        <f>G37*I37</f>
        <v>510.4</v>
      </c>
      <c r="T37" s="27">
        <v>0.72209999999999996</v>
      </c>
      <c r="U37" s="28"/>
      <c r="V37" s="29">
        <f t="shared" si="4"/>
        <v>837.63599999999997</v>
      </c>
      <c r="X37" s="30">
        <f t="shared" si="5"/>
        <v>327.23599999999999</v>
      </c>
    </row>
    <row r="38" spans="2:24" x14ac:dyDescent="0.35">
      <c r="B38" s="16">
        <v>45536</v>
      </c>
      <c r="C38" s="17" t="s">
        <v>19</v>
      </c>
      <c r="D38" s="49">
        <v>1220</v>
      </c>
      <c r="E38" s="17" t="s">
        <v>20</v>
      </c>
      <c r="G38" s="18">
        <v>0.44</v>
      </c>
      <c r="H38" s="19">
        <v>1</v>
      </c>
      <c r="I38" s="20">
        <f>D38</f>
        <v>1220</v>
      </c>
      <c r="J38" s="21"/>
      <c r="K38" s="22"/>
      <c r="L38" s="23"/>
      <c r="M38" s="24"/>
      <c r="N38" s="22"/>
      <c r="O38" s="25"/>
      <c r="P38" s="21"/>
      <c r="Q38" s="26">
        <f>G38*I38</f>
        <v>536.79999999999995</v>
      </c>
      <c r="T38" s="27">
        <f>37.12/100</f>
        <v>0.37119999999999997</v>
      </c>
      <c r="U38" s="28"/>
      <c r="V38" s="29">
        <f t="shared" si="4"/>
        <v>452.86399999999998</v>
      </c>
      <c r="X38" s="30">
        <f t="shared" si="5"/>
        <v>-83.935999999999979</v>
      </c>
    </row>
    <row r="39" spans="2:24" x14ac:dyDescent="0.35">
      <c r="B39" s="16">
        <v>45566</v>
      </c>
      <c r="C39" s="17" t="s">
        <v>19</v>
      </c>
      <c r="D39" s="49">
        <v>1340</v>
      </c>
      <c r="E39" s="17" t="s">
        <v>20</v>
      </c>
      <c r="G39" s="18">
        <v>0.44</v>
      </c>
      <c r="H39" s="19">
        <v>1</v>
      </c>
      <c r="I39" s="20">
        <f t="shared" ref="I39:I42" si="6">D39</f>
        <v>1340</v>
      </c>
      <c r="J39" s="21"/>
      <c r="K39" s="22"/>
      <c r="L39" s="23"/>
      <c r="M39" s="24"/>
      <c r="N39" s="22"/>
      <c r="O39" s="25"/>
      <c r="P39" s="21"/>
      <c r="Q39" s="26">
        <f t="shared" ref="Q39:Q42" si="7">G39*I39</f>
        <v>589.6</v>
      </c>
      <c r="T39" s="27">
        <f>36.24/100</f>
        <v>0.3624</v>
      </c>
      <c r="U39" s="28"/>
      <c r="V39" s="29">
        <f t="shared" si="4"/>
        <v>485.61599999999999</v>
      </c>
      <c r="X39" s="30">
        <f t="shared" si="5"/>
        <v>-103.98400000000004</v>
      </c>
    </row>
    <row r="40" spans="2:24" x14ac:dyDescent="0.35">
      <c r="B40" s="16">
        <v>45597</v>
      </c>
      <c r="C40" s="17" t="s">
        <v>19</v>
      </c>
      <c r="D40" s="49">
        <v>1860</v>
      </c>
      <c r="E40" s="17" t="s">
        <v>20</v>
      </c>
      <c r="G40" s="18">
        <v>0.44</v>
      </c>
      <c r="H40" s="19">
        <v>1</v>
      </c>
      <c r="I40" s="20">
        <f t="shared" si="6"/>
        <v>1860</v>
      </c>
      <c r="J40" s="21"/>
      <c r="K40" s="22"/>
      <c r="L40" s="23"/>
      <c r="M40" s="24"/>
      <c r="N40" s="22"/>
      <c r="O40" s="25"/>
      <c r="P40" s="21"/>
      <c r="Q40" s="26">
        <f t="shared" si="7"/>
        <v>818.4</v>
      </c>
      <c r="T40" s="27">
        <f>36.24/100</f>
        <v>0.3624</v>
      </c>
      <c r="U40" s="28"/>
      <c r="V40" s="29">
        <f t="shared" si="4"/>
        <v>674.06399999999996</v>
      </c>
      <c r="X40" s="30">
        <f t="shared" si="5"/>
        <v>-144.33600000000001</v>
      </c>
    </row>
    <row r="41" spans="2:24" x14ac:dyDescent="0.35">
      <c r="B41" s="16">
        <v>45627</v>
      </c>
      <c r="C41" s="17" t="s">
        <v>19</v>
      </c>
      <c r="D41" s="49">
        <v>2140</v>
      </c>
      <c r="E41" s="17" t="s">
        <v>20</v>
      </c>
      <c r="G41" s="18">
        <v>0.44</v>
      </c>
      <c r="H41" s="19">
        <v>1</v>
      </c>
      <c r="I41" s="20">
        <f t="shared" si="6"/>
        <v>2140</v>
      </c>
      <c r="J41" s="21"/>
      <c r="K41" s="22"/>
      <c r="L41" s="23"/>
      <c r="M41" s="24"/>
      <c r="N41" s="22"/>
      <c r="O41" s="25"/>
      <c r="P41" s="21"/>
      <c r="Q41" s="26">
        <f t="shared" si="7"/>
        <v>941.6</v>
      </c>
      <c r="T41" s="27">
        <f>36.24/100</f>
        <v>0.3624</v>
      </c>
      <c r="U41" s="28"/>
      <c r="V41" s="29">
        <f t="shared" si="4"/>
        <v>775.53599999999994</v>
      </c>
      <c r="X41" s="30">
        <f t="shared" si="5"/>
        <v>-166.06400000000008</v>
      </c>
    </row>
    <row r="42" spans="2:24" x14ac:dyDescent="0.35">
      <c r="B42" s="16">
        <v>45658</v>
      </c>
      <c r="C42" s="17" t="s">
        <v>19</v>
      </c>
      <c r="D42" s="49">
        <v>2530</v>
      </c>
      <c r="E42" s="17" t="s">
        <v>20</v>
      </c>
      <c r="G42" s="18">
        <v>0.44</v>
      </c>
      <c r="H42" s="19">
        <v>1</v>
      </c>
      <c r="I42" s="20">
        <f t="shared" si="6"/>
        <v>2530</v>
      </c>
      <c r="J42" s="21"/>
      <c r="K42" s="22"/>
      <c r="L42" s="23"/>
      <c r="M42" s="24"/>
      <c r="N42" s="22"/>
      <c r="O42" s="25"/>
      <c r="P42" s="21"/>
      <c r="Q42" s="26">
        <f t="shared" si="7"/>
        <v>1113.2</v>
      </c>
      <c r="T42" s="33">
        <f>36.24/100</f>
        <v>0.3624</v>
      </c>
      <c r="U42" s="28"/>
      <c r="V42" s="29">
        <f t="shared" si="4"/>
        <v>916.87199999999996</v>
      </c>
      <c r="X42" s="30">
        <f t="shared" si="5"/>
        <v>-196.32800000000009</v>
      </c>
    </row>
    <row r="43" spans="2:24" x14ac:dyDescent="0.35">
      <c r="D43" s="35" t="s">
        <v>21</v>
      </c>
    </row>
    <row r="45" spans="2:24" x14ac:dyDescent="0.35">
      <c r="B45" s="52" t="s">
        <v>22</v>
      </c>
      <c r="C45" s="53"/>
      <c r="D45" s="36">
        <v>56400</v>
      </c>
      <c r="E45" s="17" t="s">
        <v>20</v>
      </c>
    </row>
    <row r="46" spans="2:24" x14ac:dyDescent="0.35">
      <c r="B46" s="52" t="s">
        <v>23</v>
      </c>
      <c r="C46" s="53"/>
      <c r="D46" s="20">
        <v>14100</v>
      </c>
      <c r="E46" s="17" t="s">
        <v>20</v>
      </c>
    </row>
  </sheetData>
  <mergeCells count="7">
    <mergeCell ref="K6:M6"/>
    <mergeCell ref="B45:C45"/>
    <mergeCell ref="B46:C46"/>
    <mergeCell ref="B1:E1"/>
    <mergeCell ref="B2:E2"/>
    <mergeCell ref="B3:E3"/>
    <mergeCell ref="H6:J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7936-BDEF-4F74-98FA-7355BA882A39}">
  <dimension ref="A1:L49"/>
  <sheetViews>
    <sheetView showGridLines="0" topLeftCell="C1" workbookViewId="0">
      <selection activeCell="J4" sqref="J4"/>
    </sheetView>
  </sheetViews>
  <sheetFormatPr defaultRowHeight="14.5" x14ac:dyDescent="0.35"/>
  <cols>
    <col min="2" max="2" width="16.1796875" bestFit="1" customWidth="1"/>
    <col min="3" max="3" width="44.08984375" bestFit="1" customWidth="1"/>
    <col min="4" max="4" width="15.26953125" bestFit="1" customWidth="1"/>
    <col min="6" max="6" width="17.6328125" customWidth="1"/>
    <col min="7" max="7" width="11.81640625" bestFit="1" customWidth="1"/>
  </cols>
  <sheetData>
    <row r="1" spans="1:7" ht="23.5" x14ac:dyDescent="0.55000000000000004">
      <c r="A1" s="1"/>
      <c r="C1" s="37" t="s">
        <v>24</v>
      </c>
      <c r="D1" s="38"/>
      <c r="E1" s="1"/>
      <c r="F1" s="1"/>
      <c r="G1" s="1"/>
    </row>
    <row r="2" spans="1:7" x14ac:dyDescent="0.35">
      <c r="A2" s="1"/>
      <c r="B2" s="1"/>
      <c r="C2" s="1"/>
      <c r="D2" s="1"/>
      <c r="E2" s="1"/>
      <c r="F2" s="1"/>
      <c r="G2" s="1"/>
    </row>
    <row r="3" spans="1:7" x14ac:dyDescent="0.35">
      <c r="A3" s="12" t="s">
        <v>4</v>
      </c>
      <c r="B3" s="12" t="s">
        <v>25</v>
      </c>
      <c r="C3" s="12" t="s">
        <v>26</v>
      </c>
      <c r="D3" s="12" t="s">
        <v>27</v>
      </c>
      <c r="E3" s="12" t="s">
        <v>28</v>
      </c>
      <c r="F3" s="12" t="s">
        <v>29</v>
      </c>
      <c r="G3" s="12" t="s">
        <v>30</v>
      </c>
    </row>
    <row r="4" spans="1:7" x14ac:dyDescent="0.35">
      <c r="A4" s="16">
        <v>45658</v>
      </c>
      <c r="B4" s="50">
        <v>5277</v>
      </c>
      <c r="C4" s="39">
        <v>7.5200000000000003E-2</v>
      </c>
      <c r="D4" s="26">
        <f>C4*B4</f>
        <v>396.8304</v>
      </c>
      <c r="E4" s="51">
        <f>0.034*B4</f>
        <v>179.41800000000001</v>
      </c>
      <c r="F4" s="51">
        <f>B4*0.0342</f>
        <v>180.4734</v>
      </c>
      <c r="G4" s="40">
        <f>SUM(D4:F4)</f>
        <v>756.72179999999992</v>
      </c>
    </row>
    <row r="5" spans="1:7" x14ac:dyDescent="0.35">
      <c r="A5" s="16">
        <v>45689</v>
      </c>
      <c r="B5" s="50">
        <v>6363</v>
      </c>
      <c r="C5" s="39">
        <v>7.5200000000000003E-2</v>
      </c>
      <c r="D5" s="26">
        <f t="shared" ref="D5:D15" si="0">C5*B5</f>
        <v>478.49760000000003</v>
      </c>
      <c r="E5" s="51">
        <f t="shared" ref="E5:E15" si="1">0.034*B5</f>
        <v>216.34200000000001</v>
      </c>
      <c r="F5" s="51">
        <f t="shared" ref="F5:F15" si="2">B5*0.0342</f>
        <v>217.6146</v>
      </c>
      <c r="G5" s="40">
        <f t="shared" ref="G5:G15" si="3">SUM(D5:F5)</f>
        <v>912.45420000000001</v>
      </c>
    </row>
    <row r="6" spans="1:7" x14ac:dyDescent="0.35">
      <c r="A6" s="16">
        <v>45717</v>
      </c>
      <c r="B6" s="50">
        <v>6988</v>
      </c>
      <c r="C6" s="39">
        <v>7.5200000000000003E-2</v>
      </c>
      <c r="D6" s="26">
        <f t="shared" si="0"/>
        <v>525.49760000000003</v>
      </c>
      <c r="E6" s="51">
        <f t="shared" si="1"/>
        <v>237.59200000000001</v>
      </c>
      <c r="F6" s="51">
        <f t="shared" si="2"/>
        <v>238.9896</v>
      </c>
      <c r="G6" s="40">
        <f t="shared" si="3"/>
        <v>1002.0792</v>
      </c>
    </row>
    <row r="7" spans="1:7" x14ac:dyDescent="0.35">
      <c r="A7" s="16">
        <v>45748</v>
      </c>
      <c r="B7" s="50">
        <v>4635</v>
      </c>
      <c r="C7" s="39">
        <v>7.5200000000000003E-2</v>
      </c>
      <c r="D7" s="26">
        <f t="shared" si="0"/>
        <v>348.55200000000002</v>
      </c>
      <c r="E7" s="51">
        <f t="shared" si="1"/>
        <v>157.59</v>
      </c>
      <c r="F7" s="51">
        <f t="shared" si="2"/>
        <v>158.517</v>
      </c>
      <c r="G7" s="40">
        <f t="shared" si="3"/>
        <v>664.65900000000011</v>
      </c>
    </row>
    <row r="8" spans="1:7" x14ac:dyDescent="0.35">
      <c r="A8" s="16">
        <v>45778</v>
      </c>
      <c r="B8" s="50">
        <v>3775</v>
      </c>
      <c r="C8" s="39">
        <v>7.5200000000000003E-2</v>
      </c>
      <c r="D8" s="26">
        <f t="shared" si="0"/>
        <v>283.88</v>
      </c>
      <c r="E8" s="51">
        <f t="shared" si="1"/>
        <v>128.35000000000002</v>
      </c>
      <c r="F8" s="51">
        <f t="shared" si="2"/>
        <v>129.10500000000002</v>
      </c>
      <c r="G8" s="40">
        <f t="shared" si="3"/>
        <v>541.33500000000004</v>
      </c>
    </row>
    <row r="9" spans="1:7" x14ac:dyDescent="0.35">
      <c r="A9" s="16">
        <v>45809</v>
      </c>
      <c r="B9" s="50">
        <v>4245</v>
      </c>
      <c r="C9" s="39">
        <v>7.5200000000000003E-2</v>
      </c>
      <c r="D9" s="26">
        <f t="shared" si="0"/>
        <v>319.22399999999999</v>
      </c>
      <c r="E9" s="51">
        <f t="shared" si="1"/>
        <v>144.33000000000001</v>
      </c>
      <c r="F9" s="51">
        <f t="shared" si="2"/>
        <v>145.179</v>
      </c>
      <c r="G9" s="40">
        <f t="shared" si="3"/>
        <v>608.73299999999995</v>
      </c>
    </row>
    <row r="10" spans="1:7" x14ac:dyDescent="0.35">
      <c r="A10" s="16">
        <v>45839</v>
      </c>
      <c r="B10" s="50">
        <v>5525</v>
      </c>
      <c r="C10" s="39">
        <v>7.5200000000000003E-2</v>
      </c>
      <c r="D10" s="26">
        <f t="shared" si="0"/>
        <v>415.48</v>
      </c>
      <c r="E10" s="51">
        <f t="shared" si="1"/>
        <v>187.85000000000002</v>
      </c>
      <c r="F10" s="51">
        <f t="shared" si="2"/>
        <v>188.95500000000001</v>
      </c>
      <c r="G10" s="40">
        <f t="shared" si="3"/>
        <v>792.28500000000008</v>
      </c>
    </row>
    <row r="11" spans="1:7" x14ac:dyDescent="0.35">
      <c r="A11" s="16">
        <v>45870</v>
      </c>
      <c r="B11" s="50">
        <v>3975</v>
      </c>
      <c r="C11" s="39">
        <v>7.5200000000000003E-2</v>
      </c>
      <c r="D11" s="26">
        <f t="shared" si="0"/>
        <v>298.92</v>
      </c>
      <c r="E11" s="51">
        <f t="shared" si="1"/>
        <v>135.15</v>
      </c>
      <c r="F11" s="51">
        <f t="shared" si="2"/>
        <v>135.94499999999999</v>
      </c>
      <c r="G11" s="40">
        <f t="shared" si="3"/>
        <v>570.0150000000001</v>
      </c>
    </row>
    <row r="12" spans="1:7" x14ac:dyDescent="0.35">
      <c r="A12" s="16">
        <v>45901</v>
      </c>
      <c r="B12" s="50">
        <v>3800</v>
      </c>
      <c r="C12" s="39">
        <v>7.5200000000000003E-2</v>
      </c>
      <c r="D12" s="26">
        <f t="shared" si="0"/>
        <v>285.76</v>
      </c>
      <c r="E12" s="51">
        <f t="shared" si="1"/>
        <v>129.20000000000002</v>
      </c>
      <c r="F12" s="51">
        <f t="shared" si="2"/>
        <v>129.96</v>
      </c>
      <c r="G12" s="40">
        <f t="shared" si="3"/>
        <v>544.92000000000007</v>
      </c>
    </row>
    <row r="13" spans="1:7" x14ac:dyDescent="0.35">
      <c r="A13" s="16">
        <v>45931</v>
      </c>
      <c r="B13" s="50">
        <v>4148</v>
      </c>
      <c r="C13" s="39">
        <v>7.5200000000000003E-2</v>
      </c>
      <c r="D13" s="26">
        <f t="shared" si="0"/>
        <v>311.92959999999999</v>
      </c>
      <c r="E13" s="51">
        <f t="shared" si="1"/>
        <v>141.03200000000001</v>
      </c>
      <c r="F13" s="51">
        <f t="shared" si="2"/>
        <v>141.86160000000001</v>
      </c>
      <c r="G13" s="40">
        <f t="shared" si="3"/>
        <v>594.82320000000004</v>
      </c>
    </row>
    <row r="14" spans="1:7" x14ac:dyDescent="0.35">
      <c r="A14" s="16">
        <v>45962</v>
      </c>
      <c r="B14" s="50">
        <v>4784</v>
      </c>
      <c r="C14" s="39">
        <v>7.5200000000000003E-2</v>
      </c>
      <c r="D14" s="26">
        <f t="shared" si="0"/>
        <v>359.7568</v>
      </c>
      <c r="E14" s="51">
        <f t="shared" si="1"/>
        <v>162.65600000000001</v>
      </c>
      <c r="F14" s="51">
        <f t="shared" si="2"/>
        <v>163.61279999999999</v>
      </c>
      <c r="G14" s="40">
        <f t="shared" si="3"/>
        <v>686.02560000000005</v>
      </c>
    </row>
    <row r="15" spans="1:7" x14ac:dyDescent="0.35">
      <c r="A15" s="16">
        <v>45992</v>
      </c>
      <c r="B15" s="50">
        <v>4859</v>
      </c>
      <c r="C15" s="39">
        <v>7.5200000000000003E-2</v>
      </c>
      <c r="D15" s="26">
        <f t="shared" si="0"/>
        <v>365.39680000000004</v>
      </c>
      <c r="E15" s="51">
        <f t="shared" si="1"/>
        <v>165.20600000000002</v>
      </c>
      <c r="F15" s="51">
        <f t="shared" si="2"/>
        <v>166.17780000000002</v>
      </c>
      <c r="G15" s="40">
        <f t="shared" si="3"/>
        <v>696.78060000000016</v>
      </c>
    </row>
    <row r="16" spans="1:7" x14ac:dyDescent="0.35">
      <c r="A16" s="1"/>
      <c r="B16" s="1"/>
      <c r="C16" s="1"/>
      <c r="D16" s="1"/>
      <c r="E16" s="1"/>
      <c r="F16" s="1"/>
      <c r="G16" s="1"/>
    </row>
    <row r="17" spans="1:12" x14ac:dyDescent="0.35">
      <c r="A17" s="1"/>
      <c r="B17" s="1"/>
      <c r="C17" s="1"/>
      <c r="D17" s="1"/>
      <c r="E17" s="1"/>
      <c r="F17" s="41" t="s">
        <v>31</v>
      </c>
      <c r="G17" s="42">
        <f>SUM(G4:G15)</f>
        <v>8370.8316000000013</v>
      </c>
    </row>
    <row r="18" spans="1:12" x14ac:dyDescent="0.35">
      <c r="A18" s="1"/>
      <c r="B18" s="1"/>
      <c r="C18" s="1"/>
      <c r="D18" s="1"/>
      <c r="E18" s="1"/>
      <c r="F18" s="1"/>
      <c r="G18" s="1"/>
    </row>
    <row r="19" spans="1:12" x14ac:dyDescent="0.35">
      <c r="B19" s="43"/>
      <c r="C19" s="44"/>
    </row>
    <row r="20" spans="1:12" x14ac:dyDescent="0.35">
      <c r="B20" s="43"/>
      <c r="C20" s="44"/>
    </row>
    <row r="21" spans="1:12" x14ac:dyDescent="0.35">
      <c r="B21" s="43"/>
      <c r="C21" s="44"/>
    </row>
    <row r="22" spans="1:12" x14ac:dyDescent="0.35">
      <c r="B22" s="43"/>
      <c r="C22" s="44"/>
    </row>
    <row r="23" spans="1:12" x14ac:dyDescent="0.35">
      <c r="B23" s="43"/>
      <c r="C23" s="44"/>
    </row>
    <row r="24" spans="1:12" x14ac:dyDescent="0.35">
      <c r="B24" s="43"/>
      <c r="C24" s="44"/>
    </row>
    <row r="25" spans="1:12" x14ac:dyDescent="0.35">
      <c r="B25" s="43"/>
      <c r="C25" s="44"/>
      <c r="L25" s="45"/>
    </row>
    <row r="26" spans="1:12" x14ac:dyDescent="0.35">
      <c r="B26" s="43"/>
      <c r="C26" s="44"/>
    </row>
    <row r="27" spans="1:12" x14ac:dyDescent="0.35">
      <c r="B27" s="43"/>
      <c r="C27" s="44"/>
      <c r="L27" s="45"/>
    </row>
    <row r="29" spans="1:12" x14ac:dyDescent="0.35">
      <c r="L29" s="45"/>
    </row>
    <row r="31" spans="1:12" x14ac:dyDescent="0.35">
      <c r="L31" s="45"/>
    </row>
    <row r="33" spans="12:12" x14ac:dyDescent="0.35">
      <c r="L33" s="45"/>
    </row>
    <row r="35" spans="12:12" x14ac:dyDescent="0.35">
      <c r="L35" s="45"/>
    </row>
    <row r="37" spans="12:12" x14ac:dyDescent="0.35">
      <c r="L37" s="45"/>
    </row>
    <row r="39" spans="12:12" x14ac:dyDescent="0.35">
      <c r="L39" s="45"/>
    </row>
    <row r="41" spans="12:12" x14ac:dyDescent="0.35">
      <c r="L41" s="45"/>
    </row>
    <row r="43" spans="12:12" x14ac:dyDescent="0.35">
      <c r="L43" s="45"/>
    </row>
    <row r="45" spans="12:12" x14ac:dyDescent="0.35">
      <c r="L45" s="45"/>
    </row>
    <row r="47" spans="12:12" x14ac:dyDescent="0.35">
      <c r="L47" s="45"/>
    </row>
    <row r="49" spans="12:12" x14ac:dyDescent="0.35">
      <c r="L49" s="4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ContractSavings</vt:lpstr>
      <vt:lpstr>BudgetReport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Raymond David</dc:creator>
  <cp:lastModifiedBy>Raymond David</cp:lastModifiedBy>
  <dcterms:created xsi:type="dcterms:W3CDTF">2025-02-13T20:07:16Z</dcterms:created>
  <dcterms:modified xsi:type="dcterms:W3CDTF">2025-02-17T15:53:06Z</dcterms:modified>
</cp:coreProperties>
</file>