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Magisterka rok 1 sem 2\Podstawy uczenia maszynowego\"/>
    </mc:Choice>
  </mc:AlternateContent>
  <xr:revisionPtr revIDLastSave="0" documentId="13_ncr:1_{497FB288-8EEE-4081-BDDD-4B025B6401FB}" xr6:coauthVersionLast="47" xr6:coauthVersionMax="47" xr10:uidLastSave="{00000000-0000-0000-0000-000000000000}"/>
  <bookViews>
    <workbookView xWindow="-108" yWindow="-108" windowWidth="23256" windowHeight="12576" activeTab="2" xr2:uid="{092F9090-24A9-3842-A071-7840E9857344}"/>
  </bookViews>
  <sheets>
    <sheet name="przykład" sheetId="1" r:id="rId1"/>
    <sheet name="klasyfikator naiwny" sheetId="2" r:id="rId2"/>
    <sheet name="k-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3" l="1"/>
  <c r="M28" i="3"/>
  <c r="C116" i="3"/>
  <c r="I112" i="3"/>
  <c r="P49" i="3"/>
  <c r="P50" i="3"/>
  <c r="I111" i="3"/>
  <c r="I108" i="3"/>
  <c r="I107" i="3"/>
  <c r="L104" i="3"/>
  <c r="N103" i="3" s="1"/>
  <c r="L103" i="3"/>
  <c r="I100" i="3"/>
  <c r="N99" i="3" s="1"/>
  <c r="I99" i="3"/>
  <c r="C96" i="3"/>
  <c r="G69" i="3"/>
  <c r="L89" i="3"/>
  <c r="K89" i="3"/>
  <c r="K83" i="3"/>
  <c r="N77" i="3"/>
  <c r="N79" i="3" s="1"/>
  <c r="M77" i="3"/>
  <c r="M79" i="3" s="1"/>
  <c r="L77" i="3"/>
  <c r="L79" i="3" s="1"/>
  <c r="K77" i="3"/>
  <c r="K79" i="3" s="1"/>
  <c r="K72" i="3"/>
  <c r="M70" i="3"/>
  <c r="L70" i="3"/>
  <c r="K70" i="3"/>
  <c r="R13" i="3"/>
  <c r="T15" i="3" s="1"/>
  <c r="T17" i="3" s="1"/>
  <c r="L92" i="3"/>
  <c r="K92" i="3"/>
  <c r="K91" i="3"/>
  <c r="L91" i="3" s="1"/>
  <c r="L86" i="3"/>
  <c r="K86" i="3"/>
  <c r="P45" i="3"/>
  <c r="P46" i="3"/>
  <c r="S35" i="3"/>
  <c r="R35" i="3"/>
  <c r="R45" i="3"/>
  <c r="S29" i="3"/>
  <c r="R29" i="3"/>
  <c r="U41" i="3"/>
  <c r="S42" i="3"/>
  <c r="S41" i="3"/>
  <c r="J34" i="3"/>
  <c r="S34" i="3"/>
  <c r="R34" i="3"/>
  <c r="S32" i="3"/>
  <c r="R32" i="3"/>
  <c r="R26" i="3"/>
  <c r="O27" i="3"/>
  <c r="O28" i="3"/>
  <c r="S22" i="3"/>
  <c r="T22" i="3"/>
  <c r="U22" i="3"/>
  <c r="R22" i="3"/>
  <c r="U20" i="3"/>
  <c r="T20" i="3"/>
  <c r="S20" i="3"/>
  <c r="R20" i="3"/>
  <c r="T13" i="3"/>
  <c r="S13" i="3"/>
  <c r="N13" i="3"/>
  <c r="N1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N14" i="3"/>
  <c r="N15" i="3"/>
  <c r="N16" i="3"/>
  <c r="N17" i="3"/>
  <c r="N18" i="3"/>
  <c r="N20" i="3"/>
  <c r="N21" i="3"/>
  <c r="N22" i="3"/>
  <c r="N23" i="3"/>
  <c r="N24" i="3"/>
  <c r="N25" i="3"/>
  <c r="N26" i="3"/>
  <c r="R49" i="3" l="1"/>
  <c r="K107" i="3"/>
  <c r="K111" i="3"/>
  <c r="K74" i="3"/>
  <c r="L72" i="3"/>
  <c r="L74" i="3" s="1"/>
  <c r="M72" i="3"/>
  <c r="M74" i="3" s="1"/>
  <c r="S15" i="3"/>
  <c r="R15" i="3"/>
  <c r="R17" i="3" s="1"/>
  <c r="P37" i="3" l="1"/>
  <c r="S17" i="3"/>
  <c r="P38" i="3" l="1"/>
  <c r="U37" i="3" s="1"/>
  <c r="J54" i="3" s="1"/>
</calcChain>
</file>

<file path=xl/sharedStrings.xml><?xml version="1.0" encoding="utf-8"?>
<sst xmlns="http://schemas.openxmlformats.org/spreadsheetml/2006/main" count="276" uniqueCount="65">
  <si>
    <t>id</t>
  </si>
  <si>
    <t>prognoza</t>
  </si>
  <si>
    <t>temp</t>
  </si>
  <si>
    <t>wilgotność</t>
  </si>
  <si>
    <t>wiatr</t>
  </si>
  <si>
    <t>czy grać w tenisa</t>
  </si>
  <si>
    <t>słoneczna</t>
  </si>
  <si>
    <t>ciepło</t>
  </si>
  <si>
    <t>wysoka</t>
  </si>
  <si>
    <t>słaby</t>
  </si>
  <si>
    <t>nie</t>
  </si>
  <si>
    <t>silny</t>
  </si>
  <si>
    <t>pochmurny</t>
  </si>
  <si>
    <t>tak</t>
  </si>
  <si>
    <t>deszczowa</t>
  </si>
  <si>
    <t>umiarkowanie</t>
  </si>
  <si>
    <t>chłodno</t>
  </si>
  <si>
    <t>normalna</t>
  </si>
  <si>
    <t>gorąco</t>
  </si>
  <si>
    <t>Odległość Euklidesowa</t>
  </si>
  <si>
    <t>Pogoda:</t>
  </si>
  <si>
    <t xml:space="preserve">pochmurna </t>
  </si>
  <si>
    <t>Temp.</t>
  </si>
  <si>
    <t>umiarkowane</t>
  </si>
  <si>
    <t xml:space="preserve">ciepło </t>
  </si>
  <si>
    <t>Odległość Euclidesowa</t>
  </si>
  <si>
    <t>3nn</t>
  </si>
  <si>
    <t>odl euckdliesowa</t>
  </si>
  <si>
    <t>oczekiwana wartość</t>
  </si>
  <si>
    <t>pochmurno</t>
  </si>
  <si>
    <t>deszczowo</t>
  </si>
  <si>
    <t>duża</t>
  </si>
  <si>
    <t>Prognoza</t>
  </si>
  <si>
    <t>pochmurna</t>
  </si>
  <si>
    <t>prawdo.</t>
  </si>
  <si>
    <t>Temperatura</t>
  </si>
  <si>
    <t>Wilgotność</t>
  </si>
  <si>
    <t>Wiatr</t>
  </si>
  <si>
    <t xml:space="preserve">Słaby </t>
  </si>
  <si>
    <t>P(gra | pochmurno, gorąco, normalna, silny)</t>
  </si>
  <si>
    <t>P(gra)</t>
  </si>
  <si>
    <t>ile TAK z całej sumy</t>
  </si>
  <si>
    <t>P(pochmurno|gra)</t>
  </si>
  <si>
    <t>prawdo gra</t>
  </si>
  <si>
    <t>= P(gra) * P(pochmurno|gra) * P(gorąco|gra) * P(normalna|gra) * P(silny|gra)</t>
  </si>
  <si>
    <t>=</t>
  </si>
  <si>
    <t>P(gra|poch) * P(poch)</t>
  </si>
  <si>
    <t>P(gra|poch) * P(poch) + P(gra|słon) * P(słon) + P(gra|desz) * P(desz)</t>
  </si>
  <si>
    <t>suma</t>
  </si>
  <si>
    <t>prawdo a i b</t>
  </si>
  <si>
    <t>P(gorąco|gra)</t>
  </si>
  <si>
    <t>P(gra|gorąco) * P(gorąco)</t>
  </si>
  <si>
    <t>P(gra|chłodno) * P(chłodno) + P(gra|umiar) * P(umiar) + P(gra|ciepło) * P(ciepło) + P(gra|gorąco) * P(gorąco)</t>
  </si>
  <si>
    <t>P(norm|gra)</t>
  </si>
  <si>
    <t>P(gra|norm) * P(norm)</t>
  </si>
  <si>
    <t>P(gra|norm) * P(norm) + P(gra|duza) * P(duza)</t>
  </si>
  <si>
    <t>P(silny|gra)</t>
  </si>
  <si>
    <t>P(gra|silny) * P(silny)</t>
  </si>
  <si>
    <t>P(gra|silny) * P(silny) + P(gra|słaby) * P(słaby)</t>
  </si>
  <si>
    <t>P(gra|deszcz) * P(deszcz)</t>
  </si>
  <si>
    <t>P(gra|ciepło) * P(ciepło)</t>
  </si>
  <si>
    <t>P(gra|duża) * P(duża)</t>
  </si>
  <si>
    <t>P(gra|slaby) * P(slaby)</t>
  </si>
  <si>
    <t>TAK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</si>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</sst>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699407</xdr:colOff>
      <xdr:row>8</xdr:row>
      <xdr:rowOff>108858</xdr:rowOff>
    </xdr:from>
    <xdr:to>
      <xdr:col>42</xdr:col>
      <xdr:colOff>511732</xdr:colOff>
      <xdr:row>59</xdr:row>
      <xdr:rowOff>13608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F7B9C8C-D8B5-2C6E-9CF7-A0AF7B04E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1657" y="1632858"/>
          <a:ext cx="17814575" cy="966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39A7-7237-C543-B644-E04CD0EFF83A}">
  <dimension ref="A1:F15"/>
  <sheetViews>
    <sheetView zoomScaleNormal="100" workbookViewId="0">
      <selection activeCell="E22" sqref="E22"/>
    </sheetView>
  </sheetViews>
  <sheetFormatPr defaultColWidth="11.19921875" defaultRowHeight="15.6" x14ac:dyDescent="0.3"/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3">
      <c r="A3" s="3">
        <v>2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10</v>
      </c>
    </row>
    <row r="4" spans="1:6" x14ac:dyDescent="0.3">
      <c r="A4" s="3">
        <v>3</v>
      </c>
      <c r="B4" s="4" t="s">
        <v>12</v>
      </c>
      <c r="C4" s="4" t="s">
        <v>7</v>
      </c>
      <c r="D4" s="4" t="s">
        <v>8</v>
      </c>
      <c r="E4" s="4" t="s">
        <v>9</v>
      </c>
      <c r="F4" s="4" t="s">
        <v>13</v>
      </c>
    </row>
    <row r="5" spans="1:6" x14ac:dyDescent="0.3">
      <c r="A5" s="3">
        <v>4</v>
      </c>
      <c r="B5" s="4" t="s">
        <v>14</v>
      </c>
      <c r="C5" s="4" t="s">
        <v>15</v>
      </c>
      <c r="D5" s="4" t="s">
        <v>8</v>
      </c>
      <c r="E5" s="4" t="s">
        <v>9</v>
      </c>
      <c r="F5" s="4" t="s">
        <v>13</v>
      </c>
    </row>
    <row r="6" spans="1:6" x14ac:dyDescent="0.3">
      <c r="A6" s="3">
        <v>5</v>
      </c>
      <c r="B6" s="4" t="s">
        <v>14</v>
      </c>
      <c r="C6" s="4" t="s">
        <v>16</v>
      </c>
      <c r="D6" s="4" t="s">
        <v>17</v>
      </c>
      <c r="E6" s="4" t="s">
        <v>9</v>
      </c>
      <c r="F6" s="4" t="s">
        <v>13</v>
      </c>
    </row>
    <row r="7" spans="1:6" x14ac:dyDescent="0.3">
      <c r="A7" s="3">
        <v>6</v>
      </c>
      <c r="B7" s="4" t="s">
        <v>14</v>
      </c>
      <c r="C7" s="4" t="s">
        <v>16</v>
      </c>
      <c r="D7" s="4" t="s">
        <v>17</v>
      </c>
      <c r="E7" s="4" t="s">
        <v>11</v>
      </c>
      <c r="F7" s="4" t="s">
        <v>10</v>
      </c>
    </row>
    <row r="8" spans="1:6" x14ac:dyDescent="0.3">
      <c r="A8" s="3">
        <v>7</v>
      </c>
      <c r="B8" s="4" t="s">
        <v>12</v>
      </c>
      <c r="C8" s="4" t="s">
        <v>16</v>
      </c>
      <c r="D8" s="4" t="s">
        <v>17</v>
      </c>
      <c r="E8" s="4" t="s">
        <v>11</v>
      </c>
      <c r="F8" s="4" t="s">
        <v>13</v>
      </c>
    </row>
    <row r="9" spans="1:6" x14ac:dyDescent="0.3">
      <c r="A9" s="3">
        <v>8</v>
      </c>
      <c r="B9" s="4" t="s">
        <v>6</v>
      </c>
      <c r="C9" s="4" t="s">
        <v>15</v>
      </c>
      <c r="D9" s="4" t="s">
        <v>8</v>
      </c>
      <c r="E9" s="4" t="s">
        <v>9</v>
      </c>
      <c r="F9" s="4" t="s">
        <v>10</v>
      </c>
    </row>
    <row r="10" spans="1:6" x14ac:dyDescent="0.3">
      <c r="A10" s="3">
        <v>9</v>
      </c>
      <c r="B10" s="4" t="s">
        <v>6</v>
      </c>
      <c r="C10" s="4" t="s">
        <v>16</v>
      </c>
      <c r="D10" s="4" t="s">
        <v>17</v>
      </c>
      <c r="E10" s="4" t="s">
        <v>9</v>
      </c>
      <c r="F10" s="4" t="s">
        <v>13</v>
      </c>
    </row>
    <row r="11" spans="1:6" x14ac:dyDescent="0.3">
      <c r="A11" s="3">
        <v>10</v>
      </c>
      <c r="B11" s="4" t="s">
        <v>14</v>
      </c>
      <c r="C11" s="4" t="s">
        <v>15</v>
      </c>
      <c r="D11" s="4" t="s">
        <v>17</v>
      </c>
      <c r="E11" s="4" t="s">
        <v>9</v>
      </c>
      <c r="F11" s="4" t="s">
        <v>13</v>
      </c>
    </row>
    <row r="12" spans="1:6" x14ac:dyDescent="0.3">
      <c r="A12" s="3">
        <v>11</v>
      </c>
      <c r="B12" s="4" t="s">
        <v>6</v>
      </c>
      <c r="C12" s="4" t="s">
        <v>15</v>
      </c>
      <c r="D12" s="4" t="s">
        <v>17</v>
      </c>
      <c r="E12" s="4" t="s">
        <v>11</v>
      </c>
      <c r="F12" s="4" t="s">
        <v>13</v>
      </c>
    </row>
    <row r="13" spans="1:6" x14ac:dyDescent="0.3">
      <c r="A13" s="3">
        <v>12</v>
      </c>
      <c r="B13" s="4" t="s">
        <v>12</v>
      </c>
      <c r="C13" s="4" t="s">
        <v>15</v>
      </c>
      <c r="D13" s="4" t="s">
        <v>8</v>
      </c>
      <c r="E13" s="4" t="s">
        <v>11</v>
      </c>
      <c r="F13" s="4" t="s">
        <v>13</v>
      </c>
    </row>
    <row r="14" spans="1:6" x14ac:dyDescent="0.3">
      <c r="A14" s="3">
        <v>13</v>
      </c>
      <c r="B14" s="4" t="s">
        <v>12</v>
      </c>
      <c r="C14" s="4" t="s">
        <v>18</v>
      </c>
      <c r="D14" s="4" t="s">
        <v>17</v>
      </c>
      <c r="E14" s="4" t="s">
        <v>9</v>
      </c>
      <c r="F14" s="4" t="s">
        <v>13</v>
      </c>
    </row>
    <row r="15" spans="1:6" x14ac:dyDescent="0.3">
      <c r="A15" s="3">
        <v>14</v>
      </c>
      <c r="B15" s="4" t="s">
        <v>14</v>
      </c>
      <c r="C15" s="4" t="s">
        <v>15</v>
      </c>
      <c r="D15" s="4" t="s">
        <v>8</v>
      </c>
      <c r="E15" s="4" t="s">
        <v>11</v>
      </c>
      <c r="F15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61DE-066B-ED46-9AC8-C433A14188E2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9E58-B850-0B45-8675-A3F801A40A60}">
  <dimension ref="A1:U117"/>
  <sheetViews>
    <sheetView tabSelected="1" topLeftCell="A24" zoomScale="70" zoomScaleNormal="70" workbookViewId="0">
      <selection activeCell="F89" sqref="F89"/>
    </sheetView>
  </sheetViews>
  <sheetFormatPr defaultColWidth="11.19921875" defaultRowHeight="15.6" x14ac:dyDescent="0.3"/>
  <sheetData>
    <row r="1" spans="1:21" x14ac:dyDescent="0.3">
      <c r="A1" t="s">
        <v>19</v>
      </c>
      <c r="E1" t="s">
        <v>25</v>
      </c>
      <c r="G1" t="s">
        <v>26</v>
      </c>
    </row>
    <row r="2" spans="1:21" x14ac:dyDescent="0.3">
      <c r="A2" t="s">
        <v>20</v>
      </c>
    </row>
    <row r="3" spans="1:21" x14ac:dyDescent="0.3">
      <c r="A3" t="s">
        <v>14</v>
      </c>
      <c r="B3">
        <v>0</v>
      </c>
    </row>
    <row r="4" spans="1:21" x14ac:dyDescent="0.3">
      <c r="A4" t="s">
        <v>21</v>
      </c>
      <c r="B4">
        <v>1</v>
      </c>
    </row>
    <row r="5" spans="1:21" x14ac:dyDescent="0.3">
      <c r="A5" t="s">
        <v>6</v>
      </c>
      <c r="B5">
        <v>2</v>
      </c>
    </row>
    <row r="6" spans="1:21" x14ac:dyDescent="0.3">
      <c r="A6" t="s">
        <v>22</v>
      </c>
    </row>
    <row r="7" spans="1:21" x14ac:dyDescent="0.3">
      <c r="A7" t="s">
        <v>16</v>
      </c>
      <c r="B7">
        <v>0</v>
      </c>
    </row>
    <row r="8" spans="1:21" x14ac:dyDescent="0.3">
      <c r="A8" t="s">
        <v>23</v>
      </c>
      <c r="B8">
        <v>1</v>
      </c>
    </row>
    <row r="9" spans="1:21" x14ac:dyDescent="0.3">
      <c r="A9" t="s">
        <v>24</v>
      </c>
      <c r="B9">
        <v>2</v>
      </c>
      <c r="J9" t="s">
        <v>29</v>
      </c>
      <c r="K9" t="s">
        <v>18</v>
      </c>
      <c r="L9" t="s">
        <v>17</v>
      </c>
      <c r="M9" t="s">
        <v>11</v>
      </c>
    </row>
    <row r="10" spans="1:21" x14ac:dyDescent="0.3">
      <c r="A10" t="s">
        <v>18</v>
      </c>
      <c r="B10">
        <v>3</v>
      </c>
      <c r="I10">
        <v>0</v>
      </c>
      <c r="J10">
        <v>1</v>
      </c>
      <c r="K10">
        <v>3</v>
      </c>
      <c r="L10">
        <v>0</v>
      </c>
      <c r="M10">
        <v>1</v>
      </c>
    </row>
    <row r="11" spans="1:21" x14ac:dyDescent="0.3">
      <c r="I11" s="8" t="s">
        <v>28</v>
      </c>
      <c r="J11" s="8"/>
      <c r="K11" s="8"/>
      <c r="L11" s="8"/>
      <c r="M11" s="8"/>
      <c r="R11" t="s">
        <v>32</v>
      </c>
    </row>
    <row r="12" spans="1:21" x14ac:dyDescent="0.3">
      <c r="A12" s="1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I12" s="1" t="s">
        <v>0</v>
      </c>
      <c r="J12" s="2" t="s">
        <v>1</v>
      </c>
      <c r="K12" s="2" t="s">
        <v>2</v>
      </c>
      <c r="L12" s="2" t="s">
        <v>3</v>
      </c>
      <c r="M12" s="2" t="s">
        <v>4</v>
      </c>
      <c r="N12" s="1" t="s">
        <v>27</v>
      </c>
      <c r="O12" s="2" t="s">
        <v>5</v>
      </c>
      <c r="Q12" s="6"/>
      <c r="R12" s="6" t="s">
        <v>14</v>
      </c>
      <c r="S12" s="6" t="s">
        <v>33</v>
      </c>
      <c r="T12" s="6" t="s">
        <v>6</v>
      </c>
      <c r="U12" s="14" t="s">
        <v>48</v>
      </c>
    </row>
    <row r="13" spans="1:21" x14ac:dyDescent="0.3">
      <c r="A13" s="3">
        <v>1</v>
      </c>
      <c r="B13" s="4">
        <v>2</v>
      </c>
      <c r="C13" s="4">
        <v>2</v>
      </c>
      <c r="D13" s="4">
        <v>1</v>
      </c>
      <c r="E13" s="4">
        <v>0</v>
      </c>
      <c r="F13" s="4" t="s">
        <v>10</v>
      </c>
      <c r="I13" s="3">
        <v>1</v>
      </c>
      <c r="J13" s="4">
        <v>2</v>
      </c>
      <c r="K13" s="4">
        <v>2</v>
      </c>
      <c r="L13" s="4">
        <v>1</v>
      </c>
      <c r="M13" s="4">
        <v>0</v>
      </c>
      <c r="N13" s="5">
        <f>SQRT(SUM(($J$10-J13)^2,($K$10-K13)^2,($L$10-L13)^2,($M$10-M13)^2))</f>
        <v>2</v>
      </c>
      <c r="O13" s="4" t="s">
        <v>10</v>
      </c>
      <c r="R13">
        <f>COUNTIF(J13:J26,0)</f>
        <v>5</v>
      </c>
      <c r="S13">
        <f>COUNTIF(J13:J26,1)</f>
        <v>4</v>
      </c>
      <c r="T13">
        <f>COUNTIF(J13:J26,2)</f>
        <v>5</v>
      </c>
      <c r="U13">
        <v>14</v>
      </c>
    </row>
    <row r="14" spans="1:21" x14ac:dyDescent="0.3">
      <c r="A14" s="3">
        <v>2</v>
      </c>
      <c r="B14" s="4">
        <v>2</v>
      </c>
      <c r="C14" s="4">
        <v>2</v>
      </c>
      <c r="D14" s="4">
        <v>1</v>
      </c>
      <c r="E14" s="4">
        <v>1</v>
      </c>
      <c r="F14" s="4" t="s">
        <v>10</v>
      </c>
      <c r="I14" s="3">
        <v>2</v>
      </c>
      <c r="J14" s="4">
        <v>2</v>
      </c>
      <c r="K14" s="4">
        <v>2</v>
      </c>
      <c r="L14" s="4">
        <v>1</v>
      </c>
      <c r="M14" s="4">
        <v>1</v>
      </c>
      <c r="N14" s="5">
        <f>SQRT(SUM(($J$10-J14)^2,($K$10-K14)^2,($L$10-L14)^2,($M$10-M14)^2))</f>
        <v>1.7320508075688772</v>
      </c>
      <c r="O14" s="4" t="s">
        <v>10</v>
      </c>
    </row>
    <row r="15" spans="1:21" x14ac:dyDescent="0.3">
      <c r="A15" s="3">
        <v>3</v>
      </c>
      <c r="B15" s="4">
        <v>1</v>
      </c>
      <c r="C15" s="4">
        <v>2</v>
      </c>
      <c r="D15" s="4">
        <v>1</v>
      </c>
      <c r="E15" s="4">
        <v>0</v>
      </c>
      <c r="F15" s="4" t="s">
        <v>13</v>
      </c>
      <c r="I15" s="3">
        <v>3</v>
      </c>
      <c r="J15" s="4">
        <v>1</v>
      </c>
      <c r="K15" s="4">
        <v>2</v>
      </c>
      <c r="L15" s="4">
        <v>1</v>
      </c>
      <c r="M15" s="4">
        <v>0</v>
      </c>
      <c r="N15" s="5">
        <f t="shared" ref="N15:N26" si="0">SQRT(SUM(($J$10-J15)^2,($K$10-K15)^2,($L$10-L15)^2,($M$10-M15)^2))</f>
        <v>1.7320508075688772</v>
      </c>
      <c r="O15" s="4" t="s">
        <v>13</v>
      </c>
      <c r="Q15" t="s">
        <v>34</v>
      </c>
      <c r="R15">
        <f>R13/SUM(R13:T13)</f>
        <v>0.35714285714285715</v>
      </c>
      <c r="S15">
        <f>S13/SUM(R13:T13)</f>
        <v>0.2857142857142857</v>
      </c>
      <c r="T15">
        <f>T13/SUM(R13:T13)</f>
        <v>0.35714285714285715</v>
      </c>
    </row>
    <row r="16" spans="1:21" x14ac:dyDescent="0.3">
      <c r="A16" s="3">
        <v>4</v>
      </c>
      <c r="B16" s="4">
        <v>0</v>
      </c>
      <c r="C16" s="4">
        <v>1</v>
      </c>
      <c r="D16" s="4">
        <v>1</v>
      </c>
      <c r="E16" s="4">
        <v>0</v>
      </c>
      <c r="F16" s="4" t="s">
        <v>13</v>
      </c>
      <c r="I16" s="3">
        <v>4</v>
      </c>
      <c r="J16" s="4">
        <v>0</v>
      </c>
      <c r="K16" s="4">
        <v>1</v>
      </c>
      <c r="L16" s="4">
        <v>1</v>
      </c>
      <c r="M16" s="4">
        <v>0</v>
      </c>
      <c r="N16" s="5">
        <f t="shared" si="0"/>
        <v>2.6457513110645907</v>
      </c>
      <c r="O16" s="4" t="s">
        <v>13</v>
      </c>
      <c r="Q16" t="s">
        <v>43</v>
      </c>
      <c r="R16">
        <v>0.6</v>
      </c>
      <c r="S16">
        <v>1</v>
      </c>
      <c r="T16">
        <v>0.4</v>
      </c>
    </row>
    <row r="17" spans="1:21" x14ac:dyDescent="0.3">
      <c r="A17" s="3">
        <v>5</v>
      </c>
      <c r="B17" s="4">
        <v>0</v>
      </c>
      <c r="C17" s="4">
        <v>0</v>
      </c>
      <c r="D17" s="4">
        <v>0</v>
      </c>
      <c r="E17" s="4">
        <v>0</v>
      </c>
      <c r="F17" s="4" t="s">
        <v>13</v>
      </c>
      <c r="I17" s="3">
        <v>5</v>
      </c>
      <c r="J17" s="4">
        <v>0</v>
      </c>
      <c r="K17" s="4">
        <v>0</v>
      </c>
      <c r="L17" s="4">
        <v>0</v>
      </c>
      <c r="M17" s="4">
        <v>0</v>
      </c>
      <c r="N17" s="5">
        <f t="shared" si="0"/>
        <v>3.3166247903553998</v>
      </c>
      <c r="O17" s="4" t="s">
        <v>13</v>
      </c>
      <c r="Q17" t="s">
        <v>49</v>
      </c>
      <c r="R17">
        <f>R15*R16</f>
        <v>0.21428571428571427</v>
      </c>
      <c r="S17">
        <f t="shared" ref="S17:T17" si="1">S15*S16</f>
        <v>0.2857142857142857</v>
      </c>
      <c r="T17">
        <f t="shared" si="1"/>
        <v>0.14285714285714288</v>
      </c>
    </row>
    <row r="18" spans="1:21" x14ac:dyDescent="0.3">
      <c r="A18" s="3">
        <v>6</v>
      </c>
      <c r="B18" s="4">
        <v>0</v>
      </c>
      <c r="C18" s="4">
        <v>0</v>
      </c>
      <c r="D18" s="4">
        <v>0</v>
      </c>
      <c r="E18" s="4">
        <v>1</v>
      </c>
      <c r="F18" s="4" t="s">
        <v>10</v>
      </c>
      <c r="I18" s="3">
        <v>6</v>
      </c>
      <c r="J18" s="4">
        <v>0</v>
      </c>
      <c r="K18" s="4">
        <v>0</v>
      </c>
      <c r="L18" s="4">
        <v>0</v>
      </c>
      <c r="M18" s="4">
        <v>1</v>
      </c>
      <c r="N18" s="5">
        <f t="shared" si="0"/>
        <v>3.1622776601683795</v>
      </c>
      <c r="O18" s="4" t="s">
        <v>10</v>
      </c>
      <c r="R18" t="s">
        <v>35</v>
      </c>
    </row>
    <row r="19" spans="1:21" x14ac:dyDescent="0.3">
      <c r="A19" s="3">
        <v>7</v>
      </c>
      <c r="B19" s="4">
        <v>1</v>
      </c>
      <c r="C19" s="4">
        <v>0</v>
      </c>
      <c r="D19" s="4">
        <v>0</v>
      </c>
      <c r="E19" s="4">
        <v>1</v>
      </c>
      <c r="F19" s="4" t="s">
        <v>13</v>
      </c>
      <c r="I19" s="3">
        <v>7</v>
      </c>
      <c r="J19" s="4">
        <v>1</v>
      </c>
      <c r="K19" s="4">
        <v>0</v>
      </c>
      <c r="L19" s="4">
        <v>0</v>
      </c>
      <c r="M19" s="4">
        <v>1</v>
      </c>
      <c r="N19" s="5">
        <f>SQRT(SUM(($J$10-J19)^2,($K$10-K19)^2,($L$10-L19)^2,($M$10-M19)^2))</f>
        <v>3</v>
      </c>
      <c r="O19" s="4" t="s">
        <v>13</v>
      </c>
      <c r="R19" t="s">
        <v>16</v>
      </c>
      <c r="S19" t="s">
        <v>15</v>
      </c>
      <c r="T19" t="s">
        <v>24</v>
      </c>
      <c r="U19" t="s">
        <v>18</v>
      </c>
    </row>
    <row r="20" spans="1:21" x14ac:dyDescent="0.3">
      <c r="A20" s="3">
        <v>8</v>
      </c>
      <c r="B20" s="4">
        <v>2</v>
      </c>
      <c r="C20" s="4">
        <v>1</v>
      </c>
      <c r="D20" s="4">
        <v>1</v>
      </c>
      <c r="E20" s="4">
        <v>0</v>
      </c>
      <c r="F20" s="4" t="s">
        <v>10</v>
      </c>
      <c r="I20" s="3">
        <v>8</v>
      </c>
      <c r="J20" s="4">
        <v>2</v>
      </c>
      <c r="K20" s="4">
        <v>1</v>
      </c>
      <c r="L20" s="4">
        <v>1</v>
      </c>
      <c r="M20" s="4">
        <v>0</v>
      </c>
      <c r="N20" s="5">
        <f t="shared" si="0"/>
        <v>2.6457513110645907</v>
      </c>
      <c r="O20" s="4" t="s">
        <v>10</v>
      </c>
      <c r="R20">
        <f>COUNTIF($K$13:$K$26,0)</f>
        <v>4</v>
      </c>
      <c r="S20">
        <f>COUNTIF($K$13:$K$26,1)</f>
        <v>6</v>
      </c>
      <c r="T20">
        <f>COUNTIF($K$13:$K$26,2)</f>
        <v>3</v>
      </c>
      <c r="U20">
        <f>COUNTIF($K$13:$K$26,3)</f>
        <v>1</v>
      </c>
    </row>
    <row r="21" spans="1:21" x14ac:dyDescent="0.3">
      <c r="A21" s="3">
        <v>9</v>
      </c>
      <c r="B21" s="4">
        <v>2</v>
      </c>
      <c r="C21" s="4">
        <v>0</v>
      </c>
      <c r="D21" s="4">
        <v>0</v>
      </c>
      <c r="E21" s="4">
        <v>0</v>
      </c>
      <c r="F21" s="4" t="s">
        <v>13</v>
      </c>
      <c r="I21" s="3">
        <v>9</v>
      </c>
      <c r="J21" s="4">
        <v>2</v>
      </c>
      <c r="K21" s="4">
        <v>0</v>
      </c>
      <c r="L21" s="4">
        <v>0</v>
      </c>
      <c r="M21" s="4">
        <v>0</v>
      </c>
      <c r="N21" s="5">
        <f t="shared" si="0"/>
        <v>3.3166247903553998</v>
      </c>
      <c r="O21" s="4" t="s">
        <v>13</v>
      </c>
    </row>
    <row r="22" spans="1:21" x14ac:dyDescent="0.3">
      <c r="A22" s="3">
        <v>10</v>
      </c>
      <c r="B22" s="4">
        <v>0</v>
      </c>
      <c r="C22" s="4">
        <v>1</v>
      </c>
      <c r="D22" s="4">
        <v>0</v>
      </c>
      <c r="E22" s="4">
        <v>0</v>
      </c>
      <c r="F22" s="4" t="s">
        <v>13</v>
      </c>
      <c r="I22" s="3">
        <v>10</v>
      </c>
      <c r="J22" s="4">
        <v>0</v>
      </c>
      <c r="K22" s="4">
        <v>1</v>
      </c>
      <c r="L22" s="4">
        <v>0</v>
      </c>
      <c r="M22" s="4">
        <v>0</v>
      </c>
      <c r="N22" s="5">
        <f t="shared" si="0"/>
        <v>2.4494897427831779</v>
      </c>
      <c r="O22" s="4" t="s">
        <v>13</v>
      </c>
      <c r="Q22" t="s">
        <v>34</v>
      </c>
      <c r="R22">
        <f>R20/SUM($R$20:$U$20)</f>
        <v>0.2857142857142857</v>
      </c>
      <c r="S22">
        <f t="shared" ref="S22:U22" si="2">S20/SUM($R$20:$U$20)</f>
        <v>0.42857142857142855</v>
      </c>
      <c r="T22">
        <f t="shared" si="2"/>
        <v>0.21428571428571427</v>
      </c>
      <c r="U22">
        <f t="shared" si="2"/>
        <v>7.1428571428571425E-2</v>
      </c>
    </row>
    <row r="23" spans="1:21" x14ac:dyDescent="0.3">
      <c r="A23" s="3">
        <v>11</v>
      </c>
      <c r="B23" s="4">
        <v>2</v>
      </c>
      <c r="C23" s="4">
        <v>1</v>
      </c>
      <c r="D23" s="4">
        <v>0</v>
      </c>
      <c r="E23" s="4">
        <v>1</v>
      </c>
      <c r="F23" s="4" t="s">
        <v>13</v>
      </c>
      <c r="I23" s="3">
        <v>11</v>
      </c>
      <c r="J23" s="4">
        <v>2</v>
      </c>
      <c r="K23" s="4">
        <v>1</v>
      </c>
      <c r="L23" s="4">
        <v>0</v>
      </c>
      <c r="M23" s="4">
        <v>1</v>
      </c>
      <c r="N23" s="5">
        <f t="shared" si="0"/>
        <v>2.2360679774997898</v>
      </c>
      <c r="O23" s="4" t="s">
        <v>13</v>
      </c>
      <c r="Q23" t="s">
        <v>43</v>
      </c>
      <c r="R23">
        <v>0.75</v>
      </c>
      <c r="S23">
        <v>0.6</v>
      </c>
      <c r="T23">
        <v>0.33</v>
      </c>
      <c r="U23">
        <v>1</v>
      </c>
    </row>
    <row r="24" spans="1:21" x14ac:dyDescent="0.3">
      <c r="A24" s="3">
        <v>12</v>
      </c>
      <c r="B24" s="4">
        <v>1</v>
      </c>
      <c r="C24" s="4">
        <v>1</v>
      </c>
      <c r="D24" s="4">
        <v>1</v>
      </c>
      <c r="E24" s="4">
        <v>1</v>
      </c>
      <c r="F24" s="4" t="s">
        <v>13</v>
      </c>
      <c r="I24" s="3">
        <v>12</v>
      </c>
      <c r="J24" s="4">
        <v>1</v>
      </c>
      <c r="K24" s="4">
        <v>1</v>
      </c>
      <c r="L24" s="4">
        <v>1</v>
      </c>
      <c r="M24" s="4">
        <v>1</v>
      </c>
      <c r="N24" s="5">
        <f t="shared" si="0"/>
        <v>2.2360679774997898</v>
      </c>
      <c r="O24" s="4" t="s">
        <v>13</v>
      </c>
      <c r="R24" t="s">
        <v>36</v>
      </c>
    </row>
    <row r="25" spans="1:21" x14ac:dyDescent="0.3">
      <c r="A25" s="3">
        <v>13</v>
      </c>
      <c r="B25" s="4">
        <v>1</v>
      </c>
      <c r="C25" s="4">
        <v>3</v>
      </c>
      <c r="D25" s="4">
        <v>0</v>
      </c>
      <c r="E25" s="4">
        <v>0</v>
      </c>
      <c r="F25" s="4" t="s">
        <v>13</v>
      </c>
      <c r="I25" s="3">
        <v>13</v>
      </c>
      <c r="J25" s="4">
        <v>1</v>
      </c>
      <c r="K25" s="4">
        <v>3</v>
      </c>
      <c r="L25" s="4">
        <v>0</v>
      </c>
      <c r="M25" s="4">
        <v>0</v>
      </c>
      <c r="N25" s="5">
        <f t="shared" si="0"/>
        <v>1</v>
      </c>
      <c r="O25" s="4" t="s">
        <v>13</v>
      </c>
      <c r="R25" t="s">
        <v>17</v>
      </c>
      <c r="S25" t="s">
        <v>31</v>
      </c>
    </row>
    <row r="26" spans="1:21" x14ac:dyDescent="0.3">
      <c r="A26" s="3">
        <v>14</v>
      </c>
      <c r="B26" s="4">
        <v>0</v>
      </c>
      <c r="C26" s="4">
        <v>1</v>
      </c>
      <c r="D26" s="4">
        <v>1</v>
      </c>
      <c r="E26" s="4">
        <v>1</v>
      </c>
      <c r="F26" s="4" t="s">
        <v>10</v>
      </c>
      <c r="I26" s="3">
        <v>14</v>
      </c>
      <c r="J26" s="4">
        <v>0</v>
      </c>
      <c r="K26" s="4">
        <v>1</v>
      </c>
      <c r="L26" s="4">
        <v>1</v>
      </c>
      <c r="M26" s="4">
        <v>1</v>
      </c>
      <c r="N26" s="5">
        <f t="shared" si="0"/>
        <v>2.4494897427831779</v>
      </c>
      <c r="O26" s="4" t="s">
        <v>10</v>
      </c>
      <c r="R26">
        <f>COUNTIF(L13:L26,0)</f>
        <v>7</v>
      </c>
      <c r="S26">
        <v>7</v>
      </c>
    </row>
    <row r="27" spans="1:21" x14ac:dyDescent="0.3">
      <c r="O27">
        <f>9/14</f>
        <v>0.6428571428571429</v>
      </c>
    </row>
    <row r="28" spans="1:21" x14ac:dyDescent="0.3">
      <c r="I28" s="18" t="s">
        <v>26</v>
      </c>
      <c r="J28" s="18"/>
      <c r="K28" t="s">
        <v>63</v>
      </c>
      <c r="L28" s="14">
        <v>2</v>
      </c>
      <c r="M28" s="19">
        <f>L28/3</f>
        <v>0.66666666666666663</v>
      </c>
      <c r="O28">
        <f>COUNTIF(O13:O26,"tak")</f>
        <v>9</v>
      </c>
      <c r="Q28" t="s">
        <v>34</v>
      </c>
      <c r="R28">
        <v>0.5</v>
      </c>
      <c r="S28">
        <v>0.5</v>
      </c>
    </row>
    <row r="29" spans="1:21" x14ac:dyDescent="0.3">
      <c r="I29" s="18"/>
      <c r="J29" s="18"/>
      <c r="K29" t="s">
        <v>64</v>
      </c>
      <c r="L29" s="14">
        <v>1</v>
      </c>
      <c r="M29" s="19"/>
      <c r="Q29" t="s">
        <v>43</v>
      </c>
      <c r="R29">
        <f>6/7</f>
        <v>0.8571428571428571</v>
      </c>
      <c r="S29">
        <f>3/7</f>
        <v>0.42857142857142855</v>
      </c>
    </row>
    <row r="30" spans="1:21" x14ac:dyDescent="0.3">
      <c r="R30" t="s">
        <v>37</v>
      </c>
    </row>
    <row r="31" spans="1:21" x14ac:dyDescent="0.3">
      <c r="R31" t="s">
        <v>38</v>
      </c>
      <c r="S31" t="s">
        <v>11</v>
      </c>
    </row>
    <row r="32" spans="1:21" x14ac:dyDescent="0.3">
      <c r="I32" t="s">
        <v>39</v>
      </c>
      <c r="R32">
        <f>COUNTIF(M13:M26,0)</f>
        <v>8</v>
      </c>
      <c r="S32">
        <f>14-R32</f>
        <v>6</v>
      </c>
    </row>
    <row r="33" spans="9:21" x14ac:dyDescent="0.3">
      <c r="I33" s="7" t="s">
        <v>44</v>
      </c>
    </row>
    <row r="34" spans="9:21" x14ac:dyDescent="0.3">
      <c r="I34" t="s">
        <v>40</v>
      </c>
      <c r="J34">
        <f>0.64</f>
        <v>0.64</v>
      </c>
      <c r="K34" t="s">
        <v>41</v>
      </c>
      <c r="Q34" t="s">
        <v>34</v>
      </c>
      <c r="R34">
        <f>8/14</f>
        <v>0.5714285714285714</v>
      </c>
      <c r="S34">
        <f>1-R34</f>
        <v>0.4285714285714286</v>
      </c>
    </row>
    <row r="35" spans="9:21" x14ac:dyDescent="0.3">
      <c r="Q35" t="s">
        <v>43</v>
      </c>
      <c r="R35">
        <f>6/8</f>
        <v>0.75</v>
      </c>
      <c r="S35">
        <f>3/6</f>
        <v>0.5</v>
      </c>
    </row>
    <row r="36" spans="9:21" x14ac:dyDescent="0.3">
      <c r="I36" t="s">
        <v>42</v>
      </c>
    </row>
    <row r="37" spans="9:21" ht="16.2" thickBot="1" x14ac:dyDescent="0.35">
      <c r="I37" s="12" t="s">
        <v>45</v>
      </c>
      <c r="J37" s="10" t="s">
        <v>46</v>
      </c>
      <c r="K37" s="10"/>
      <c r="L37" s="10"/>
      <c r="M37" s="10"/>
      <c r="N37" s="10"/>
      <c r="O37" s="12" t="s">
        <v>45</v>
      </c>
      <c r="P37" s="10">
        <f>S16*S15</f>
        <v>0.2857142857142857</v>
      </c>
      <c r="Q37" s="10"/>
      <c r="R37" s="10"/>
      <c r="S37" s="10"/>
      <c r="T37" s="12" t="s">
        <v>45</v>
      </c>
      <c r="U37" s="13">
        <f>P37/P38</f>
        <v>0.44444444444444436</v>
      </c>
    </row>
    <row r="38" spans="9:21" x14ac:dyDescent="0.3">
      <c r="I38" s="12"/>
      <c r="J38" s="11" t="s">
        <v>47</v>
      </c>
      <c r="K38" s="11"/>
      <c r="L38" s="11"/>
      <c r="M38" s="11"/>
      <c r="N38" s="11"/>
      <c r="O38" s="13"/>
      <c r="P38" s="9">
        <f>P37+(T16*T15)+(R16*R15)</f>
        <v>0.6428571428571429</v>
      </c>
      <c r="Q38" s="9"/>
      <c r="R38" s="9"/>
      <c r="S38" s="9"/>
      <c r="T38" s="13"/>
      <c r="U38" s="13"/>
    </row>
    <row r="40" spans="9:21" x14ac:dyDescent="0.3">
      <c r="I40" t="s">
        <v>50</v>
      </c>
    </row>
    <row r="41" spans="9:21" ht="16.2" thickBot="1" x14ac:dyDescent="0.35">
      <c r="I41" s="12" t="s">
        <v>45</v>
      </c>
      <c r="J41" s="16" t="s">
        <v>51</v>
      </c>
      <c r="K41" s="16"/>
      <c r="L41" s="16"/>
      <c r="M41" s="16"/>
      <c r="N41" s="16"/>
      <c r="O41" s="16"/>
      <c r="P41" s="16"/>
      <c r="Q41" s="16"/>
      <c r="R41" s="12" t="s">
        <v>45</v>
      </c>
      <c r="S41" s="17">
        <f>U20*U22</f>
        <v>7.1428571428571425E-2</v>
      </c>
      <c r="T41" s="12" t="s">
        <v>45</v>
      </c>
      <c r="U41" s="9">
        <f>S41/S42</f>
        <v>0.11641443538998836</v>
      </c>
    </row>
    <row r="42" spans="9:21" x14ac:dyDescent="0.3">
      <c r="I42" s="13"/>
      <c r="J42" s="9" t="s">
        <v>52</v>
      </c>
      <c r="K42" s="9"/>
      <c r="L42" s="9"/>
      <c r="M42" s="9"/>
      <c r="N42" s="9"/>
      <c r="O42" s="9"/>
      <c r="P42" s="9"/>
      <c r="Q42" s="9"/>
      <c r="R42" s="13"/>
      <c r="S42" s="15">
        <f>R22*R23+S22*S23+T22*T23+U22*U23</f>
        <v>0.61357142857142855</v>
      </c>
      <c r="T42" s="13"/>
      <c r="U42" s="9"/>
    </row>
    <row r="44" spans="9:21" x14ac:dyDescent="0.3">
      <c r="I44" t="s">
        <v>53</v>
      </c>
    </row>
    <row r="45" spans="9:21" ht="16.2" thickBot="1" x14ac:dyDescent="0.35">
      <c r="I45" s="12" t="s">
        <v>45</v>
      </c>
      <c r="J45" s="10" t="s">
        <v>54</v>
      </c>
      <c r="K45" s="10"/>
      <c r="L45" s="10"/>
      <c r="M45" s="10"/>
      <c r="N45" s="10"/>
      <c r="O45" s="12" t="s">
        <v>45</v>
      </c>
      <c r="P45" s="17">
        <f>R29*R28</f>
        <v>0.42857142857142855</v>
      </c>
      <c r="Q45" s="12" t="s">
        <v>45</v>
      </c>
      <c r="R45" s="13">
        <f>P45/P46</f>
        <v>0.66666666666666674</v>
      </c>
    </row>
    <row r="46" spans="9:21" x14ac:dyDescent="0.3">
      <c r="I46" s="13"/>
      <c r="J46" s="11" t="s">
        <v>55</v>
      </c>
      <c r="K46" s="11"/>
      <c r="L46" s="11"/>
      <c r="M46" s="11"/>
      <c r="N46" s="11"/>
      <c r="O46" s="13"/>
      <c r="P46" s="15">
        <f>P45+S28*S29</f>
        <v>0.64285714285714279</v>
      </c>
      <c r="Q46" s="13"/>
      <c r="R46" s="13"/>
    </row>
    <row r="48" spans="9:21" x14ac:dyDescent="0.3">
      <c r="I48" t="s">
        <v>56</v>
      </c>
    </row>
    <row r="49" spans="9:18" ht="16.2" thickBot="1" x14ac:dyDescent="0.35">
      <c r="I49" s="12" t="s">
        <v>45</v>
      </c>
      <c r="J49" s="10" t="s">
        <v>57</v>
      </c>
      <c r="K49" s="10"/>
      <c r="L49" s="10"/>
      <c r="M49" s="10"/>
      <c r="N49" s="10"/>
      <c r="O49" s="12" t="s">
        <v>45</v>
      </c>
      <c r="P49" s="17">
        <f>S34*S35</f>
        <v>0.2142857142857143</v>
      </c>
      <c r="Q49" s="12" t="s">
        <v>45</v>
      </c>
      <c r="R49" s="13">
        <f>P49/P50</f>
        <v>0.33333333333333337</v>
      </c>
    </row>
    <row r="50" spans="9:18" x14ac:dyDescent="0.3">
      <c r="I50" s="13"/>
      <c r="J50" s="11" t="s">
        <v>58</v>
      </c>
      <c r="K50" s="11"/>
      <c r="L50" s="11"/>
      <c r="M50" s="11"/>
      <c r="N50" s="11"/>
      <c r="O50" s="13"/>
      <c r="P50" s="15">
        <f>P49+R34*R35</f>
        <v>0.64285714285714279</v>
      </c>
      <c r="Q50" s="13"/>
      <c r="R50" s="13"/>
    </row>
    <row r="53" spans="9:18" x14ac:dyDescent="0.3">
      <c r="I53" s="7" t="s">
        <v>44</v>
      </c>
    </row>
    <row r="54" spans="9:18" x14ac:dyDescent="0.3">
      <c r="I54" s="12" t="s">
        <v>45</v>
      </c>
      <c r="J54" s="19">
        <f>J34*U37*U41*R45*R49</f>
        <v>7.3585420888486464E-3</v>
      </c>
      <c r="K54" s="19"/>
      <c r="L54" s="19"/>
      <c r="M54" s="19"/>
    </row>
    <row r="55" spans="9:18" x14ac:dyDescent="0.3">
      <c r="I55" s="13"/>
      <c r="J55" s="19"/>
      <c r="K55" s="19"/>
      <c r="L55" s="19"/>
      <c r="M55" s="19"/>
    </row>
    <row r="65" spans="2:14" x14ac:dyDescent="0.3">
      <c r="C65" t="s">
        <v>30</v>
      </c>
      <c r="D65" t="s">
        <v>7</v>
      </c>
      <c r="E65" t="s">
        <v>31</v>
      </c>
      <c r="F65" t="s">
        <v>9</v>
      </c>
    </row>
    <row r="66" spans="2:14" x14ac:dyDescent="0.3">
      <c r="B66">
        <v>0</v>
      </c>
      <c r="C66">
        <v>0</v>
      </c>
      <c r="D66">
        <v>2</v>
      </c>
      <c r="E66">
        <v>1</v>
      </c>
      <c r="F66">
        <v>0</v>
      </c>
    </row>
    <row r="67" spans="2:14" x14ac:dyDescent="0.3">
      <c r="B67" s="8" t="s">
        <v>28</v>
      </c>
      <c r="C67" s="8"/>
      <c r="D67" s="8"/>
      <c r="E67" s="8"/>
      <c r="F67" s="8"/>
    </row>
    <row r="68" spans="2:14" x14ac:dyDescent="0.3">
      <c r="B68" s="1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1" t="s">
        <v>27</v>
      </c>
      <c r="H68" s="2" t="s">
        <v>5</v>
      </c>
      <c r="K68" t="s">
        <v>32</v>
      </c>
    </row>
    <row r="69" spans="2:14" x14ac:dyDescent="0.3">
      <c r="B69" s="3">
        <v>1</v>
      </c>
      <c r="C69" s="4">
        <v>2</v>
      </c>
      <c r="D69" s="4">
        <v>2</v>
      </c>
      <c r="E69" s="4">
        <v>1</v>
      </c>
      <c r="F69" s="4">
        <v>0</v>
      </c>
      <c r="G69" s="5">
        <f>SQRT(SUM(($C$66-C69)^2,($D$66-D69)^2,($E$66-E69)^2,($F$66-F69)^2))</f>
        <v>2</v>
      </c>
      <c r="H69" s="4" t="s">
        <v>10</v>
      </c>
      <c r="J69" s="6"/>
      <c r="K69" s="6" t="s">
        <v>14</v>
      </c>
      <c r="L69" s="6" t="s">
        <v>33</v>
      </c>
      <c r="M69" s="6" t="s">
        <v>6</v>
      </c>
      <c r="N69" s="14" t="s">
        <v>48</v>
      </c>
    </row>
    <row r="70" spans="2:14" x14ac:dyDescent="0.3">
      <c r="B70" s="3">
        <v>2</v>
      </c>
      <c r="C70" s="4">
        <v>2</v>
      </c>
      <c r="D70" s="4">
        <v>2</v>
      </c>
      <c r="E70" s="4">
        <v>1</v>
      </c>
      <c r="F70" s="4">
        <v>1</v>
      </c>
      <c r="G70" s="5">
        <f>SQRT(SUM(($C$66-C70)^2,($D$66-D70)^2,($E$66-E70)^2,($F$66-F70)^2))</f>
        <v>2.2360679774997898</v>
      </c>
      <c r="H70" s="4" t="s">
        <v>10</v>
      </c>
      <c r="K70">
        <f>COUNTIF(C69:C82,0)</f>
        <v>5</v>
      </c>
      <c r="L70">
        <f>COUNTIF(C69:C82,1)</f>
        <v>4</v>
      </c>
      <c r="M70">
        <f>COUNTIF(C69:C82,2)</f>
        <v>5</v>
      </c>
      <c r="N70">
        <v>14</v>
      </c>
    </row>
    <row r="71" spans="2:14" x14ac:dyDescent="0.3">
      <c r="B71" s="3">
        <v>3</v>
      </c>
      <c r="C71" s="4">
        <v>1</v>
      </c>
      <c r="D71" s="4">
        <v>2</v>
      </c>
      <c r="E71" s="4">
        <v>1</v>
      </c>
      <c r="F71" s="4">
        <v>0</v>
      </c>
      <c r="G71" s="5">
        <f>SQRT(SUM(($C$66-C71)^2,($D$66-D71)^2,($E$66-E71)^2,($F$66-F71)^2))</f>
        <v>1</v>
      </c>
      <c r="H71" s="4" t="s">
        <v>13</v>
      </c>
    </row>
    <row r="72" spans="2:14" x14ac:dyDescent="0.3">
      <c r="B72" s="3">
        <v>4</v>
      </c>
      <c r="C72" s="4">
        <v>0</v>
      </c>
      <c r="D72" s="4">
        <v>1</v>
      </c>
      <c r="E72" s="4">
        <v>1</v>
      </c>
      <c r="F72" s="4">
        <v>0</v>
      </c>
      <c r="G72" s="5">
        <f>SQRT(SUM(($C$66-C72)^2,($D$66-D72)^2,($E$66-E72)^2,($F$66-F72)^2))</f>
        <v>1</v>
      </c>
      <c r="H72" s="4" t="s">
        <v>13</v>
      </c>
      <c r="J72" t="s">
        <v>34</v>
      </c>
      <c r="K72">
        <f>K70/SUM(K70:M70)</f>
        <v>0.35714285714285715</v>
      </c>
      <c r="L72">
        <f>L70/SUM(K70:M70)</f>
        <v>0.2857142857142857</v>
      </c>
      <c r="M72">
        <f>M70/SUM(K70:M70)</f>
        <v>0.35714285714285715</v>
      </c>
    </row>
    <row r="73" spans="2:14" x14ac:dyDescent="0.3">
      <c r="B73" s="3">
        <v>5</v>
      </c>
      <c r="C73" s="4">
        <v>0</v>
      </c>
      <c r="D73" s="4">
        <v>0</v>
      </c>
      <c r="E73" s="4">
        <v>0</v>
      </c>
      <c r="F73" s="4">
        <v>0</v>
      </c>
      <c r="G73" s="5">
        <f>SQRT(SUM(($C$66-C73)^2,($D$66-D73)^2,($E$66-E73)^2,($F$66-F73)^2))</f>
        <v>2.2360679774997898</v>
      </c>
      <c r="H73" s="4" t="s">
        <v>13</v>
      </c>
      <c r="J73" t="s">
        <v>43</v>
      </c>
      <c r="K73">
        <v>0.6</v>
      </c>
      <c r="L73">
        <v>1</v>
      </c>
      <c r="M73">
        <v>0.4</v>
      </c>
    </row>
    <row r="74" spans="2:14" x14ac:dyDescent="0.3">
      <c r="B74" s="3">
        <v>6</v>
      </c>
      <c r="C74" s="4">
        <v>0</v>
      </c>
      <c r="D74" s="4">
        <v>0</v>
      </c>
      <c r="E74" s="4">
        <v>0</v>
      </c>
      <c r="F74" s="4">
        <v>1</v>
      </c>
      <c r="G74" s="5">
        <f>SQRT(SUM(($C$66-C74)^2,($D$66-D74)^2,($E$66-E74)^2,($F$66-F74)^2))</f>
        <v>2.4494897427831779</v>
      </c>
      <c r="H74" s="4" t="s">
        <v>10</v>
      </c>
      <c r="J74" t="s">
        <v>49</v>
      </c>
      <c r="K74">
        <f>K72*K73</f>
        <v>0.21428571428571427</v>
      </c>
      <c r="L74">
        <f t="shared" ref="L74" si="3">L72*L73</f>
        <v>0.2857142857142857</v>
      </c>
      <c r="M74">
        <f t="shared" ref="M74" si="4">M72*M73</f>
        <v>0.14285714285714288</v>
      </c>
    </row>
    <row r="75" spans="2:14" x14ac:dyDescent="0.3">
      <c r="B75" s="3">
        <v>7</v>
      </c>
      <c r="C75" s="4">
        <v>1</v>
      </c>
      <c r="D75" s="4">
        <v>0</v>
      </c>
      <c r="E75" s="4">
        <v>0</v>
      </c>
      <c r="F75" s="4">
        <v>1</v>
      </c>
      <c r="G75" s="5">
        <f>SQRT(SUM(($C$66-C75)^2,($D$66-D75)^2,($E$66-E75)^2,($F$66-F75)^2))</f>
        <v>2.6457513110645907</v>
      </c>
      <c r="H75" s="4" t="s">
        <v>13</v>
      </c>
      <c r="K75" t="s">
        <v>35</v>
      </c>
    </row>
    <row r="76" spans="2:14" x14ac:dyDescent="0.3">
      <c r="B76" s="3">
        <v>8</v>
      </c>
      <c r="C76" s="4">
        <v>2</v>
      </c>
      <c r="D76" s="4">
        <v>1</v>
      </c>
      <c r="E76" s="4">
        <v>1</v>
      </c>
      <c r="F76" s="4">
        <v>0</v>
      </c>
      <c r="G76" s="5">
        <f>SQRT(SUM(($C$66-C76)^2,($D$66-D76)^2,($E$66-E76)^2,($F$66-F76)^2))</f>
        <v>2.2360679774997898</v>
      </c>
      <c r="H76" s="4" t="s">
        <v>10</v>
      </c>
      <c r="K76" t="s">
        <v>16</v>
      </c>
      <c r="L76" t="s">
        <v>15</v>
      </c>
      <c r="M76" t="s">
        <v>24</v>
      </c>
      <c r="N76" t="s">
        <v>18</v>
      </c>
    </row>
    <row r="77" spans="2:14" x14ac:dyDescent="0.3">
      <c r="B77" s="3">
        <v>9</v>
      </c>
      <c r="C77" s="4">
        <v>2</v>
      </c>
      <c r="D77" s="4">
        <v>0</v>
      </c>
      <c r="E77" s="4">
        <v>0</v>
      </c>
      <c r="F77" s="4">
        <v>0</v>
      </c>
      <c r="G77" s="5">
        <f>SQRT(SUM(($C$66-C77)^2,($D$66-D77)^2,($E$66-E77)^2,($F$66-F77)^2))</f>
        <v>3</v>
      </c>
      <c r="H77" s="4" t="s">
        <v>13</v>
      </c>
      <c r="K77">
        <f>COUNTIF($D$69:$D$82,0)</f>
        <v>4</v>
      </c>
      <c r="L77">
        <f>COUNTIF($D$69:$D$82,1)</f>
        <v>6</v>
      </c>
      <c r="M77">
        <f>COUNTIF($D$69:$D$82,2)</f>
        <v>3</v>
      </c>
      <c r="N77">
        <f>COUNTIF($D$69:$D$82,3)</f>
        <v>1</v>
      </c>
    </row>
    <row r="78" spans="2:14" x14ac:dyDescent="0.3">
      <c r="B78" s="3">
        <v>10</v>
      </c>
      <c r="C78" s="4">
        <v>0</v>
      </c>
      <c r="D78" s="4">
        <v>1</v>
      </c>
      <c r="E78" s="4">
        <v>0</v>
      </c>
      <c r="F78" s="4">
        <v>0</v>
      </c>
      <c r="G78" s="5">
        <f>SQRT(SUM(($C$66-C78)^2,($D$66-D78)^2,($E$66-E78)^2,($F$66-F78)^2))</f>
        <v>1.4142135623730951</v>
      </c>
      <c r="H78" s="4" t="s">
        <v>13</v>
      </c>
    </row>
    <row r="79" spans="2:14" x14ac:dyDescent="0.3">
      <c r="B79" s="3">
        <v>11</v>
      </c>
      <c r="C79" s="4">
        <v>2</v>
      </c>
      <c r="D79" s="4">
        <v>1</v>
      </c>
      <c r="E79" s="4">
        <v>0</v>
      </c>
      <c r="F79" s="4">
        <v>1</v>
      </c>
      <c r="G79" s="5">
        <f>SQRT(SUM(($C$66-C79)^2,($D$66-D79)^2,($E$66-E79)^2,($F$66-F79)^2))</f>
        <v>2.6457513110645907</v>
      </c>
      <c r="H79" s="4" t="s">
        <v>13</v>
      </c>
      <c r="J79" t="s">
        <v>34</v>
      </c>
      <c r="K79">
        <f>K77/SUM($R$20:$U$20)</f>
        <v>0.2857142857142857</v>
      </c>
      <c r="L79">
        <f t="shared" ref="L79:N79" si="5">L77/SUM($R$20:$U$20)</f>
        <v>0.42857142857142855</v>
      </c>
      <c r="M79">
        <f t="shared" si="5"/>
        <v>0.21428571428571427</v>
      </c>
      <c r="N79">
        <f t="shared" si="5"/>
        <v>7.1428571428571425E-2</v>
      </c>
    </row>
    <row r="80" spans="2:14" x14ac:dyDescent="0.3">
      <c r="B80" s="3">
        <v>12</v>
      </c>
      <c r="C80" s="4">
        <v>1</v>
      </c>
      <c r="D80" s="4">
        <v>1</v>
      </c>
      <c r="E80" s="4">
        <v>1</v>
      </c>
      <c r="F80" s="4">
        <v>1</v>
      </c>
      <c r="G80" s="5">
        <f>SQRT(SUM(($C$66-C80)^2,($D$66-D80)^2,($E$66-E80)^2,($F$66-F80)^2))</f>
        <v>1.7320508075688772</v>
      </c>
      <c r="H80" s="4" t="s">
        <v>13</v>
      </c>
      <c r="J80" t="s">
        <v>43</v>
      </c>
      <c r="K80">
        <v>0.75</v>
      </c>
      <c r="L80">
        <v>0.6</v>
      </c>
      <c r="M80">
        <v>0.33</v>
      </c>
      <c r="N80">
        <v>1</v>
      </c>
    </row>
    <row r="81" spans="2:12" x14ac:dyDescent="0.3">
      <c r="B81" s="3">
        <v>13</v>
      </c>
      <c r="C81" s="4">
        <v>1</v>
      </c>
      <c r="D81" s="4">
        <v>3</v>
      </c>
      <c r="E81" s="4">
        <v>0</v>
      </c>
      <c r="F81" s="4">
        <v>0</v>
      </c>
      <c r="G81" s="5">
        <f>SQRT(SUM(($C$66-C81)^2,($D$66-D81)^2,($E$66-E81)^2,($F$66-F81)^2))</f>
        <v>1.7320508075688772</v>
      </c>
      <c r="H81" s="4" t="s">
        <v>13</v>
      </c>
      <c r="K81" t="s">
        <v>36</v>
      </c>
    </row>
    <row r="82" spans="2:12" x14ac:dyDescent="0.3">
      <c r="B82" s="3">
        <v>14</v>
      </c>
      <c r="C82" s="4">
        <v>0</v>
      </c>
      <c r="D82" s="4">
        <v>1</v>
      </c>
      <c r="E82" s="4">
        <v>1</v>
      </c>
      <c r="F82" s="4">
        <v>1</v>
      </c>
      <c r="G82" s="5">
        <f>SQRT(SUM(($C$66-C82)^2,($D$66-D82)^2,($E$66-E82)^2,($F$66-F82)^2))</f>
        <v>1.4142135623730951</v>
      </c>
      <c r="H82" s="4" t="s">
        <v>10</v>
      </c>
      <c r="K82" t="s">
        <v>17</v>
      </c>
      <c r="L82" t="s">
        <v>31</v>
      </c>
    </row>
    <row r="83" spans="2:12" x14ac:dyDescent="0.3">
      <c r="K83">
        <f>COUNTIF(E69:E82,0)</f>
        <v>7</v>
      </c>
      <c r="L83">
        <v>7</v>
      </c>
    </row>
    <row r="84" spans="2:12" x14ac:dyDescent="0.3">
      <c r="B84" s="18" t="s">
        <v>26</v>
      </c>
      <c r="C84" s="18"/>
    </row>
    <row r="85" spans="2:12" x14ac:dyDescent="0.3">
      <c r="B85" s="18"/>
      <c r="C85" s="18"/>
      <c r="J85" t="s">
        <v>34</v>
      </c>
      <c r="K85">
        <v>0.5</v>
      </c>
      <c r="L85">
        <v>0.5</v>
      </c>
    </row>
    <row r="86" spans="2:12" x14ac:dyDescent="0.3">
      <c r="B86" t="s">
        <v>63</v>
      </c>
      <c r="C86" s="14">
        <v>5</v>
      </c>
      <c r="D86" s="20">
        <f>5/6</f>
        <v>0.83333333333333337</v>
      </c>
      <c r="J86" t="s">
        <v>43</v>
      </c>
      <c r="K86">
        <f>6/7</f>
        <v>0.8571428571428571</v>
      </c>
      <c r="L86">
        <f>3/7</f>
        <v>0.42857142857142855</v>
      </c>
    </row>
    <row r="87" spans="2:12" x14ac:dyDescent="0.3">
      <c r="B87" t="s">
        <v>64</v>
      </c>
      <c r="C87" s="14">
        <v>1</v>
      </c>
      <c r="D87" s="20"/>
      <c r="K87" t="s">
        <v>37</v>
      </c>
    </row>
    <row r="88" spans="2:12" x14ac:dyDescent="0.3">
      <c r="K88" t="s">
        <v>38</v>
      </c>
      <c r="L88" t="s">
        <v>11</v>
      </c>
    </row>
    <row r="89" spans="2:12" x14ac:dyDescent="0.3">
      <c r="K89">
        <f>COUNTIF(F69:F82,0)</f>
        <v>8</v>
      </c>
      <c r="L89">
        <f>14-K89</f>
        <v>6</v>
      </c>
    </row>
    <row r="91" spans="2:12" x14ac:dyDescent="0.3">
      <c r="J91" t="s">
        <v>34</v>
      </c>
      <c r="K91">
        <f>8/14</f>
        <v>0.5714285714285714</v>
      </c>
      <c r="L91">
        <f>1-K91</f>
        <v>0.4285714285714286</v>
      </c>
    </row>
    <row r="92" spans="2:12" x14ac:dyDescent="0.3">
      <c r="J92" t="s">
        <v>43</v>
      </c>
      <c r="K92">
        <f>6/8</f>
        <v>0.75</v>
      </c>
      <c r="L92">
        <f>3/6</f>
        <v>0.5</v>
      </c>
    </row>
    <row r="94" spans="2:12" x14ac:dyDescent="0.3">
      <c r="B94" t="s">
        <v>39</v>
      </c>
    </row>
    <row r="95" spans="2:12" x14ac:dyDescent="0.3">
      <c r="B95" s="7" t="s">
        <v>44</v>
      </c>
    </row>
    <row r="96" spans="2:12" x14ac:dyDescent="0.3">
      <c r="B96" t="s">
        <v>40</v>
      </c>
      <c r="C96">
        <f>0.64</f>
        <v>0.64</v>
      </c>
      <c r="D96" t="s">
        <v>41</v>
      </c>
    </row>
    <row r="98" spans="2:14" x14ac:dyDescent="0.3">
      <c r="B98" t="s">
        <v>42</v>
      </c>
    </row>
    <row r="99" spans="2:14" ht="16.2" thickBot="1" x14ac:dyDescent="0.35">
      <c r="B99" s="12" t="s">
        <v>45</v>
      </c>
      <c r="C99" s="10" t="s">
        <v>59</v>
      </c>
      <c r="D99" s="10"/>
      <c r="E99" s="10"/>
      <c r="F99" s="10"/>
      <c r="G99" s="10"/>
      <c r="H99" s="12" t="s">
        <v>45</v>
      </c>
      <c r="I99" s="10">
        <f>K73*K72</f>
        <v>0.21428571428571427</v>
      </c>
      <c r="J99" s="10"/>
      <c r="K99" s="10"/>
      <c r="L99" s="10"/>
      <c r="M99" s="12" t="s">
        <v>45</v>
      </c>
      <c r="N99" s="13">
        <f>I99/I100</f>
        <v>0.33333333333333337</v>
      </c>
    </row>
    <row r="100" spans="2:14" x14ac:dyDescent="0.3">
      <c r="B100" s="12"/>
      <c r="C100" s="11" t="s">
        <v>47</v>
      </c>
      <c r="D100" s="11"/>
      <c r="E100" s="11"/>
      <c r="F100" s="11"/>
      <c r="G100" s="11"/>
      <c r="H100" s="13"/>
      <c r="I100" s="9">
        <f>I99+(M73*M72)+(L73*L72)</f>
        <v>0.64285714285714279</v>
      </c>
      <c r="J100" s="9"/>
      <c r="K100" s="9"/>
      <c r="L100" s="9"/>
      <c r="M100" s="13"/>
      <c r="N100" s="13"/>
    </row>
    <row r="102" spans="2:14" x14ac:dyDescent="0.3">
      <c r="B102" t="s">
        <v>50</v>
      </c>
    </row>
    <row r="103" spans="2:14" ht="16.2" thickBot="1" x14ac:dyDescent="0.35">
      <c r="B103" s="12" t="s">
        <v>45</v>
      </c>
      <c r="C103" s="16" t="s">
        <v>60</v>
      </c>
      <c r="D103" s="16"/>
      <c r="E103" s="16"/>
      <c r="F103" s="16"/>
      <c r="G103" s="16"/>
      <c r="H103" s="16"/>
      <c r="I103" s="16"/>
      <c r="J103" s="16"/>
      <c r="K103" s="12" t="s">
        <v>45</v>
      </c>
      <c r="L103" s="17">
        <f>M79*M80</f>
        <v>7.0714285714285716E-2</v>
      </c>
      <c r="M103" s="12" t="s">
        <v>45</v>
      </c>
      <c r="N103" s="13">
        <f>L103/L104</f>
        <v>0.11525029103608848</v>
      </c>
    </row>
    <row r="104" spans="2:14" x14ac:dyDescent="0.3">
      <c r="B104" s="13"/>
      <c r="C104" s="9" t="s">
        <v>52</v>
      </c>
      <c r="D104" s="9"/>
      <c r="E104" s="9"/>
      <c r="F104" s="9"/>
      <c r="G104" s="9"/>
      <c r="H104" s="9"/>
      <c r="I104" s="9"/>
      <c r="J104" s="9"/>
      <c r="K104" s="13"/>
      <c r="L104" s="15">
        <f>K79*K80+L79*L80+M79*M80+N79*N80</f>
        <v>0.61357142857142855</v>
      </c>
      <c r="M104" s="13"/>
      <c r="N104" s="13"/>
    </row>
    <row r="106" spans="2:14" x14ac:dyDescent="0.3">
      <c r="B106" t="s">
        <v>53</v>
      </c>
    </row>
    <row r="107" spans="2:14" ht="16.2" thickBot="1" x14ac:dyDescent="0.35">
      <c r="B107" s="12" t="s">
        <v>45</v>
      </c>
      <c r="C107" s="10" t="s">
        <v>61</v>
      </c>
      <c r="D107" s="10"/>
      <c r="E107" s="10"/>
      <c r="F107" s="10"/>
      <c r="G107" s="10"/>
      <c r="H107" s="12" t="s">
        <v>45</v>
      </c>
      <c r="I107" s="17">
        <f>L86*L85</f>
        <v>0.21428571428571427</v>
      </c>
      <c r="J107" s="12" t="s">
        <v>45</v>
      </c>
      <c r="K107" s="13">
        <f>I107/I108</f>
        <v>0.33333333333333337</v>
      </c>
    </row>
    <row r="108" spans="2:14" x14ac:dyDescent="0.3">
      <c r="B108" s="13"/>
      <c r="C108" s="11" t="s">
        <v>55</v>
      </c>
      <c r="D108" s="11"/>
      <c r="E108" s="11"/>
      <c r="F108" s="11"/>
      <c r="G108" s="11"/>
      <c r="H108" s="13"/>
      <c r="I108" s="15">
        <f>I107+K85*K86</f>
        <v>0.64285714285714279</v>
      </c>
      <c r="J108" s="13"/>
      <c r="K108" s="13"/>
    </row>
    <row r="110" spans="2:14" x14ac:dyDescent="0.3">
      <c r="B110" t="s">
        <v>56</v>
      </c>
    </row>
    <row r="111" spans="2:14" ht="16.2" thickBot="1" x14ac:dyDescent="0.35">
      <c r="B111" s="12" t="s">
        <v>45</v>
      </c>
      <c r="C111" s="10" t="s">
        <v>62</v>
      </c>
      <c r="D111" s="10"/>
      <c r="E111" s="10"/>
      <c r="F111" s="10"/>
      <c r="G111" s="10"/>
      <c r="H111" s="12" t="s">
        <v>45</v>
      </c>
      <c r="I111" s="17">
        <f>K91*K92</f>
        <v>0.42857142857142855</v>
      </c>
      <c r="J111" s="12" t="s">
        <v>45</v>
      </c>
      <c r="K111" s="13">
        <f>I111/I112</f>
        <v>0.66666666666666674</v>
      </c>
    </row>
    <row r="112" spans="2:14" x14ac:dyDescent="0.3">
      <c r="B112" s="13"/>
      <c r="C112" s="11" t="s">
        <v>58</v>
      </c>
      <c r="D112" s="11"/>
      <c r="E112" s="11"/>
      <c r="F112" s="11"/>
      <c r="G112" s="11"/>
      <c r="H112" s="13"/>
      <c r="I112" s="15">
        <f>I111+L91*L92</f>
        <v>0.64285714285714279</v>
      </c>
      <c r="J112" s="13"/>
      <c r="K112" s="13"/>
    </row>
    <row r="115" spans="2:6" x14ac:dyDescent="0.3">
      <c r="B115" s="7" t="s">
        <v>44</v>
      </c>
    </row>
    <row r="116" spans="2:6" x14ac:dyDescent="0.3">
      <c r="B116" s="12" t="s">
        <v>45</v>
      </c>
      <c r="C116" s="19">
        <f>C96*N99*N103*K107*K111</f>
        <v>5.4637175009701238E-3</v>
      </c>
      <c r="D116" s="19"/>
      <c r="E116" s="19"/>
      <c r="F116" s="19"/>
    </row>
    <row r="117" spans="2:6" x14ac:dyDescent="0.3">
      <c r="B117" s="13"/>
      <c r="C117" s="19"/>
      <c r="D117" s="19"/>
      <c r="E117" s="19"/>
      <c r="F117" s="19"/>
    </row>
  </sheetData>
  <mergeCells count="62">
    <mergeCell ref="B116:B117"/>
    <mergeCell ref="C116:F117"/>
    <mergeCell ref="B84:C85"/>
    <mergeCell ref="I28:J29"/>
    <mergeCell ref="M28:M29"/>
    <mergeCell ref="D86:D87"/>
    <mergeCell ref="B111:B112"/>
    <mergeCell ref="C111:G111"/>
    <mergeCell ref="H111:H112"/>
    <mergeCell ref="J111:J112"/>
    <mergeCell ref="K111:K112"/>
    <mergeCell ref="C112:G112"/>
    <mergeCell ref="B107:B108"/>
    <mergeCell ref="C107:G107"/>
    <mergeCell ref="H107:H108"/>
    <mergeCell ref="J107:J108"/>
    <mergeCell ref="K107:K108"/>
    <mergeCell ref="C108:G108"/>
    <mergeCell ref="N99:N100"/>
    <mergeCell ref="C100:G100"/>
    <mergeCell ref="I100:L100"/>
    <mergeCell ref="B103:B104"/>
    <mergeCell ref="C103:J103"/>
    <mergeCell ref="K103:K104"/>
    <mergeCell ref="M103:M104"/>
    <mergeCell ref="N103:N104"/>
    <mergeCell ref="C104:J104"/>
    <mergeCell ref="B99:B100"/>
    <mergeCell ref="C99:G99"/>
    <mergeCell ref="H99:H100"/>
    <mergeCell ref="I99:L99"/>
    <mergeCell ref="M99:M100"/>
    <mergeCell ref="U41:U42"/>
    <mergeCell ref="I45:I46"/>
    <mergeCell ref="J45:N45"/>
    <mergeCell ref="J46:N46"/>
    <mergeCell ref="O45:O46"/>
    <mergeCell ref="Q45:Q46"/>
    <mergeCell ref="R45:R46"/>
    <mergeCell ref="I37:I38"/>
    <mergeCell ref="O37:O38"/>
    <mergeCell ref="P37:S37"/>
    <mergeCell ref="P38:S38"/>
    <mergeCell ref="T37:T38"/>
    <mergeCell ref="U37:U38"/>
    <mergeCell ref="I41:I42"/>
    <mergeCell ref="J42:Q42"/>
    <mergeCell ref="J41:Q41"/>
    <mergeCell ref="R41:R42"/>
    <mergeCell ref="I11:M11"/>
    <mergeCell ref="B67:F67"/>
    <mergeCell ref="J37:N37"/>
    <mergeCell ref="J38:N38"/>
    <mergeCell ref="T41:T42"/>
    <mergeCell ref="I49:I50"/>
    <mergeCell ref="J49:N49"/>
    <mergeCell ref="O49:O50"/>
    <mergeCell ref="Q49:Q50"/>
    <mergeCell ref="R49:R50"/>
    <mergeCell ref="J50:N50"/>
    <mergeCell ref="I54:I55"/>
    <mergeCell ref="J54:M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przykład</vt:lpstr>
      <vt:lpstr>klasyfikator naiwny</vt:lpstr>
      <vt:lpstr>k-NN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Jakub Dudziak</cp:lastModifiedBy>
  <dcterms:created xsi:type="dcterms:W3CDTF">2023-04-02T09:02:20Z</dcterms:created>
  <dcterms:modified xsi:type="dcterms:W3CDTF">2024-04-21T20:27:02Z</dcterms:modified>
</cp:coreProperties>
</file>