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RRCuser\Desktop\R2R_nutrient_model_Master\Data_workspace\WQ_data\"/>
    </mc:Choice>
  </mc:AlternateContent>
  <bookViews>
    <workbookView xWindow="0" yWindow="0" windowWidth="19200" windowHeight="7050"/>
  </bookViews>
  <sheets>
    <sheet name="Consolidated_CSP_data" sheetId="1" r:id="rId1"/>
    <sheet name="Consolidated_stream_data" sheetId="2" r:id="rId2"/>
    <sheet name="GIS_streams" sheetId="3" r:id="rId3"/>
    <sheet name="GIS_CSP" sheetId="5" r:id="rId4"/>
    <sheet name="Incomplete_stream_anc_data" sheetId="4" r:id="rId5"/>
  </sheets>
  <definedNames>
    <definedName name="_xlnm._FilterDatabase" localSheetId="0" hidden="1">Consolidated_CSP_data!$A$1:$Q$82</definedName>
    <definedName name="_xlnm._FilterDatabase" localSheetId="1" hidden="1">Consolidated_stream_data!$A$1:$M$425</definedName>
    <definedName name="_xlnm._FilterDatabase" localSheetId="3" hidden="1">GIS_CSP!$A$1:$G$49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2" i="1" l="1"/>
  <c r="O82" i="1" s="1"/>
  <c r="N3" i="2" l="1"/>
  <c r="O3" i="2"/>
  <c r="P3" i="2"/>
  <c r="N4" i="2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N158" i="2"/>
  <c r="O158" i="2"/>
  <c r="P158" i="2"/>
  <c r="N159" i="2"/>
  <c r="O159" i="2"/>
  <c r="P159" i="2"/>
  <c r="N160" i="2"/>
  <c r="O160" i="2"/>
  <c r="P160" i="2"/>
  <c r="N161" i="2"/>
  <c r="O161" i="2"/>
  <c r="P161" i="2"/>
  <c r="N162" i="2"/>
  <c r="O162" i="2"/>
  <c r="P162" i="2"/>
  <c r="N163" i="2"/>
  <c r="O163" i="2"/>
  <c r="P163" i="2"/>
  <c r="N164" i="2"/>
  <c r="O164" i="2"/>
  <c r="P164" i="2"/>
  <c r="N165" i="2"/>
  <c r="O165" i="2"/>
  <c r="P165" i="2"/>
  <c r="N166" i="2"/>
  <c r="O166" i="2"/>
  <c r="P166" i="2"/>
  <c r="N167" i="2"/>
  <c r="O167" i="2"/>
  <c r="P167" i="2"/>
  <c r="N168" i="2"/>
  <c r="O168" i="2"/>
  <c r="P168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N173" i="2"/>
  <c r="O173" i="2"/>
  <c r="P173" i="2"/>
  <c r="N174" i="2"/>
  <c r="O174" i="2"/>
  <c r="P174" i="2"/>
  <c r="N175" i="2"/>
  <c r="O175" i="2"/>
  <c r="P175" i="2"/>
  <c r="N176" i="2"/>
  <c r="O176" i="2"/>
  <c r="P176" i="2"/>
  <c r="N177" i="2"/>
  <c r="O177" i="2"/>
  <c r="P177" i="2"/>
  <c r="N178" i="2"/>
  <c r="O178" i="2"/>
  <c r="P178" i="2"/>
  <c r="N179" i="2"/>
  <c r="O179" i="2"/>
  <c r="P179" i="2"/>
  <c r="N180" i="2"/>
  <c r="O180" i="2"/>
  <c r="P180" i="2"/>
  <c r="N181" i="2"/>
  <c r="O181" i="2"/>
  <c r="P181" i="2"/>
  <c r="N182" i="2"/>
  <c r="O182" i="2"/>
  <c r="P182" i="2"/>
  <c r="N183" i="2"/>
  <c r="O183" i="2"/>
  <c r="P183" i="2"/>
  <c r="N184" i="2"/>
  <c r="O184" i="2"/>
  <c r="P184" i="2"/>
  <c r="N185" i="2"/>
  <c r="O185" i="2"/>
  <c r="P185" i="2"/>
  <c r="N186" i="2"/>
  <c r="O186" i="2"/>
  <c r="P186" i="2"/>
  <c r="N187" i="2"/>
  <c r="O187" i="2"/>
  <c r="P187" i="2"/>
  <c r="N188" i="2"/>
  <c r="O188" i="2"/>
  <c r="P188" i="2"/>
  <c r="N189" i="2"/>
  <c r="O189" i="2"/>
  <c r="P189" i="2"/>
  <c r="N190" i="2"/>
  <c r="O190" i="2"/>
  <c r="P190" i="2"/>
  <c r="N191" i="2"/>
  <c r="O191" i="2"/>
  <c r="P191" i="2"/>
  <c r="N192" i="2"/>
  <c r="O192" i="2"/>
  <c r="P192" i="2"/>
  <c r="N193" i="2"/>
  <c r="O193" i="2"/>
  <c r="P193" i="2"/>
  <c r="N194" i="2"/>
  <c r="O194" i="2"/>
  <c r="P194" i="2"/>
  <c r="N195" i="2"/>
  <c r="O195" i="2"/>
  <c r="P195" i="2"/>
  <c r="N196" i="2"/>
  <c r="O196" i="2"/>
  <c r="P196" i="2"/>
  <c r="N197" i="2"/>
  <c r="O197" i="2"/>
  <c r="P197" i="2"/>
  <c r="N198" i="2"/>
  <c r="O198" i="2"/>
  <c r="P198" i="2"/>
  <c r="N199" i="2"/>
  <c r="O199" i="2"/>
  <c r="P199" i="2"/>
  <c r="N200" i="2"/>
  <c r="O200" i="2"/>
  <c r="P200" i="2"/>
  <c r="N201" i="2"/>
  <c r="O201" i="2"/>
  <c r="P201" i="2"/>
  <c r="N202" i="2"/>
  <c r="O202" i="2"/>
  <c r="P202" i="2"/>
  <c r="N203" i="2"/>
  <c r="O203" i="2"/>
  <c r="P203" i="2"/>
  <c r="N204" i="2"/>
  <c r="O204" i="2"/>
  <c r="P204" i="2"/>
  <c r="N205" i="2"/>
  <c r="O205" i="2"/>
  <c r="P205" i="2"/>
  <c r="N206" i="2"/>
  <c r="O206" i="2"/>
  <c r="P206" i="2"/>
  <c r="N207" i="2"/>
  <c r="O207" i="2"/>
  <c r="P207" i="2"/>
  <c r="N208" i="2"/>
  <c r="O208" i="2"/>
  <c r="P208" i="2"/>
  <c r="N209" i="2"/>
  <c r="O209" i="2"/>
  <c r="P209" i="2"/>
  <c r="N210" i="2"/>
  <c r="O210" i="2"/>
  <c r="P210" i="2"/>
  <c r="N211" i="2"/>
  <c r="O211" i="2"/>
  <c r="P211" i="2"/>
  <c r="N212" i="2"/>
  <c r="O212" i="2"/>
  <c r="P212" i="2"/>
  <c r="N213" i="2"/>
  <c r="O213" i="2"/>
  <c r="P213" i="2"/>
  <c r="N214" i="2"/>
  <c r="O214" i="2"/>
  <c r="P214" i="2"/>
  <c r="N215" i="2"/>
  <c r="O215" i="2"/>
  <c r="P215" i="2"/>
  <c r="N216" i="2"/>
  <c r="O216" i="2"/>
  <c r="P216" i="2"/>
  <c r="N217" i="2"/>
  <c r="O217" i="2"/>
  <c r="P217" i="2"/>
  <c r="N218" i="2"/>
  <c r="O218" i="2"/>
  <c r="P218" i="2"/>
  <c r="N219" i="2"/>
  <c r="O219" i="2"/>
  <c r="P219" i="2"/>
  <c r="N220" i="2"/>
  <c r="O220" i="2"/>
  <c r="P220" i="2"/>
  <c r="N221" i="2"/>
  <c r="O221" i="2"/>
  <c r="P221" i="2"/>
  <c r="N222" i="2"/>
  <c r="O222" i="2"/>
  <c r="P222" i="2"/>
  <c r="N223" i="2"/>
  <c r="O223" i="2"/>
  <c r="P223" i="2"/>
  <c r="N224" i="2"/>
  <c r="O224" i="2"/>
  <c r="P224" i="2"/>
  <c r="N225" i="2"/>
  <c r="O225" i="2"/>
  <c r="P225" i="2"/>
  <c r="N226" i="2"/>
  <c r="O226" i="2"/>
  <c r="P226" i="2"/>
  <c r="N227" i="2"/>
  <c r="O227" i="2"/>
  <c r="P227" i="2"/>
  <c r="N228" i="2"/>
  <c r="O228" i="2"/>
  <c r="P228" i="2"/>
  <c r="N229" i="2"/>
  <c r="O229" i="2"/>
  <c r="P229" i="2"/>
  <c r="N230" i="2"/>
  <c r="O230" i="2"/>
  <c r="P230" i="2"/>
  <c r="N231" i="2"/>
  <c r="O231" i="2"/>
  <c r="P231" i="2"/>
  <c r="N232" i="2"/>
  <c r="O232" i="2"/>
  <c r="P232" i="2"/>
  <c r="N233" i="2"/>
  <c r="O233" i="2"/>
  <c r="P233" i="2"/>
  <c r="N234" i="2"/>
  <c r="O234" i="2"/>
  <c r="P234" i="2"/>
  <c r="N235" i="2"/>
  <c r="O235" i="2"/>
  <c r="P235" i="2"/>
  <c r="N236" i="2"/>
  <c r="O236" i="2"/>
  <c r="P236" i="2"/>
  <c r="N237" i="2"/>
  <c r="O237" i="2"/>
  <c r="P237" i="2"/>
  <c r="N238" i="2"/>
  <c r="O238" i="2"/>
  <c r="P238" i="2"/>
  <c r="N239" i="2"/>
  <c r="O239" i="2"/>
  <c r="P239" i="2"/>
  <c r="N240" i="2"/>
  <c r="O240" i="2"/>
  <c r="P240" i="2"/>
  <c r="N241" i="2"/>
  <c r="O241" i="2"/>
  <c r="P241" i="2"/>
  <c r="N242" i="2"/>
  <c r="O242" i="2"/>
  <c r="P242" i="2"/>
  <c r="N243" i="2"/>
  <c r="O243" i="2"/>
  <c r="P243" i="2"/>
  <c r="N244" i="2"/>
  <c r="O244" i="2"/>
  <c r="P244" i="2"/>
  <c r="N245" i="2"/>
  <c r="O245" i="2"/>
  <c r="P245" i="2"/>
  <c r="N246" i="2"/>
  <c r="O246" i="2"/>
  <c r="P246" i="2"/>
  <c r="N247" i="2"/>
  <c r="O247" i="2"/>
  <c r="P247" i="2"/>
  <c r="N248" i="2"/>
  <c r="O248" i="2"/>
  <c r="P248" i="2"/>
  <c r="N249" i="2"/>
  <c r="O249" i="2"/>
  <c r="P249" i="2"/>
  <c r="N250" i="2"/>
  <c r="O250" i="2"/>
  <c r="P250" i="2"/>
  <c r="N251" i="2"/>
  <c r="O251" i="2"/>
  <c r="P251" i="2"/>
  <c r="N252" i="2"/>
  <c r="O252" i="2"/>
  <c r="P252" i="2"/>
  <c r="N253" i="2"/>
  <c r="O253" i="2"/>
  <c r="P253" i="2"/>
  <c r="N254" i="2"/>
  <c r="O254" i="2"/>
  <c r="P254" i="2"/>
  <c r="N255" i="2"/>
  <c r="O255" i="2"/>
  <c r="P255" i="2"/>
  <c r="N256" i="2"/>
  <c r="O256" i="2"/>
  <c r="P256" i="2"/>
  <c r="N257" i="2"/>
  <c r="O257" i="2"/>
  <c r="P257" i="2"/>
  <c r="N258" i="2"/>
  <c r="O258" i="2"/>
  <c r="P258" i="2"/>
  <c r="N259" i="2"/>
  <c r="O259" i="2"/>
  <c r="P259" i="2"/>
  <c r="N260" i="2"/>
  <c r="O260" i="2"/>
  <c r="P260" i="2"/>
  <c r="N261" i="2"/>
  <c r="O261" i="2"/>
  <c r="P261" i="2"/>
  <c r="N262" i="2"/>
  <c r="O262" i="2"/>
  <c r="P262" i="2"/>
  <c r="N263" i="2"/>
  <c r="O263" i="2"/>
  <c r="P263" i="2"/>
  <c r="N264" i="2"/>
  <c r="O264" i="2"/>
  <c r="P264" i="2"/>
  <c r="N265" i="2"/>
  <c r="O265" i="2"/>
  <c r="P265" i="2"/>
  <c r="N266" i="2"/>
  <c r="O266" i="2"/>
  <c r="P266" i="2"/>
  <c r="N267" i="2"/>
  <c r="O267" i="2"/>
  <c r="P267" i="2"/>
  <c r="N268" i="2"/>
  <c r="O268" i="2"/>
  <c r="P268" i="2"/>
  <c r="N269" i="2"/>
  <c r="O269" i="2"/>
  <c r="P269" i="2"/>
  <c r="N270" i="2"/>
  <c r="O270" i="2"/>
  <c r="P270" i="2"/>
  <c r="N271" i="2"/>
  <c r="O271" i="2"/>
  <c r="P271" i="2"/>
  <c r="N272" i="2"/>
  <c r="O272" i="2"/>
  <c r="P272" i="2"/>
  <c r="N273" i="2"/>
  <c r="O273" i="2"/>
  <c r="P273" i="2"/>
  <c r="N274" i="2"/>
  <c r="O274" i="2"/>
  <c r="P274" i="2"/>
  <c r="N275" i="2"/>
  <c r="O275" i="2"/>
  <c r="P275" i="2"/>
  <c r="N276" i="2"/>
  <c r="O276" i="2"/>
  <c r="P276" i="2"/>
  <c r="N277" i="2"/>
  <c r="O277" i="2"/>
  <c r="P277" i="2"/>
  <c r="N278" i="2"/>
  <c r="O278" i="2"/>
  <c r="P278" i="2"/>
  <c r="N279" i="2"/>
  <c r="O279" i="2"/>
  <c r="P279" i="2"/>
  <c r="N280" i="2"/>
  <c r="O280" i="2"/>
  <c r="P280" i="2"/>
  <c r="N281" i="2"/>
  <c r="O281" i="2"/>
  <c r="P281" i="2"/>
  <c r="N282" i="2"/>
  <c r="O282" i="2"/>
  <c r="P282" i="2"/>
  <c r="N283" i="2"/>
  <c r="O283" i="2"/>
  <c r="P283" i="2"/>
  <c r="N284" i="2"/>
  <c r="O284" i="2"/>
  <c r="P284" i="2"/>
  <c r="N285" i="2"/>
  <c r="O285" i="2"/>
  <c r="P285" i="2"/>
  <c r="N286" i="2"/>
  <c r="O286" i="2"/>
  <c r="P286" i="2"/>
  <c r="N287" i="2"/>
  <c r="O287" i="2"/>
  <c r="P287" i="2"/>
  <c r="N288" i="2"/>
  <c r="O288" i="2"/>
  <c r="P288" i="2"/>
  <c r="N289" i="2"/>
  <c r="O289" i="2"/>
  <c r="P289" i="2"/>
  <c r="N290" i="2"/>
  <c r="O290" i="2"/>
  <c r="P290" i="2"/>
  <c r="N291" i="2"/>
  <c r="O291" i="2"/>
  <c r="P291" i="2"/>
  <c r="N292" i="2"/>
  <c r="O292" i="2"/>
  <c r="P292" i="2"/>
  <c r="N293" i="2"/>
  <c r="O293" i="2"/>
  <c r="P293" i="2"/>
  <c r="N294" i="2"/>
  <c r="O294" i="2"/>
  <c r="P294" i="2"/>
  <c r="N295" i="2"/>
  <c r="O295" i="2"/>
  <c r="P295" i="2"/>
  <c r="N296" i="2"/>
  <c r="O296" i="2"/>
  <c r="P296" i="2"/>
  <c r="N297" i="2"/>
  <c r="O297" i="2"/>
  <c r="P297" i="2"/>
  <c r="N298" i="2"/>
  <c r="O298" i="2"/>
  <c r="P298" i="2"/>
  <c r="N299" i="2"/>
  <c r="O299" i="2"/>
  <c r="P299" i="2"/>
  <c r="N300" i="2"/>
  <c r="O300" i="2"/>
  <c r="P300" i="2"/>
  <c r="N301" i="2"/>
  <c r="O301" i="2"/>
  <c r="P301" i="2"/>
  <c r="N302" i="2"/>
  <c r="O302" i="2"/>
  <c r="P302" i="2"/>
  <c r="N303" i="2"/>
  <c r="O303" i="2"/>
  <c r="P303" i="2"/>
  <c r="N304" i="2"/>
  <c r="O304" i="2"/>
  <c r="P304" i="2"/>
  <c r="N305" i="2"/>
  <c r="O305" i="2"/>
  <c r="P305" i="2"/>
  <c r="N306" i="2"/>
  <c r="O306" i="2"/>
  <c r="P306" i="2"/>
  <c r="N307" i="2"/>
  <c r="O307" i="2"/>
  <c r="P307" i="2"/>
  <c r="N308" i="2"/>
  <c r="O308" i="2"/>
  <c r="P308" i="2"/>
  <c r="N309" i="2"/>
  <c r="O309" i="2"/>
  <c r="P309" i="2"/>
  <c r="N310" i="2"/>
  <c r="O310" i="2"/>
  <c r="P310" i="2"/>
  <c r="N311" i="2"/>
  <c r="O311" i="2"/>
  <c r="P311" i="2"/>
  <c r="N312" i="2"/>
  <c r="O312" i="2"/>
  <c r="P312" i="2"/>
  <c r="N313" i="2"/>
  <c r="O313" i="2"/>
  <c r="P313" i="2"/>
  <c r="N314" i="2"/>
  <c r="O314" i="2"/>
  <c r="P314" i="2"/>
  <c r="N315" i="2"/>
  <c r="O315" i="2"/>
  <c r="P315" i="2"/>
  <c r="N316" i="2"/>
  <c r="O316" i="2"/>
  <c r="P316" i="2"/>
  <c r="N317" i="2"/>
  <c r="O317" i="2"/>
  <c r="P317" i="2"/>
  <c r="N318" i="2"/>
  <c r="O318" i="2"/>
  <c r="P318" i="2"/>
  <c r="N319" i="2"/>
  <c r="O319" i="2"/>
  <c r="P319" i="2"/>
  <c r="N320" i="2"/>
  <c r="O320" i="2"/>
  <c r="P320" i="2"/>
  <c r="N321" i="2"/>
  <c r="O321" i="2"/>
  <c r="P321" i="2"/>
  <c r="N322" i="2"/>
  <c r="O322" i="2"/>
  <c r="P322" i="2"/>
  <c r="N323" i="2"/>
  <c r="O323" i="2"/>
  <c r="P323" i="2"/>
  <c r="N324" i="2"/>
  <c r="O324" i="2"/>
  <c r="P324" i="2"/>
  <c r="N325" i="2"/>
  <c r="O325" i="2"/>
  <c r="P325" i="2"/>
  <c r="N326" i="2"/>
  <c r="O326" i="2"/>
  <c r="P326" i="2"/>
  <c r="N327" i="2"/>
  <c r="O327" i="2"/>
  <c r="P327" i="2"/>
  <c r="N328" i="2"/>
  <c r="O328" i="2"/>
  <c r="P328" i="2"/>
  <c r="N329" i="2"/>
  <c r="O329" i="2"/>
  <c r="P329" i="2"/>
  <c r="N330" i="2"/>
  <c r="O330" i="2"/>
  <c r="P330" i="2"/>
  <c r="N331" i="2"/>
  <c r="O331" i="2"/>
  <c r="P331" i="2"/>
  <c r="N332" i="2"/>
  <c r="O332" i="2"/>
  <c r="P332" i="2"/>
  <c r="N333" i="2"/>
  <c r="O333" i="2"/>
  <c r="P333" i="2"/>
  <c r="N334" i="2"/>
  <c r="O334" i="2"/>
  <c r="P334" i="2"/>
  <c r="N335" i="2"/>
  <c r="O335" i="2"/>
  <c r="P335" i="2"/>
  <c r="N336" i="2"/>
  <c r="O336" i="2"/>
  <c r="P336" i="2"/>
  <c r="N337" i="2"/>
  <c r="O337" i="2"/>
  <c r="P337" i="2"/>
  <c r="N338" i="2"/>
  <c r="O338" i="2"/>
  <c r="P338" i="2"/>
  <c r="N339" i="2"/>
  <c r="O339" i="2"/>
  <c r="P339" i="2"/>
  <c r="N340" i="2"/>
  <c r="O340" i="2"/>
  <c r="P340" i="2"/>
  <c r="N341" i="2"/>
  <c r="O341" i="2"/>
  <c r="P341" i="2"/>
  <c r="N342" i="2"/>
  <c r="O342" i="2"/>
  <c r="P342" i="2"/>
  <c r="N343" i="2"/>
  <c r="O343" i="2"/>
  <c r="P343" i="2"/>
  <c r="N344" i="2"/>
  <c r="O344" i="2"/>
  <c r="P344" i="2"/>
  <c r="N345" i="2"/>
  <c r="O345" i="2"/>
  <c r="P345" i="2"/>
  <c r="N346" i="2"/>
  <c r="O346" i="2"/>
  <c r="P346" i="2"/>
  <c r="N347" i="2"/>
  <c r="O347" i="2"/>
  <c r="P347" i="2"/>
  <c r="N348" i="2"/>
  <c r="O348" i="2"/>
  <c r="P348" i="2"/>
  <c r="N349" i="2"/>
  <c r="O349" i="2"/>
  <c r="P349" i="2"/>
  <c r="N350" i="2"/>
  <c r="O350" i="2"/>
  <c r="P350" i="2"/>
  <c r="N351" i="2"/>
  <c r="O351" i="2"/>
  <c r="P351" i="2"/>
  <c r="N352" i="2"/>
  <c r="O352" i="2"/>
  <c r="P352" i="2"/>
  <c r="N353" i="2"/>
  <c r="O353" i="2"/>
  <c r="P353" i="2"/>
  <c r="N354" i="2"/>
  <c r="O354" i="2"/>
  <c r="P354" i="2"/>
  <c r="N355" i="2"/>
  <c r="O355" i="2"/>
  <c r="P355" i="2"/>
  <c r="N356" i="2"/>
  <c r="O356" i="2"/>
  <c r="P356" i="2"/>
  <c r="N357" i="2"/>
  <c r="O357" i="2"/>
  <c r="P357" i="2"/>
  <c r="N358" i="2"/>
  <c r="O358" i="2"/>
  <c r="P358" i="2"/>
  <c r="N359" i="2"/>
  <c r="O359" i="2"/>
  <c r="P359" i="2"/>
  <c r="N360" i="2"/>
  <c r="O360" i="2"/>
  <c r="P360" i="2"/>
  <c r="N361" i="2"/>
  <c r="O361" i="2"/>
  <c r="P361" i="2"/>
  <c r="N362" i="2"/>
  <c r="O362" i="2"/>
  <c r="P362" i="2"/>
  <c r="N363" i="2"/>
  <c r="O363" i="2"/>
  <c r="P363" i="2"/>
  <c r="N364" i="2"/>
  <c r="O364" i="2"/>
  <c r="P364" i="2"/>
  <c r="N365" i="2"/>
  <c r="O365" i="2"/>
  <c r="P365" i="2"/>
  <c r="N366" i="2"/>
  <c r="O366" i="2"/>
  <c r="P366" i="2"/>
  <c r="N367" i="2"/>
  <c r="O367" i="2"/>
  <c r="P367" i="2"/>
  <c r="N368" i="2"/>
  <c r="O368" i="2"/>
  <c r="P368" i="2"/>
  <c r="N369" i="2"/>
  <c r="O369" i="2"/>
  <c r="P369" i="2"/>
  <c r="N370" i="2"/>
  <c r="O370" i="2"/>
  <c r="P370" i="2"/>
  <c r="N371" i="2"/>
  <c r="O371" i="2"/>
  <c r="P371" i="2"/>
  <c r="N372" i="2"/>
  <c r="O372" i="2"/>
  <c r="P372" i="2"/>
  <c r="N373" i="2"/>
  <c r="O373" i="2"/>
  <c r="P373" i="2"/>
  <c r="N374" i="2"/>
  <c r="O374" i="2"/>
  <c r="P374" i="2"/>
  <c r="N375" i="2"/>
  <c r="O375" i="2"/>
  <c r="P375" i="2"/>
  <c r="N376" i="2"/>
  <c r="O376" i="2"/>
  <c r="P376" i="2"/>
  <c r="N377" i="2"/>
  <c r="O377" i="2"/>
  <c r="P377" i="2"/>
  <c r="N378" i="2"/>
  <c r="O378" i="2"/>
  <c r="P378" i="2"/>
  <c r="N379" i="2"/>
  <c r="O379" i="2"/>
  <c r="P379" i="2"/>
  <c r="N380" i="2"/>
  <c r="O380" i="2"/>
  <c r="P380" i="2"/>
  <c r="N381" i="2"/>
  <c r="O381" i="2"/>
  <c r="P381" i="2"/>
  <c r="N382" i="2"/>
  <c r="O382" i="2"/>
  <c r="P382" i="2"/>
  <c r="N383" i="2"/>
  <c r="O383" i="2"/>
  <c r="P383" i="2"/>
  <c r="N384" i="2"/>
  <c r="O384" i="2"/>
  <c r="P384" i="2"/>
  <c r="N385" i="2"/>
  <c r="O385" i="2"/>
  <c r="P385" i="2"/>
  <c r="N386" i="2"/>
  <c r="O386" i="2"/>
  <c r="P386" i="2"/>
  <c r="N387" i="2"/>
  <c r="O387" i="2"/>
  <c r="P387" i="2"/>
  <c r="N388" i="2"/>
  <c r="O388" i="2"/>
  <c r="P388" i="2"/>
  <c r="N389" i="2"/>
  <c r="O389" i="2"/>
  <c r="P389" i="2"/>
  <c r="N390" i="2"/>
  <c r="O390" i="2"/>
  <c r="P390" i="2"/>
  <c r="N391" i="2"/>
  <c r="O391" i="2"/>
  <c r="P391" i="2"/>
  <c r="N392" i="2"/>
  <c r="O392" i="2"/>
  <c r="P392" i="2"/>
  <c r="N393" i="2"/>
  <c r="O393" i="2"/>
  <c r="P393" i="2"/>
  <c r="N394" i="2"/>
  <c r="O394" i="2"/>
  <c r="P394" i="2"/>
  <c r="N395" i="2"/>
  <c r="O395" i="2"/>
  <c r="P395" i="2"/>
  <c r="N396" i="2"/>
  <c r="O396" i="2"/>
  <c r="P396" i="2"/>
  <c r="N397" i="2"/>
  <c r="O397" i="2"/>
  <c r="P397" i="2"/>
  <c r="N398" i="2"/>
  <c r="O398" i="2"/>
  <c r="P398" i="2"/>
  <c r="N399" i="2"/>
  <c r="O399" i="2"/>
  <c r="P399" i="2"/>
  <c r="N400" i="2"/>
  <c r="O400" i="2"/>
  <c r="P400" i="2"/>
  <c r="N401" i="2"/>
  <c r="O401" i="2"/>
  <c r="P401" i="2"/>
  <c r="N402" i="2"/>
  <c r="O402" i="2"/>
  <c r="P402" i="2"/>
  <c r="N403" i="2"/>
  <c r="O403" i="2"/>
  <c r="P403" i="2"/>
  <c r="N404" i="2"/>
  <c r="O404" i="2"/>
  <c r="P404" i="2"/>
  <c r="N405" i="2"/>
  <c r="O405" i="2"/>
  <c r="P405" i="2"/>
  <c r="N406" i="2"/>
  <c r="O406" i="2"/>
  <c r="P406" i="2"/>
  <c r="N407" i="2"/>
  <c r="O407" i="2"/>
  <c r="P407" i="2"/>
  <c r="N408" i="2"/>
  <c r="O408" i="2"/>
  <c r="P408" i="2"/>
  <c r="N409" i="2"/>
  <c r="O409" i="2"/>
  <c r="P409" i="2"/>
  <c r="N410" i="2"/>
  <c r="O410" i="2"/>
  <c r="P410" i="2"/>
  <c r="N411" i="2"/>
  <c r="O411" i="2"/>
  <c r="P411" i="2"/>
  <c r="N412" i="2"/>
  <c r="O412" i="2"/>
  <c r="P412" i="2"/>
  <c r="N413" i="2"/>
  <c r="O413" i="2"/>
  <c r="P413" i="2"/>
  <c r="N414" i="2"/>
  <c r="O414" i="2"/>
  <c r="P414" i="2"/>
  <c r="N415" i="2"/>
  <c r="O415" i="2"/>
  <c r="P415" i="2"/>
  <c r="N416" i="2"/>
  <c r="O416" i="2"/>
  <c r="P416" i="2"/>
  <c r="N417" i="2"/>
  <c r="O417" i="2"/>
  <c r="P417" i="2"/>
  <c r="N418" i="2"/>
  <c r="O418" i="2"/>
  <c r="P418" i="2"/>
  <c r="N419" i="2"/>
  <c r="O419" i="2"/>
  <c r="P419" i="2"/>
  <c r="N420" i="2"/>
  <c r="O420" i="2"/>
  <c r="P420" i="2"/>
  <c r="N421" i="2"/>
  <c r="O421" i="2"/>
  <c r="P421" i="2"/>
  <c r="N422" i="2"/>
  <c r="O422" i="2"/>
  <c r="P422" i="2"/>
  <c r="N423" i="2"/>
  <c r="O423" i="2"/>
  <c r="P423" i="2"/>
  <c r="N424" i="2"/>
  <c r="O424" i="2"/>
  <c r="P424" i="2"/>
  <c r="N425" i="2"/>
  <c r="O425" i="2"/>
  <c r="P425" i="2"/>
  <c r="P2" i="2"/>
  <c r="O2" i="2"/>
  <c r="N2" i="2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L2" i="1"/>
  <c r="K2" i="1"/>
  <c r="M2" i="1"/>
  <c r="N4" i="1" l="1"/>
  <c r="N5" i="1"/>
  <c r="N8" i="1"/>
  <c r="N9" i="1"/>
  <c r="N10" i="1"/>
  <c r="N12" i="1"/>
  <c r="N13" i="1"/>
  <c r="N14" i="1"/>
  <c r="N16" i="1"/>
  <c r="N17" i="1"/>
  <c r="N18" i="1"/>
  <c r="N20" i="1"/>
  <c r="N21" i="1"/>
  <c r="N22" i="1"/>
  <c r="N24" i="1"/>
  <c r="N26" i="1"/>
  <c r="N28" i="1"/>
  <c r="N29" i="1"/>
  <c r="N30" i="1"/>
  <c r="N32" i="1"/>
  <c r="N34" i="1"/>
  <c r="N36" i="1"/>
  <c r="N37" i="1"/>
  <c r="N38" i="1"/>
  <c r="N40" i="1"/>
  <c r="N42" i="1"/>
  <c r="N44" i="1"/>
  <c r="N11" i="1"/>
  <c r="N6" i="1"/>
  <c r="N19" i="1"/>
  <c r="N23" i="1"/>
  <c r="N25" i="1"/>
  <c r="N27" i="1"/>
  <c r="N31" i="1"/>
  <c r="N33" i="1"/>
  <c r="N35" i="1"/>
  <c r="N39" i="1"/>
  <c r="N41" i="1"/>
  <c r="N43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7" i="1"/>
  <c r="N15" i="1"/>
  <c r="N3" i="1"/>
  <c r="N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2" i="1"/>
  <c r="T2" i="2"/>
  <c r="T3" i="2"/>
  <c r="G396" i="4" l="1"/>
  <c r="G356" i="4"/>
  <c r="G319" i="4"/>
  <c r="B507" i="4" l="1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06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469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32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39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55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18" i="4"/>
  <c r="G13" i="3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2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5" i="4"/>
  <c r="L84" i="4"/>
  <c r="L83" i="4"/>
  <c r="L82" i="4"/>
  <c r="L81" i="4"/>
  <c r="L80" i="4"/>
  <c r="L79" i="4"/>
  <c r="L78" i="4"/>
  <c r="L77" i="4"/>
  <c r="L76" i="4"/>
  <c r="L75" i="4"/>
  <c r="L74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U420" i="2" l="1"/>
  <c r="T420" i="2"/>
  <c r="U408" i="2"/>
  <c r="T408" i="2"/>
  <c r="U396" i="2"/>
  <c r="T396" i="2"/>
  <c r="U384" i="2"/>
  <c r="T384" i="2"/>
  <c r="U372" i="2"/>
  <c r="T372" i="2"/>
  <c r="U364" i="2"/>
  <c r="T364" i="2"/>
  <c r="U340" i="2"/>
  <c r="T340" i="2"/>
  <c r="U328" i="2"/>
  <c r="T328" i="2"/>
  <c r="U320" i="2"/>
  <c r="T320" i="2"/>
  <c r="U304" i="2"/>
  <c r="T304" i="2"/>
  <c r="U296" i="2"/>
  <c r="T296" i="2"/>
  <c r="U284" i="2"/>
  <c r="T284" i="2"/>
  <c r="U268" i="2"/>
  <c r="T268" i="2"/>
  <c r="U256" i="2"/>
  <c r="T256" i="2"/>
  <c r="U244" i="2"/>
  <c r="T244" i="2"/>
  <c r="U232" i="2"/>
  <c r="T232" i="2"/>
  <c r="U220" i="2"/>
  <c r="T220" i="2"/>
  <c r="U208" i="2"/>
  <c r="T208" i="2"/>
  <c r="U204" i="2"/>
  <c r="T204" i="2"/>
  <c r="U188" i="2"/>
  <c r="T188" i="2"/>
  <c r="U176" i="2"/>
  <c r="T176" i="2"/>
  <c r="U164" i="2"/>
  <c r="T164" i="2"/>
  <c r="U152" i="2"/>
  <c r="T152" i="2"/>
  <c r="U140" i="2"/>
  <c r="T140" i="2"/>
  <c r="U132" i="2"/>
  <c r="T132" i="2"/>
  <c r="U120" i="2"/>
  <c r="T120" i="2"/>
  <c r="U112" i="2"/>
  <c r="T112" i="2"/>
  <c r="U100" i="2"/>
  <c r="T100" i="2"/>
  <c r="U88" i="2"/>
  <c r="T88" i="2"/>
  <c r="U78" i="2"/>
  <c r="T78" i="2"/>
  <c r="U70" i="2"/>
  <c r="T70" i="2"/>
  <c r="U58" i="2"/>
  <c r="T58" i="2"/>
  <c r="U42" i="2"/>
  <c r="T42" i="2"/>
  <c r="U26" i="2"/>
  <c r="T26" i="2"/>
  <c r="U14" i="2"/>
  <c r="T14" i="2"/>
  <c r="U415" i="2"/>
  <c r="T415" i="2"/>
  <c r="U411" i="2"/>
  <c r="T411" i="2"/>
  <c r="U407" i="2"/>
  <c r="T407" i="2"/>
  <c r="U403" i="2"/>
  <c r="T403" i="2"/>
  <c r="U399" i="2"/>
  <c r="T399" i="2"/>
  <c r="U395" i="2"/>
  <c r="T395" i="2"/>
  <c r="U391" i="2"/>
  <c r="T391" i="2"/>
  <c r="U387" i="2"/>
  <c r="T387" i="2"/>
  <c r="U383" i="2"/>
  <c r="T383" i="2"/>
  <c r="U379" i="2"/>
  <c r="T379" i="2"/>
  <c r="U375" i="2"/>
  <c r="T375" i="2"/>
  <c r="U371" i="2"/>
  <c r="T371" i="2"/>
  <c r="U367" i="2"/>
  <c r="T367" i="2"/>
  <c r="U363" i="2"/>
  <c r="T363" i="2"/>
  <c r="U359" i="2"/>
  <c r="T359" i="2"/>
  <c r="U355" i="2"/>
  <c r="T355" i="2"/>
  <c r="U351" i="2"/>
  <c r="T351" i="2"/>
  <c r="U347" i="2"/>
  <c r="T347" i="2"/>
  <c r="U343" i="2"/>
  <c r="T343" i="2"/>
  <c r="U339" i="2"/>
  <c r="T339" i="2"/>
  <c r="U335" i="2"/>
  <c r="T335" i="2"/>
  <c r="U331" i="2"/>
  <c r="T331" i="2"/>
  <c r="U327" i="2"/>
  <c r="T327" i="2"/>
  <c r="U323" i="2"/>
  <c r="T323" i="2"/>
  <c r="U319" i="2"/>
  <c r="T319" i="2"/>
  <c r="U315" i="2"/>
  <c r="T315" i="2"/>
  <c r="U311" i="2"/>
  <c r="T311" i="2"/>
  <c r="U307" i="2"/>
  <c r="T307" i="2"/>
  <c r="U303" i="2"/>
  <c r="T303" i="2"/>
  <c r="U299" i="2"/>
  <c r="T299" i="2"/>
  <c r="U295" i="2"/>
  <c r="T295" i="2"/>
  <c r="U291" i="2"/>
  <c r="T291" i="2"/>
  <c r="U287" i="2"/>
  <c r="T287" i="2"/>
  <c r="U283" i="2"/>
  <c r="T283" i="2"/>
  <c r="U279" i="2"/>
  <c r="T279" i="2"/>
  <c r="U275" i="2"/>
  <c r="T275" i="2"/>
  <c r="U271" i="2"/>
  <c r="T271" i="2"/>
  <c r="U267" i="2"/>
  <c r="T267" i="2"/>
  <c r="U263" i="2"/>
  <c r="T263" i="2"/>
  <c r="U259" i="2"/>
  <c r="T259" i="2"/>
  <c r="U255" i="2"/>
  <c r="T255" i="2"/>
  <c r="U251" i="2"/>
  <c r="T251" i="2"/>
  <c r="U247" i="2"/>
  <c r="T247" i="2"/>
  <c r="U243" i="2"/>
  <c r="T243" i="2"/>
  <c r="U239" i="2"/>
  <c r="T239" i="2"/>
  <c r="U235" i="2"/>
  <c r="T235" i="2"/>
  <c r="U231" i="2"/>
  <c r="T231" i="2"/>
  <c r="U227" i="2"/>
  <c r="T227" i="2"/>
  <c r="U223" i="2"/>
  <c r="T223" i="2"/>
  <c r="U219" i="2"/>
  <c r="T219" i="2"/>
  <c r="U215" i="2"/>
  <c r="T215" i="2"/>
  <c r="U211" i="2"/>
  <c r="T211" i="2"/>
  <c r="U207" i="2"/>
  <c r="T207" i="2"/>
  <c r="U203" i="2"/>
  <c r="T203" i="2"/>
  <c r="U195" i="2"/>
  <c r="T195" i="2"/>
  <c r="U191" i="2"/>
  <c r="T191" i="2"/>
  <c r="U187" i="2"/>
  <c r="T187" i="2"/>
  <c r="U179" i="2"/>
  <c r="T179" i="2"/>
  <c r="U175" i="2"/>
  <c r="T175" i="2"/>
  <c r="U171" i="2"/>
  <c r="T171" i="2"/>
  <c r="U167" i="2"/>
  <c r="T167" i="2"/>
  <c r="U163" i="2"/>
  <c r="T163" i="2"/>
  <c r="U159" i="2"/>
  <c r="T159" i="2"/>
  <c r="U155" i="2"/>
  <c r="T155" i="2"/>
  <c r="U151" i="2"/>
  <c r="T151" i="2"/>
  <c r="U147" i="2"/>
  <c r="T147" i="2"/>
  <c r="U143" i="2"/>
  <c r="T143" i="2"/>
  <c r="U135" i="2"/>
  <c r="T135" i="2"/>
  <c r="U131" i="2"/>
  <c r="T131" i="2"/>
  <c r="U127" i="2"/>
  <c r="T127" i="2"/>
  <c r="U123" i="2"/>
  <c r="T123" i="2"/>
  <c r="U119" i="2"/>
  <c r="T119" i="2"/>
  <c r="U115" i="2"/>
  <c r="T115" i="2"/>
  <c r="U111" i="2"/>
  <c r="T111" i="2"/>
  <c r="U107" i="2"/>
  <c r="T107" i="2"/>
  <c r="U103" i="2"/>
  <c r="T103" i="2"/>
  <c r="U99" i="2"/>
  <c r="T99" i="2"/>
  <c r="U95" i="2"/>
  <c r="T95" i="2"/>
  <c r="U91" i="2"/>
  <c r="T91" i="2"/>
  <c r="U87" i="2"/>
  <c r="T87" i="2"/>
  <c r="U83" i="2"/>
  <c r="T83" i="2"/>
  <c r="S81" i="2"/>
  <c r="U81" i="2"/>
  <c r="T81" i="2"/>
  <c r="S77" i="2"/>
  <c r="U77" i="2"/>
  <c r="T77" i="2"/>
  <c r="S73" i="2"/>
  <c r="U73" i="2"/>
  <c r="T73" i="2"/>
  <c r="S69" i="2"/>
  <c r="U69" i="2"/>
  <c r="T69" i="2"/>
  <c r="S65" i="2"/>
  <c r="U65" i="2"/>
  <c r="T65" i="2"/>
  <c r="S61" i="2"/>
  <c r="U61" i="2"/>
  <c r="T61" i="2"/>
  <c r="S57" i="2"/>
  <c r="U57" i="2"/>
  <c r="T57" i="2"/>
  <c r="S53" i="2"/>
  <c r="U53" i="2"/>
  <c r="T53" i="2"/>
  <c r="S49" i="2"/>
  <c r="U49" i="2"/>
  <c r="T49" i="2"/>
  <c r="S45" i="2"/>
  <c r="U45" i="2"/>
  <c r="T45" i="2"/>
  <c r="S41" i="2"/>
  <c r="U41" i="2"/>
  <c r="T41" i="2"/>
  <c r="S37" i="2"/>
  <c r="U37" i="2"/>
  <c r="T37" i="2"/>
  <c r="S33" i="2"/>
  <c r="U33" i="2"/>
  <c r="T33" i="2"/>
  <c r="S29" i="2"/>
  <c r="U29" i="2"/>
  <c r="T29" i="2"/>
  <c r="S25" i="2"/>
  <c r="U25" i="2"/>
  <c r="T25" i="2"/>
  <c r="S21" i="2"/>
  <c r="U21" i="2"/>
  <c r="T21" i="2"/>
  <c r="S17" i="2"/>
  <c r="U17" i="2"/>
  <c r="T17" i="2"/>
  <c r="U13" i="2"/>
  <c r="T13" i="2"/>
  <c r="U9" i="2"/>
  <c r="T9" i="2"/>
  <c r="U5" i="2"/>
  <c r="T5" i="2"/>
  <c r="U424" i="2"/>
  <c r="T424" i="2"/>
  <c r="U412" i="2"/>
  <c r="T412" i="2"/>
  <c r="U400" i="2"/>
  <c r="T400" i="2"/>
  <c r="U380" i="2"/>
  <c r="T380" i="2"/>
  <c r="U368" i="2"/>
  <c r="T368" i="2"/>
  <c r="U344" i="2"/>
  <c r="T344" i="2"/>
  <c r="U332" i="2"/>
  <c r="T332" i="2"/>
  <c r="U316" i="2"/>
  <c r="T316" i="2"/>
  <c r="U308" i="2"/>
  <c r="T308" i="2"/>
  <c r="U292" i="2"/>
  <c r="T292" i="2"/>
  <c r="U280" i="2"/>
  <c r="T280" i="2"/>
  <c r="U272" i="2"/>
  <c r="T272" i="2"/>
  <c r="U260" i="2"/>
  <c r="T260" i="2"/>
  <c r="U248" i="2"/>
  <c r="T248" i="2"/>
  <c r="U236" i="2"/>
  <c r="T236" i="2"/>
  <c r="U224" i="2"/>
  <c r="T224" i="2"/>
  <c r="U216" i="2"/>
  <c r="T216" i="2"/>
  <c r="U200" i="2"/>
  <c r="T200" i="2"/>
  <c r="U192" i="2"/>
  <c r="T192" i="2"/>
  <c r="U180" i="2"/>
  <c r="T180" i="2"/>
  <c r="U168" i="2"/>
  <c r="T168" i="2"/>
  <c r="U156" i="2"/>
  <c r="T156" i="2"/>
  <c r="U144" i="2"/>
  <c r="T144" i="2"/>
  <c r="U136" i="2"/>
  <c r="T136" i="2"/>
  <c r="U124" i="2"/>
  <c r="T124" i="2"/>
  <c r="U108" i="2"/>
  <c r="T108" i="2"/>
  <c r="U96" i="2"/>
  <c r="T96" i="2"/>
  <c r="U84" i="2"/>
  <c r="T84" i="2"/>
  <c r="U74" i="2"/>
  <c r="T74" i="2"/>
  <c r="U62" i="2"/>
  <c r="T62" i="2"/>
  <c r="U50" i="2"/>
  <c r="T50" i="2"/>
  <c r="U38" i="2"/>
  <c r="T38" i="2"/>
  <c r="S10" i="2"/>
  <c r="U10" i="2"/>
  <c r="T10" i="2"/>
  <c r="U423" i="2"/>
  <c r="T423" i="2"/>
  <c r="U419" i="2"/>
  <c r="T419" i="2"/>
  <c r="U2" i="2"/>
  <c r="U418" i="2"/>
  <c r="T418" i="2"/>
  <c r="U414" i="2"/>
  <c r="T414" i="2"/>
  <c r="U410" i="2"/>
  <c r="T410" i="2"/>
  <c r="U406" i="2"/>
  <c r="T406" i="2"/>
  <c r="U402" i="2"/>
  <c r="T402" i="2"/>
  <c r="U398" i="2"/>
  <c r="T398" i="2"/>
  <c r="U394" i="2"/>
  <c r="T394" i="2"/>
  <c r="U390" i="2"/>
  <c r="T390" i="2"/>
  <c r="U386" i="2"/>
  <c r="T386" i="2"/>
  <c r="U382" i="2"/>
  <c r="T382" i="2"/>
  <c r="U378" i="2"/>
  <c r="T378" i="2"/>
  <c r="U374" i="2"/>
  <c r="T374" i="2"/>
  <c r="U370" i="2"/>
  <c r="T370" i="2"/>
  <c r="U366" i="2"/>
  <c r="T366" i="2"/>
  <c r="U362" i="2"/>
  <c r="T362" i="2"/>
  <c r="U358" i="2"/>
  <c r="T358" i="2"/>
  <c r="U354" i="2"/>
  <c r="T354" i="2"/>
  <c r="U350" i="2"/>
  <c r="T350" i="2"/>
  <c r="U346" i="2"/>
  <c r="T346" i="2"/>
  <c r="U342" i="2"/>
  <c r="T342" i="2"/>
  <c r="U338" i="2"/>
  <c r="T338" i="2"/>
  <c r="U334" i="2"/>
  <c r="T334" i="2"/>
  <c r="U330" i="2"/>
  <c r="T330" i="2"/>
  <c r="U326" i="2"/>
  <c r="T326" i="2"/>
  <c r="U322" i="2"/>
  <c r="T322" i="2"/>
  <c r="U318" i="2"/>
  <c r="T318" i="2"/>
  <c r="U314" i="2"/>
  <c r="T314" i="2"/>
  <c r="U310" i="2"/>
  <c r="T310" i="2"/>
  <c r="U306" i="2"/>
  <c r="T306" i="2"/>
  <c r="U302" i="2"/>
  <c r="T302" i="2"/>
  <c r="U298" i="2"/>
  <c r="T298" i="2"/>
  <c r="U294" i="2"/>
  <c r="T294" i="2"/>
  <c r="U290" i="2"/>
  <c r="T290" i="2"/>
  <c r="U286" i="2"/>
  <c r="T286" i="2"/>
  <c r="U278" i="2"/>
  <c r="T278" i="2"/>
  <c r="U274" i="2"/>
  <c r="T274" i="2"/>
  <c r="U270" i="2"/>
  <c r="T270" i="2"/>
  <c r="U266" i="2"/>
  <c r="T266" i="2"/>
  <c r="U262" i="2"/>
  <c r="T262" i="2"/>
  <c r="U258" i="2"/>
  <c r="T258" i="2"/>
  <c r="U254" i="2"/>
  <c r="T254" i="2"/>
  <c r="U242" i="2"/>
  <c r="T242" i="2"/>
  <c r="U238" i="2"/>
  <c r="T238" i="2"/>
  <c r="U234" i="2"/>
  <c r="T234" i="2"/>
  <c r="U230" i="2"/>
  <c r="T230" i="2"/>
  <c r="U226" i="2"/>
  <c r="T226" i="2"/>
  <c r="U222" i="2"/>
  <c r="T222" i="2"/>
  <c r="U218" i="2"/>
  <c r="T218" i="2"/>
  <c r="U210" i="2"/>
  <c r="T210" i="2"/>
  <c r="U206" i="2"/>
  <c r="T206" i="2"/>
  <c r="U202" i="2"/>
  <c r="T202" i="2"/>
  <c r="U198" i="2"/>
  <c r="T198" i="2"/>
  <c r="U194" i="2"/>
  <c r="T194" i="2"/>
  <c r="U190" i="2"/>
  <c r="T190" i="2"/>
  <c r="U186" i="2"/>
  <c r="T186" i="2"/>
  <c r="U182" i="2"/>
  <c r="T182" i="2"/>
  <c r="U178" i="2"/>
  <c r="T178" i="2"/>
  <c r="U174" i="2"/>
  <c r="T174" i="2"/>
  <c r="U170" i="2"/>
  <c r="T170" i="2"/>
  <c r="U166" i="2"/>
  <c r="T166" i="2"/>
  <c r="U162" i="2"/>
  <c r="T162" i="2"/>
  <c r="U158" i="2"/>
  <c r="T158" i="2"/>
  <c r="U154" i="2"/>
  <c r="T154" i="2"/>
  <c r="U150" i="2"/>
  <c r="T150" i="2"/>
  <c r="U146" i="2"/>
  <c r="T146" i="2"/>
  <c r="U142" i="2"/>
  <c r="T142" i="2"/>
  <c r="U138" i="2"/>
  <c r="T138" i="2"/>
  <c r="U134" i="2"/>
  <c r="T134" i="2"/>
  <c r="U130" i="2"/>
  <c r="T130" i="2"/>
  <c r="U126" i="2"/>
  <c r="T126" i="2"/>
  <c r="U122" i="2"/>
  <c r="T122" i="2"/>
  <c r="U118" i="2"/>
  <c r="T118" i="2"/>
  <c r="U114" i="2"/>
  <c r="T114" i="2"/>
  <c r="U110" i="2"/>
  <c r="T110" i="2"/>
  <c r="U106" i="2"/>
  <c r="T106" i="2"/>
  <c r="U102" i="2"/>
  <c r="T102" i="2"/>
  <c r="U98" i="2"/>
  <c r="T98" i="2"/>
  <c r="U94" i="2"/>
  <c r="T94" i="2"/>
  <c r="U90" i="2"/>
  <c r="T90" i="2"/>
  <c r="U86" i="2"/>
  <c r="T86" i="2"/>
  <c r="U80" i="2"/>
  <c r="T80" i="2"/>
  <c r="U76" i="2"/>
  <c r="T76" i="2"/>
  <c r="U72" i="2"/>
  <c r="T72" i="2"/>
  <c r="U68" i="2"/>
  <c r="T68" i="2"/>
  <c r="U64" i="2"/>
  <c r="T64" i="2"/>
  <c r="U60" i="2"/>
  <c r="T60" i="2"/>
  <c r="U56" i="2"/>
  <c r="T56" i="2"/>
  <c r="U52" i="2"/>
  <c r="T52" i="2"/>
  <c r="U48" i="2"/>
  <c r="T48" i="2"/>
  <c r="U44" i="2"/>
  <c r="T44" i="2"/>
  <c r="U36" i="2"/>
  <c r="T36" i="2"/>
  <c r="U32" i="2"/>
  <c r="T32" i="2"/>
  <c r="U28" i="2"/>
  <c r="T28" i="2"/>
  <c r="U24" i="2"/>
  <c r="T24" i="2"/>
  <c r="U20" i="2"/>
  <c r="T20" i="2"/>
  <c r="U16" i="2"/>
  <c r="T16" i="2"/>
  <c r="U12" i="2"/>
  <c r="T12" i="2"/>
  <c r="U8" i="2"/>
  <c r="T8" i="2"/>
  <c r="U4" i="2"/>
  <c r="T4" i="2"/>
  <c r="U416" i="2"/>
  <c r="T416" i="2"/>
  <c r="U404" i="2"/>
  <c r="T404" i="2"/>
  <c r="U392" i="2"/>
  <c r="T392" i="2"/>
  <c r="U376" i="2"/>
  <c r="T376" i="2"/>
  <c r="U360" i="2"/>
  <c r="T360" i="2"/>
  <c r="U348" i="2"/>
  <c r="T348" i="2"/>
  <c r="U336" i="2"/>
  <c r="T336" i="2"/>
  <c r="U324" i="2"/>
  <c r="T324" i="2"/>
  <c r="U312" i="2"/>
  <c r="T312" i="2"/>
  <c r="U300" i="2"/>
  <c r="T300" i="2"/>
  <c r="U288" i="2"/>
  <c r="T288" i="2"/>
  <c r="U276" i="2"/>
  <c r="T276" i="2"/>
  <c r="U264" i="2"/>
  <c r="T264" i="2"/>
  <c r="U252" i="2"/>
  <c r="T252" i="2"/>
  <c r="U240" i="2"/>
  <c r="T240" i="2"/>
  <c r="U228" i="2"/>
  <c r="T228" i="2"/>
  <c r="U212" i="2"/>
  <c r="T212" i="2"/>
  <c r="U196" i="2"/>
  <c r="T196" i="2"/>
  <c r="U184" i="2"/>
  <c r="T184" i="2"/>
  <c r="U172" i="2"/>
  <c r="T172" i="2"/>
  <c r="U160" i="2"/>
  <c r="T160" i="2"/>
  <c r="U148" i="2"/>
  <c r="T148" i="2"/>
  <c r="U128" i="2"/>
  <c r="T128" i="2"/>
  <c r="U116" i="2"/>
  <c r="T116" i="2"/>
  <c r="U104" i="2"/>
  <c r="T104" i="2"/>
  <c r="U92" i="2"/>
  <c r="T92" i="2"/>
  <c r="U66" i="2"/>
  <c r="T66" i="2"/>
  <c r="U54" i="2"/>
  <c r="T54" i="2"/>
  <c r="U46" i="2"/>
  <c r="T46" i="2"/>
  <c r="U34" i="2"/>
  <c r="T34" i="2"/>
  <c r="U22" i="2"/>
  <c r="T22" i="2"/>
  <c r="U18" i="2"/>
  <c r="T18" i="2"/>
  <c r="S6" i="2"/>
  <c r="U6" i="2"/>
  <c r="T6" i="2"/>
  <c r="U425" i="2"/>
  <c r="T425" i="2"/>
  <c r="U421" i="2"/>
  <c r="T421" i="2"/>
  <c r="U417" i="2"/>
  <c r="T417" i="2"/>
  <c r="U413" i="2"/>
  <c r="T413" i="2"/>
  <c r="U409" i="2"/>
  <c r="T409" i="2"/>
  <c r="U405" i="2"/>
  <c r="T405" i="2"/>
  <c r="U401" i="2"/>
  <c r="T401" i="2"/>
  <c r="U397" i="2"/>
  <c r="T397" i="2"/>
  <c r="U393" i="2"/>
  <c r="T393" i="2"/>
  <c r="U389" i="2"/>
  <c r="T389" i="2"/>
  <c r="U385" i="2"/>
  <c r="T385" i="2"/>
  <c r="U381" i="2"/>
  <c r="T381" i="2"/>
  <c r="U377" i="2"/>
  <c r="T377" i="2"/>
  <c r="U373" i="2"/>
  <c r="T373" i="2"/>
  <c r="U369" i="2"/>
  <c r="T369" i="2"/>
  <c r="U365" i="2"/>
  <c r="T365" i="2"/>
  <c r="U361" i="2"/>
  <c r="T361" i="2"/>
  <c r="U357" i="2"/>
  <c r="T357" i="2"/>
  <c r="U353" i="2"/>
  <c r="T353" i="2"/>
  <c r="U349" i="2"/>
  <c r="T349" i="2"/>
  <c r="U345" i="2"/>
  <c r="T345" i="2"/>
  <c r="U341" i="2"/>
  <c r="T341" i="2"/>
  <c r="U337" i="2"/>
  <c r="T337" i="2"/>
  <c r="U333" i="2"/>
  <c r="T333" i="2"/>
  <c r="U329" i="2"/>
  <c r="T329" i="2"/>
  <c r="U325" i="2"/>
  <c r="T325" i="2"/>
  <c r="U321" i="2"/>
  <c r="T321" i="2"/>
  <c r="U313" i="2"/>
  <c r="T313" i="2"/>
  <c r="U309" i="2"/>
  <c r="T309" i="2"/>
  <c r="U305" i="2"/>
  <c r="T305" i="2"/>
  <c r="U301" i="2"/>
  <c r="T301" i="2"/>
  <c r="U297" i="2"/>
  <c r="T297" i="2"/>
  <c r="U293" i="2"/>
  <c r="T293" i="2"/>
  <c r="U289" i="2"/>
  <c r="T289" i="2"/>
  <c r="U285" i="2"/>
  <c r="T285" i="2"/>
  <c r="U281" i="2"/>
  <c r="T281" i="2"/>
  <c r="U277" i="2"/>
  <c r="T277" i="2"/>
  <c r="U273" i="2"/>
  <c r="T273" i="2"/>
  <c r="U269" i="2"/>
  <c r="T269" i="2"/>
  <c r="U265" i="2"/>
  <c r="T265" i="2"/>
  <c r="U261" i="2"/>
  <c r="T261" i="2"/>
  <c r="U257" i="2"/>
  <c r="T257" i="2"/>
  <c r="U253" i="2"/>
  <c r="T253" i="2"/>
  <c r="U249" i="2"/>
  <c r="T249" i="2"/>
  <c r="U245" i="2"/>
  <c r="T245" i="2"/>
  <c r="U241" i="2"/>
  <c r="T241" i="2"/>
  <c r="U237" i="2"/>
  <c r="T237" i="2"/>
  <c r="U233" i="2"/>
  <c r="T233" i="2"/>
  <c r="U229" i="2"/>
  <c r="T229" i="2"/>
  <c r="U225" i="2"/>
  <c r="T225" i="2"/>
  <c r="U221" i="2"/>
  <c r="T221" i="2"/>
  <c r="U217" i="2"/>
  <c r="T217" i="2"/>
  <c r="U213" i="2"/>
  <c r="T213" i="2"/>
  <c r="U209" i="2"/>
  <c r="T209" i="2"/>
  <c r="U205" i="2"/>
  <c r="T205" i="2"/>
  <c r="U201" i="2"/>
  <c r="T201" i="2"/>
  <c r="U197" i="2"/>
  <c r="T197" i="2"/>
  <c r="U193" i="2"/>
  <c r="T193" i="2"/>
  <c r="U189" i="2"/>
  <c r="T189" i="2"/>
  <c r="U185" i="2"/>
  <c r="T185" i="2"/>
  <c r="U181" i="2"/>
  <c r="T181" i="2"/>
  <c r="U177" i="2"/>
  <c r="T177" i="2"/>
  <c r="U173" i="2"/>
  <c r="T173" i="2"/>
  <c r="U169" i="2"/>
  <c r="T169" i="2"/>
  <c r="U165" i="2"/>
  <c r="T165" i="2"/>
  <c r="U161" i="2"/>
  <c r="T161" i="2"/>
  <c r="U157" i="2"/>
  <c r="T157" i="2"/>
  <c r="U153" i="2"/>
  <c r="T153" i="2"/>
  <c r="U149" i="2"/>
  <c r="T149" i="2"/>
  <c r="U145" i="2"/>
  <c r="T145" i="2"/>
  <c r="U141" i="2"/>
  <c r="T141" i="2"/>
  <c r="U137" i="2"/>
  <c r="T137" i="2"/>
  <c r="U133" i="2"/>
  <c r="T133" i="2"/>
  <c r="U129" i="2"/>
  <c r="T129" i="2"/>
  <c r="U125" i="2"/>
  <c r="T125" i="2"/>
  <c r="U121" i="2"/>
  <c r="T121" i="2"/>
  <c r="U117" i="2"/>
  <c r="T117" i="2"/>
  <c r="U113" i="2"/>
  <c r="T113" i="2"/>
  <c r="U109" i="2"/>
  <c r="T109" i="2"/>
  <c r="U105" i="2"/>
  <c r="T105" i="2"/>
  <c r="U101" i="2"/>
  <c r="T101" i="2"/>
  <c r="U97" i="2"/>
  <c r="T97" i="2"/>
  <c r="U93" i="2"/>
  <c r="T93" i="2"/>
  <c r="U89" i="2"/>
  <c r="T89" i="2"/>
  <c r="U85" i="2"/>
  <c r="T85" i="2"/>
  <c r="U79" i="2"/>
  <c r="T79" i="2"/>
  <c r="U75" i="2"/>
  <c r="T75" i="2"/>
  <c r="U71" i="2"/>
  <c r="T71" i="2"/>
  <c r="U67" i="2"/>
  <c r="T67" i="2"/>
  <c r="U63" i="2"/>
  <c r="T63" i="2"/>
  <c r="U59" i="2"/>
  <c r="T59" i="2"/>
  <c r="U55" i="2"/>
  <c r="T55" i="2"/>
  <c r="U51" i="2"/>
  <c r="T51" i="2"/>
  <c r="U47" i="2"/>
  <c r="T47" i="2"/>
  <c r="U43" i="2"/>
  <c r="T43" i="2"/>
  <c r="U39" i="2"/>
  <c r="T39" i="2"/>
  <c r="U35" i="2"/>
  <c r="T35" i="2"/>
  <c r="U31" i="2"/>
  <c r="T31" i="2"/>
  <c r="U27" i="2"/>
  <c r="T27" i="2"/>
  <c r="U23" i="2"/>
  <c r="T23" i="2"/>
  <c r="U19" i="2"/>
  <c r="T19" i="2"/>
  <c r="U15" i="2"/>
  <c r="T15" i="2"/>
  <c r="U11" i="2"/>
  <c r="T11" i="2"/>
  <c r="U7" i="2"/>
  <c r="T7" i="2"/>
  <c r="U3" i="2"/>
  <c r="S419" i="2"/>
  <c r="S411" i="2"/>
  <c r="S403" i="2"/>
  <c r="S395" i="2"/>
  <c r="S387" i="2"/>
  <c r="S379" i="2"/>
  <c r="S371" i="2"/>
  <c r="S363" i="2"/>
  <c r="S359" i="2"/>
  <c r="S351" i="2"/>
  <c r="S339" i="2"/>
  <c r="S335" i="2"/>
  <c r="S327" i="2"/>
  <c r="S319" i="2"/>
  <c r="S311" i="2"/>
  <c r="S303" i="2"/>
  <c r="S295" i="2"/>
  <c r="S287" i="2"/>
  <c r="S279" i="2"/>
  <c r="S275" i="2"/>
  <c r="S267" i="2"/>
  <c r="S259" i="2"/>
  <c r="S251" i="2"/>
  <c r="S239" i="2"/>
  <c r="S231" i="2"/>
  <c r="S223" i="2"/>
  <c r="S215" i="2"/>
  <c r="S207" i="2"/>
  <c r="S191" i="2"/>
  <c r="S179" i="2"/>
  <c r="S163" i="2"/>
  <c r="S155" i="2"/>
  <c r="S147" i="2"/>
  <c r="S131" i="2"/>
  <c r="S127" i="2"/>
  <c r="S115" i="2"/>
  <c r="S107" i="2"/>
  <c r="S99" i="2"/>
  <c r="S91" i="2"/>
  <c r="S83" i="2"/>
  <c r="S423" i="2"/>
  <c r="S415" i="2"/>
  <c r="S407" i="2"/>
  <c r="S399" i="2"/>
  <c r="S391" i="2"/>
  <c r="S383" i="2"/>
  <c r="S375" i="2"/>
  <c r="S367" i="2"/>
  <c r="S355" i="2"/>
  <c r="S347" i="2"/>
  <c r="S343" i="2"/>
  <c r="S331" i="2"/>
  <c r="S323" i="2"/>
  <c r="S315" i="2"/>
  <c r="S307" i="2"/>
  <c r="S299" i="2"/>
  <c r="S291" i="2"/>
  <c r="S283" i="2"/>
  <c r="S271" i="2"/>
  <c r="S263" i="2"/>
  <c r="S255" i="2"/>
  <c r="S247" i="2"/>
  <c r="S243" i="2"/>
  <c r="S235" i="2"/>
  <c r="S227" i="2"/>
  <c r="S219" i="2"/>
  <c r="S211" i="2"/>
  <c r="S203" i="2"/>
  <c r="S195" i="2"/>
  <c r="S187" i="2"/>
  <c r="S175" i="2"/>
  <c r="S171" i="2"/>
  <c r="S167" i="2"/>
  <c r="S159" i="2"/>
  <c r="S151" i="2"/>
  <c r="S143" i="2"/>
  <c r="S135" i="2"/>
  <c r="S123" i="2"/>
  <c r="S119" i="2"/>
  <c r="S111" i="2"/>
  <c r="S103" i="2"/>
  <c r="S95" i="2"/>
  <c r="S87" i="2"/>
  <c r="S418" i="2"/>
  <c r="S406" i="2"/>
  <c r="S394" i="2"/>
  <c r="S382" i="2"/>
  <c r="S378" i="2"/>
  <c r="S366" i="2"/>
  <c r="S350" i="2"/>
  <c r="S342" i="2"/>
  <c r="S330" i="2"/>
  <c r="S318" i="2"/>
  <c r="S306" i="2"/>
  <c r="S294" i="2"/>
  <c r="S278" i="2"/>
  <c r="S266" i="2"/>
  <c r="S258" i="2"/>
  <c r="S242" i="2"/>
  <c r="S230" i="2"/>
  <c r="S222" i="2"/>
  <c r="S210" i="2"/>
  <c r="S194" i="2"/>
  <c r="S182" i="2"/>
  <c r="S174" i="2"/>
  <c r="S158" i="2"/>
  <c r="S150" i="2"/>
  <c r="S138" i="2"/>
  <c r="S126" i="2"/>
  <c r="S114" i="2"/>
  <c r="S98" i="2"/>
  <c r="S86" i="2"/>
  <c r="S76" i="2"/>
  <c r="S64" i="2"/>
  <c r="S56" i="2"/>
  <c r="S48" i="2"/>
  <c r="S28" i="2"/>
  <c r="S24" i="2"/>
  <c r="S20" i="2"/>
  <c r="S16" i="2"/>
  <c r="S13" i="2"/>
  <c r="S9" i="2"/>
  <c r="S5" i="2"/>
  <c r="S410" i="2"/>
  <c r="S398" i="2"/>
  <c r="S390" i="2"/>
  <c r="S370" i="2"/>
  <c r="S362" i="2"/>
  <c r="S354" i="2"/>
  <c r="S338" i="2"/>
  <c r="S326" i="2"/>
  <c r="S314" i="2"/>
  <c r="S302" i="2"/>
  <c r="S290" i="2"/>
  <c r="S270" i="2"/>
  <c r="S254" i="2"/>
  <c r="S238" i="2"/>
  <c r="S226" i="2"/>
  <c r="S206" i="2"/>
  <c r="S198" i="2"/>
  <c r="S186" i="2"/>
  <c r="S170" i="2"/>
  <c r="S162" i="2"/>
  <c r="S146" i="2"/>
  <c r="S134" i="2"/>
  <c r="S122" i="2"/>
  <c r="S110" i="2"/>
  <c r="S102" i="2"/>
  <c r="S90" i="2"/>
  <c r="S80" i="2"/>
  <c r="S72" i="2"/>
  <c r="S60" i="2"/>
  <c r="S44" i="2"/>
  <c r="S32" i="2"/>
  <c r="S12" i="2"/>
  <c r="S4" i="2"/>
  <c r="S2" i="2"/>
  <c r="S414" i="2"/>
  <c r="S402" i="2"/>
  <c r="S386" i="2"/>
  <c r="S374" i="2"/>
  <c r="S358" i="2"/>
  <c r="S346" i="2"/>
  <c r="S334" i="2"/>
  <c r="S322" i="2"/>
  <c r="S310" i="2"/>
  <c r="S298" i="2"/>
  <c r="S286" i="2"/>
  <c r="S274" i="2"/>
  <c r="S262" i="2"/>
  <c r="S234" i="2"/>
  <c r="S218" i="2"/>
  <c r="S202" i="2"/>
  <c r="S190" i="2"/>
  <c r="S178" i="2"/>
  <c r="S166" i="2"/>
  <c r="S154" i="2"/>
  <c r="S142" i="2"/>
  <c r="S130" i="2"/>
  <c r="S118" i="2"/>
  <c r="S106" i="2"/>
  <c r="S94" i="2"/>
  <c r="S68" i="2"/>
  <c r="S52" i="2"/>
  <c r="S36" i="2"/>
  <c r="S14" i="2"/>
  <c r="S11" i="2"/>
  <c r="S3" i="2"/>
  <c r="S425" i="2"/>
  <c r="S421" i="2"/>
  <c r="S417" i="2"/>
  <c r="S413" i="2"/>
  <c r="S409" i="2"/>
  <c r="S405" i="2"/>
  <c r="S401" i="2"/>
  <c r="S397" i="2"/>
  <c r="S393" i="2"/>
  <c r="S389" i="2"/>
  <c r="S385" i="2"/>
  <c r="S381" i="2"/>
  <c r="S377" i="2"/>
  <c r="S373" i="2"/>
  <c r="S369" i="2"/>
  <c r="S365" i="2"/>
  <c r="S361" i="2"/>
  <c r="S357" i="2"/>
  <c r="S353" i="2"/>
  <c r="S349" i="2"/>
  <c r="S424" i="2"/>
  <c r="S420" i="2"/>
  <c r="S416" i="2"/>
  <c r="S412" i="2"/>
  <c r="S408" i="2"/>
  <c r="S404" i="2"/>
  <c r="S400" i="2"/>
  <c r="S396" i="2"/>
  <c r="S392" i="2"/>
  <c r="S384" i="2"/>
  <c r="S380" i="2"/>
  <c r="S376" i="2"/>
  <c r="S372" i="2"/>
  <c r="S368" i="2"/>
  <c r="S364" i="2"/>
  <c r="S360" i="2"/>
  <c r="S345" i="2"/>
  <c r="S341" i="2"/>
  <c r="S337" i="2"/>
  <c r="S333" i="2"/>
  <c r="S329" i="2"/>
  <c r="S325" i="2"/>
  <c r="S321" i="2"/>
  <c r="S313" i="2"/>
  <c r="S309" i="2"/>
  <c r="S305" i="2"/>
  <c r="S301" i="2"/>
  <c r="S297" i="2"/>
  <c r="S293" i="2"/>
  <c r="S289" i="2"/>
  <c r="S285" i="2"/>
  <c r="S281" i="2"/>
  <c r="S277" i="2"/>
  <c r="S273" i="2"/>
  <c r="S269" i="2"/>
  <c r="S265" i="2"/>
  <c r="S261" i="2"/>
  <c r="S257" i="2"/>
  <c r="S253" i="2"/>
  <c r="S249" i="2"/>
  <c r="S245" i="2"/>
  <c r="S241" i="2"/>
  <c r="S233" i="2"/>
  <c r="S229" i="2"/>
  <c r="S225" i="2"/>
  <c r="S221" i="2"/>
  <c r="S217" i="2"/>
  <c r="S213" i="2"/>
  <c r="S209" i="2"/>
  <c r="S205" i="2"/>
  <c r="S201" i="2"/>
  <c r="S197" i="2"/>
  <c r="S193" i="2"/>
  <c r="S189" i="2"/>
  <c r="S185" i="2"/>
  <c r="S181" i="2"/>
  <c r="S177" i="2"/>
  <c r="S173" i="2"/>
  <c r="S169" i="2"/>
  <c r="S165" i="2"/>
  <c r="S161" i="2"/>
  <c r="S157" i="2"/>
  <c r="S153" i="2"/>
  <c r="S149" i="2"/>
  <c r="S145" i="2"/>
  <c r="S141" i="2"/>
  <c r="S137" i="2"/>
  <c r="S133" i="2"/>
  <c r="S129" i="2"/>
  <c r="S125" i="2"/>
  <c r="S121" i="2"/>
  <c r="S117" i="2"/>
  <c r="S113" i="2"/>
  <c r="S109" i="2"/>
  <c r="S105" i="2"/>
  <c r="S101" i="2"/>
  <c r="S97" i="2"/>
  <c r="S93" i="2"/>
  <c r="S89" i="2"/>
  <c r="S85" i="2"/>
  <c r="S79" i="2"/>
  <c r="S75" i="2"/>
  <c r="S71" i="2"/>
  <c r="S67" i="2"/>
  <c r="S63" i="2"/>
  <c r="S59" i="2"/>
  <c r="S55" i="2"/>
  <c r="S51" i="2"/>
  <c r="S47" i="2"/>
  <c r="S43" i="2"/>
  <c r="S39" i="2"/>
  <c r="S35" i="2"/>
  <c r="S31" i="2"/>
  <c r="S27" i="2"/>
  <c r="S23" i="2"/>
  <c r="S19" i="2"/>
  <c r="S15" i="2"/>
  <c r="S8" i="2"/>
  <c r="S348" i="2"/>
  <c r="S344" i="2"/>
  <c r="S340" i="2"/>
  <c r="S336" i="2"/>
  <c r="S332" i="2"/>
  <c r="S328" i="2"/>
  <c r="S324" i="2"/>
  <c r="S320" i="2"/>
  <c r="S316" i="2"/>
  <c r="S312" i="2"/>
  <c r="S308" i="2"/>
  <c r="S304" i="2"/>
  <c r="S300" i="2"/>
  <c r="S296" i="2"/>
  <c r="S292" i="2"/>
  <c r="S288" i="2"/>
  <c r="S284" i="2"/>
  <c r="S280" i="2"/>
  <c r="S276" i="2"/>
  <c r="S272" i="2"/>
  <c r="S268" i="2"/>
  <c r="S264" i="2"/>
  <c r="S260" i="2"/>
  <c r="S256" i="2"/>
  <c r="S252" i="2"/>
  <c r="S248" i="2"/>
  <c r="S244" i="2"/>
  <c r="S240" i="2"/>
  <c r="S236" i="2"/>
  <c r="S232" i="2"/>
  <c r="S228" i="2"/>
  <c r="S224" i="2"/>
  <c r="S220" i="2"/>
  <c r="S216" i="2"/>
  <c r="S212" i="2"/>
  <c r="S208" i="2"/>
  <c r="S204" i="2"/>
  <c r="S200" i="2"/>
  <c r="S196" i="2"/>
  <c r="S192" i="2"/>
  <c r="S188" i="2"/>
  <c r="S184" i="2"/>
  <c r="S180" i="2"/>
  <c r="S176" i="2"/>
  <c r="S172" i="2"/>
  <c r="S168" i="2"/>
  <c r="S164" i="2"/>
  <c r="S160" i="2"/>
  <c r="S156" i="2"/>
  <c r="S152" i="2"/>
  <c r="S148" i="2"/>
  <c r="S144" i="2"/>
  <c r="S140" i="2"/>
  <c r="S136" i="2"/>
  <c r="S132" i="2"/>
  <c r="S128" i="2"/>
  <c r="S124" i="2"/>
  <c r="S120" i="2"/>
  <c r="S116" i="2"/>
  <c r="S112" i="2"/>
  <c r="S108" i="2"/>
  <c r="S104" i="2"/>
  <c r="S100" i="2"/>
  <c r="S96" i="2"/>
  <c r="S92" i="2"/>
  <c r="S88" i="2"/>
  <c r="S84" i="2"/>
  <c r="S78" i="2"/>
  <c r="S74" i="2"/>
  <c r="S70" i="2"/>
  <c r="S66" i="2"/>
  <c r="S62" i="2"/>
  <c r="S58" i="2"/>
  <c r="S54" i="2"/>
  <c r="S50" i="2"/>
  <c r="S46" i="2"/>
  <c r="S42" i="2"/>
  <c r="S38" i="2"/>
  <c r="S34" i="2"/>
  <c r="S26" i="2"/>
  <c r="S22" i="2"/>
  <c r="S18" i="2"/>
  <c r="S7" i="2"/>
  <c r="O81" i="1" l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G39" i="3" l="1"/>
  <c r="C39" i="3"/>
  <c r="G38" i="3"/>
  <c r="C38" i="3"/>
  <c r="G37" i="3"/>
  <c r="C37" i="3"/>
  <c r="G3" i="3"/>
  <c r="G4" i="3"/>
  <c r="G5" i="3"/>
  <c r="G6" i="3"/>
  <c r="G7" i="3"/>
  <c r="G8" i="3"/>
  <c r="G9" i="3"/>
  <c r="G10" i="3"/>
  <c r="G11" i="3"/>
  <c r="G12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  <c r="H3" i="2" l="1"/>
  <c r="H7" i="2"/>
  <c r="G7" i="2"/>
  <c r="G323" i="2"/>
  <c r="G119" i="2"/>
  <c r="G54" i="2"/>
  <c r="G3" i="2"/>
  <c r="H322" i="2"/>
  <c r="H252" i="2"/>
  <c r="H188" i="2"/>
  <c r="H118" i="2"/>
  <c r="H53" i="2"/>
  <c r="G189" i="2"/>
  <c r="G322" i="2"/>
  <c r="G252" i="2"/>
  <c r="G188" i="2"/>
  <c r="G118" i="2"/>
  <c r="G53" i="2"/>
  <c r="H359" i="2"/>
  <c r="H288" i="2"/>
  <c r="H217" i="2"/>
  <c r="H154" i="2"/>
  <c r="H87" i="2"/>
  <c r="H52" i="2"/>
  <c r="G253" i="2"/>
  <c r="G359" i="2"/>
  <c r="G288" i="2"/>
  <c r="G217" i="2"/>
  <c r="G154" i="2"/>
  <c r="G87" i="2"/>
  <c r="G52" i="2"/>
  <c r="H358" i="2"/>
  <c r="H287" i="2"/>
  <c r="H216" i="2"/>
  <c r="H153" i="2"/>
  <c r="H86" i="2"/>
  <c r="H4" i="2"/>
  <c r="G358" i="2"/>
  <c r="G287" i="2"/>
  <c r="G216" i="2"/>
  <c r="G153" i="2"/>
  <c r="G86" i="2"/>
  <c r="G4" i="2"/>
  <c r="H323" i="2"/>
  <c r="H253" i="2"/>
  <c r="H189" i="2"/>
  <c r="H119" i="2"/>
  <c r="H54" i="2"/>
  <c r="G203" i="2"/>
  <c r="G379" i="2"/>
  <c r="G335" i="2"/>
  <c r="G291" i="2"/>
  <c r="G223" i="2"/>
  <c r="G215" i="2"/>
  <c r="G199" i="2"/>
  <c r="G185" i="2"/>
  <c r="G141" i="2"/>
  <c r="G117" i="2"/>
  <c r="G423" i="2"/>
  <c r="G407" i="2"/>
  <c r="G391" i="2"/>
  <c r="G375" i="2"/>
  <c r="G347" i="2"/>
  <c r="G331" i="2"/>
  <c r="G319" i="2"/>
  <c r="G303" i="2"/>
  <c r="G275" i="2"/>
  <c r="G259" i="2"/>
  <c r="G251" i="2"/>
  <c r="G235" i="2"/>
  <c r="G219" i="2"/>
  <c r="G211" i="2"/>
  <c r="G193" i="2"/>
  <c r="G169" i="2"/>
  <c r="G125" i="2"/>
  <c r="G101" i="2"/>
  <c r="G411" i="2"/>
  <c r="G351" i="2"/>
  <c r="G307" i="2"/>
  <c r="G263" i="2"/>
  <c r="G239" i="2"/>
  <c r="G419" i="2"/>
  <c r="G403" i="2"/>
  <c r="G387" i="2"/>
  <c r="G371" i="2"/>
  <c r="G343" i="2"/>
  <c r="G327" i="2"/>
  <c r="G315" i="2"/>
  <c r="G299" i="2"/>
  <c r="G271" i="2"/>
  <c r="G255" i="2"/>
  <c r="G247" i="2"/>
  <c r="G231" i="2"/>
  <c r="G207" i="2"/>
  <c r="G395" i="2"/>
  <c r="G363" i="2"/>
  <c r="G279" i="2"/>
  <c r="H81" i="2"/>
  <c r="G415" i="2"/>
  <c r="G399" i="2"/>
  <c r="G383" i="2"/>
  <c r="G367" i="2"/>
  <c r="G355" i="2"/>
  <c r="G339" i="2"/>
  <c r="G311" i="2"/>
  <c r="G295" i="2"/>
  <c r="G283" i="2"/>
  <c r="G267" i="2"/>
  <c r="G243" i="2"/>
  <c r="G227" i="2"/>
  <c r="G63" i="2"/>
  <c r="G27" i="2"/>
  <c r="H424" i="2"/>
  <c r="H408" i="2"/>
  <c r="H392" i="2"/>
  <c r="H25" i="2"/>
  <c r="G2" i="2"/>
  <c r="G422" i="2"/>
  <c r="G418" i="2"/>
  <c r="G414" i="2"/>
  <c r="G410" i="2"/>
  <c r="G406" i="2"/>
  <c r="G402" i="2"/>
  <c r="G398" i="2"/>
  <c r="G394" i="2"/>
  <c r="G390" i="2"/>
  <c r="G386" i="2"/>
  <c r="G382" i="2"/>
  <c r="G378" i="2"/>
  <c r="G374" i="2"/>
  <c r="G370" i="2"/>
  <c r="G366" i="2"/>
  <c r="G362" i="2"/>
  <c r="G354" i="2"/>
  <c r="G350" i="2"/>
  <c r="G346" i="2"/>
  <c r="G342" i="2"/>
  <c r="G338" i="2"/>
  <c r="G334" i="2"/>
  <c r="G330" i="2"/>
  <c r="G326" i="2"/>
  <c r="G318" i="2"/>
  <c r="G314" i="2"/>
  <c r="G310" i="2"/>
  <c r="G306" i="2"/>
  <c r="G302" i="2"/>
  <c r="G298" i="2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242" i="2"/>
  <c r="G238" i="2"/>
  <c r="G234" i="2"/>
  <c r="G230" i="2"/>
  <c r="G226" i="2"/>
  <c r="G222" i="2"/>
  <c r="G218" i="2"/>
  <c r="G214" i="2"/>
  <c r="G210" i="2"/>
  <c r="G206" i="2"/>
  <c r="G202" i="2"/>
  <c r="G198" i="2"/>
  <c r="G190" i="2"/>
  <c r="G181" i="2"/>
  <c r="G165" i="2"/>
  <c r="G137" i="2"/>
  <c r="G121" i="2"/>
  <c r="G113" i="2"/>
  <c r="G97" i="2"/>
  <c r="G75" i="2"/>
  <c r="G59" i="2"/>
  <c r="G39" i="2"/>
  <c r="G23" i="2"/>
  <c r="G8" i="2"/>
  <c r="H420" i="2"/>
  <c r="H404" i="2"/>
  <c r="H388" i="2"/>
  <c r="H372" i="2"/>
  <c r="H10" i="2"/>
  <c r="G79" i="2"/>
  <c r="G43" i="2"/>
  <c r="G12" i="2"/>
  <c r="H376" i="2"/>
  <c r="G425" i="2"/>
  <c r="G421" i="2"/>
  <c r="G417" i="2"/>
  <c r="G413" i="2"/>
  <c r="G409" i="2"/>
  <c r="G405" i="2"/>
  <c r="G401" i="2"/>
  <c r="G397" i="2"/>
  <c r="G393" i="2"/>
  <c r="G389" i="2"/>
  <c r="G385" i="2"/>
  <c r="G381" i="2"/>
  <c r="G377" i="2"/>
  <c r="G373" i="2"/>
  <c r="G369" i="2"/>
  <c r="G365" i="2"/>
  <c r="G361" i="2"/>
  <c r="G357" i="2"/>
  <c r="G353" i="2"/>
  <c r="G349" i="2"/>
  <c r="G345" i="2"/>
  <c r="G341" i="2"/>
  <c r="G337" i="2"/>
  <c r="G333" i="2"/>
  <c r="G329" i="2"/>
  <c r="G325" i="2"/>
  <c r="G321" i="2"/>
  <c r="G317" i="2"/>
  <c r="G313" i="2"/>
  <c r="G309" i="2"/>
  <c r="G305" i="2"/>
  <c r="G301" i="2"/>
  <c r="G297" i="2"/>
  <c r="G293" i="2"/>
  <c r="G289" i="2"/>
  <c r="G285" i="2"/>
  <c r="G281" i="2"/>
  <c r="G277" i="2"/>
  <c r="G273" i="2"/>
  <c r="G269" i="2"/>
  <c r="G265" i="2"/>
  <c r="G261" i="2"/>
  <c r="G257" i="2"/>
  <c r="G249" i="2"/>
  <c r="G245" i="2"/>
  <c r="G241" i="2"/>
  <c r="G237" i="2"/>
  <c r="G233" i="2"/>
  <c r="G229" i="2"/>
  <c r="G225" i="2"/>
  <c r="G221" i="2"/>
  <c r="G213" i="2"/>
  <c r="G209" i="2"/>
  <c r="G205" i="2"/>
  <c r="G201" i="2"/>
  <c r="G197" i="2"/>
  <c r="G177" i="2"/>
  <c r="G161" i="2"/>
  <c r="G149" i="2"/>
  <c r="G133" i="2"/>
  <c r="G109" i="2"/>
  <c r="G93" i="2"/>
  <c r="G85" i="2"/>
  <c r="G71" i="2"/>
  <c r="G55" i="2"/>
  <c r="G51" i="2"/>
  <c r="G35" i="2"/>
  <c r="G19" i="2"/>
  <c r="H416" i="2"/>
  <c r="H400" i="2"/>
  <c r="H384" i="2"/>
  <c r="H368" i="2"/>
  <c r="H351" i="2"/>
  <c r="H307" i="2"/>
  <c r="H279" i="2"/>
  <c r="H239" i="2"/>
  <c r="H215" i="2"/>
  <c r="H175" i="2"/>
  <c r="H151" i="2"/>
  <c r="H107" i="2"/>
  <c r="H11" i="2"/>
  <c r="H14" i="2"/>
  <c r="H18" i="2"/>
  <c r="H22" i="2"/>
  <c r="H26" i="2"/>
  <c r="H30" i="2"/>
  <c r="H34" i="2"/>
  <c r="H38" i="2"/>
  <c r="H42" i="2"/>
  <c r="H46" i="2"/>
  <c r="H50" i="2"/>
  <c r="H58" i="2"/>
  <c r="H62" i="2"/>
  <c r="H66" i="2"/>
  <c r="H70" i="2"/>
  <c r="H74" i="2"/>
  <c r="H78" i="2"/>
  <c r="H82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H184" i="2"/>
  <c r="H192" i="2"/>
  <c r="H196" i="2"/>
  <c r="H200" i="2"/>
  <c r="H204" i="2"/>
  <c r="H208" i="2"/>
  <c r="H212" i="2"/>
  <c r="H220" i="2"/>
  <c r="H224" i="2"/>
  <c r="H228" i="2"/>
  <c r="H232" i="2"/>
  <c r="H236" i="2"/>
  <c r="H240" i="2"/>
  <c r="H244" i="2"/>
  <c r="H248" i="2"/>
  <c r="H256" i="2"/>
  <c r="H260" i="2"/>
  <c r="H264" i="2"/>
  <c r="H268" i="2"/>
  <c r="H272" i="2"/>
  <c r="H276" i="2"/>
  <c r="H280" i="2"/>
  <c r="H284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8" i="2"/>
  <c r="H12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5" i="2"/>
  <c r="H89" i="2"/>
  <c r="H93" i="2"/>
  <c r="H97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49" i="2"/>
  <c r="H157" i="2"/>
  <c r="H161" i="2"/>
  <c r="H165" i="2"/>
  <c r="H169" i="2"/>
  <c r="H173" i="2"/>
  <c r="H177" i="2"/>
  <c r="H181" i="2"/>
  <c r="H185" i="2"/>
  <c r="H193" i="2"/>
  <c r="H197" i="2"/>
  <c r="H201" i="2"/>
  <c r="H205" i="2"/>
  <c r="H209" i="2"/>
  <c r="H213" i="2"/>
  <c r="H221" i="2"/>
  <c r="H225" i="2"/>
  <c r="H229" i="2"/>
  <c r="H233" i="2"/>
  <c r="H237" i="2"/>
  <c r="H241" i="2"/>
  <c r="H245" i="2"/>
  <c r="H249" i="2"/>
  <c r="H257" i="2"/>
  <c r="H261" i="2"/>
  <c r="H265" i="2"/>
  <c r="H269" i="2"/>
  <c r="H273" i="2"/>
  <c r="H277" i="2"/>
  <c r="H281" i="2"/>
  <c r="H285" i="2"/>
  <c r="H289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345" i="2"/>
  <c r="H349" i="2"/>
  <c r="H353" i="2"/>
  <c r="H357" i="2"/>
  <c r="H5" i="2"/>
  <c r="H9" i="2"/>
  <c r="H13" i="2"/>
  <c r="H16" i="2"/>
  <c r="H20" i="2"/>
  <c r="H24" i="2"/>
  <c r="H28" i="2"/>
  <c r="H32" i="2"/>
  <c r="H36" i="2"/>
  <c r="H40" i="2"/>
  <c r="H44" i="2"/>
  <c r="H48" i="2"/>
  <c r="H56" i="2"/>
  <c r="H60" i="2"/>
  <c r="H64" i="2"/>
  <c r="H68" i="2"/>
  <c r="H72" i="2"/>
  <c r="H76" i="2"/>
  <c r="H80" i="2"/>
  <c r="H90" i="2"/>
  <c r="H94" i="2"/>
  <c r="H98" i="2"/>
  <c r="H102" i="2"/>
  <c r="H106" i="2"/>
  <c r="H110" i="2"/>
  <c r="H114" i="2"/>
  <c r="H122" i="2"/>
  <c r="H126" i="2"/>
  <c r="H130" i="2"/>
  <c r="H134" i="2"/>
  <c r="H138" i="2"/>
  <c r="H142" i="2"/>
  <c r="H146" i="2"/>
  <c r="H150" i="2"/>
  <c r="H158" i="2"/>
  <c r="H162" i="2"/>
  <c r="H166" i="2"/>
  <c r="H170" i="2"/>
  <c r="H174" i="2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H258" i="2"/>
  <c r="H262" i="2"/>
  <c r="H266" i="2"/>
  <c r="H270" i="2"/>
  <c r="H274" i="2"/>
  <c r="H278" i="2"/>
  <c r="H282" i="2"/>
  <c r="H286" i="2"/>
  <c r="H290" i="2"/>
  <c r="H294" i="2"/>
  <c r="H298" i="2"/>
  <c r="H302" i="2"/>
  <c r="H306" i="2"/>
  <c r="H310" i="2"/>
  <c r="H314" i="2"/>
  <c r="H318" i="2"/>
  <c r="H326" i="2"/>
  <c r="H330" i="2"/>
  <c r="H334" i="2"/>
  <c r="H338" i="2"/>
  <c r="H342" i="2"/>
  <c r="H346" i="2"/>
  <c r="H350" i="2"/>
  <c r="H354" i="2"/>
  <c r="H362" i="2"/>
  <c r="H29" i="2"/>
  <c r="H45" i="2"/>
  <c r="H69" i="2"/>
  <c r="H83" i="2"/>
  <c r="H95" i="2"/>
  <c r="H111" i="2"/>
  <c r="H123" i="2"/>
  <c r="H139" i="2"/>
  <c r="H163" i="2"/>
  <c r="H179" i="2"/>
  <c r="H203" i="2"/>
  <c r="H227" i="2"/>
  <c r="H243" i="2"/>
  <c r="H267" i="2"/>
  <c r="H283" i="2"/>
  <c r="H295" i="2"/>
  <c r="H311" i="2"/>
  <c r="H339" i="2"/>
  <c r="H355" i="2"/>
  <c r="H360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G5" i="2"/>
  <c r="G9" i="2"/>
  <c r="G13" i="2"/>
  <c r="G16" i="2"/>
  <c r="G20" i="2"/>
  <c r="G24" i="2"/>
  <c r="G28" i="2"/>
  <c r="G32" i="2"/>
  <c r="G36" i="2"/>
  <c r="G40" i="2"/>
  <c r="G44" i="2"/>
  <c r="G48" i="2"/>
  <c r="G56" i="2"/>
  <c r="G60" i="2"/>
  <c r="G64" i="2"/>
  <c r="G68" i="2"/>
  <c r="G72" i="2"/>
  <c r="G76" i="2"/>
  <c r="G80" i="2"/>
  <c r="G90" i="2"/>
  <c r="G94" i="2"/>
  <c r="G98" i="2"/>
  <c r="G102" i="2"/>
  <c r="G106" i="2"/>
  <c r="G110" i="2"/>
  <c r="G114" i="2"/>
  <c r="G122" i="2"/>
  <c r="G126" i="2"/>
  <c r="G130" i="2"/>
  <c r="G134" i="2"/>
  <c r="G138" i="2"/>
  <c r="G142" i="2"/>
  <c r="G146" i="2"/>
  <c r="G150" i="2"/>
  <c r="G158" i="2"/>
  <c r="G162" i="2"/>
  <c r="G166" i="2"/>
  <c r="G170" i="2"/>
  <c r="G174" i="2"/>
  <c r="G178" i="2"/>
  <c r="G182" i="2"/>
  <c r="G186" i="2"/>
  <c r="H17" i="2"/>
  <c r="H33" i="2"/>
  <c r="H49" i="2"/>
  <c r="H57" i="2"/>
  <c r="H73" i="2"/>
  <c r="H99" i="2"/>
  <c r="H115" i="2"/>
  <c r="H127" i="2"/>
  <c r="H143" i="2"/>
  <c r="H167" i="2"/>
  <c r="H183" i="2"/>
  <c r="H191" i="2"/>
  <c r="H207" i="2"/>
  <c r="H231" i="2"/>
  <c r="H247" i="2"/>
  <c r="H255" i="2"/>
  <c r="H271" i="2"/>
  <c r="H299" i="2"/>
  <c r="H315" i="2"/>
  <c r="H327" i="2"/>
  <c r="H343" i="2"/>
  <c r="H356" i="2"/>
  <c r="H361" i="2"/>
  <c r="H366" i="2"/>
  <c r="H370" i="2"/>
  <c r="H374" i="2"/>
  <c r="H378" i="2"/>
  <c r="H382" i="2"/>
  <c r="H386" i="2"/>
  <c r="H390" i="2"/>
  <c r="H394" i="2"/>
  <c r="H398" i="2"/>
  <c r="H402" i="2"/>
  <c r="H406" i="2"/>
  <c r="H410" i="2"/>
  <c r="H414" i="2"/>
  <c r="H418" i="2"/>
  <c r="H422" i="2"/>
  <c r="H2" i="2"/>
  <c r="G6" i="2"/>
  <c r="G10" i="2"/>
  <c r="G17" i="2"/>
  <c r="G21" i="2"/>
  <c r="G25" i="2"/>
  <c r="G29" i="2"/>
  <c r="G33" i="2"/>
  <c r="G37" i="2"/>
  <c r="G41" i="2"/>
  <c r="G45" i="2"/>
  <c r="G49" i="2"/>
  <c r="G57" i="2"/>
  <c r="G61" i="2"/>
  <c r="G65" i="2"/>
  <c r="G69" i="2"/>
  <c r="G73" i="2"/>
  <c r="G77" i="2"/>
  <c r="G81" i="2"/>
  <c r="G83" i="2"/>
  <c r="G91" i="2"/>
  <c r="G95" i="2"/>
  <c r="G99" i="2"/>
  <c r="G103" i="2"/>
  <c r="G107" i="2"/>
  <c r="G111" i="2"/>
  <c r="G115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H6" i="2"/>
  <c r="H21" i="2"/>
  <c r="H37" i="2"/>
  <c r="H61" i="2"/>
  <c r="H77" i="2"/>
  <c r="H103" i="2"/>
  <c r="H131" i="2"/>
  <c r="H147" i="2"/>
  <c r="H155" i="2"/>
  <c r="H171" i="2"/>
  <c r="H187" i="2"/>
  <c r="H195" i="2"/>
  <c r="H211" i="2"/>
  <c r="H219" i="2"/>
  <c r="H235" i="2"/>
  <c r="H251" i="2"/>
  <c r="H259" i="2"/>
  <c r="H275" i="2"/>
  <c r="H303" i="2"/>
  <c r="H319" i="2"/>
  <c r="H331" i="2"/>
  <c r="H347" i="2"/>
  <c r="H363" i="2"/>
  <c r="H367" i="2"/>
  <c r="H371" i="2"/>
  <c r="H375" i="2"/>
  <c r="H379" i="2"/>
  <c r="H383" i="2"/>
  <c r="H387" i="2"/>
  <c r="H391" i="2"/>
  <c r="H395" i="2"/>
  <c r="H399" i="2"/>
  <c r="H403" i="2"/>
  <c r="H407" i="2"/>
  <c r="H411" i="2"/>
  <c r="H415" i="2"/>
  <c r="H419" i="2"/>
  <c r="H423" i="2"/>
  <c r="G11" i="2"/>
  <c r="G14" i="2"/>
  <c r="G18" i="2"/>
  <c r="G22" i="2"/>
  <c r="G26" i="2"/>
  <c r="G30" i="2"/>
  <c r="G34" i="2"/>
  <c r="G38" i="2"/>
  <c r="G42" i="2"/>
  <c r="G46" i="2"/>
  <c r="G50" i="2"/>
  <c r="G58" i="2"/>
  <c r="G62" i="2"/>
  <c r="G66" i="2"/>
  <c r="G70" i="2"/>
  <c r="G74" i="2"/>
  <c r="G78" i="2"/>
  <c r="G82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92" i="2"/>
  <c r="G196" i="2"/>
  <c r="G424" i="2"/>
  <c r="G420" i="2"/>
  <c r="G416" i="2"/>
  <c r="G412" i="2"/>
  <c r="G408" i="2"/>
  <c r="G404" i="2"/>
  <c r="G400" i="2"/>
  <c r="G396" i="2"/>
  <c r="G392" i="2"/>
  <c r="G388" i="2"/>
  <c r="G384" i="2"/>
  <c r="G380" i="2"/>
  <c r="G376" i="2"/>
  <c r="G372" i="2"/>
  <c r="G368" i="2"/>
  <c r="G364" i="2"/>
  <c r="G360" i="2"/>
  <c r="G356" i="2"/>
  <c r="G352" i="2"/>
  <c r="G348" i="2"/>
  <c r="G344" i="2"/>
  <c r="G340" i="2"/>
  <c r="G336" i="2"/>
  <c r="G332" i="2"/>
  <c r="G328" i="2"/>
  <c r="G324" i="2"/>
  <c r="G320" i="2"/>
  <c r="G316" i="2"/>
  <c r="G312" i="2"/>
  <c r="G308" i="2"/>
  <c r="G304" i="2"/>
  <c r="G300" i="2"/>
  <c r="G296" i="2"/>
  <c r="G292" i="2"/>
  <c r="G284" i="2"/>
  <c r="G280" i="2"/>
  <c r="G276" i="2"/>
  <c r="G272" i="2"/>
  <c r="G268" i="2"/>
  <c r="G264" i="2"/>
  <c r="G260" i="2"/>
  <c r="G256" i="2"/>
  <c r="G248" i="2"/>
  <c r="G244" i="2"/>
  <c r="G240" i="2"/>
  <c r="G236" i="2"/>
  <c r="G232" i="2"/>
  <c r="G228" i="2"/>
  <c r="G224" i="2"/>
  <c r="G220" i="2"/>
  <c r="G212" i="2"/>
  <c r="G208" i="2"/>
  <c r="G204" i="2"/>
  <c r="G200" i="2"/>
  <c r="G194" i="2"/>
  <c r="G173" i="2"/>
  <c r="G157" i="2"/>
  <c r="G145" i="2"/>
  <c r="G129" i="2"/>
  <c r="G105" i="2"/>
  <c r="G89" i="2"/>
  <c r="G67" i="2"/>
  <c r="G47" i="2"/>
  <c r="G31" i="2"/>
  <c r="G15" i="2"/>
  <c r="H412" i="2"/>
  <c r="H396" i="2"/>
  <c r="H380" i="2"/>
  <c r="H364" i="2"/>
  <c r="H335" i="2"/>
  <c r="H291" i="2"/>
  <c r="H263" i="2"/>
  <c r="H223" i="2"/>
  <c r="H199" i="2"/>
  <c r="H159" i="2"/>
  <c r="H135" i="2"/>
  <c r="H91" i="2"/>
  <c r="H65" i="2"/>
  <c r="H41" i="2"/>
  <c r="Q3" i="2" l="1"/>
  <c r="R3" i="2" s="1"/>
  <c r="Q6" i="2"/>
  <c r="R6" i="2" s="1"/>
  <c r="Q4" i="2"/>
  <c r="R4" i="2" s="1"/>
  <c r="Q5" i="2"/>
  <c r="R5" i="2" s="1"/>
  <c r="Q425" i="2"/>
  <c r="R425" i="2" s="1"/>
  <c r="Q405" i="2"/>
  <c r="R405" i="2" s="1"/>
  <c r="Q385" i="2"/>
  <c r="R385" i="2" s="1"/>
  <c r="Q381" i="2"/>
  <c r="R381" i="2" s="1"/>
  <c r="Q377" i="2"/>
  <c r="R377" i="2" s="1"/>
  <c r="Q369" i="2"/>
  <c r="R369" i="2" s="1"/>
  <c r="Q361" i="2"/>
  <c r="R361" i="2" s="1"/>
  <c r="Q325" i="2"/>
  <c r="R325" i="2" s="1"/>
  <c r="Q393" i="2"/>
  <c r="R393" i="2" s="1"/>
  <c r="Q389" i="2"/>
  <c r="R389" i="2" s="1"/>
  <c r="Q373" i="2"/>
  <c r="R373" i="2" s="1"/>
  <c r="Q365" i="2"/>
  <c r="R365" i="2" s="1"/>
  <c r="Q357" i="2"/>
  <c r="R357" i="2" s="1"/>
  <c r="Q353" i="2"/>
  <c r="R353" i="2" s="1"/>
  <c r="Q349" i="2"/>
  <c r="R349" i="2" s="1"/>
  <c r="Q345" i="2"/>
  <c r="R345" i="2" s="1"/>
  <c r="Q341" i="2"/>
  <c r="R341" i="2" s="1"/>
  <c r="Q337" i="2"/>
  <c r="R337" i="2" s="1"/>
  <c r="Q213" i="2"/>
  <c r="R213" i="2" s="1"/>
  <c r="Q157" i="2"/>
  <c r="R157" i="2" s="1"/>
  <c r="Q153" i="2"/>
  <c r="R153" i="2" s="1"/>
  <c r="Q149" i="2"/>
  <c r="R149" i="2" s="1"/>
  <c r="Q145" i="2"/>
  <c r="R145" i="2" s="1"/>
  <c r="Q141" i="2"/>
  <c r="R141" i="2" s="1"/>
  <c r="Q137" i="2"/>
  <c r="R137" i="2" s="1"/>
  <c r="Q133" i="2"/>
  <c r="R133" i="2" s="1"/>
  <c r="Q129" i="2"/>
  <c r="R129" i="2" s="1"/>
  <c r="Q125" i="2"/>
  <c r="R125" i="2" s="1"/>
  <c r="Q121" i="2"/>
  <c r="R121" i="2" s="1"/>
  <c r="Q117" i="2"/>
  <c r="R117" i="2" s="1"/>
  <c r="Q113" i="2"/>
  <c r="R113" i="2" s="1"/>
  <c r="Q109" i="2"/>
  <c r="R109" i="2" s="1"/>
  <c r="Q105" i="2"/>
  <c r="R105" i="2" s="1"/>
  <c r="Q101" i="2"/>
  <c r="R101" i="2" s="1"/>
  <c r="Q97" i="2"/>
  <c r="R97" i="2" s="1"/>
  <c r="Q93" i="2"/>
  <c r="R93" i="2" s="1"/>
  <c r="Q89" i="2"/>
  <c r="R89" i="2" s="1"/>
  <c r="Q86" i="2"/>
  <c r="R86" i="2" s="1"/>
  <c r="Q80" i="2"/>
  <c r="R80" i="2" s="1"/>
  <c r="Q76" i="2"/>
  <c r="R76" i="2" s="1"/>
  <c r="Q72" i="2"/>
  <c r="R72" i="2" s="1"/>
  <c r="Q68" i="2"/>
  <c r="R68" i="2" s="1"/>
  <c r="Q64" i="2"/>
  <c r="R64" i="2" s="1"/>
  <c r="Q60" i="2"/>
  <c r="R60" i="2" s="1"/>
  <c r="Q56" i="2"/>
  <c r="R56" i="2" s="1"/>
  <c r="Q52" i="2"/>
  <c r="R52" i="2" s="1"/>
  <c r="Q48" i="2"/>
  <c r="R48" i="2" s="1"/>
  <c r="Q44" i="2"/>
  <c r="R44" i="2" s="1"/>
  <c r="Q40" i="2"/>
  <c r="R40" i="2" s="1"/>
  <c r="Q36" i="2"/>
  <c r="R36" i="2" s="1"/>
  <c r="Q32" i="2"/>
  <c r="R32" i="2" s="1"/>
  <c r="Q28" i="2"/>
  <c r="R28" i="2" s="1"/>
  <c r="Q24" i="2"/>
  <c r="R24" i="2" s="1"/>
  <c r="Q20" i="2"/>
  <c r="R20" i="2" s="1"/>
  <c r="Q16" i="2"/>
  <c r="R16" i="2" s="1"/>
  <c r="Q13" i="2"/>
  <c r="R13" i="2" s="1"/>
  <c r="Q9" i="2"/>
  <c r="R9" i="2" s="1"/>
  <c r="Q260" i="2"/>
  <c r="R260" i="2" s="1"/>
  <c r="Q256" i="2"/>
  <c r="R256" i="2" s="1"/>
  <c r="Q252" i="2"/>
  <c r="R252" i="2" s="1"/>
  <c r="Q248" i="2"/>
  <c r="R248" i="2" s="1"/>
  <c r="Q244" i="2"/>
  <c r="R244" i="2" s="1"/>
  <c r="Q240" i="2"/>
  <c r="R240" i="2" s="1"/>
  <c r="Q236" i="2"/>
  <c r="R236" i="2" s="1"/>
  <c r="Q232" i="2"/>
  <c r="R232" i="2" s="1"/>
  <c r="Q228" i="2"/>
  <c r="R228" i="2" s="1"/>
  <c r="Q224" i="2"/>
  <c r="R224" i="2" s="1"/>
  <c r="Q220" i="2"/>
  <c r="R220" i="2" s="1"/>
  <c r="Q216" i="2"/>
  <c r="R216" i="2" s="1"/>
  <c r="Q211" i="2"/>
  <c r="R211" i="2" s="1"/>
  <c r="Q207" i="2"/>
  <c r="R207" i="2" s="1"/>
  <c r="Q203" i="2"/>
  <c r="R203" i="2" s="1"/>
  <c r="Q199" i="2"/>
  <c r="R199" i="2" s="1"/>
  <c r="Q195" i="2"/>
  <c r="R195" i="2" s="1"/>
  <c r="Q191" i="2"/>
  <c r="R191" i="2" s="1"/>
  <c r="Q187" i="2"/>
  <c r="R187" i="2" s="1"/>
  <c r="Q183" i="2"/>
  <c r="R183" i="2" s="1"/>
  <c r="Q179" i="2"/>
  <c r="R179" i="2" s="1"/>
  <c r="Q175" i="2"/>
  <c r="R175" i="2" s="1"/>
  <c r="Q171" i="2"/>
  <c r="R171" i="2" s="1"/>
  <c r="Q167" i="2"/>
  <c r="R167" i="2" s="1"/>
  <c r="Q163" i="2"/>
  <c r="R163" i="2" s="1"/>
  <c r="Q159" i="2"/>
  <c r="R159" i="2" s="1"/>
  <c r="Q154" i="2"/>
  <c r="R154" i="2" s="1"/>
  <c r="Q150" i="2"/>
  <c r="R150" i="2" s="1"/>
  <c r="Q146" i="2"/>
  <c r="R146" i="2" s="1"/>
  <c r="Q142" i="2"/>
  <c r="R142" i="2" s="1"/>
  <c r="Q138" i="2"/>
  <c r="R138" i="2" s="1"/>
  <c r="Q134" i="2"/>
  <c r="R134" i="2" s="1"/>
  <c r="Q130" i="2"/>
  <c r="R130" i="2" s="1"/>
  <c r="Q126" i="2"/>
  <c r="R126" i="2" s="1"/>
  <c r="Q122" i="2"/>
  <c r="R122" i="2" s="1"/>
  <c r="Q118" i="2"/>
  <c r="R118" i="2" s="1"/>
  <c r="Q114" i="2"/>
  <c r="R114" i="2" s="1"/>
  <c r="Q110" i="2"/>
  <c r="R110" i="2" s="1"/>
  <c r="Q106" i="2"/>
  <c r="R106" i="2" s="1"/>
  <c r="Q102" i="2"/>
  <c r="R102" i="2" s="1"/>
  <c r="Q98" i="2"/>
  <c r="R98" i="2" s="1"/>
  <c r="Q94" i="2"/>
  <c r="R94" i="2" s="1"/>
  <c r="Q90" i="2"/>
  <c r="R90" i="2" s="1"/>
  <c r="Q309" i="2"/>
  <c r="R309" i="2" s="1"/>
  <c r="Q305" i="2"/>
  <c r="R305" i="2" s="1"/>
  <c r="Q301" i="2"/>
  <c r="R301" i="2" s="1"/>
  <c r="Q285" i="2"/>
  <c r="R285" i="2" s="1"/>
  <c r="Q281" i="2"/>
  <c r="R281" i="2" s="1"/>
  <c r="Q277" i="2"/>
  <c r="R277" i="2" s="1"/>
  <c r="Q273" i="2"/>
  <c r="R273" i="2" s="1"/>
  <c r="Q269" i="2"/>
  <c r="R269" i="2" s="1"/>
  <c r="Q265" i="2"/>
  <c r="R265" i="2" s="1"/>
  <c r="Q261" i="2"/>
  <c r="R261" i="2" s="1"/>
  <c r="Q155" i="2"/>
  <c r="R155" i="2" s="1"/>
  <c r="Q151" i="2"/>
  <c r="R151" i="2" s="1"/>
  <c r="Q147" i="2"/>
  <c r="R147" i="2" s="1"/>
  <c r="Q143" i="2"/>
  <c r="R143" i="2" s="1"/>
  <c r="Q139" i="2"/>
  <c r="R139" i="2" s="1"/>
  <c r="Q135" i="2"/>
  <c r="R135" i="2" s="1"/>
  <c r="Q131" i="2"/>
  <c r="R131" i="2" s="1"/>
  <c r="Q127" i="2"/>
  <c r="R127" i="2" s="1"/>
  <c r="Q123" i="2"/>
  <c r="R123" i="2" s="1"/>
  <c r="Q119" i="2"/>
  <c r="R119" i="2" s="1"/>
  <c r="Q115" i="2"/>
  <c r="R115" i="2" s="1"/>
  <c r="Q111" i="2"/>
  <c r="R111" i="2" s="1"/>
  <c r="Q107" i="2"/>
  <c r="R107" i="2" s="1"/>
  <c r="Q103" i="2"/>
  <c r="R103" i="2" s="1"/>
  <c r="Q99" i="2"/>
  <c r="R99" i="2" s="1"/>
  <c r="Q95" i="2"/>
  <c r="R95" i="2" s="1"/>
  <c r="Q91" i="2"/>
  <c r="R91" i="2" s="1"/>
  <c r="Q156" i="2"/>
  <c r="R156" i="2" s="1"/>
  <c r="Q152" i="2"/>
  <c r="R152" i="2" s="1"/>
  <c r="Q148" i="2"/>
  <c r="R148" i="2" s="1"/>
  <c r="Q144" i="2"/>
  <c r="R144" i="2" s="1"/>
  <c r="Q140" i="2"/>
  <c r="R140" i="2" s="1"/>
  <c r="Q136" i="2"/>
  <c r="R136" i="2" s="1"/>
  <c r="Q132" i="2"/>
  <c r="R132" i="2" s="1"/>
  <c r="Q128" i="2"/>
  <c r="R128" i="2" s="1"/>
  <c r="Q124" i="2"/>
  <c r="R124" i="2" s="1"/>
  <c r="Q120" i="2"/>
  <c r="R120" i="2" s="1"/>
  <c r="Q116" i="2"/>
  <c r="R116" i="2" s="1"/>
  <c r="Q112" i="2"/>
  <c r="R112" i="2" s="1"/>
  <c r="Q108" i="2"/>
  <c r="R108" i="2" s="1"/>
  <c r="Q104" i="2"/>
  <c r="R104" i="2" s="1"/>
  <c r="Q100" i="2"/>
  <c r="R100" i="2" s="1"/>
  <c r="Q96" i="2"/>
  <c r="R96" i="2" s="1"/>
  <c r="Q92" i="2"/>
  <c r="R92" i="2" s="1"/>
  <c r="Q424" i="2"/>
  <c r="R424" i="2" s="1"/>
  <c r="Q420" i="2"/>
  <c r="R420" i="2" s="1"/>
  <c r="Q416" i="2"/>
  <c r="R416" i="2" s="1"/>
  <c r="Q412" i="2"/>
  <c r="R412" i="2" s="1"/>
  <c r="Q408" i="2"/>
  <c r="R408" i="2" s="1"/>
  <c r="Q404" i="2"/>
  <c r="R404" i="2" s="1"/>
  <c r="Q400" i="2"/>
  <c r="R400" i="2" s="1"/>
  <c r="Q396" i="2"/>
  <c r="R396" i="2" s="1"/>
  <c r="Q392" i="2"/>
  <c r="R392" i="2" s="1"/>
  <c r="Q388" i="2"/>
  <c r="R388" i="2" s="1"/>
  <c r="Q384" i="2"/>
  <c r="R384" i="2" s="1"/>
  <c r="Q380" i="2"/>
  <c r="R380" i="2" s="1"/>
  <c r="Q376" i="2"/>
  <c r="R376" i="2" s="1"/>
  <c r="Q372" i="2"/>
  <c r="R372" i="2" s="1"/>
  <c r="Q368" i="2"/>
  <c r="R368" i="2" s="1"/>
  <c r="Q364" i="2"/>
  <c r="R364" i="2" s="1"/>
  <c r="Q360" i="2"/>
  <c r="R360" i="2" s="1"/>
  <c r="Q356" i="2"/>
  <c r="R356" i="2" s="1"/>
  <c r="Q352" i="2"/>
  <c r="R352" i="2" s="1"/>
  <c r="Q348" i="2"/>
  <c r="R348" i="2" s="1"/>
  <c r="Q344" i="2"/>
  <c r="R344" i="2" s="1"/>
  <c r="Q340" i="2"/>
  <c r="R340" i="2" s="1"/>
  <c r="Q336" i="2"/>
  <c r="R336" i="2" s="1"/>
  <c r="Q332" i="2"/>
  <c r="R332" i="2" s="1"/>
  <c r="Q328" i="2"/>
  <c r="R328" i="2" s="1"/>
  <c r="Q324" i="2"/>
  <c r="R324" i="2" s="1"/>
  <c r="Q320" i="2"/>
  <c r="R320" i="2" s="1"/>
  <c r="Q316" i="2"/>
  <c r="R316" i="2" s="1"/>
  <c r="Q312" i="2"/>
  <c r="R312" i="2" s="1"/>
  <c r="Q308" i="2"/>
  <c r="R308" i="2" s="1"/>
  <c r="Q304" i="2"/>
  <c r="R304" i="2" s="1"/>
  <c r="Q300" i="2"/>
  <c r="R300" i="2" s="1"/>
  <c r="Q296" i="2"/>
  <c r="R296" i="2" s="1"/>
  <c r="Q292" i="2"/>
  <c r="R292" i="2" s="1"/>
  <c r="Q288" i="2"/>
  <c r="R288" i="2" s="1"/>
  <c r="Q284" i="2"/>
  <c r="R284" i="2" s="1"/>
  <c r="Q280" i="2"/>
  <c r="R280" i="2" s="1"/>
  <c r="Q276" i="2"/>
  <c r="R276" i="2" s="1"/>
  <c r="Q272" i="2"/>
  <c r="R272" i="2" s="1"/>
  <c r="Q268" i="2"/>
  <c r="R268" i="2" s="1"/>
  <c r="Q264" i="2"/>
  <c r="R264" i="2" s="1"/>
  <c r="Q257" i="2"/>
  <c r="R257" i="2" s="1"/>
  <c r="Q253" i="2"/>
  <c r="R253" i="2" s="1"/>
  <c r="Q245" i="2"/>
  <c r="R245" i="2" s="1"/>
  <c r="Q241" i="2"/>
  <c r="R241" i="2" s="1"/>
  <c r="Q233" i="2"/>
  <c r="R233" i="2" s="1"/>
  <c r="Q229" i="2"/>
  <c r="R229" i="2" s="1"/>
  <c r="Q217" i="2"/>
  <c r="R217" i="2" s="1"/>
  <c r="Q212" i="2"/>
  <c r="R212" i="2" s="1"/>
  <c r="Q208" i="2"/>
  <c r="R208" i="2" s="1"/>
  <c r="Q204" i="2"/>
  <c r="R204" i="2" s="1"/>
  <c r="Q200" i="2"/>
  <c r="R200" i="2" s="1"/>
  <c r="Q196" i="2"/>
  <c r="R196" i="2" s="1"/>
  <c r="Q192" i="2"/>
  <c r="R192" i="2" s="1"/>
  <c r="Q188" i="2"/>
  <c r="R188" i="2" s="1"/>
  <c r="Q184" i="2"/>
  <c r="R184" i="2" s="1"/>
  <c r="Q180" i="2"/>
  <c r="R180" i="2" s="1"/>
  <c r="Q176" i="2"/>
  <c r="R176" i="2" s="1"/>
  <c r="Q172" i="2"/>
  <c r="R172" i="2" s="1"/>
  <c r="Q168" i="2"/>
  <c r="R168" i="2" s="1"/>
  <c r="Q164" i="2"/>
  <c r="R164" i="2" s="1"/>
  <c r="Q160" i="2"/>
  <c r="R160" i="2" s="1"/>
  <c r="Q77" i="2"/>
  <c r="R77" i="2" s="1"/>
  <c r="Q69" i="2"/>
  <c r="R69" i="2" s="1"/>
  <c r="Q57" i="2"/>
  <c r="R57" i="2" s="1"/>
  <c r="Q49" i="2"/>
  <c r="R49" i="2" s="1"/>
  <c r="Q45" i="2"/>
  <c r="R45" i="2" s="1"/>
  <c r="Q37" i="2"/>
  <c r="R37" i="2" s="1"/>
  <c r="Q29" i="2"/>
  <c r="R29" i="2" s="1"/>
  <c r="Q25" i="2"/>
  <c r="R25" i="2" s="1"/>
  <c r="Q21" i="2"/>
  <c r="R21" i="2" s="1"/>
  <c r="Q17" i="2"/>
  <c r="R17" i="2" s="1"/>
  <c r="Q10" i="2"/>
  <c r="R10" i="2" s="1"/>
  <c r="Q390" i="2"/>
  <c r="R390" i="2" s="1"/>
  <c r="Q386" i="2"/>
  <c r="R386" i="2" s="1"/>
  <c r="Q382" i="2"/>
  <c r="R382" i="2" s="1"/>
  <c r="Q378" i="2"/>
  <c r="R378" i="2" s="1"/>
  <c r="Q374" i="2"/>
  <c r="R374" i="2" s="1"/>
  <c r="Q370" i="2"/>
  <c r="R370" i="2" s="1"/>
  <c r="Q366" i="2"/>
  <c r="R366" i="2" s="1"/>
  <c r="Q358" i="2"/>
  <c r="R358" i="2" s="1"/>
  <c r="Q354" i="2"/>
  <c r="R354" i="2" s="1"/>
  <c r="Q350" i="2"/>
  <c r="R350" i="2" s="1"/>
  <c r="Q346" i="2"/>
  <c r="R346" i="2" s="1"/>
  <c r="Q342" i="2"/>
  <c r="R342" i="2" s="1"/>
  <c r="Q338" i="2"/>
  <c r="R338" i="2" s="1"/>
  <c r="Q318" i="2"/>
  <c r="R318" i="2" s="1"/>
  <c r="Q314" i="2"/>
  <c r="R314" i="2" s="1"/>
  <c r="Q306" i="2"/>
  <c r="R306" i="2" s="1"/>
  <c r="Q302" i="2"/>
  <c r="R302" i="2" s="1"/>
  <c r="Q294" i="2"/>
  <c r="R294" i="2" s="1"/>
  <c r="Q282" i="2"/>
  <c r="R282" i="2" s="1"/>
  <c r="Q278" i="2"/>
  <c r="R278" i="2" s="1"/>
  <c r="Q274" i="2"/>
  <c r="R274" i="2" s="1"/>
  <c r="Q270" i="2"/>
  <c r="R270" i="2" s="1"/>
  <c r="Q266" i="2"/>
  <c r="R266" i="2" s="1"/>
  <c r="Q262" i="2"/>
  <c r="R262" i="2" s="1"/>
  <c r="Q258" i="2"/>
  <c r="R258" i="2" s="1"/>
  <c r="Q254" i="2"/>
  <c r="R254" i="2" s="1"/>
  <c r="Q214" i="2"/>
  <c r="R214" i="2" s="1"/>
  <c r="Q209" i="2"/>
  <c r="R209" i="2" s="1"/>
  <c r="Q205" i="2"/>
  <c r="R205" i="2" s="1"/>
  <c r="Q201" i="2"/>
  <c r="R201" i="2" s="1"/>
  <c r="Q197" i="2"/>
  <c r="R197" i="2" s="1"/>
  <c r="Q193" i="2"/>
  <c r="R193" i="2" s="1"/>
  <c r="Q189" i="2"/>
  <c r="R189" i="2" s="1"/>
  <c r="Q185" i="2"/>
  <c r="R185" i="2" s="1"/>
  <c r="Q177" i="2"/>
  <c r="R177" i="2" s="1"/>
  <c r="Q173" i="2"/>
  <c r="R173" i="2" s="1"/>
  <c r="Q169" i="2"/>
  <c r="R169" i="2" s="1"/>
  <c r="Q165" i="2"/>
  <c r="R165" i="2" s="1"/>
  <c r="Q161" i="2"/>
  <c r="R161" i="2" s="1"/>
  <c r="Q84" i="2"/>
  <c r="R84" i="2" s="1"/>
  <c r="Q78" i="2"/>
  <c r="R78" i="2" s="1"/>
  <c r="Q74" i="2"/>
  <c r="R74" i="2" s="1"/>
  <c r="Q70" i="2"/>
  <c r="R70" i="2" s="1"/>
  <c r="Q66" i="2"/>
  <c r="R66" i="2" s="1"/>
  <c r="Q62" i="2"/>
  <c r="R62" i="2" s="1"/>
  <c r="Q58" i="2"/>
  <c r="R58" i="2" s="1"/>
  <c r="Q54" i="2"/>
  <c r="R54" i="2" s="1"/>
  <c r="Q50" i="2"/>
  <c r="R50" i="2" s="1"/>
  <c r="Q46" i="2"/>
  <c r="R46" i="2" s="1"/>
  <c r="Q42" i="2"/>
  <c r="R42" i="2" s="1"/>
  <c r="Q38" i="2"/>
  <c r="R38" i="2" s="1"/>
  <c r="Q34" i="2"/>
  <c r="R34" i="2" s="1"/>
  <c r="Q30" i="2"/>
  <c r="R30" i="2" s="1"/>
  <c r="Q26" i="2"/>
  <c r="R26" i="2" s="1"/>
  <c r="Q22" i="2"/>
  <c r="R22" i="2" s="1"/>
  <c r="Q18" i="2"/>
  <c r="R18" i="2" s="1"/>
  <c r="Q14" i="2"/>
  <c r="R14" i="2" s="1"/>
  <c r="Q11" i="2"/>
  <c r="R11" i="2" s="1"/>
  <c r="Q7" i="2"/>
  <c r="R7" i="2" s="1"/>
  <c r="Q81" i="2"/>
  <c r="R81" i="2" s="1"/>
  <c r="Q53" i="2"/>
  <c r="R53" i="2" s="1"/>
  <c r="Q41" i="2"/>
  <c r="R41" i="2" s="1"/>
  <c r="Q33" i="2"/>
  <c r="R33" i="2" s="1"/>
  <c r="Q406" i="2"/>
  <c r="R406" i="2" s="1"/>
  <c r="Q362" i="2"/>
  <c r="R362" i="2" s="1"/>
  <c r="Q334" i="2"/>
  <c r="R334" i="2" s="1"/>
  <c r="Q423" i="2"/>
  <c r="R423" i="2" s="1"/>
  <c r="Q419" i="2"/>
  <c r="R419" i="2" s="1"/>
  <c r="Q411" i="2"/>
  <c r="R411" i="2" s="1"/>
  <c r="Q391" i="2"/>
  <c r="R391" i="2" s="1"/>
  <c r="Q387" i="2"/>
  <c r="R387" i="2" s="1"/>
  <c r="Q383" i="2"/>
  <c r="R383" i="2" s="1"/>
  <c r="Q379" i="2"/>
  <c r="R379" i="2" s="1"/>
  <c r="Q375" i="2"/>
  <c r="R375" i="2" s="1"/>
  <c r="Q371" i="2"/>
  <c r="R371" i="2" s="1"/>
  <c r="Q367" i="2"/>
  <c r="R367" i="2" s="1"/>
  <c r="Q363" i="2"/>
  <c r="R363" i="2" s="1"/>
  <c r="Q359" i="2"/>
  <c r="R359" i="2" s="1"/>
  <c r="Q355" i="2"/>
  <c r="R355" i="2" s="1"/>
  <c r="Q351" i="2"/>
  <c r="R351" i="2" s="1"/>
  <c r="Q347" i="2"/>
  <c r="R347" i="2" s="1"/>
  <c r="Q343" i="2"/>
  <c r="R343" i="2" s="1"/>
  <c r="Q339" i="2"/>
  <c r="R339" i="2" s="1"/>
  <c r="Q335" i="2"/>
  <c r="R335" i="2" s="1"/>
  <c r="Q315" i="2"/>
  <c r="R315" i="2" s="1"/>
  <c r="Q311" i="2"/>
  <c r="R311" i="2" s="1"/>
  <c r="Q299" i="2"/>
  <c r="R299" i="2" s="1"/>
  <c r="Q295" i="2"/>
  <c r="R295" i="2" s="1"/>
  <c r="Q283" i="2"/>
  <c r="R283" i="2" s="1"/>
  <c r="Q279" i="2"/>
  <c r="R279" i="2" s="1"/>
  <c r="Q275" i="2"/>
  <c r="R275" i="2" s="1"/>
  <c r="Q271" i="2"/>
  <c r="R271" i="2" s="1"/>
  <c r="Q267" i="2"/>
  <c r="R267" i="2" s="1"/>
  <c r="Q263" i="2"/>
  <c r="R263" i="2" s="1"/>
  <c r="Q259" i="2"/>
  <c r="R259" i="2" s="1"/>
  <c r="Q255" i="2"/>
  <c r="R255" i="2" s="1"/>
  <c r="Q251" i="2"/>
  <c r="R251" i="2" s="1"/>
  <c r="Q247" i="2"/>
  <c r="R247" i="2" s="1"/>
  <c r="Q243" i="2"/>
  <c r="R243" i="2" s="1"/>
  <c r="Q231" i="2"/>
  <c r="R231" i="2" s="1"/>
  <c r="Q210" i="2"/>
  <c r="R210" i="2" s="1"/>
  <c r="Q206" i="2"/>
  <c r="R206" i="2" s="1"/>
  <c r="Q202" i="2"/>
  <c r="R202" i="2" s="1"/>
  <c r="Q198" i="2"/>
  <c r="R198" i="2" s="1"/>
  <c r="Q194" i="2"/>
  <c r="R194" i="2" s="1"/>
  <c r="Q190" i="2"/>
  <c r="R190" i="2" s="1"/>
  <c r="Q186" i="2"/>
  <c r="R186" i="2" s="1"/>
  <c r="Q182" i="2"/>
  <c r="R182" i="2" s="1"/>
  <c r="Q174" i="2"/>
  <c r="R174" i="2" s="1"/>
  <c r="Q170" i="2"/>
  <c r="R170" i="2" s="1"/>
  <c r="Q166" i="2"/>
  <c r="R166" i="2" s="1"/>
  <c r="Q162" i="2"/>
  <c r="R162" i="2" s="1"/>
  <c r="Q158" i="2"/>
  <c r="R158" i="2" s="1"/>
  <c r="Q79" i="2"/>
  <c r="R79" i="2" s="1"/>
  <c r="Q67" i="2"/>
  <c r="R67" i="2" s="1"/>
  <c r="Q63" i="2"/>
  <c r="R63" i="2" s="1"/>
  <c r="Q59" i="2"/>
  <c r="R59" i="2" s="1"/>
  <c r="Q51" i="2"/>
  <c r="R51" i="2" s="1"/>
  <c r="Q43" i="2"/>
  <c r="R43" i="2" s="1"/>
  <c r="Q39" i="2"/>
  <c r="R39" i="2" s="1"/>
  <c r="Q35" i="2"/>
  <c r="R35" i="2" s="1"/>
  <c r="Q31" i="2"/>
  <c r="R31" i="2" s="1"/>
  <c r="Q27" i="2"/>
  <c r="R27" i="2" s="1"/>
  <c r="Q23" i="2"/>
  <c r="R23" i="2" s="1"/>
  <c r="Q19" i="2"/>
  <c r="R19" i="2" s="1"/>
  <c r="Q15" i="2"/>
  <c r="R15" i="2" s="1"/>
  <c r="Q12" i="2"/>
  <c r="R12" i="2" s="1"/>
  <c r="Q8" i="2"/>
  <c r="R8" i="2" s="1"/>
  <c r="Q422" i="2"/>
  <c r="R422" i="2" s="1"/>
  <c r="Q414" i="2"/>
  <c r="R414" i="2" s="1"/>
  <c r="Q394" i="2"/>
  <c r="R394" i="2" s="1"/>
  <c r="Q326" i="2"/>
  <c r="R326" i="2" s="1"/>
  <c r="Q322" i="2"/>
  <c r="R322" i="2" s="1"/>
  <c r="Q310" i="2"/>
  <c r="R310" i="2" s="1"/>
  <c r="Q298" i="2"/>
  <c r="R298" i="2" s="1"/>
  <c r="Q290" i="2"/>
  <c r="R290" i="2" s="1"/>
  <c r="Q286" i="2"/>
  <c r="R286" i="2" s="1"/>
  <c r="Q250" i="2"/>
  <c r="R250" i="2" s="1"/>
  <c r="Q246" i="2"/>
  <c r="R246" i="2" s="1"/>
  <c r="Q242" i="2"/>
  <c r="R242" i="2" s="1"/>
  <c r="Q238" i="2"/>
  <c r="R238" i="2" s="1"/>
  <c r="Q234" i="2"/>
  <c r="R234" i="2" s="1"/>
  <c r="Q230" i="2"/>
  <c r="R230" i="2" s="1"/>
  <c r="Q226" i="2"/>
  <c r="R226" i="2" s="1"/>
  <c r="Q222" i="2"/>
  <c r="R222" i="2" s="1"/>
  <c r="Q218" i="2"/>
  <c r="R218" i="2" s="1"/>
  <c r="Q181" i="2"/>
  <c r="R181" i="2" s="1"/>
  <c r="Q88" i="2"/>
  <c r="R88" i="2" s="1"/>
  <c r="Q82" i="2"/>
  <c r="R82" i="2" s="1"/>
  <c r="Q421" i="2"/>
  <c r="R421" i="2" s="1"/>
  <c r="Q417" i="2"/>
  <c r="R417" i="2" s="1"/>
  <c r="Q413" i="2"/>
  <c r="R413" i="2" s="1"/>
  <c r="Q409" i="2"/>
  <c r="R409" i="2" s="1"/>
  <c r="Q401" i="2"/>
  <c r="R401" i="2" s="1"/>
  <c r="Q397" i="2"/>
  <c r="R397" i="2" s="1"/>
  <c r="Q333" i="2"/>
  <c r="R333" i="2" s="1"/>
  <c r="Q329" i="2"/>
  <c r="R329" i="2" s="1"/>
  <c r="Q321" i="2"/>
  <c r="R321" i="2" s="1"/>
  <c r="Q317" i="2"/>
  <c r="R317" i="2" s="1"/>
  <c r="Q313" i="2"/>
  <c r="R313" i="2" s="1"/>
  <c r="Q297" i="2"/>
  <c r="R297" i="2" s="1"/>
  <c r="Q293" i="2"/>
  <c r="R293" i="2" s="1"/>
  <c r="Q289" i="2"/>
  <c r="R289" i="2" s="1"/>
  <c r="Q249" i="2"/>
  <c r="R249" i="2" s="1"/>
  <c r="Q237" i="2"/>
  <c r="R237" i="2" s="1"/>
  <c r="Q225" i="2"/>
  <c r="R225" i="2" s="1"/>
  <c r="Q221" i="2"/>
  <c r="R221" i="2" s="1"/>
  <c r="Q87" i="2"/>
  <c r="R87" i="2" s="1"/>
  <c r="Q83" i="2"/>
  <c r="R83" i="2" s="1"/>
  <c r="Q73" i="2"/>
  <c r="R73" i="2" s="1"/>
  <c r="Q65" i="2"/>
  <c r="R65" i="2" s="1"/>
  <c r="Q61" i="2"/>
  <c r="R61" i="2" s="1"/>
  <c r="Q418" i="2"/>
  <c r="R418" i="2" s="1"/>
  <c r="Q410" i="2"/>
  <c r="R410" i="2" s="1"/>
  <c r="Q402" i="2"/>
  <c r="R402" i="2" s="1"/>
  <c r="Q398" i="2"/>
  <c r="R398" i="2" s="1"/>
  <c r="Q330" i="2"/>
  <c r="R330" i="2" s="1"/>
  <c r="Q415" i="2"/>
  <c r="R415" i="2" s="1"/>
  <c r="Q407" i="2"/>
  <c r="R407" i="2" s="1"/>
  <c r="Q403" i="2"/>
  <c r="R403" i="2" s="1"/>
  <c r="Q399" i="2"/>
  <c r="R399" i="2" s="1"/>
  <c r="Q395" i="2"/>
  <c r="R395" i="2" s="1"/>
  <c r="Q331" i="2"/>
  <c r="R331" i="2" s="1"/>
  <c r="Q327" i="2"/>
  <c r="R327" i="2" s="1"/>
  <c r="Q323" i="2"/>
  <c r="R323" i="2" s="1"/>
  <c r="Q319" i="2"/>
  <c r="R319" i="2" s="1"/>
  <c r="Q307" i="2"/>
  <c r="R307" i="2" s="1"/>
  <c r="Q303" i="2"/>
  <c r="R303" i="2" s="1"/>
  <c r="Q291" i="2"/>
  <c r="R291" i="2" s="1"/>
  <c r="Q287" i="2"/>
  <c r="R287" i="2" s="1"/>
  <c r="Q239" i="2"/>
  <c r="R239" i="2" s="1"/>
  <c r="Q235" i="2"/>
  <c r="R235" i="2" s="1"/>
  <c r="Q227" i="2"/>
  <c r="R227" i="2" s="1"/>
  <c r="Q223" i="2"/>
  <c r="R223" i="2" s="1"/>
  <c r="Q219" i="2"/>
  <c r="R219" i="2" s="1"/>
  <c r="Q215" i="2"/>
  <c r="R215" i="2" s="1"/>
  <c r="Q178" i="2"/>
  <c r="R178" i="2" s="1"/>
  <c r="Q85" i="2"/>
  <c r="R85" i="2" s="1"/>
  <c r="Q75" i="2"/>
  <c r="R75" i="2" s="1"/>
  <c r="Q71" i="2"/>
  <c r="R71" i="2" s="1"/>
  <c r="Q55" i="2"/>
  <c r="R55" i="2" s="1"/>
  <c r="Q47" i="2"/>
  <c r="R47" i="2" s="1"/>
  <c r="Q2" i="2"/>
  <c r="R2" i="2" s="1"/>
</calcChain>
</file>

<file path=xl/comments1.xml><?xml version="1.0" encoding="utf-8"?>
<comments xmlns="http://schemas.openxmlformats.org/spreadsheetml/2006/main">
  <authors>
    <author>HP</author>
    <author>cshuler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Offscale high</t>
        </r>
      </text>
    </comment>
    <comment ref="L74" authorId="1" shapeId="0">
      <text>
        <r>
          <rPr>
            <b/>
            <sz val="9"/>
            <color indexed="81"/>
            <rFont val="Tahoma"/>
            <family val="2"/>
          </rPr>
          <t>cshuler:</t>
        </r>
        <r>
          <rPr>
            <sz val="9"/>
            <color indexed="81"/>
            <rFont val="Tahoma"/>
            <family val="2"/>
          </rPr>
          <t xml:space="preserve">
Look like this value is too low, same problemo as before? 
</t>
        </r>
      </text>
    </comment>
  </commentList>
</comments>
</file>

<file path=xl/sharedStrings.xml><?xml version="1.0" encoding="utf-8"?>
<sst xmlns="http://schemas.openxmlformats.org/spreadsheetml/2006/main" count="4403" uniqueCount="415">
  <si>
    <t>Village</t>
  </si>
  <si>
    <t>location</t>
  </si>
  <si>
    <t>Amaluia</t>
  </si>
  <si>
    <t>Amanave</t>
  </si>
  <si>
    <t>Fagaalu</t>
  </si>
  <si>
    <t>Leone</t>
  </si>
  <si>
    <t>Nua-Seetaga</t>
  </si>
  <si>
    <t>Poloa</t>
  </si>
  <si>
    <t>Alega</t>
  </si>
  <si>
    <t>Amouli</t>
  </si>
  <si>
    <t>Amaua</t>
  </si>
  <si>
    <t>Laulii</t>
  </si>
  <si>
    <t>Afono</t>
  </si>
  <si>
    <t>Aua</t>
  </si>
  <si>
    <t>Vatia</t>
  </si>
  <si>
    <t>Aoa</t>
  </si>
  <si>
    <t>CS</t>
  </si>
  <si>
    <t>Lat</t>
  </si>
  <si>
    <t>Long</t>
  </si>
  <si>
    <t>Owner</t>
  </si>
  <si>
    <t>R2R</t>
  </si>
  <si>
    <t>Salinity</t>
  </si>
  <si>
    <t>AFO-3P (var sal)</t>
  </si>
  <si>
    <t>AFONO</t>
  </si>
  <si>
    <t>FLO-1P (var sal)</t>
  </si>
  <si>
    <t>FAILOLO</t>
  </si>
  <si>
    <t>FALU-2P (var sal)</t>
  </si>
  <si>
    <t>FAGAALU</t>
  </si>
  <si>
    <t>FALU-4P</t>
  </si>
  <si>
    <t>PALA-2S</t>
  </si>
  <si>
    <t>TAFUNA</t>
  </si>
  <si>
    <t>LAR-1P (var sal)</t>
  </si>
  <si>
    <t>FAGATELE</t>
  </si>
  <si>
    <t>FALU-CSP-S</t>
  </si>
  <si>
    <t>FALU-CSP-M</t>
  </si>
  <si>
    <t>FALU-CSP-N</t>
  </si>
  <si>
    <t>FALU-CSP-3S</t>
  </si>
  <si>
    <t>FALU-CSP-3N</t>
  </si>
  <si>
    <t>PALA-CSP-1</t>
  </si>
  <si>
    <t>PALA-CSP-2</t>
  </si>
  <si>
    <t>PALA-CSP-4</t>
  </si>
  <si>
    <t>PALA-CSP-5</t>
  </si>
  <si>
    <t>PALA-CSP-3</t>
  </si>
  <si>
    <t>LEO-CSP-1</t>
  </si>
  <si>
    <t>MALAELOA</t>
  </si>
  <si>
    <t>VATI-CSP-1</t>
  </si>
  <si>
    <t>VATIA</t>
  </si>
  <si>
    <t>VATI-CSP-2</t>
  </si>
  <si>
    <t>TELE-CSP-1</t>
  </si>
  <si>
    <t>TIMU-CSP-1</t>
  </si>
  <si>
    <t>TAPUTIMU</t>
  </si>
  <si>
    <t>Pala-S-22</t>
  </si>
  <si>
    <t>VATI-csp-21</t>
  </si>
  <si>
    <t>Vati-CSP-Lanch</t>
  </si>
  <si>
    <t>vati-ts-CSP</t>
  </si>
  <si>
    <t>oa-CSP-2</t>
  </si>
  <si>
    <t>OA</t>
  </si>
  <si>
    <t>oa-CSP-1</t>
  </si>
  <si>
    <t>leo-CSP-21</t>
  </si>
  <si>
    <t>falu-CSP-n-3</t>
  </si>
  <si>
    <t>PALA-CSP-2-2</t>
  </si>
  <si>
    <t>VATI-CSP-B</t>
  </si>
  <si>
    <t>VATI-CSP-A</t>
  </si>
  <si>
    <t>OA-CSP-A1</t>
  </si>
  <si>
    <t>OA-CSP-B</t>
  </si>
  <si>
    <t>OA-CSP-A2</t>
  </si>
  <si>
    <t>Falu-CSP-S-P</t>
  </si>
  <si>
    <t>Falu-CSP-N-P</t>
  </si>
  <si>
    <t>CKS</t>
  </si>
  <si>
    <t>Date</t>
  </si>
  <si>
    <t>NO2_uM</t>
  </si>
  <si>
    <t>NO3_uM</t>
  </si>
  <si>
    <t>Sampling_Month</t>
  </si>
  <si>
    <t xml:space="preserve">sequential_sampling </t>
  </si>
  <si>
    <t>Date_Sampling</t>
  </si>
  <si>
    <t>Site</t>
  </si>
  <si>
    <t>Village_stream</t>
  </si>
  <si>
    <t>September</t>
  </si>
  <si>
    <t>September_1</t>
  </si>
  <si>
    <t>Vaipuna</t>
  </si>
  <si>
    <t>Stream</t>
  </si>
  <si>
    <t>Laloafu</t>
  </si>
  <si>
    <t>Puna</t>
  </si>
  <si>
    <t>Asili</t>
  </si>
  <si>
    <t>No name</t>
  </si>
  <si>
    <t>Fagamalo</t>
  </si>
  <si>
    <t>Matavai</t>
  </si>
  <si>
    <t>Leafu</t>
  </si>
  <si>
    <t>Maloata</t>
  </si>
  <si>
    <t>Matuu</t>
  </si>
  <si>
    <t>Afuelo</t>
  </si>
  <si>
    <t>Saonapule</t>
  </si>
  <si>
    <t>Nuuuli</t>
  </si>
  <si>
    <t>Amalie</t>
  </si>
  <si>
    <t>Vaitele</t>
  </si>
  <si>
    <t>September_2</t>
  </si>
  <si>
    <t>Alofau</t>
  </si>
  <si>
    <t>Fogalilima</t>
  </si>
  <si>
    <t>Nuu</t>
  </si>
  <si>
    <t>Laloi</t>
  </si>
  <si>
    <t>Televai</t>
  </si>
  <si>
    <t>Tapua</t>
  </si>
  <si>
    <t>Vaitolu</t>
  </si>
  <si>
    <t>Fagaitua</t>
  </si>
  <si>
    <t>Tialu</t>
  </si>
  <si>
    <t>Siapapa</t>
  </si>
  <si>
    <t>Fagatele</t>
  </si>
  <si>
    <t>Masausi</t>
  </si>
  <si>
    <t>Panata</t>
  </si>
  <si>
    <t>Vaipito</t>
  </si>
  <si>
    <t>Masefau</t>
  </si>
  <si>
    <t>Talaloa</t>
  </si>
  <si>
    <t>September_3</t>
  </si>
  <si>
    <t>Pago</t>
  </si>
  <si>
    <t>Amalau</t>
  </si>
  <si>
    <t>Tiaiu</t>
  </si>
  <si>
    <t>Lalomauna</t>
  </si>
  <si>
    <t>Fagasa</t>
  </si>
  <si>
    <t>Leele</t>
  </si>
  <si>
    <t>Agasii</t>
  </si>
  <si>
    <t>Oa</t>
  </si>
  <si>
    <t>Faatafe</t>
  </si>
  <si>
    <t>Gaoa</t>
  </si>
  <si>
    <t>Lausaa</t>
  </si>
  <si>
    <t>November</t>
  </si>
  <si>
    <t>November_1</t>
  </si>
  <si>
    <t>November_2</t>
  </si>
  <si>
    <t>November_3</t>
  </si>
  <si>
    <t>Tafeu</t>
  </si>
  <si>
    <t>December</t>
  </si>
  <si>
    <t>December_1</t>
  </si>
  <si>
    <t>December_2</t>
  </si>
  <si>
    <t>December_3</t>
  </si>
  <si>
    <t xml:space="preserve">January </t>
  </si>
  <si>
    <t>January_1</t>
  </si>
  <si>
    <t>January_2</t>
  </si>
  <si>
    <t>January_3</t>
  </si>
  <si>
    <t>February</t>
  </si>
  <si>
    <t>February_1</t>
  </si>
  <si>
    <t>February_2</t>
  </si>
  <si>
    <t>February_3</t>
  </si>
  <si>
    <t xml:space="preserve">March </t>
  </si>
  <si>
    <t>March_1</t>
  </si>
  <si>
    <t>March_2</t>
  </si>
  <si>
    <t>March_3</t>
  </si>
  <si>
    <t>April</t>
  </si>
  <si>
    <t>April_1</t>
  </si>
  <si>
    <t>April_2</t>
  </si>
  <si>
    <t>April_3</t>
  </si>
  <si>
    <t>May</t>
  </si>
  <si>
    <t>May_1</t>
  </si>
  <si>
    <t>May_2</t>
  </si>
  <si>
    <t>May_3</t>
  </si>
  <si>
    <t>June</t>
  </si>
  <si>
    <t>June_1</t>
  </si>
  <si>
    <t>June_2</t>
  </si>
  <si>
    <t>June_3</t>
  </si>
  <si>
    <t xml:space="preserve">July </t>
  </si>
  <si>
    <t>July_1</t>
  </si>
  <si>
    <t>July_2</t>
  </si>
  <si>
    <t>July_3</t>
  </si>
  <si>
    <t xml:space="preserve">August </t>
  </si>
  <si>
    <t>August_1</t>
  </si>
  <si>
    <t>August_2</t>
  </si>
  <si>
    <t>August_3</t>
  </si>
  <si>
    <t>FID</t>
  </si>
  <si>
    <t>ident</t>
  </si>
  <si>
    <t>POINT_X</t>
  </si>
  <si>
    <t>POINT_Y</t>
  </si>
  <si>
    <t>Lon</t>
  </si>
  <si>
    <t>Sample_name</t>
  </si>
  <si>
    <t>Afono42718</t>
  </si>
  <si>
    <t>Afono42775</t>
  </si>
  <si>
    <t>Afono 42997</t>
  </si>
  <si>
    <t xml:space="preserve">Afono </t>
  </si>
  <si>
    <t>Alega42717</t>
  </si>
  <si>
    <t>Alega42774</t>
  </si>
  <si>
    <t>Alega 42998</t>
  </si>
  <si>
    <t xml:space="preserve">Alega </t>
  </si>
  <si>
    <t>Amaluia42716</t>
  </si>
  <si>
    <t>Amaluia42773</t>
  </si>
  <si>
    <t>Amaluia 42997</t>
  </si>
  <si>
    <t xml:space="preserve">Amaluia </t>
  </si>
  <si>
    <t>Amanave42716</t>
  </si>
  <si>
    <t>Amanave42773</t>
  </si>
  <si>
    <t>Amanave 42997</t>
  </si>
  <si>
    <t xml:space="preserve">Amanave </t>
  </si>
  <si>
    <t>Amaua42717</t>
  </si>
  <si>
    <t>Amaua42774</t>
  </si>
  <si>
    <t>Amaua42998</t>
  </si>
  <si>
    <t>Amouli42717</t>
  </si>
  <si>
    <t>Amouli42774</t>
  </si>
  <si>
    <t>Amouli 42998</t>
  </si>
  <si>
    <t xml:space="preserve">Amouli </t>
  </si>
  <si>
    <t>Aoa42774</t>
  </si>
  <si>
    <t>Aoa42998</t>
  </si>
  <si>
    <t>Aua42718</t>
  </si>
  <si>
    <t>Aua42775</t>
  </si>
  <si>
    <t>Aua 42999</t>
  </si>
  <si>
    <t xml:space="preserve">Aua </t>
  </si>
  <si>
    <t>Fagaalu42716</t>
  </si>
  <si>
    <t>Fagaalu42773</t>
  </si>
  <si>
    <t>Fagaalu 42997</t>
  </si>
  <si>
    <t xml:space="preserve">Fagaalu </t>
  </si>
  <si>
    <t>Laulii42717</t>
  </si>
  <si>
    <t>Laulii42774</t>
  </si>
  <si>
    <t>Laulii 42998</t>
  </si>
  <si>
    <t xml:space="preserve">Laulii </t>
  </si>
  <si>
    <t>Leone42716</t>
  </si>
  <si>
    <t>Leone42773</t>
  </si>
  <si>
    <t>Leone 42997</t>
  </si>
  <si>
    <t xml:space="preserve">Leone </t>
  </si>
  <si>
    <t>Nua Seetaga 42997</t>
  </si>
  <si>
    <t xml:space="preserve">Nua Seetaga </t>
  </si>
  <si>
    <t>Nua-Seetaga42716</t>
  </si>
  <si>
    <t>Nua-Seetaga42773</t>
  </si>
  <si>
    <t>Poloa42716</t>
  </si>
  <si>
    <t>Poloa42773</t>
  </si>
  <si>
    <t>Poloa 42997</t>
  </si>
  <si>
    <t xml:space="preserve">Poloa </t>
  </si>
  <si>
    <t>Vatia42718</t>
  </si>
  <si>
    <t>Vatia42775</t>
  </si>
  <si>
    <t>Vatia 42999</t>
  </si>
  <si>
    <t xml:space="preserve">Vatia </t>
  </si>
  <si>
    <t>Nitrite_mgpL</t>
  </si>
  <si>
    <t>Nitrate_mgpL</t>
  </si>
  <si>
    <t>Ammonia_mgpL</t>
  </si>
  <si>
    <t>Ammonia_uM</t>
  </si>
  <si>
    <t>DIN_uM</t>
  </si>
  <si>
    <t>#</t>
  </si>
  <si>
    <t>Time</t>
  </si>
  <si>
    <t>Gauge height (inches)</t>
  </si>
  <si>
    <t>Stream Flow</t>
  </si>
  <si>
    <t>GPS waypoints</t>
  </si>
  <si>
    <t>Low Tide</t>
  </si>
  <si>
    <t>Time from Low Tide</t>
  </si>
  <si>
    <t>Low Tide Height (ft)</t>
  </si>
  <si>
    <t>Notes</t>
  </si>
  <si>
    <t>Fagmalo</t>
  </si>
  <si>
    <t/>
  </si>
  <si>
    <t>Converted from 41cm</t>
  </si>
  <si>
    <t>Smells like sewage</t>
  </si>
  <si>
    <t>Brackish - mangroves</t>
  </si>
  <si>
    <t>no name</t>
  </si>
  <si>
    <t>Stagnant</t>
  </si>
  <si>
    <t>Gauge dry, change to other side of bridge</t>
  </si>
  <si>
    <t>Collect water sample upstream where fresh water enters brackish pool</t>
  </si>
  <si>
    <t>Brackish</t>
  </si>
  <si>
    <t>No stream flow, possibly brackish</t>
  </si>
  <si>
    <t>Need to do at low low tide</t>
  </si>
  <si>
    <t xml:space="preserve">Brackish? </t>
  </si>
  <si>
    <t>Lalolamauna</t>
  </si>
  <si>
    <t>Possibly brackish? Mark has changed</t>
  </si>
  <si>
    <t xml:space="preserve">Possibly brackish?  </t>
  </si>
  <si>
    <t>Brackish? New gauge location (new is at WP 148)</t>
  </si>
  <si>
    <t>Tiaiu Falls</t>
  </si>
  <si>
    <t>Brackish?</t>
  </si>
  <si>
    <t>Gauge = 50cm, converts to 19.7 inches</t>
  </si>
  <si>
    <t>Original gauge dry. New gauge mark moved - hold so that blue mark is in line with 1m mark</t>
  </si>
  <si>
    <t>Started raining</t>
  </si>
  <si>
    <t>Raining</t>
  </si>
  <si>
    <t>Original gauge dry. New gauge mark moved - now under bridge</t>
  </si>
  <si>
    <t>Original mark read 16.5" however rock had moved under the gauge therefore reading when touching bottom = 19.25</t>
  </si>
  <si>
    <t>Original gauge dry. Sand and pebbles from beach</t>
  </si>
  <si>
    <t xml:space="preserve">Puna Spring next to Piggery </t>
  </si>
  <si>
    <t>Stream not flowing into the ocean</t>
  </si>
  <si>
    <t>Steps on far side of bridge to get down</t>
  </si>
  <si>
    <t>No flow, stagnant and full of trash</t>
  </si>
  <si>
    <t>Standing water, stinky. No water at gauge marking</t>
  </si>
  <si>
    <t>Sand covering gauge area. New gauge mark moved closer to beach</t>
  </si>
  <si>
    <t>New gauge mark is upstream on corner wall</t>
  </si>
  <si>
    <t xml:space="preserve">New gauge spot: Jam into center of black plastic pipe </t>
  </si>
  <si>
    <t>Collect sample upstream from brackish pool</t>
  </si>
  <si>
    <t>Sample in middle where both mangrove streams meet</t>
  </si>
  <si>
    <t>Sample at corner closest to stream</t>
  </si>
  <si>
    <t>Stagnant with trash. No stream flow through to the ocean</t>
  </si>
  <si>
    <t>New gauge location on stream side of bridge @ corner. Take streat sample at original site where stream flows out</t>
  </si>
  <si>
    <r>
      <t>Sand build up.</t>
    </r>
    <r>
      <rPr>
        <b/>
        <sz val="12"/>
        <color theme="1"/>
        <rFont val="Calibri"/>
        <family val="2"/>
        <scheme val="minor"/>
      </rPr>
      <t xml:space="preserve"> Move gauge upstream?</t>
    </r>
  </si>
  <si>
    <r>
      <t xml:space="preserve">Sand and gravel blocking gauge. Salinty at gauge = 2. Walk up towards shower. </t>
    </r>
    <r>
      <rPr>
        <b/>
        <sz val="12"/>
        <color theme="1"/>
        <rFont val="Calibri"/>
        <family val="2"/>
        <scheme val="minor"/>
      </rPr>
      <t>New gauge - see photos ***</t>
    </r>
  </si>
  <si>
    <t>walk around corner where salinity = 0 * photo</t>
  </si>
  <si>
    <r>
      <t>New gauge mark above old one</t>
    </r>
    <r>
      <rPr>
        <b/>
        <sz val="12"/>
        <color theme="1"/>
        <rFont val="Calibri"/>
        <family val="2"/>
        <scheme val="minor"/>
      </rPr>
      <t xml:space="preserve"> * move upstream...</t>
    </r>
  </si>
  <si>
    <t>New gauge mark done , couldn't find original</t>
  </si>
  <si>
    <t>Gauge in m = 45cm. Pebbles blocking stream mouth - no flow to ocean</t>
  </si>
  <si>
    <t>moved gauge upstream again. Blue mark in line with 1ft mark</t>
  </si>
  <si>
    <t>Smells bad, like pigshit. Also smelled weird by the ocean</t>
  </si>
  <si>
    <t>moved gauge - now bottom is on concrete</t>
  </si>
  <si>
    <t>Moved down ~ 3 inches</t>
  </si>
  <si>
    <t>Moved down 4 inches. Always line up with wall and concrete at bottom</t>
  </si>
  <si>
    <t>New gauge location setup (see photos)</t>
  </si>
  <si>
    <t>Moved to other side, new mark - bottom is concrete</t>
  </si>
  <si>
    <t>reading from original mark = 2.5". Salinity = 5 at original mark. New mark upstream = 4.5" See photo</t>
  </si>
  <si>
    <t>-----</t>
  </si>
  <si>
    <t>moved mark closer to DoH building, nr white pipe. Sand blocking stream but seeping through</t>
  </si>
  <si>
    <t>sample taken near gauge</t>
  </si>
  <si>
    <t>New gauge mark - left side of bridge</t>
  </si>
  <si>
    <t>Stream blocked from ocean but seeping through sand</t>
  </si>
  <si>
    <t>Moved gauge under bridge on ocean side (see photo)</t>
  </si>
  <si>
    <t>Standing water - saltwater from high tide</t>
  </si>
  <si>
    <t>original location for gauge with some sand accumulation, dug through to obtain original location</t>
  </si>
  <si>
    <t>new gauge spot under old bridge upstream</t>
  </si>
  <si>
    <t>new gauge spot under the bridge close to ocean</t>
  </si>
  <si>
    <t>washed out - gauge didn't touch bottom. Took sample upstream from bridge</t>
  </si>
  <si>
    <t xml:space="preserve">Sand washed away - used original gauge mark </t>
  </si>
  <si>
    <t>sampled way back where water was flowing strong - tidal influence + stream gauge moved back (photo)</t>
  </si>
  <si>
    <t>Oa Stream</t>
  </si>
  <si>
    <t>Oa CS</t>
  </si>
  <si>
    <t>Tafeu Stream</t>
  </si>
  <si>
    <t>60cm</t>
  </si>
  <si>
    <t>NA</t>
  </si>
  <si>
    <t>sand shifted - old gauge mark not valid; moved gauge back to rock, new gauge mark</t>
  </si>
  <si>
    <t>sand shifted - old gauge mark not valid; moved gauge back to 4th palm tree, new gauge mark</t>
  </si>
  <si>
    <t>salinity at pipe was 30; no water until next bridge; walk around; moved gauge next to bridge in front of Health Center</t>
  </si>
  <si>
    <t>gauge mark does not reflect stream height (standing brackish pool); stream flow was a trickle; measured salinity where stream flows into pool, collected from flowing stream not the pool</t>
  </si>
  <si>
    <t>stream flow was a trickle with standing puddles; measured salinity and collected sample upstream; salinity in pool was 30</t>
  </si>
  <si>
    <t>sample upstream where water is flowing, not near gauge</t>
  </si>
  <si>
    <t>shower outlet, oily, soapy layer on surface; outflow blocked - standing water</t>
  </si>
  <si>
    <t>moved gauge a little further upstream and around; blue mark should be at 1ft 4 inches</t>
  </si>
  <si>
    <t>flowing stream under bridge had salinity of 15; sampled at near gauge upstream</t>
  </si>
  <si>
    <t>rocks shifted - new gauge mark dry; found fainted old gauge mark - resprayed</t>
  </si>
  <si>
    <t>flow really low, wind pushing tide in sand</t>
  </si>
  <si>
    <t>4 and 3</t>
  </si>
  <si>
    <t>salinity also 30, 32, 33</t>
  </si>
  <si>
    <t>took reading from 2 CS; first reading from CS before store; second reading from CS in front of store</t>
  </si>
  <si>
    <t>Nua</t>
  </si>
  <si>
    <t>41 and 42</t>
  </si>
  <si>
    <t>GPS 41 - another CS; samples 42</t>
  </si>
  <si>
    <t>tide already coming in. ***Need to sample closer to low tide***</t>
  </si>
  <si>
    <t>Fagaalu 2</t>
  </si>
  <si>
    <t>tide was too high - need to go closer to low tide - move around site order when sampling CS (go to 19-23 first)</t>
  </si>
  <si>
    <t>tide was just low enough</t>
  </si>
  <si>
    <t>New gauge mark moved upstream again in Jan (photo Mias phone) off slope behind bldg. Rock close to mid stream. Top of mark in line with 1'5"</t>
  </si>
  <si>
    <t>Sand under bridge. Gauge moved back left arm on big rock (photo) salinity 17-19</t>
  </si>
  <si>
    <t>very brackish - drop?</t>
  </si>
  <si>
    <t>Moved gauge (January) same side -upstream- at end of cemented walkway (photo). Sample upstream from gauge</t>
  </si>
  <si>
    <t>Moved gauge (January) upstream on rock. Mark at 2ft 7in (photo) left side of stream if coming from the ocean</t>
  </si>
  <si>
    <t>no</t>
  </si>
  <si>
    <t>Heavy rain and stream flow</t>
  </si>
  <si>
    <t>2.1 m= 83 inches =6'9"</t>
  </si>
  <si>
    <t>Gauge mark moved (Nov) - bottum should lineup with concrete</t>
  </si>
  <si>
    <t>Always line up with wall and concrete at bottom (see photo)</t>
  </si>
  <si>
    <t>Sample at the spring - see photo for gauge location</t>
  </si>
  <si>
    <t>New gauge mark moved upstream to where stream flows (photo)</t>
  </si>
  <si>
    <t>new gauge mark - no water at old mark (see photo)</t>
  </si>
  <si>
    <t>sampled in middle (not near gauge) - less brackish downstream</t>
  </si>
  <si>
    <t>made new mark - on wall next to line 3ft. Reading at 2'3". See Photos.</t>
  </si>
  <si>
    <t>new mark next to old one as no water (see photos)</t>
  </si>
  <si>
    <t>new gauge next to old one - no water old gauge (see photos)</t>
  </si>
  <si>
    <t>rocks piled up - see photo - deduct extra height</t>
  </si>
  <si>
    <t>new gauge location - rocks piled up (see photo)</t>
  </si>
  <si>
    <t>sampled from pool. Also sampled the Malaeloa stream - very slow flow. Previous day was flowing for first time.</t>
  </si>
  <si>
    <t>Note - another small stream was flowing from an outflow pipe nearby the spring</t>
  </si>
  <si>
    <t>Bubbling up</t>
  </si>
  <si>
    <t>nice steady flow</t>
  </si>
  <si>
    <t>barely made it - tide coming in but nice strong flow</t>
  </si>
  <si>
    <t>GPS 49 sampled. #50 2nd CS bnut too low - waves mixed in</t>
  </si>
  <si>
    <t>see photo (phone), same mark but new mark lower than old mark</t>
  </si>
  <si>
    <t>No concrete at bottom (height diff 2.5 in)</t>
  </si>
  <si>
    <t>use mark closest to the ocean</t>
  </si>
  <si>
    <t>used mark close to bridge (left side if from upstream)</t>
  </si>
  <si>
    <t>(blocked by sand, seeping slowly to ocean)</t>
  </si>
  <si>
    <t>sprayed new mark in usual location</t>
  </si>
  <si>
    <t>green algae in stream; brown water</t>
  </si>
  <si>
    <t>car battery next to sample</t>
  </si>
  <si>
    <t>dogs are back!</t>
  </si>
  <si>
    <t>Backhoe excavating in RF, no water in stream; good site for drilling gauge</t>
  </si>
  <si>
    <t>VSD_ID</t>
  </si>
  <si>
    <t>Qual_flo</t>
  </si>
  <si>
    <t>Rain Notes</t>
  </si>
  <si>
    <t>12;40</t>
  </si>
  <si>
    <t>12;13</t>
  </si>
  <si>
    <t>?</t>
  </si>
  <si>
    <t>Guage_height_in</t>
  </si>
  <si>
    <t>Oa_No name</t>
  </si>
  <si>
    <t>Amaluia_Vaipuna</t>
  </si>
  <si>
    <t>Amanave_Puna</t>
  </si>
  <si>
    <t>Fagaalu_Fagaalu</t>
  </si>
  <si>
    <t>Nua-Seetaga_Saonapule</t>
  </si>
  <si>
    <t>Poloa_Vaitele</t>
  </si>
  <si>
    <t>Alega_Alega</t>
  </si>
  <si>
    <t>FAGAITUA</t>
  </si>
  <si>
    <t>Amouli_Laloi</t>
  </si>
  <si>
    <t>Laulii_Vaitele</t>
  </si>
  <si>
    <t>Afono_Pago</t>
  </si>
  <si>
    <t>Aua_Lalomauna</t>
  </si>
  <si>
    <t>Vatia_Gaoa</t>
  </si>
  <si>
    <t>Aoa_Tapua</t>
  </si>
  <si>
    <t>nostream</t>
  </si>
  <si>
    <t>Vatia_Faatafe</t>
  </si>
  <si>
    <t>Fagatele_No name</t>
  </si>
  <si>
    <t>Equivalent_sampled_shed</t>
  </si>
  <si>
    <t>UNMIXED_DIN_uM</t>
  </si>
  <si>
    <t>Leone_Maloata</t>
  </si>
  <si>
    <t>Uniqe_ID</t>
  </si>
  <si>
    <t>WS_2_Nua - Seetaga</t>
  </si>
  <si>
    <t>VLI-2C</t>
  </si>
  <si>
    <t>VAILOA</t>
  </si>
  <si>
    <t>WS_65_Fagatele - Larsen</t>
  </si>
  <si>
    <t>WS_0_Leone</t>
  </si>
  <si>
    <t>WS_4_Amanave</t>
  </si>
  <si>
    <t>WS_9_Fagaalu</t>
  </si>
  <si>
    <t>WS_98_Leone_Maloata</t>
  </si>
  <si>
    <t>WS_24_Nua - Seetaga</t>
  </si>
  <si>
    <t>WS_33_Poloa</t>
  </si>
  <si>
    <t>WS_35_Alega</t>
  </si>
  <si>
    <t>WS_62_Fagaitua</t>
  </si>
  <si>
    <t>WS_46_Amouli</t>
  </si>
  <si>
    <t>WS_67_Laulii - Aumi</t>
  </si>
  <si>
    <t>WS_75_Afono</t>
  </si>
  <si>
    <t>WS_77_Pago Pago Harbor</t>
  </si>
  <si>
    <t>WS_91_Vatia</t>
  </si>
  <si>
    <t>WS_58_Aoa</t>
  </si>
  <si>
    <t>WS_90_Vatia</t>
  </si>
  <si>
    <t>WS_66_Fagatele - Larsen</t>
  </si>
  <si>
    <t>WS_89_Afono</t>
  </si>
  <si>
    <t>WS_88_Nuuuli Pala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</si>
</sst>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0.00000"/>
    <numFmt numFmtId="166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10" fillId="3" borderId="0" applyNumberFormat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2" fillId="0" borderId="0" xfId="0" applyFont="1" applyBorder="1"/>
    <xf numFmtId="14" fontId="0" fillId="0" borderId="0" xfId="0" applyNumberFormat="1" applyBorder="1"/>
    <xf numFmtId="0" fontId="3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ill="1" applyBorder="1"/>
    <xf numFmtId="14" fontId="0" fillId="0" borderId="0" xfId="0" applyNumberFormat="1" applyFont="1" applyBorder="1"/>
    <xf numFmtId="0" fontId="0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Fill="1" applyBorder="1"/>
    <xf numFmtId="164" fontId="0" fillId="0" borderId="0" xfId="0" applyNumberFormat="1" applyFill="1" applyBorder="1"/>
    <xf numFmtId="2" fontId="0" fillId="2" borderId="0" xfId="0" applyNumberFormat="1" applyFont="1" applyFill="1" applyBorder="1"/>
    <xf numFmtId="0" fontId="5" fillId="0" borderId="0" xfId="0" applyFont="1" applyFill="1" applyBorder="1"/>
    <xf numFmtId="0" fontId="2" fillId="0" borderId="0" xfId="0" applyFont="1" applyFill="1" applyBorder="1"/>
    <xf numFmtId="164" fontId="2" fillId="0" borderId="0" xfId="0" applyNumberFormat="1" applyFont="1" applyFill="1" applyBorder="1"/>
    <xf numFmtId="2" fontId="2" fillId="2" borderId="0" xfId="0" applyNumberFormat="1" applyFont="1" applyFill="1" applyBorder="1"/>
    <xf numFmtId="165" fontId="0" fillId="0" borderId="0" xfId="0" applyNumberFormat="1" applyFill="1" applyBorder="1"/>
    <xf numFmtId="0" fontId="0" fillId="2" borderId="0" xfId="0" applyFont="1" applyFill="1" applyBorder="1"/>
    <xf numFmtId="0" fontId="0" fillId="2" borderId="0" xfId="0" applyFill="1" applyBorder="1"/>
    <xf numFmtId="49" fontId="0" fillId="0" borderId="0" xfId="0" applyNumberFormat="1" applyFill="1" applyBorder="1"/>
    <xf numFmtId="14" fontId="0" fillId="0" borderId="0" xfId="0" applyNumberFormat="1" applyFill="1" applyBorder="1"/>
    <xf numFmtId="0" fontId="1" fillId="0" borderId="0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9" fillId="0" borderId="0" xfId="0" applyFont="1" applyBorder="1"/>
    <xf numFmtId="0" fontId="0" fillId="0" borderId="0" xfId="0" applyFont="1" applyFill="1" applyBorder="1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 applyAlignment="1">
      <alignment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6" fontId="12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Border="1" applyAlignment="1">
      <alignment horizontal="left" vertical="top"/>
    </xf>
    <xf numFmtId="166" fontId="1" fillId="0" borderId="0" xfId="0" applyNumberFormat="1" applyFont="1" applyBorder="1" applyAlignment="1">
      <alignment horizontal="left" vertical="top"/>
    </xf>
    <xf numFmtId="0" fontId="0" fillId="0" borderId="0" xfId="0" applyBorder="1" applyAlignment="1"/>
    <xf numFmtId="0" fontId="1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20" fontId="13" fillId="0" borderId="0" xfId="0" applyNumberFormat="1" applyFont="1" applyBorder="1" applyAlignment="1">
      <alignment horizontal="left" vertical="top"/>
    </xf>
    <xf numFmtId="166" fontId="0" fillId="0" borderId="0" xfId="0" applyNumberFormat="1" applyBorder="1" applyAlignment="1"/>
    <xf numFmtId="20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20" fontId="13" fillId="0" borderId="0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20" fontId="0" fillId="0" borderId="0" xfId="0" applyNumberFormat="1" applyBorder="1" applyAlignment="1">
      <alignment horizontal="left" vertical="top"/>
    </xf>
    <xf numFmtId="14" fontId="3" fillId="0" borderId="0" xfId="0" applyNumberFormat="1" applyFont="1" applyBorder="1" applyAlignment="1">
      <alignment horizontal="left" vertical="top"/>
    </xf>
    <xf numFmtId="0" fontId="13" fillId="4" borderId="0" xfId="0" applyFont="1" applyFill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20" fontId="13" fillId="0" borderId="0" xfId="0" quotePrefix="1" applyNumberFormat="1" applyFon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vertical="top"/>
    </xf>
    <xf numFmtId="0" fontId="10" fillId="3" borderId="0" xfId="3" applyBorder="1" applyAlignment="1">
      <alignment horizontal="left" vertical="top"/>
    </xf>
    <xf numFmtId="20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2" fillId="0" borderId="0" xfId="3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0" fillId="0" borderId="0" xfId="3" applyFill="1" applyBorder="1" applyAlignment="1">
      <alignment horizontal="left" vertical="top"/>
    </xf>
    <xf numFmtId="0" fontId="3" fillId="5" borderId="0" xfId="0" applyFont="1" applyFill="1" applyBorder="1" applyAlignment="1">
      <alignment horizontal="left" vertical="top"/>
    </xf>
    <xf numFmtId="20" fontId="0" fillId="5" borderId="0" xfId="0" applyNumberFormat="1" applyFill="1" applyBorder="1" applyAlignment="1">
      <alignment horizontal="left" vertical="top"/>
    </xf>
    <xf numFmtId="14" fontId="0" fillId="5" borderId="0" xfId="0" applyNumberFormat="1" applyFill="1" applyBorder="1" applyAlignment="1">
      <alignment horizontal="left" vertical="top"/>
    </xf>
    <xf numFmtId="14" fontId="0" fillId="0" borderId="0" xfId="0" applyNumberFormat="1" applyFill="1" applyBorder="1" applyAlignment="1">
      <alignment horizontal="left" vertical="top"/>
    </xf>
    <xf numFmtId="14" fontId="0" fillId="4" borderId="0" xfId="0" applyNumberFormat="1" applyFill="1" applyBorder="1"/>
    <xf numFmtId="2" fontId="0" fillId="0" borderId="0" xfId="0" applyNumberFormat="1" applyFill="1" applyAlignment="1">
      <alignment horizontal="center" vertical="center"/>
    </xf>
    <xf numFmtId="0" fontId="0" fillId="0" borderId="0" xfId="0" applyFill="1"/>
    <xf numFmtId="0" fontId="9" fillId="0" borderId="0" xfId="0" applyFont="1" applyFill="1" applyBorder="1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14" fontId="3" fillId="0" borderId="4" xfId="0" applyNumberFormat="1" applyFont="1" applyBorder="1" applyAlignment="1">
      <alignment horizontal="left" vertical="top" wrapText="1"/>
    </xf>
    <xf numFmtId="20" fontId="13" fillId="0" borderId="7" xfId="0" applyNumberFormat="1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20" fontId="13" fillId="0" borderId="8" xfId="0" applyNumberFormat="1" applyFont="1" applyBorder="1" applyAlignment="1">
      <alignment horizontal="left" vertical="top"/>
    </xf>
    <xf numFmtId="0" fontId="0" fillId="0" borderId="4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13" fillId="0" borderId="9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3" fillId="0" borderId="11" xfId="0" applyFont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/>
    </xf>
    <xf numFmtId="0" fontId="1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14" fontId="3" fillId="0" borderId="8" xfId="0" applyNumberFormat="1" applyFont="1" applyBorder="1" applyAlignment="1">
      <alignment horizontal="left" vertical="top" wrapText="1"/>
    </xf>
    <xf numFmtId="20" fontId="13" fillId="0" borderId="14" xfId="0" quotePrefix="1" applyNumberFormat="1" applyFont="1" applyBorder="1" applyAlignment="1">
      <alignment horizontal="left" vertical="top"/>
    </xf>
    <xf numFmtId="0" fontId="13" fillId="0" borderId="13" xfId="0" applyFont="1" applyBorder="1" applyAlignment="1">
      <alignment horizontal="left" vertical="top"/>
    </xf>
    <xf numFmtId="0" fontId="13" fillId="0" borderId="14" xfId="0" applyFont="1" applyBorder="1" applyAlignment="1">
      <alignment horizontal="left" vertical="top"/>
    </xf>
    <xf numFmtId="0" fontId="0" fillId="0" borderId="13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13" fillId="0" borderId="15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 wrapText="1"/>
    </xf>
    <xf numFmtId="20" fontId="13" fillId="0" borderId="4" xfId="0" applyNumberFormat="1" applyFont="1" applyBorder="1" applyAlignment="1">
      <alignment horizontal="left" vertical="top"/>
    </xf>
    <xf numFmtId="0" fontId="17" fillId="0" borderId="8" xfId="0" applyFont="1" applyFill="1" applyBorder="1" applyAlignment="1">
      <alignment horizontal="left" vertical="top"/>
    </xf>
    <xf numFmtId="0" fontId="2" fillId="0" borderId="8" xfId="3" applyFont="1" applyFill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8" fillId="0" borderId="8" xfId="0" applyFont="1" applyFill="1" applyBorder="1" applyAlignment="1">
      <alignment horizontal="left" vertical="top"/>
    </xf>
    <xf numFmtId="0" fontId="13" fillId="0" borderId="8" xfId="0" applyFont="1" applyFill="1" applyBorder="1" applyAlignment="1">
      <alignment horizontal="left" vertical="top"/>
    </xf>
    <xf numFmtId="20" fontId="13" fillId="0" borderId="7" xfId="0" applyNumberFormat="1" applyFont="1" applyFill="1" applyBorder="1" applyAlignment="1">
      <alignment horizontal="left" vertical="top"/>
    </xf>
    <xf numFmtId="0" fontId="13" fillId="0" borderId="4" xfId="0" applyFont="1" applyFill="1" applyBorder="1" applyAlignment="1">
      <alignment horizontal="left" vertical="top"/>
    </xf>
    <xf numFmtId="0" fontId="10" fillId="0" borderId="8" xfId="3" applyFill="1" applyBorder="1" applyAlignment="1">
      <alignment horizontal="left" vertical="top"/>
    </xf>
    <xf numFmtId="20" fontId="13" fillId="0" borderId="14" xfId="0" applyNumberFormat="1" applyFont="1" applyBorder="1" applyAlignment="1">
      <alignment horizontal="left" vertical="top"/>
    </xf>
    <xf numFmtId="20" fontId="13" fillId="0" borderId="13" xfId="0" applyNumberFormat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14" fontId="3" fillId="0" borderId="4" xfId="0" applyNumberFormat="1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14" fontId="3" fillId="0" borderId="8" xfId="0" applyNumberFormat="1" applyFont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20" fontId="0" fillId="0" borderId="7" xfId="0" applyNumberFormat="1" applyFill="1" applyBorder="1" applyAlignment="1">
      <alignment horizontal="left" vertical="top"/>
    </xf>
    <xf numFmtId="14" fontId="0" fillId="0" borderId="4" xfId="0" applyNumberForma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20" fontId="0" fillId="0" borderId="4" xfId="0" applyNumberFormat="1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4" fontId="0" fillId="0" borderId="8" xfId="0" applyNumberFormat="1" applyBorder="1" applyAlignment="1">
      <alignment horizontal="left" vertical="top"/>
    </xf>
    <xf numFmtId="20" fontId="0" fillId="0" borderId="8" xfId="0" applyNumberFormat="1" applyBorder="1" applyAlignment="1">
      <alignment horizontal="left" vertical="top"/>
    </xf>
    <xf numFmtId="20" fontId="0" fillId="0" borderId="14" xfId="0" applyNumberFormat="1" applyBorder="1" applyAlignment="1">
      <alignment horizontal="left" vertical="top"/>
    </xf>
    <xf numFmtId="14" fontId="0" fillId="0" borderId="13" xfId="0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20" fontId="0" fillId="0" borderId="13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20" fontId="3" fillId="0" borderId="4" xfId="0" applyNumberFormat="1" applyFont="1" applyBorder="1" applyAlignment="1">
      <alignment horizontal="left" vertical="top"/>
    </xf>
    <xf numFmtId="20" fontId="0" fillId="0" borderId="7" xfId="0" applyNumberFormat="1" applyBorder="1" applyAlignment="1">
      <alignment horizontal="left" vertical="top"/>
    </xf>
    <xf numFmtId="14" fontId="0" fillId="0" borderId="4" xfId="0" applyNumberFormat="1" applyBorder="1" applyAlignment="1">
      <alignment horizontal="left" vertical="top"/>
    </xf>
    <xf numFmtId="20" fontId="0" fillId="0" borderId="4" xfId="0" applyNumberFormat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20" fontId="13" fillId="0" borderId="14" xfId="0" applyNumberFormat="1" applyFont="1" applyFill="1" applyBorder="1" applyAlignment="1">
      <alignment horizontal="left" vertical="top"/>
    </xf>
    <xf numFmtId="0" fontId="2" fillId="4" borderId="0" xfId="0" applyFont="1" applyFill="1" applyBorder="1"/>
    <xf numFmtId="0" fontId="0" fillId="4" borderId="0" xfId="0" applyFill="1" applyBorder="1"/>
    <xf numFmtId="2" fontId="0" fillId="4" borderId="0" xfId="0" applyNumberFormat="1" applyFill="1" applyAlignment="1">
      <alignment horizontal="center" vertical="center"/>
    </xf>
    <xf numFmtId="0" fontId="0" fillId="4" borderId="0" xfId="0" applyFill="1"/>
    <xf numFmtId="0" fontId="16" fillId="0" borderId="0" xfId="0" applyFont="1" applyBorder="1" applyAlignment="1">
      <alignment horizontal="left" vertical="top"/>
    </xf>
    <xf numFmtId="166" fontId="1" fillId="0" borderId="0" xfId="0" applyNumberFormat="1" applyFont="1" applyBorder="1" applyAlignment="1"/>
    <xf numFmtId="0" fontId="1" fillId="0" borderId="0" xfId="0" applyFont="1" applyBorder="1" applyAlignment="1"/>
    <xf numFmtId="14" fontId="0" fillId="0" borderId="0" xfId="0" applyNumberFormat="1" applyFont="1" applyFill="1" applyBorder="1"/>
    <xf numFmtId="14" fontId="0" fillId="4" borderId="0" xfId="0" applyNumberFormat="1" applyFont="1" applyFill="1" applyBorder="1"/>
    <xf numFmtId="0" fontId="0" fillId="4" borderId="0" xfId="0" applyFont="1" applyFill="1" applyBorder="1"/>
    <xf numFmtId="2" fontId="13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14" fontId="1" fillId="0" borderId="0" xfId="0" applyNumberFormat="1" applyFont="1" applyBorder="1" applyAlignment="1">
      <alignment wrapText="1"/>
    </xf>
    <xf numFmtId="14" fontId="0" fillId="0" borderId="0" xfId="0" applyNumberFormat="1"/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4">
    <cellStyle name="Bad" xfId="3" builtinId="27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2"/>
  <sheetViews>
    <sheetView tabSelected="1" topLeftCell="D1" zoomScale="85" zoomScaleNormal="85" workbookViewId="0">
      <selection activeCell="Q15" sqref="Q15"/>
    </sheetView>
  </sheetViews>
  <sheetFormatPr defaultRowHeight="14.5" x14ac:dyDescent="0.35"/>
  <cols>
    <col min="1" max="1" width="20.453125" customWidth="1"/>
    <col min="2" max="2" width="9.1796875" customWidth="1"/>
    <col min="3" max="3" width="13.26953125" customWidth="1"/>
    <col min="4" max="4" width="11.90625" customWidth="1"/>
    <col min="5" max="5" width="12.7265625" customWidth="1"/>
    <col min="6" max="6" width="16.36328125" customWidth="1"/>
    <col min="7" max="7" width="13.54296875" customWidth="1"/>
    <col min="8" max="8" width="14.1796875" customWidth="1"/>
    <col min="9" max="9" width="8.7265625" customWidth="1"/>
    <col min="10" max="10" width="14.54296875" customWidth="1"/>
    <col min="11" max="15" width="8.7265625" customWidth="1"/>
    <col min="16" max="16" width="23.36328125" customWidth="1"/>
    <col min="17" max="17" width="25.7265625" customWidth="1"/>
  </cols>
  <sheetData>
    <row r="1" spans="1:17" ht="43.5" x14ac:dyDescent="0.35">
      <c r="A1" s="28" t="s">
        <v>170</v>
      </c>
      <c r="B1" s="9" t="s">
        <v>19</v>
      </c>
      <c r="C1" s="32" t="s">
        <v>21</v>
      </c>
      <c r="D1" s="33" t="s">
        <v>74</v>
      </c>
      <c r="E1" s="33" t="s">
        <v>0</v>
      </c>
      <c r="F1" s="10" t="s">
        <v>17</v>
      </c>
      <c r="G1" s="10" t="s">
        <v>18</v>
      </c>
      <c r="H1" s="9" t="s">
        <v>224</v>
      </c>
      <c r="I1" s="9" t="s">
        <v>225</v>
      </c>
      <c r="J1" s="9" t="s">
        <v>226</v>
      </c>
      <c r="K1" s="24" t="s">
        <v>70</v>
      </c>
      <c r="L1" s="24" t="s">
        <v>71</v>
      </c>
      <c r="M1" s="24" t="s">
        <v>227</v>
      </c>
      <c r="N1" s="24" t="s">
        <v>228</v>
      </c>
      <c r="O1" s="24" t="s">
        <v>390</v>
      </c>
      <c r="P1" s="174" t="s">
        <v>389</v>
      </c>
      <c r="Q1" s="28" t="s">
        <v>392</v>
      </c>
    </row>
    <row r="2" spans="1:17" x14ac:dyDescent="0.35">
      <c r="A2" t="s">
        <v>179</v>
      </c>
      <c r="B2" s="2" t="s">
        <v>20</v>
      </c>
      <c r="C2" s="34">
        <v>9.3333333333333339</v>
      </c>
      <c r="D2" s="35">
        <v>42716</v>
      </c>
      <c r="E2" s="31" t="s">
        <v>2</v>
      </c>
      <c r="F2">
        <v>-14.334149999999999</v>
      </c>
      <c r="G2">
        <v>-170.791223</v>
      </c>
      <c r="H2" s="31">
        <v>1E-3</v>
      </c>
      <c r="I2" s="31">
        <v>0.49399999999999999</v>
      </c>
      <c r="J2">
        <v>3.1E-2</v>
      </c>
      <c r="K2" s="25">
        <f>H2/(14.0067*0.001)</f>
        <v>7.1394404106606121E-2</v>
      </c>
      <c r="L2" s="25">
        <f>I2/(14.0067*0.001)</f>
        <v>35.268835628663425</v>
      </c>
      <c r="M2" s="25">
        <f>J2/(14.0067*0.001)</f>
        <v>2.2132265273047897</v>
      </c>
      <c r="N2" s="25">
        <f>K2+L2+M2</f>
        <v>37.553456560074821</v>
      </c>
      <c r="O2" s="25">
        <f>IF(ISERR(N2+(N2-0.37)*(C2-0.001)/(35.27-C2)),N2,N2+(N2-0.37)*(C2-0.001)/(35.27-C2))</f>
        <v>50.932523946174484</v>
      </c>
      <c r="P2" t="s">
        <v>373</v>
      </c>
      <c r="Q2" s="1" t="s">
        <v>397</v>
      </c>
    </row>
    <row r="3" spans="1:17" x14ac:dyDescent="0.35">
      <c r="A3" t="s">
        <v>183</v>
      </c>
      <c r="B3" s="2" t="s">
        <v>20</v>
      </c>
      <c r="C3" s="34">
        <v>10</v>
      </c>
      <c r="D3" s="35">
        <v>42716</v>
      </c>
      <c r="E3" s="31" t="s">
        <v>3</v>
      </c>
      <c r="F3">
        <v>-14.324882000000001</v>
      </c>
      <c r="G3">
        <v>-170.83247299999999</v>
      </c>
      <c r="H3" s="31">
        <v>0</v>
      </c>
      <c r="I3" s="31">
        <v>0.52800000000000002</v>
      </c>
      <c r="J3">
        <v>3.4000000000000002E-2</v>
      </c>
      <c r="K3" s="25">
        <f t="shared" ref="K3:K44" si="0">H3/(14.0067*0.001)</f>
        <v>0</v>
      </c>
      <c r="L3" s="25">
        <f t="shared" ref="L3:L44" si="1">I3/(14.0067*0.001)</f>
        <v>37.696245368288032</v>
      </c>
      <c r="M3" s="25">
        <f t="shared" ref="M3:M44" si="2">J3/(14.0067*0.001)</f>
        <v>2.4274097396246082</v>
      </c>
      <c r="N3" s="25">
        <f t="shared" ref="N3:N64" si="3">K3+L3+M3</f>
        <v>40.12365510791264</v>
      </c>
      <c r="O3" s="25">
        <f t="shared" ref="O3:O64" si="4">IF(ISERR(N3+(N3-0.37)*(C3-0.001)/(35.27-C3)),N3,N3+(N3-0.37)*(C3-0.001)/(35.27-C3))</f>
        <v>55.853643134189589</v>
      </c>
      <c r="P3" t="s">
        <v>374</v>
      </c>
      <c r="Q3" s="1" t="s">
        <v>398</v>
      </c>
    </row>
    <row r="4" spans="1:17" x14ac:dyDescent="0.35">
      <c r="A4" t="s">
        <v>200</v>
      </c>
      <c r="B4" s="2" t="s">
        <v>20</v>
      </c>
      <c r="C4" s="34">
        <v>19</v>
      </c>
      <c r="D4" s="35">
        <v>42716</v>
      </c>
      <c r="E4" s="31" t="s">
        <v>4</v>
      </c>
      <c r="F4">
        <v>-14.2896</v>
      </c>
      <c r="G4">
        <v>-170.68167</v>
      </c>
      <c r="H4" s="31">
        <v>0</v>
      </c>
      <c r="I4" s="31">
        <v>0.17799999999999999</v>
      </c>
      <c r="J4">
        <v>2.9000000000000001E-2</v>
      </c>
      <c r="K4" s="25">
        <f t="shared" si="0"/>
        <v>0</v>
      </c>
      <c r="L4" s="25">
        <f t="shared" si="1"/>
        <v>12.708203930975889</v>
      </c>
      <c r="M4" s="25">
        <f t="shared" si="2"/>
        <v>2.0704377190915775</v>
      </c>
      <c r="N4" s="25">
        <f t="shared" si="3"/>
        <v>14.778641650067467</v>
      </c>
      <c r="O4" s="25">
        <f t="shared" si="4"/>
        <v>31.60407390019849</v>
      </c>
      <c r="P4" t="s">
        <v>375</v>
      </c>
      <c r="Q4" s="1" t="s">
        <v>399</v>
      </c>
    </row>
    <row r="5" spans="1:17" x14ac:dyDescent="0.35">
      <c r="A5" t="s">
        <v>200</v>
      </c>
      <c r="B5" s="2" t="s">
        <v>20</v>
      </c>
      <c r="C5" s="34">
        <v>26.666666666666668</v>
      </c>
      <c r="D5" s="35">
        <v>42716</v>
      </c>
      <c r="E5" s="31" t="s">
        <v>4</v>
      </c>
      <c r="F5">
        <v>-14.2896</v>
      </c>
      <c r="G5">
        <v>-170.68167</v>
      </c>
      <c r="H5" s="31">
        <v>1E-3</v>
      </c>
      <c r="I5" s="31">
        <v>6.6000000000000003E-2</v>
      </c>
      <c r="J5">
        <v>1.2E-2</v>
      </c>
      <c r="K5" s="25">
        <f t="shared" si="0"/>
        <v>7.1394404106606121E-2</v>
      </c>
      <c r="L5" s="25">
        <f t="shared" si="1"/>
        <v>4.712030671036004</v>
      </c>
      <c r="M5" s="25">
        <f t="shared" si="2"/>
        <v>0.85673284927927351</v>
      </c>
      <c r="N5" s="25">
        <f t="shared" si="3"/>
        <v>5.6401579244218834</v>
      </c>
      <c r="O5" s="25">
        <f t="shared" si="4"/>
        <v>21.974788822522513</v>
      </c>
      <c r="P5" t="s">
        <v>375</v>
      </c>
      <c r="Q5" s="1" t="s">
        <v>399</v>
      </c>
    </row>
    <row r="6" spans="1:17" x14ac:dyDescent="0.35">
      <c r="A6" t="s">
        <v>208</v>
      </c>
      <c r="B6" s="2" t="s">
        <v>20</v>
      </c>
      <c r="C6" s="34">
        <v>5</v>
      </c>
      <c r="D6" s="35">
        <v>42716</v>
      </c>
      <c r="E6" s="31" t="s">
        <v>5</v>
      </c>
      <c r="F6">
        <v>-14.340282999999999</v>
      </c>
      <c r="G6">
        <v>-170.78569999999999</v>
      </c>
      <c r="H6" s="31">
        <v>0</v>
      </c>
      <c r="I6" s="37">
        <v>0.72899999999999998</v>
      </c>
      <c r="J6">
        <v>2.5999999999999999E-2</v>
      </c>
      <c r="K6" s="25">
        <f t="shared" si="0"/>
        <v>0</v>
      </c>
      <c r="L6" s="25">
        <f t="shared" si="1"/>
        <v>52.046520593715861</v>
      </c>
      <c r="M6" s="25">
        <f t="shared" si="2"/>
        <v>1.8562545067717591</v>
      </c>
      <c r="N6" s="25">
        <f t="shared" si="3"/>
        <v>53.902775100487624</v>
      </c>
      <c r="O6" s="25">
        <f t="shared" si="4"/>
        <v>62.743552858245721</v>
      </c>
      <c r="P6" t="s">
        <v>391</v>
      </c>
      <c r="Q6" s="1" t="s">
        <v>400</v>
      </c>
    </row>
    <row r="7" spans="1:17" x14ac:dyDescent="0.35">
      <c r="A7" t="s">
        <v>214</v>
      </c>
      <c r="B7" s="2" t="s">
        <v>20</v>
      </c>
      <c r="C7" s="34">
        <v>4.666666666666667</v>
      </c>
      <c r="D7" s="35">
        <v>42716</v>
      </c>
      <c r="E7" s="31" t="s">
        <v>6</v>
      </c>
      <c r="F7">
        <v>-14.326305</v>
      </c>
      <c r="G7">
        <v>-170.807985</v>
      </c>
      <c r="H7" s="31">
        <v>1E-3</v>
      </c>
      <c r="I7" s="31">
        <v>9.8000000000000004E-2</v>
      </c>
      <c r="J7">
        <v>3.4000000000000002E-2</v>
      </c>
      <c r="K7" s="25">
        <f t="shared" si="0"/>
        <v>7.1394404106606121E-2</v>
      </c>
      <c r="L7" s="25">
        <f t="shared" si="1"/>
        <v>6.9966516024474004</v>
      </c>
      <c r="M7" s="25">
        <f t="shared" si="2"/>
        <v>2.4274097396246082</v>
      </c>
      <c r="N7" s="25">
        <f t="shared" si="3"/>
        <v>9.4954557461786138</v>
      </c>
      <c r="O7" s="25">
        <f t="shared" si="4"/>
        <v>10.886687682560947</v>
      </c>
      <c r="P7" t="s">
        <v>376</v>
      </c>
      <c r="Q7" s="1" t="s">
        <v>401</v>
      </c>
    </row>
    <row r="8" spans="1:17" x14ac:dyDescent="0.35">
      <c r="A8" t="s">
        <v>216</v>
      </c>
      <c r="B8" s="2" t="s">
        <v>20</v>
      </c>
      <c r="C8" s="34">
        <v>9.6666666666666661</v>
      </c>
      <c r="D8" s="35">
        <v>42716</v>
      </c>
      <c r="E8" s="31" t="s">
        <v>7</v>
      </c>
      <c r="F8">
        <v>-14.317171</v>
      </c>
      <c r="G8">
        <v>-170.83448300000001</v>
      </c>
      <c r="H8" s="31">
        <v>0</v>
      </c>
      <c r="I8" s="31">
        <v>0.123</v>
      </c>
      <c r="J8">
        <v>2.4E-2</v>
      </c>
      <c r="K8" s="25">
        <f t="shared" si="0"/>
        <v>0</v>
      </c>
      <c r="L8" s="25">
        <f t="shared" si="1"/>
        <v>8.7815117051125533</v>
      </c>
      <c r="M8" s="25">
        <f t="shared" si="2"/>
        <v>1.713465698558547</v>
      </c>
      <c r="N8" s="25">
        <f t="shared" si="3"/>
        <v>10.494977403671101</v>
      </c>
      <c r="O8" s="25">
        <f t="shared" si="4"/>
        <v>14.31731785119422</v>
      </c>
      <c r="P8" t="s">
        <v>377</v>
      </c>
      <c r="Q8" s="1" t="s">
        <v>402</v>
      </c>
    </row>
    <row r="9" spans="1:17" x14ac:dyDescent="0.35">
      <c r="A9" t="s">
        <v>175</v>
      </c>
      <c r="B9" s="2" t="s">
        <v>20</v>
      </c>
      <c r="C9" s="34">
        <v>21</v>
      </c>
      <c r="D9" s="35">
        <v>42717</v>
      </c>
      <c r="E9" s="31" t="s">
        <v>8</v>
      </c>
      <c r="F9">
        <v>-14.281127</v>
      </c>
      <c r="G9">
        <v>-170.63891799999999</v>
      </c>
      <c r="H9" s="31">
        <v>1E-3</v>
      </c>
      <c r="I9" s="31">
        <v>0.18099999999999999</v>
      </c>
      <c r="J9">
        <v>3.4000000000000002E-2</v>
      </c>
      <c r="K9" s="25">
        <f t="shared" si="0"/>
        <v>7.1394404106606121E-2</v>
      </c>
      <c r="L9" s="25">
        <f t="shared" si="1"/>
        <v>12.922387143295708</v>
      </c>
      <c r="M9" s="25">
        <f t="shared" si="2"/>
        <v>2.4274097396246082</v>
      </c>
      <c r="N9" s="25">
        <f t="shared" si="3"/>
        <v>15.421191287026922</v>
      </c>
      <c r="O9" s="25">
        <f t="shared" si="4"/>
        <v>37.569752312694632</v>
      </c>
      <c r="P9" t="s">
        <v>378</v>
      </c>
      <c r="Q9" s="1" t="s">
        <v>403</v>
      </c>
    </row>
    <row r="10" spans="1:17" x14ac:dyDescent="0.35">
      <c r="A10" t="s">
        <v>187</v>
      </c>
      <c r="B10" s="2" t="s">
        <v>20</v>
      </c>
      <c r="C10" s="34">
        <v>17</v>
      </c>
      <c r="D10" s="35">
        <v>42717</v>
      </c>
      <c r="E10" s="31" t="s">
        <v>10</v>
      </c>
      <c r="F10">
        <v>-14.271148999999999</v>
      </c>
      <c r="G10">
        <v>-170.619719</v>
      </c>
      <c r="H10" s="31">
        <v>1E-3</v>
      </c>
      <c r="I10" s="31">
        <v>0.224</v>
      </c>
      <c r="J10">
        <v>3.4000000000000002E-2</v>
      </c>
      <c r="K10" s="25">
        <f t="shared" si="0"/>
        <v>7.1394404106606121E-2</v>
      </c>
      <c r="L10" s="25">
        <f t="shared" si="1"/>
        <v>15.992346519879773</v>
      </c>
      <c r="M10" s="25">
        <f t="shared" si="2"/>
        <v>2.4274097396246082</v>
      </c>
      <c r="N10" s="25">
        <f t="shared" si="3"/>
        <v>18.491150663610988</v>
      </c>
      <c r="O10" s="25">
        <f t="shared" si="4"/>
        <v>35.351656417892492</v>
      </c>
      <c r="P10" t="s">
        <v>379</v>
      </c>
      <c r="Q10" s="1" t="s">
        <v>404</v>
      </c>
    </row>
    <row r="11" spans="1:17" x14ac:dyDescent="0.35">
      <c r="A11" t="s">
        <v>190</v>
      </c>
      <c r="B11" s="2" t="s">
        <v>20</v>
      </c>
      <c r="C11" s="34">
        <v>3</v>
      </c>
      <c r="D11" s="35">
        <v>42717</v>
      </c>
      <c r="E11" s="31" t="s">
        <v>9</v>
      </c>
      <c r="F11">
        <v>-14.274563000000001</v>
      </c>
      <c r="G11">
        <v>-170.58582699999999</v>
      </c>
      <c r="H11" s="31">
        <v>0</v>
      </c>
      <c r="I11" s="31">
        <v>0.193</v>
      </c>
      <c r="J11">
        <v>1.2999999999999999E-2</v>
      </c>
      <c r="K11" s="25">
        <f t="shared" si="0"/>
        <v>0</v>
      </c>
      <c r="L11" s="25">
        <f t="shared" si="1"/>
        <v>13.779119992574982</v>
      </c>
      <c r="M11" s="25">
        <f t="shared" si="2"/>
        <v>0.92812725338587954</v>
      </c>
      <c r="N11" s="25">
        <f t="shared" si="3"/>
        <v>14.707247245960861</v>
      </c>
      <c r="O11" s="25">
        <f t="shared" si="4"/>
        <v>16.039673787350281</v>
      </c>
      <c r="P11" t="s">
        <v>380</v>
      </c>
      <c r="Q11" s="1" t="s">
        <v>405</v>
      </c>
    </row>
    <row r="12" spans="1:17" x14ac:dyDescent="0.35">
      <c r="A12" t="s">
        <v>204</v>
      </c>
      <c r="B12" s="2" t="s">
        <v>20</v>
      </c>
      <c r="C12" s="34">
        <v>5</v>
      </c>
      <c r="D12" s="35">
        <v>42717</v>
      </c>
      <c r="E12" s="31" t="s">
        <v>11</v>
      </c>
      <c r="F12">
        <v>-14.287955</v>
      </c>
      <c r="G12">
        <v>-170.65258600000001</v>
      </c>
      <c r="H12" s="31">
        <v>0</v>
      </c>
      <c r="I12" s="31">
        <v>0.52700000000000002</v>
      </c>
      <c r="J12">
        <v>3.7999999999999999E-2</v>
      </c>
      <c r="K12" s="25">
        <f t="shared" si="0"/>
        <v>0</v>
      </c>
      <c r="L12" s="25">
        <f t="shared" si="1"/>
        <v>37.624850964181427</v>
      </c>
      <c r="M12" s="25">
        <f t="shared" si="2"/>
        <v>2.7129873560510327</v>
      </c>
      <c r="N12" s="25">
        <f t="shared" si="3"/>
        <v>40.337838320232457</v>
      </c>
      <c r="O12" s="25">
        <f t="shared" si="4"/>
        <v>46.938407324621025</v>
      </c>
      <c r="P12" t="s">
        <v>381</v>
      </c>
      <c r="Q12" s="1" t="s">
        <v>406</v>
      </c>
    </row>
    <row r="13" spans="1:17" x14ac:dyDescent="0.35">
      <c r="A13" t="s">
        <v>171</v>
      </c>
      <c r="B13" s="2" t="s">
        <v>20</v>
      </c>
      <c r="C13" s="34">
        <v>10</v>
      </c>
      <c r="D13" s="35">
        <v>42718</v>
      </c>
      <c r="E13" s="31" t="s">
        <v>12</v>
      </c>
      <c r="F13">
        <v>-14.25831</v>
      </c>
      <c r="G13">
        <v>-170.6532</v>
      </c>
      <c r="H13" s="31">
        <v>0</v>
      </c>
      <c r="I13" s="31">
        <v>0.248</v>
      </c>
      <c r="J13">
        <v>1.9E-2</v>
      </c>
      <c r="K13" s="25">
        <f t="shared" si="0"/>
        <v>0</v>
      </c>
      <c r="L13" s="25">
        <f t="shared" si="1"/>
        <v>17.705812218438318</v>
      </c>
      <c r="M13" s="25">
        <f t="shared" si="2"/>
        <v>1.3564936780255163</v>
      </c>
      <c r="N13" s="25">
        <f t="shared" si="3"/>
        <v>19.062305896463833</v>
      </c>
      <c r="O13" s="25">
        <f t="shared" si="4"/>
        <v>26.458600580228847</v>
      </c>
      <c r="P13" t="s">
        <v>382</v>
      </c>
      <c r="Q13" s="1" t="s">
        <v>407</v>
      </c>
    </row>
    <row r="14" spans="1:17" x14ac:dyDescent="0.35">
      <c r="A14" t="s">
        <v>196</v>
      </c>
      <c r="B14" s="2" t="s">
        <v>20</v>
      </c>
      <c r="C14" s="34">
        <v>15.666666666666666</v>
      </c>
      <c r="D14" s="35">
        <v>42718</v>
      </c>
      <c r="E14" s="31" t="s">
        <v>13</v>
      </c>
      <c r="F14">
        <v>-14.273118999999999</v>
      </c>
      <c r="G14">
        <v>-170.664176</v>
      </c>
      <c r="H14" s="31">
        <v>2E-3</v>
      </c>
      <c r="I14" s="31">
        <v>0.497</v>
      </c>
      <c r="J14">
        <v>2.5000000000000001E-2</v>
      </c>
      <c r="K14" s="25">
        <f t="shared" si="0"/>
        <v>0.14278880821321224</v>
      </c>
      <c r="L14" s="25">
        <f t="shared" si="1"/>
        <v>35.483018840983242</v>
      </c>
      <c r="M14" s="25">
        <f t="shared" si="2"/>
        <v>1.7848601026651532</v>
      </c>
      <c r="N14" s="25">
        <f t="shared" si="3"/>
        <v>37.41066775186161</v>
      </c>
      <c r="O14" s="25">
        <f t="shared" si="4"/>
        <v>67.011080306431239</v>
      </c>
      <c r="P14" t="s">
        <v>383</v>
      </c>
      <c r="Q14" s="1" t="s">
        <v>408</v>
      </c>
    </row>
    <row r="15" spans="1:17" x14ac:dyDescent="0.35">
      <c r="A15" t="s">
        <v>220</v>
      </c>
      <c r="B15" s="2" t="s">
        <v>20</v>
      </c>
      <c r="C15" s="34">
        <v>2.6666666666666665</v>
      </c>
      <c r="D15" s="35">
        <v>42718</v>
      </c>
      <c r="E15" s="31" t="s">
        <v>14</v>
      </c>
      <c r="F15">
        <v>-14.24935</v>
      </c>
      <c r="G15">
        <v>-170.67543000000001</v>
      </c>
      <c r="H15" s="31">
        <v>1E-3</v>
      </c>
      <c r="I15" s="31">
        <v>0.10199999999999999</v>
      </c>
      <c r="J15">
        <v>2E-3</v>
      </c>
      <c r="K15" s="25">
        <f t="shared" si="0"/>
        <v>7.1394404106606121E-2</v>
      </c>
      <c r="L15" s="25">
        <f t="shared" si="1"/>
        <v>7.282229218873824</v>
      </c>
      <c r="M15" s="25">
        <f t="shared" si="2"/>
        <v>0.14278880821321224</v>
      </c>
      <c r="N15" s="25">
        <f t="shared" si="3"/>
        <v>7.496412431193642</v>
      </c>
      <c r="O15" s="25">
        <f t="shared" si="4"/>
        <v>8.0790718751385917</v>
      </c>
      <c r="P15" t="s">
        <v>384</v>
      </c>
      <c r="Q15" s="1" t="s">
        <v>409</v>
      </c>
    </row>
    <row r="16" spans="1:17" x14ac:dyDescent="0.35">
      <c r="A16" t="s">
        <v>180</v>
      </c>
      <c r="B16" s="2" t="s">
        <v>20</v>
      </c>
      <c r="C16" s="34">
        <v>25.333333333333332</v>
      </c>
      <c r="D16" s="35">
        <v>42773</v>
      </c>
      <c r="E16" s="31" t="s">
        <v>2</v>
      </c>
      <c r="F16">
        <v>-14.334149999999999</v>
      </c>
      <c r="G16">
        <v>-170.791223</v>
      </c>
      <c r="H16" s="31">
        <v>0</v>
      </c>
      <c r="I16" s="31">
        <v>0.14399999999999999</v>
      </c>
      <c r="J16">
        <v>8.0000000000000002E-3</v>
      </c>
      <c r="K16" s="25">
        <f t="shared" si="0"/>
        <v>0</v>
      </c>
      <c r="L16" s="25">
        <f t="shared" si="1"/>
        <v>10.280794191351282</v>
      </c>
      <c r="M16" s="25">
        <f t="shared" si="2"/>
        <v>0.57115523285284897</v>
      </c>
      <c r="N16" s="25">
        <f t="shared" si="3"/>
        <v>10.851949424204131</v>
      </c>
      <c r="O16" s="25">
        <f t="shared" si="4"/>
        <v>37.574415388351767</v>
      </c>
      <c r="P16" t="s">
        <v>373</v>
      </c>
      <c r="Q16" s="1" t="s">
        <v>397</v>
      </c>
    </row>
    <row r="17" spans="1:17" x14ac:dyDescent="0.35">
      <c r="A17" t="s">
        <v>184</v>
      </c>
      <c r="B17" s="2" t="s">
        <v>20</v>
      </c>
      <c r="C17" s="34">
        <v>6.333333333333333</v>
      </c>
      <c r="D17" s="35">
        <v>42773</v>
      </c>
      <c r="E17" s="31" t="s">
        <v>3</v>
      </c>
      <c r="F17">
        <v>-14.324882000000001</v>
      </c>
      <c r="G17">
        <v>-170.83247299999999</v>
      </c>
      <c r="H17" s="31">
        <v>1E-3</v>
      </c>
      <c r="I17" s="31">
        <v>0.33800000000000002</v>
      </c>
      <c r="J17">
        <v>7.0000000000000001E-3</v>
      </c>
      <c r="K17" s="25">
        <f t="shared" si="0"/>
        <v>7.1394404106606121E-2</v>
      </c>
      <c r="L17" s="25">
        <f t="shared" si="1"/>
        <v>24.131308588032869</v>
      </c>
      <c r="M17" s="25">
        <f t="shared" si="2"/>
        <v>0.49976082874624289</v>
      </c>
      <c r="N17" s="25">
        <f t="shared" si="3"/>
        <v>24.702463820885718</v>
      </c>
      <c r="O17" s="25">
        <f t="shared" si="4"/>
        <v>30.027239943514054</v>
      </c>
      <c r="P17" t="s">
        <v>374</v>
      </c>
      <c r="Q17" s="1" t="s">
        <v>398</v>
      </c>
    </row>
    <row r="18" spans="1:17" x14ac:dyDescent="0.35">
      <c r="A18" t="s">
        <v>201</v>
      </c>
      <c r="B18" s="2" t="s">
        <v>20</v>
      </c>
      <c r="C18" s="34">
        <v>4.333333333333333</v>
      </c>
      <c r="D18" s="35">
        <v>42773</v>
      </c>
      <c r="E18" s="31" t="s">
        <v>4</v>
      </c>
      <c r="F18">
        <v>-14.2896</v>
      </c>
      <c r="G18">
        <v>-170.68167</v>
      </c>
      <c r="H18" s="31">
        <v>0</v>
      </c>
      <c r="I18" s="31">
        <v>0.23799999999999999</v>
      </c>
      <c r="J18">
        <v>4.0000000000000001E-3</v>
      </c>
      <c r="K18" s="25">
        <f t="shared" si="0"/>
        <v>0</v>
      </c>
      <c r="L18" s="25">
        <f t="shared" si="1"/>
        <v>16.991868177372258</v>
      </c>
      <c r="M18" s="25">
        <f t="shared" si="2"/>
        <v>0.28557761642642449</v>
      </c>
      <c r="N18" s="25">
        <f t="shared" si="3"/>
        <v>17.27744579379868</v>
      </c>
      <c r="O18" s="25">
        <f t="shared" si="4"/>
        <v>19.645144026553787</v>
      </c>
      <c r="P18" t="s">
        <v>375</v>
      </c>
      <c r="Q18" s="1" t="s">
        <v>399</v>
      </c>
    </row>
    <row r="19" spans="1:17" x14ac:dyDescent="0.35">
      <c r="A19" t="s">
        <v>201</v>
      </c>
      <c r="B19" s="2" t="s">
        <v>20</v>
      </c>
      <c r="C19" s="34"/>
      <c r="D19" s="35">
        <v>42773</v>
      </c>
      <c r="E19" s="31" t="s">
        <v>4</v>
      </c>
      <c r="F19">
        <v>-14.2896</v>
      </c>
      <c r="G19">
        <v>-170.68167</v>
      </c>
      <c r="H19" s="31">
        <v>1E-3</v>
      </c>
      <c r="I19" s="31">
        <v>3.6999999999999998E-2</v>
      </c>
      <c r="J19">
        <v>1.9E-2</v>
      </c>
      <c r="K19" s="25">
        <f t="shared" si="0"/>
        <v>7.1394404106606121E-2</v>
      </c>
      <c r="L19" s="25">
        <f t="shared" si="1"/>
        <v>2.6415929519444266</v>
      </c>
      <c r="M19" s="25">
        <f t="shared" si="2"/>
        <v>1.3564936780255163</v>
      </c>
      <c r="N19" s="25">
        <f t="shared" si="3"/>
        <v>4.0694810340765493</v>
      </c>
      <c r="O19" s="25">
        <f t="shared" si="4"/>
        <v>4.0693761437722094</v>
      </c>
      <c r="P19" t="s">
        <v>375</v>
      </c>
      <c r="Q19" s="1" t="s">
        <v>399</v>
      </c>
    </row>
    <row r="20" spans="1:17" x14ac:dyDescent="0.35">
      <c r="A20" t="s">
        <v>209</v>
      </c>
      <c r="B20" s="2" t="s">
        <v>20</v>
      </c>
      <c r="C20" s="34">
        <v>5.333333333333333</v>
      </c>
      <c r="D20" s="35">
        <v>42773</v>
      </c>
      <c r="E20" s="31" t="s">
        <v>5</v>
      </c>
      <c r="F20">
        <v>-14.340282999999999</v>
      </c>
      <c r="G20">
        <v>-170.78569999999999</v>
      </c>
      <c r="H20" s="31">
        <v>1E-3</v>
      </c>
      <c r="I20" s="31">
        <v>1.335</v>
      </c>
      <c r="J20">
        <v>8.0000000000000002E-3</v>
      </c>
      <c r="K20" s="25">
        <f t="shared" si="0"/>
        <v>7.1394404106606121E-2</v>
      </c>
      <c r="L20" s="25">
        <f t="shared" si="1"/>
        <v>95.311529482319173</v>
      </c>
      <c r="M20" s="25">
        <f t="shared" si="2"/>
        <v>0.57115523285284897</v>
      </c>
      <c r="N20" s="25">
        <f t="shared" si="3"/>
        <v>95.954079119278632</v>
      </c>
      <c r="O20" s="25">
        <f t="shared" si="4"/>
        <v>112.97956084370909</v>
      </c>
      <c r="P20" t="s">
        <v>391</v>
      </c>
      <c r="Q20" s="1" t="s">
        <v>400</v>
      </c>
    </row>
    <row r="21" spans="1:17" x14ac:dyDescent="0.35">
      <c r="A21" t="s">
        <v>215</v>
      </c>
      <c r="B21" s="2" t="s">
        <v>20</v>
      </c>
      <c r="C21" s="34">
        <v>5.333333333333333</v>
      </c>
      <c r="D21" s="35">
        <v>42773</v>
      </c>
      <c r="E21" s="31" t="s">
        <v>6</v>
      </c>
      <c r="F21">
        <v>-14.326305</v>
      </c>
      <c r="G21">
        <v>-170.807985</v>
      </c>
      <c r="H21" s="31">
        <v>0</v>
      </c>
      <c r="I21" s="31">
        <v>0.23499999999999999</v>
      </c>
      <c r="J21">
        <v>3.0000000000000001E-3</v>
      </c>
      <c r="K21" s="25">
        <f t="shared" si="0"/>
        <v>0</v>
      </c>
      <c r="L21" s="25">
        <f t="shared" si="1"/>
        <v>16.777684965052437</v>
      </c>
      <c r="M21" s="25">
        <f t="shared" si="2"/>
        <v>0.21418321231981838</v>
      </c>
      <c r="N21" s="25">
        <f t="shared" si="3"/>
        <v>16.991868177372254</v>
      </c>
      <c r="O21" s="25">
        <f t="shared" si="4"/>
        <v>19.952563258470391</v>
      </c>
      <c r="P21" t="s">
        <v>376</v>
      </c>
      <c r="Q21" s="1" t="s">
        <v>401</v>
      </c>
    </row>
    <row r="22" spans="1:17" x14ac:dyDescent="0.35">
      <c r="A22" t="s">
        <v>217</v>
      </c>
      <c r="B22" s="2" t="s">
        <v>20</v>
      </c>
      <c r="C22" s="34">
        <v>5</v>
      </c>
      <c r="D22" s="35">
        <v>42773</v>
      </c>
      <c r="E22" s="31" t="s">
        <v>7</v>
      </c>
      <c r="F22">
        <v>-14.317171</v>
      </c>
      <c r="G22">
        <v>-170.83448300000001</v>
      </c>
      <c r="H22" s="31">
        <v>3.0000000000000001E-3</v>
      </c>
      <c r="I22" s="31">
        <v>0.32500000000000001</v>
      </c>
      <c r="J22">
        <v>5.0000000000000001E-3</v>
      </c>
      <c r="K22" s="25">
        <f t="shared" si="0"/>
        <v>0.21418321231981838</v>
      </c>
      <c r="L22" s="25">
        <f t="shared" si="1"/>
        <v>23.203181334646992</v>
      </c>
      <c r="M22" s="25">
        <f t="shared" si="2"/>
        <v>0.35697202053303062</v>
      </c>
      <c r="N22" s="25">
        <f t="shared" si="3"/>
        <v>23.774336567499841</v>
      </c>
      <c r="O22" s="25">
        <f t="shared" si="4"/>
        <v>27.639492778300358</v>
      </c>
      <c r="P22" t="s">
        <v>377</v>
      </c>
      <c r="Q22" s="1" t="s">
        <v>402</v>
      </c>
    </row>
    <row r="23" spans="1:17" x14ac:dyDescent="0.35">
      <c r="A23" t="s">
        <v>176</v>
      </c>
      <c r="B23" s="2" t="s">
        <v>20</v>
      </c>
      <c r="C23" s="34">
        <v>0.33333333333333331</v>
      </c>
      <c r="D23" s="35">
        <v>42774</v>
      </c>
      <c r="E23" s="31" t="s">
        <v>8</v>
      </c>
      <c r="F23">
        <v>-14.281127</v>
      </c>
      <c r="G23">
        <v>-170.63891799999999</v>
      </c>
      <c r="H23" s="31">
        <v>1E-3</v>
      </c>
      <c r="I23" s="31">
        <v>0.14599999999999999</v>
      </c>
      <c r="J23">
        <v>1E-3</v>
      </c>
      <c r="K23" s="25">
        <f t="shared" si="0"/>
        <v>7.1394404106606121E-2</v>
      </c>
      <c r="L23" s="25">
        <f t="shared" si="1"/>
        <v>10.423582999564493</v>
      </c>
      <c r="M23" s="25">
        <f t="shared" si="2"/>
        <v>7.1394404106606121E-2</v>
      </c>
      <c r="N23" s="25">
        <f t="shared" si="3"/>
        <v>10.566371807777704</v>
      </c>
      <c r="O23" s="25">
        <f t="shared" si="4"/>
        <v>10.66336429601694</v>
      </c>
      <c r="P23" t="s">
        <v>378</v>
      </c>
      <c r="Q23" s="1" t="s">
        <v>403</v>
      </c>
    </row>
    <row r="24" spans="1:17" x14ac:dyDescent="0.35">
      <c r="A24" t="s">
        <v>188</v>
      </c>
      <c r="B24" s="2" t="s">
        <v>20</v>
      </c>
      <c r="C24" s="34">
        <v>0</v>
      </c>
      <c r="D24" s="35">
        <v>42774</v>
      </c>
      <c r="E24" s="31" t="s">
        <v>10</v>
      </c>
      <c r="F24">
        <v>-14.271148999999999</v>
      </c>
      <c r="G24">
        <v>-170.619719</v>
      </c>
      <c r="H24" s="31">
        <v>1E-3</v>
      </c>
      <c r="I24" s="31">
        <v>0.377</v>
      </c>
      <c r="J24">
        <v>2E-3</v>
      </c>
      <c r="K24" s="25">
        <f t="shared" si="0"/>
        <v>7.1394404106606121E-2</v>
      </c>
      <c r="L24" s="25">
        <f t="shared" si="1"/>
        <v>26.915690348190509</v>
      </c>
      <c r="M24" s="25">
        <f t="shared" si="2"/>
        <v>0.14278880821321224</v>
      </c>
      <c r="N24" s="25">
        <f t="shared" si="3"/>
        <v>27.129873560510326</v>
      </c>
      <c r="O24" s="25">
        <f t="shared" si="4"/>
        <v>27.129114845637616</v>
      </c>
      <c r="P24" t="s">
        <v>379</v>
      </c>
      <c r="Q24" s="1" t="s">
        <v>404</v>
      </c>
    </row>
    <row r="25" spans="1:17" x14ac:dyDescent="0.35">
      <c r="A25" t="s">
        <v>191</v>
      </c>
      <c r="B25" s="2" t="s">
        <v>20</v>
      </c>
      <c r="C25" s="34">
        <v>0</v>
      </c>
      <c r="D25" s="35">
        <v>42774</v>
      </c>
      <c r="E25" s="31" t="s">
        <v>9</v>
      </c>
      <c r="F25">
        <v>-14.274563000000001</v>
      </c>
      <c r="G25">
        <v>-170.58582699999999</v>
      </c>
      <c r="H25" s="31">
        <v>2E-3</v>
      </c>
      <c r="I25" s="31">
        <v>0.35899999999999999</v>
      </c>
      <c r="J25">
        <v>3.9E-2</v>
      </c>
      <c r="K25" s="25">
        <f t="shared" si="0"/>
        <v>0.14278880821321224</v>
      </c>
      <c r="L25" s="25">
        <f t="shared" si="1"/>
        <v>25.630591074271596</v>
      </c>
      <c r="M25" s="25">
        <f t="shared" si="2"/>
        <v>2.7843817601576388</v>
      </c>
      <c r="N25" s="25">
        <f t="shared" si="3"/>
        <v>28.557761642642447</v>
      </c>
      <c r="O25" s="25">
        <f t="shared" si="4"/>
        <v>28.556962443276337</v>
      </c>
      <c r="P25" t="s">
        <v>380</v>
      </c>
      <c r="Q25" s="1" t="s">
        <v>405</v>
      </c>
    </row>
    <row r="26" spans="1:17" x14ac:dyDescent="0.35">
      <c r="A26" t="s">
        <v>194</v>
      </c>
      <c r="B26" s="2" t="s">
        <v>20</v>
      </c>
      <c r="C26" s="34">
        <v>0.66666666666666663</v>
      </c>
      <c r="D26" s="35">
        <v>42774</v>
      </c>
      <c r="E26" s="31" t="s">
        <v>15</v>
      </c>
      <c r="F26">
        <v>-14.26122</v>
      </c>
      <c r="G26">
        <v>-170.586163</v>
      </c>
      <c r="H26" s="31">
        <v>1E-3</v>
      </c>
      <c r="I26" s="31">
        <v>0.54500000000000004</v>
      </c>
      <c r="J26">
        <v>1.2999999999999999E-2</v>
      </c>
      <c r="K26" s="25">
        <f t="shared" si="0"/>
        <v>7.1394404106606121E-2</v>
      </c>
      <c r="L26" s="25">
        <f t="shared" si="1"/>
        <v>38.909950238100336</v>
      </c>
      <c r="M26" s="25">
        <f t="shared" si="2"/>
        <v>0.92812725338587954</v>
      </c>
      <c r="N26" s="25">
        <f t="shared" si="3"/>
        <v>39.909471895592823</v>
      </c>
      <c r="O26" s="25">
        <f t="shared" si="4"/>
        <v>40.670095394056354</v>
      </c>
      <c r="P26" t="s">
        <v>385</v>
      </c>
      <c r="Q26" s="1" t="s">
        <v>410</v>
      </c>
    </row>
    <row r="27" spans="1:17" x14ac:dyDescent="0.35">
      <c r="A27" t="s">
        <v>205</v>
      </c>
      <c r="B27" s="2" t="s">
        <v>20</v>
      </c>
      <c r="C27" s="34">
        <v>0</v>
      </c>
      <c r="D27" s="35">
        <v>42774</v>
      </c>
      <c r="E27" s="31" t="s">
        <v>11</v>
      </c>
      <c r="F27">
        <v>-14.287955</v>
      </c>
      <c r="G27">
        <v>-170.65258600000001</v>
      </c>
      <c r="H27" s="31">
        <v>2E-3</v>
      </c>
      <c r="I27" s="31">
        <v>1.115</v>
      </c>
      <c r="J27">
        <v>2.1999999999999999E-2</v>
      </c>
      <c r="K27" s="25">
        <f t="shared" si="0"/>
        <v>0.14278880821321224</v>
      </c>
      <c r="L27" s="25">
        <f t="shared" si="1"/>
        <v>79.604760578865822</v>
      </c>
      <c r="M27" s="25">
        <f t="shared" si="2"/>
        <v>1.5706768903453345</v>
      </c>
      <c r="N27" s="25">
        <f t="shared" si="3"/>
        <v>81.318226277424372</v>
      </c>
      <c r="O27" s="25">
        <f t="shared" si="4"/>
        <v>81.31593117602722</v>
      </c>
      <c r="P27" t="s">
        <v>381</v>
      </c>
      <c r="Q27" s="1" t="s">
        <v>406</v>
      </c>
    </row>
    <row r="28" spans="1:17" x14ac:dyDescent="0.35">
      <c r="A28" t="s">
        <v>172</v>
      </c>
      <c r="B28" s="2" t="s">
        <v>20</v>
      </c>
      <c r="C28" s="34">
        <v>0</v>
      </c>
      <c r="D28" s="35">
        <v>42775</v>
      </c>
      <c r="E28" s="31" t="s">
        <v>12</v>
      </c>
      <c r="F28">
        <v>-14.25831</v>
      </c>
      <c r="G28">
        <v>-170.6532</v>
      </c>
      <c r="H28" s="31">
        <v>1E-3</v>
      </c>
      <c r="I28" s="31">
        <v>0.37</v>
      </c>
      <c r="J28">
        <v>1E-3</v>
      </c>
      <c r="K28" s="25">
        <f t="shared" si="0"/>
        <v>7.1394404106606121E-2</v>
      </c>
      <c r="L28" s="25">
        <f t="shared" si="1"/>
        <v>26.415929519444266</v>
      </c>
      <c r="M28" s="25">
        <f t="shared" si="2"/>
        <v>7.1394404106606121E-2</v>
      </c>
      <c r="N28" s="25">
        <f t="shared" si="3"/>
        <v>26.558718327657477</v>
      </c>
      <c r="O28" s="25">
        <f t="shared" si="4"/>
        <v>26.557975806582125</v>
      </c>
      <c r="P28" t="s">
        <v>382</v>
      </c>
      <c r="Q28" s="1" t="s">
        <v>407</v>
      </c>
    </row>
    <row r="29" spans="1:17" x14ac:dyDescent="0.35">
      <c r="A29" t="s">
        <v>197</v>
      </c>
      <c r="B29" s="2" t="s">
        <v>20</v>
      </c>
      <c r="C29" s="34">
        <v>7.666666666666667</v>
      </c>
      <c r="D29" s="35">
        <v>42775</v>
      </c>
      <c r="E29" s="31" t="s">
        <v>13</v>
      </c>
      <c r="F29">
        <v>-14.273118999999999</v>
      </c>
      <c r="G29">
        <v>-170.664176</v>
      </c>
      <c r="H29" s="31">
        <v>4.0000000000000001E-3</v>
      </c>
      <c r="I29" s="31">
        <v>0.88900000000000001</v>
      </c>
      <c r="J29">
        <v>1.9E-2</v>
      </c>
      <c r="K29" s="25">
        <f t="shared" si="0"/>
        <v>0.28557761642642449</v>
      </c>
      <c r="L29" s="25">
        <f t="shared" si="1"/>
        <v>63.469625250772843</v>
      </c>
      <c r="M29" s="25">
        <f t="shared" si="2"/>
        <v>1.3564936780255163</v>
      </c>
      <c r="N29" s="25">
        <f t="shared" si="3"/>
        <v>65.111696545224788</v>
      </c>
      <c r="O29" s="25">
        <f t="shared" si="4"/>
        <v>83.090984015947342</v>
      </c>
      <c r="P29" t="s">
        <v>383</v>
      </c>
      <c r="Q29" s="1" t="s">
        <v>408</v>
      </c>
    </row>
    <row r="30" spans="1:17" x14ac:dyDescent="0.35">
      <c r="A30" t="s">
        <v>221</v>
      </c>
      <c r="B30" s="2" t="s">
        <v>20</v>
      </c>
      <c r="C30" s="34">
        <v>1</v>
      </c>
      <c r="D30" s="35">
        <v>42775</v>
      </c>
      <c r="E30" s="31" t="s">
        <v>14</v>
      </c>
      <c r="F30">
        <v>-14.24935</v>
      </c>
      <c r="G30">
        <v>-170.67543000000001</v>
      </c>
      <c r="H30" s="31">
        <v>2E-3</v>
      </c>
      <c r="I30" s="31">
        <v>0.215</v>
      </c>
      <c r="J30">
        <v>3.1E-2</v>
      </c>
      <c r="K30" s="25">
        <f t="shared" si="0"/>
        <v>0.14278880821321224</v>
      </c>
      <c r="L30" s="25">
        <f t="shared" si="1"/>
        <v>15.349796882920316</v>
      </c>
      <c r="M30" s="25">
        <f t="shared" si="2"/>
        <v>2.2132265273047897</v>
      </c>
      <c r="N30" s="25">
        <f t="shared" si="3"/>
        <v>17.705812218438318</v>
      </c>
      <c r="O30" s="25">
        <f t="shared" si="4"/>
        <v>18.211166067467204</v>
      </c>
      <c r="P30" t="s">
        <v>384</v>
      </c>
      <c r="Q30" s="1" t="s">
        <v>409</v>
      </c>
    </row>
    <row r="31" spans="1:17" x14ac:dyDescent="0.35">
      <c r="A31" t="s">
        <v>173</v>
      </c>
      <c r="B31" s="2" t="s">
        <v>20</v>
      </c>
      <c r="C31" s="34">
        <v>0</v>
      </c>
      <c r="D31" s="36">
        <v>42997</v>
      </c>
      <c r="E31" s="31" t="s">
        <v>174</v>
      </c>
      <c r="F31">
        <v>-14.25831</v>
      </c>
      <c r="G31">
        <v>-170.6532</v>
      </c>
      <c r="H31" s="31">
        <v>0</v>
      </c>
      <c r="I31" s="31">
        <v>0.106</v>
      </c>
      <c r="J31">
        <v>1.4999999999999999E-2</v>
      </c>
      <c r="K31" s="25">
        <f t="shared" si="0"/>
        <v>0</v>
      </c>
      <c r="L31" s="25">
        <f t="shared" si="1"/>
        <v>7.5678068353002486</v>
      </c>
      <c r="M31" s="25">
        <f t="shared" si="2"/>
        <v>1.0709160615990918</v>
      </c>
      <c r="N31" s="25">
        <f t="shared" si="3"/>
        <v>8.6387228968993401</v>
      </c>
      <c r="O31" s="25">
        <f t="shared" si="4"/>
        <v>8.6384884562161286</v>
      </c>
      <c r="P31" t="s">
        <v>382</v>
      </c>
      <c r="Q31" s="1" t="s">
        <v>407</v>
      </c>
    </row>
    <row r="32" spans="1:17" x14ac:dyDescent="0.35">
      <c r="A32" t="s">
        <v>181</v>
      </c>
      <c r="B32" s="2" t="s">
        <v>20</v>
      </c>
      <c r="C32" s="34">
        <v>4</v>
      </c>
      <c r="D32" s="36">
        <v>42997</v>
      </c>
      <c r="E32" s="31" t="s">
        <v>182</v>
      </c>
      <c r="F32">
        <v>-14.334149999999999</v>
      </c>
      <c r="G32">
        <v>-170.791223</v>
      </c>
      <c r="H32" s="31">
        <v>1E-3</v>
      </c>
      <c r="I32" s="31">
        <v>0.123</v>
      </c>
      <c r="J32">
        <v>1.4E-2</v>
      </c>
      <c r="K32" s="25">
        <f t="shared" si="0"/>
        <v>7.1394404106606121E-2</v>
      </c>
      <c r="L32" s="25">
        <f t="shared" si="1"/>
        <v>8.7815117051125533</v>
      </c>
      <c r="M32" s="25">
        <f t="shared" si="2"/>
        <v>0.99952165749248578</v>
      </c>
      <c r="N32" s="25">
        <f t="shared" si="3"/>
        <v>9.852427766711644</v>
      </c>
      <c r="O32" s="25">
        <f t="shared" si="4"/>
        <v>11.065098973589798</v>
      </c>
      <c r="P32" t="s">
        <v>373</v>
      </c>
      <c r="Q32" s="1" t="s">
        <v>397</v>
      </c>
    </row>
    <row r="33" spans="1:17" x14ac:dyDescent="0.35">
      <c r="A33" t="s">
        <v>185</v>
      </c>
      <c r="B33" s="2" t="s">
        <v>20</v>
      </c>
      <c r="C33" s="34">
        <v>6</v>
      </c>
      <c r="D33" s="36">
        <v>42997</v>
      </c>
      <c r="E33" s="31" t="s">
        <v>186</v>
      </c>
      <c r="F33">
        <v>-14.324882000000001</v>
      </c>
      <c r="G33">
        <v>-170.83247299999999</v>
      </c>
      <c r="H33" s="31">
        <v>1E-3</v>
      </c>
      <c r="I33" s="31">
        <v>0.11600000000000001</v>
      </c>
      <c r="J33">
        <v>4.0000000000000001E-3</v>
      </c>
      <c r="K33" s="25">
        <f t="shared" si="0"/>
        <v>7.1394404106606121E-2</v>
      </c>
      <c r="L33" s="25">
        <f t="shared" si="1"/>
        <v>8.2817508763663099</v>
      </c>
      <c r="M33" s="25">
        <f t="shared" si="2"/>
        <v>0.28557761642642449</v>
      </c>
      <c r="N33" s="25">
        <f t="shared" si="3"/>
        <v>8.6387228968993401</v>
      </c>
      <c r="O33" s="25">
        <f t="shared" si="4"/>
        <v>10.333429718166821</v>
      </c>
      <c r="P33" t="s">
        <v>374</v>
      </c>
      <c r="Q33" s="1" t="s">
        <v>398</v>
      </c>
    </row>
    <row r="34" spans="1:17" x14ac:dyDescent="0.35">
      <c r="A34" t="s">
        <v>202</v>
      </c>
      <c r="B34" s="2" t="s">
        <v>20</v>
      </c>
      <c r="C34" s="34">
        <v>10</v>
      </c>
      <c r="D34" s="36">
        <v>42997</v>
      </c>
      <c r="E34" s="31" t="s">
        <v>203</v>
      </c>
      <c r="F34">
        <v>-14.2896</v>
      </c>
      <c r="G34">
        <v>-170.68167</v>
      </c>
      <c r="H34" s="31">
        <v>0</v>
      </c>
      <c r="I34" s="31">
        <v>7.3999999999999996E-2</v>
      </c>
      <c r="J34">
        <v>8.0000000000000002E-3</v>
      </c>
      <c r="K34" s="25">
        <f t="shared" si="0"/>
        <v>0</v>
      </c>
      <c r="L34" s="25">
        <f t="shared" si="1"/>
        <v>5.2831859038888531</v>
      </c>
      <c r="M34" s="25">
        <f t="shared" si="2"/>
        <v>0.57115523285284897</v>
      </c>
      <c r="N34" s="25">
        <f t="shared" si="3"/>
        <v>5.8543411367417022</v>
      </c>
      <c r="O34" s="25">
        <f t="shared" si="4"/>
        <v>8.0244213514738068</v>
      </c>
      <c r="P34" t="s">
        <v>375</v>
      </c>
      <c r="Q34" s="1" t="s">
        <v>399</v>
      </c>
    </row>
    <row r="35" spans="1:17" x14ac:dyDescent="0.35">
      <c r="A35" t="s">
        <v>210</v>
      </c>
      <c r="B35" s="2" t="s">
        <v>20</v>
      </c>
      <c r="C35" s="34">
        <v>1</v>
      </c>
      <c r="D35" s="36">
        <v>42997</v>
      </c>
      <c r="E35" s="31" t="s">
        <v>211</v>
      </c>
      <c r="F35">
        <v>-14.340282999999999</v>
      </c>
      <c r="G35">
        <v>-170.78569999999999</v>
      </c>
      <c r="H35" s="31">
        <v>1E-3</v>
      </c>
      <c r="I35" s="31">
        <v>0.20300000000000001</v>
      </c>
      <c r="J35">
        <v>1.9E-2</v>
      </c>
      <c r="K35" s="25">
        <f t="shared" si="0"/>
        <v>7.1394404106606121E-2</v>
      </c>
      <c r="L35" s="25">
        <f t="shared" si="1"/>
        <v>14.493064033641044</v>
      </c>
      <c r="M35" s="25">
        <f t="shared" si="2"/>
        <v>1.3564936780255163</v>
      </c>
      <c r="N35" s="25">
        <f t="shared" si="3"/>
        <v>15.920952115773167</v>
      </c>
      <c r="O35" s="25">
        <f t="shared" si="4"/>
        <v>16.374275756381785</v>
      </c>
      <c r="P35" t="s">
        <v>391</v>
      </c>
      <c r="Q35" s="1" t="s">
        <v>400</v>
      </c>
    </row>
    <row r="36" spans="1:17" x14ac:dyDescent="0.35">
      <c r="A36" t="s">
        <v>212</v>
      </c>
      <c r="B36" s="2" t="s">
        <v>20</v>
      </c>
      <c r="C36" s="34">
        <v>15</v>
      </c>
      <c r="D36" s="36">
        <v>42997</v>
      </c>
      <c r="E36" s="31" t="s">
        <v>213</v>
      </c>
      <c r="F36">
        <v>-14.326305</v>
      </c>
      <c r="G36">
        <v>-170.807985</v>
      </c>
      <c r="H36" s="31">
        <v>2E-3</v>
      </c>
      <c r="I36" s="31">
        <v>0.05</v>
      </c>
      <c r="J36">
        <v>3.0000000000000001E-3</v>
      </c>
      <c r="K36" s="25">
        <f t="shared" si="0"/>
        <v>0.14278880821321224</v>
      </c>
      <c r="L36" s="25">
        <f t="shared" si="1"/>
        <v>3.5697202053303063</v>
      </c>
      <c r="M36" s="25">
        <f t="shared" si="2"/>
        <v>0.21418321231981838</v>
      </c>
      <c r="N36" s="25">
        <f t="shared" si="3"/>
        <v>3.926692225863337</v>
      </c>
      <c r="O36" s="25">
        <f t="shared" si="4"/>
        <v>6.5585041003440558</v>
      </c>
      <c r="P36" t="s">
        <v>376</v>
      </c>
      <c r="Q36" s="1" t="s">
        <v>401</v>
      </c>
    </row>
    <row r="37" spans="1:17" x14ac:dyDescent="0.35">
      <c r="A37" t="s">
        <v>218</v>
      </c>
      <c r="B37" s="2" t="s">
        <v>20</v>
      </c>
      <c r="C37" s="34">
        <v>5</v>
      </c>
      <c r="D37" s="36">
        <v>42997</v>
      </c>
      <c r="E37" s="31" t="s">
        <v>219</v>
      </c>
      <c r="F37">
        <v>-14.317171</v>
      </c>
      <c r="G37">
        <v>-170.83448300000001</v>
      </c>
      <c r="H37" s="31">
        <v>0</v>
      </c>
      <c r="I37" s="31">
        <v>6.2E-2</v>
      </c>
      <c r="J37">
        <v>1.4999999999999999E-2</v>
      </c>
      <c r="K37" s="25">
        <f t="shared" si="0"/>
        <v>0</v>
      </c>
      <c r="L37" s="25">
        <f t="shared" si="1"/>
        <v>4.4264530546095795</v>
      </c>
      <c r="M37" s="25">
        <f t="shared" si="2"/>
        <v>1.0709160615990918</v>
      </c>
      <c r="N37" s="25">
        <f t="shared" si="3"/>
        <v>5.4973691162086711</v>
      </c>
      <c r="O37" s="25">
        <f t="shared" si="4"/>
        <v>6.3441387961534064</v>
      </c>
      <c r="P37" t="s">
        <v>377</v>
      </c>
      <c r="Q37" s="1" t="s">
        <v>402</v>
      </c>
    </row>
    <row r="38" spans="1:17" x14ac:dyDescent="0.35">
      <c r="A38" t="s">
        <v>177</v>
      </c>
      <c r="B38" s="2" t="s">
        <v>20</v>
      </c>
      <c r="C38" s="34">
        <v>0</v>
      </c>
      <c r="D38" s="36">
        <v>42998</v>
      </c>
      <c r="E38" s="31" t="s">
        <v>178</v>
      </c>
      <c r="F38">
        <v>-14.281127</v>
      </c>
      <c r="G38">
        <v>-170.63891799999999</v>
      </c>
      <c r="H38" s="31">
        <v>3.0000000000000001E-3</v>
      </c>
      <c r="I38" s="31">
        <v>6.4000000000000001E-2</v>
      </c>
      <c r="J38">
        <v>1.9E-2</v>
      </c>
      <c r="K38" s="25">
        <f t="shared" si="0"/>
        <v>0.21418321231981838</v>
      </c>
      <c r="L38" s="25">
        <f t="shared" si="1"/>
        <v>4.5692418628227918</v>
      </c>
      <c r="M38" s="25">
        <f t="shared" si="2"/>
        <v>1.3564936780255163</v>
      </c>
      <c r="N38" s="25">
        <f t="shared" si="3"/>
        <v>6.1399187531681259</v>
      </c>
      <c r="O38" s="25">
        <f t="shared" si="4"/>
        <v>6.1397551603483596</v>
      </c>
      <c r="P38" t="s">
        <v>378</v>
      </c>
      <c r="Q38" s="1" t="s">
        <v>403</v>
      </c>
    </row>
    <row r="39" spans="1:17" x14ac:dyDescent="0.35">
      <c r="A39" t="s">
        <v>189</v>
      </c>
      <c r="B39" s="2" t="s">
        <v>20</v>
      </c>
      <c r="C39" s="34">
        <v>15</v>
      </c>
      <c r="D39" s="36">
        <v>42998</v>
      </c>
      <c r="E39" s="31" t="s">
        <v>10</v>
      </c>
      <c r="F39">
        <v>-14.271148999999999</v>
      </c>
      <c r="G39">
        <v>-170.619719</v>
      </c>
      <c r="H39" s="31">
        <v>1E-3</v>
      </c>
      <c r="I39" s="31">
        <v>7.9000000000000001E-2</v>
      </c>
      <c r="J39">
        <v>8.0000000000000002E-3</v>
      </c>
      <c r="K39" s="25">
        <f t="shared" si="0"/>
        <v>7.1394404106606121E-2</v>
      </c>
      <c r="L39" s="25">
        <f t="shared" si="1"/>
        <v>5.6401579244218834</v>
      </c>
      <c r="M39" s="25">
        <f t="shared" si="2"/>
        <v>0.57115523285284897</v>
      </c>
      <c r="N39" s="25">
        <f t="shared" si="3"/>
        <v>6.2827075613813381</v>
      </c>
      <c r="O39" s="25">
        <f t="shared" si="4"/>
        <v>10.657877798833667</v>
      </c>
      <c r="P39" t="s">
        <v>379</v>
      </c>
      <c r="Q39" s="1" t="s">
        <v>404</v>
      </c>
    </row>
    <row r="40" spans="1:17" x14ac:dyDescent="0.35">
      <c r="A40" t="s">
        <v>192</v>
      </c>
      <c r="B40" s="2" t="s">
        <v>20</v>
      </c>
      <c r="C40" s="34">
        <v>5</v>
      </c>
      <c r="D40" s="36">
        <v>42998</v>
      </c>
      <c r="E40" s="31" t="s">
        <v>193</v>
      </c>
      <c r="F40">
        <v>-14.274563000000001</v>
      </c>
      <c r="G40">
        <v>-170.58582699999999</v>
      </c>
      <c r="H40" s="31">
        <v>2E-3</v>
      </c>
      <c r="I40" s="31">
        <v>0.09</v>
      </c>
      <c r="J40">
        <v>1.7000000000000001E-2</v>
      </c>
      <c r="K40" s="25">
        <f t="shared" si="0"/>
        <v>0.14278880821321224</v>
      </c>
      <c r="L40" s="25">
        <f t="shared" si="1"/>
        <v>6.4254963695945504</v>
      </c>
      <c r="M40" s="25">
        <f t="shared" si="2"/>
        <v>1.2137048698123041</v>
      </c>
      <c r="N40" s="25">
        <f t="shared" si="3"/>
        <v>7.7819900476200665</v>
      </c>
      <c r="O40" s="25">
        <f t="shared" si="4"/>
        <v>9.0060580439217741</v>
      </c>
      <c r="P40" t="s">
        <v>380</v>
      </c>
      <c r="Q40" s="1" t="s">
        <v>405</v>
      </c>
    </row>
    <row r="41" spans="1:17" x14ac:dyDescent="0.35">
      <c r="A41" t="s">
        <v>195</v>
      </c>
      <c r="B41" s="2" t="s">
        <v>20</v>
      </c>
      <c r="C41" s="34">
        <v>15</v>
      </c>
      <c r="D41" s="36">
        <v>42998</v>
      </c>
      <c r="E41" s="31" t="s">
        <v>15</v>
      </c>
      <c r="F41">
        <v>-14.26122</v>
      </c>
      <c r="G41">
        <v>-170.586163</v>
      </c>
      <c r="H41" s="31">
        <v>1E-3</v>
      </c>
      <c r="I41" s="31">
        <v>8.8999999999999996E-2</v>
      </c>
      <c r="J41">
        <v>0.01</v>
      </c>
      <c r="K41" s="25">
        <f t="shared" si="0"/>
        <v>7.1394404106606121E-2</v>
      </c>
      <c r="L41" s="25">
        <f t="shared" si="1"/>
        <v>6.3541019654879447</v>
      </c>
      <c r="M41" s="25">
        <f t="shared" si="2"/>
        <v>0.71394404106606124</v>
      </c>
      <c r="N41" s="25">
        <f t="shared" si="3"/>
        <v>7.1394404106606117</v>
      </c>
      <c r="O41" s="25">
        <f t="shared" si="4"/>
        <v>12.148559143738979</v>
      </c>
      <c r="P41" t="s">
        <v>385</v>
      </c>
      <c r="Q41" s="1" t="s">
        <v>410</v>
      </c>
    </row>
    <row r="42" spans="1:17" x14ac:dyDescent="0.35">
      <c r="A42" t="s">
        <v>206</v>
      </c>
      <c r="B42" s="2" t="s">
        <v>20</v>
      </c>
      <c r="C42" s="34">
        <v>0</v>
      </c>
      <c r="D42" s="36">
        <v>42998</v>
      </c>
      <c r="E42" s="31" t="s">
        <v>207</v>
      </c>
      <c r="F42">
        <v>-14.287955</v>
      </c>
      <c r="G42">
        <v>-170.65258600000001</v>
      </c>
      <c r="H42" s="31">
        <v>1E-3</v>
      </c>
      <c r="I42" s="31">
        <v>0.17299999999999999</v>
      </c>
      <c r="J42">
        <v>1.7000000000000001E-2</v>
      </c>
      <c r="K42" s="25">
        <f t="shared" si="0"/>
        <v>7.1394404106606121E-2</v>
      </c>
      <c r="L42" s="25">
        <f t="shared" si="1"/>
        <v>12.351231910442857</v>
      </c>
      <c r="M42" s="25">
        <f t="shared" si="2"/>
        <v>1.2137048698123041</v>
      </c>
      <c r="N42" s="25">
        <f t="shared" si="3"/>
        <v>13.636331184361767</v>
      </c>
      <c r="O42" s="25">
        <f t="shared" si="4"/>
        <v>13.635955047951663</v>
      </c>
      <c r="P42" t="s">
        <v>381</v>
      </c>
      <c r="Q42" s="1" t="s">
        <v>406</v>
      </c>
    </row>
    <row r="43" spans="1:17" x14ac:dyDescent="0.35">
      <c r="A43" t="s">
        <v>198</v>
      </c>
      <c r="B43" s="2" t="s">
        <v>20</v>
      </c>
      <c r="C43" s="34">
        <v>0</v>
      </c>
      <c r="D43" s="36">
        <v>42999</v>
      </c>
      <c r="E43" s="31" t="s">
        <v>199</v>
      </c>
      <c r="F43">
        <v>-14.273118999999999</v>
      </c>
      <c r="G43">
        <v>-170.664176</v>
      </c>
      <c r="H43" s="31">
        <v>4.0000000000000001E-3</v>
      </c>
      <c r="I43" s="31">
        <v>0.25800000000000001</v>
      </c>
      <c r="J43">
        <v>1E-3</v>
      </c>
      <c r="K43" s="25">
        <f t="shared" si="0"/>
        <v>0.28557761642642449</v>
      </c>
      <c r="L43" s="25">
        <f t="shared" si="1"/>
        <v>18.419756259504378</v>
      </c>
      <c r="M43" s="25">
        <f t="shared" si="2"/>
        <v>7.1394404106606121E-2</v>
      </c>
      <c r="N43" s="25">
        <f t="shared" si="3"/>
        <v>18.776728280037407</v>
      </c>
      <c r="O43" s="25">
        <f t="shared" si="4"/>
        <v>18.776206399451073</v>
      </c>
      <c r="P43" t="s">
        <v>383</v>
      </c>
      <c r="Q43" s="1" t="s">
        <v>408</v>
      </c>
    </row>
    <row r="44" spans="1:17" x14ac:dyDescent="0.35">
      <c r="A44" t="s">
        <v>222</v>
      </c>
      <c r="B44" s="2" t="s">
        <v>20</v>
      </c>
      <c r="C44" s="34">
        <v>0</v>
      </c>
      <c r="D44" s="36">
        <v>42999</v>
      </c>
      <c r="E44" s="31" t="s">
        <v>223</v>
      </c>
      <c r="F44">
        <v>-14.24935</v>
      </c>
      <c r="G44">
        <v>-170.67543000000001</v>
      </c>
      <c r="H44" s="31">
        <v>2E-3</v>
      </c>
      <c r="I44" s="31">
        <v>6.9000000000000006E-2</v>
      </c>
      <c r="J44">
        <v>1.2E-2</v>
      </c>
      <c r="K44" s="25">
        <f t="shared" si="0"/>
        <v>0.14278880821321224</v>
      </c>
      <c r="L44" s="25">
        <f t="shared" si="1"/>
        <v>4.9262138833558229</v>
      </c>
      <c r="M44" s="25">
        <f t="shared" si="2"/>
        <v>0.85673284927927351</v>
      </c>
      <c r="N44" s="25">
        <f t="shared" si="3"/>
        <v>5.9257355408483088</v>
      </c>
      <c r="O44" s="25">
        <f t="shared" si="4"/>
        <v>5.9255780207025515</v>
      </c>
      <c r="P44" t="s">
        <v>384</v>
      </c>
      <c r="Q44" s="1" t="s">
        <v>409</v>
      </c>
    </row>
    <row r="45" spans="1:17" x14ac:dyDescent="0.35">
      <c r="A45" s="12" t="s">
        <v>22</v>
      </c>
      <c r="B45" s="6" t="s">
        <v>68</v>
      </c>
      <c r="C45" s="14">
        <v>6.26</v>
      </c>
      <c r="D45" s="13">
        <v>41494</v>
      </c>
      <c r="E45" s="6" t="s">
        <v>23</v>
      </c>
      <c r="F45" s="6">
        <v>-14.25831</v>
      </c>
      <c r="G45" s="6">
        <v>-170.6532</v>
      </c>
      <c r="L45" s="25">
        <v>17.082000000000001</v>
      </c>
      <c r="M45" s="25">
        <v>1.6020000000000001</v>
      </c>
      <c r="N45" s="25">
        <f t="shared" si="3"/>
        <v>18.684000000000001</v>
      </c>
      <c r="O45" s="25">
        <f t="shared" si="4"/>
        <v>22.635303895208548</v>
      </c>
      <c r="P45" t="s">
        <v>382</v>
      </c>
      <c r="Q45" s="1" t="s">
        <v>407</v>
      </c>
    </row>
    <row r="46" spans="1:17" x14ac:dyDescent="0.35">
      <c r="A46" s="15" t="s">
        <v>24</v>
      </c>
      <c r="B46" s="6" t="s">
        <v>68</v>
      </c>
      <c r="C46" s="18">
        <v>5.29</v>
      </c>
      <c r="D46" s="17">
        <v>41500</v>
      </c>
      <c r="E46" s="16" t="s">
        <v>25</v>
      </c>
      <c r="F46" s="16">
        <v>-14.32939</v>
      </c>
      <c r="G46" s="16">
        <v>-170.82507000000001</v>
      </c>
      <c r="L46" s="25">
        <v>14.737</v>
      </c>
      <c r="M46" s="25">
        <v>0</v>
      </c>
      <c r="N46" s="25">
        <f t="shared" si="3"/>
        <v>14.737</v>
      </c>
      <c r="O46" s="25">
        <f t="shared" si="4"/>
        <v>17.271591827885256</v>
      </c>
      <c r="P46" t="s">
        <v>386</v>
      </c>
      <c r="Q46" t="s">
        <v>393</v>
      </c>
    </row>
    <row r="47" spans="1:17" x14ac:dyDescent="0.35">
      <c r="A47" s="15" t="s">
        <v>26</v>
      </c>
      <c r="B47" s="6" t="s">
        <v>68</v>
      </c>
      <c r="C47" s="18">
        <v>5.17</v>
      </c>
      <c r="D47" s="17">
        <v>41501</v>
      </c>
      <c r="E47" s="16" t="s">
        <v>27</v>
      </c>
      <c r="F47" s="16">
        <v>-14.29039</v>
      </c>
      <c r="G47" s="16">
        <v>-170.6823</v>
      </c>
      <c r="L47" s="25">
        <v>4.08</v>
      </c>
      <c r="M47" s="25">
        <v>2.4E-2</v>
      </c>
      <c r="N47" s="25">
        <f t="shared" si="3"/>
        <v>4.1040000000000001</v>
      </c>
      <c r="O47" s="25">
        <f t="shared" si="4"/>
        <v>4.7452307641196017</v>
      </c>
      <c r="P47" t="s">
        <v>375</v>
      </c>
      <c r="Q47" s="1" t="s">
        <v>399</v>
      </c>
    </row>
    <row r="48" spans="1:17" x14ac:dyDescent="0.35">
      <c r="A48" s="15" t="s">
        <v>28</v>
      </c>
      <c r="B48" s="6" t="s">
        <v>68</v>
      </c>
      <c r="C48" s="18">
        <v>7.21</v>
      </c>
      <c r="D48" s="17">
        <v>41501</v>
      </c>
      <c r="E48" s="16" t="s">
        <v>27</v>
      </c>
      <c r="F48" s="16">
        <v>-14.29316</v>
      </c>
      <c r="G48" s="16">
        <v>-170.68011000000001</v>
      </c>
      <c r="L48" s="25">
        <v>14.766999999999999</v>
      </c>
      <c r="M48" s="25">
        <v>0.51500000000000001</v>
      </c>
      <c r="N48" s="25">
        <f t="shared" si="3"/>
        <v>15.282</v>
      </c>
      <c r="O48" s="25">
        <f t="shared" si="4"/>
        <v>19.113097933000713</v>
      </c>
      <c r="P48" t="s">
        <v>375</v>
      </c>
      <c r="Q48" s="1" t="s">
        <v>399</v>
      </c>
    </row>
    <row r="49" spans="1:17" x14ac:dyDescent="0.35">
      <c r="A49" s="15" t="s">
        <v>29</v>
      </c>
      <c r="B49" s="6" t="s">
        <v>68</v>
      </c>
      <c r="C49" s="18">
        <v>3.42</v>
      </c>
      <c r="D49" s="17">
        <v>41503</v>
      </c>
      <c r="E49" s="16" t="s">
        <v>30</v>
      </c>
      <c r="F49" s="16">
        <v>-14.31864</v>
      </c>
      <c r="G49" s="16">
        <v>-170.71636000000001</v>
      </c>
      <c r="L49" s="25">
        <v>27.83</v>
      </c>
      <c r="M49" s="25">
        <v>4.8000000000000001E-2</v>
      </c>
      <c r="N49" s="25">
        <f t="shared" si="3"/>
        <v>27.877999999999997</v>
      </c>
      <c r="O49" s="25">
        <f t="shared" si="4"/>
        <v>30.830899591836729</v>
      </c>
      <c r="P49" t="s">
        <v>386</v>
      </c>
      <c r="Q49" t="s">
        <v>414</v>
      </c>
    </row>
    <row r="50" spans="1:17" x14ac:dyDescent="0.35">
      <c r="A50" s="15" t="s">
        <v>31</v>
      </c>
      <c r="B50" s="6" t="s">
        <v>68</v>
      </c>
      <c r="C50" s="18">
        <v>21.2</v>
      </c>
      <c r="D50" s="17">
        <v>41504</v>
      </c>
      <c r="E50" s="16" t="s">
        <v>32</v>
      </c>
      <c r="F50" s="16">
        <v>-14.35852</v>
      </c>
      <c r="G50" s="16">
        <v>-170.75219000000001</v>
      </c>
      <c r="L50" s="25">
        <v>49.051000000000002</v>
      </c>
      <c r="M50" s="25">
        <v>0</v>
      </c>
      <c r="N50" s="25">
        <f t="shared" si="3"/>
        <v>49.051000000000002</v>
      </c>
      <c r="O50" s="25">
        <f t="shared" si="4"/>
        <v>122.39773198294242</v>
      </c>
      <c r="P50" t="s">
        <v>386</v>
      </c>
      <c r="Q50" t="s">
        <v>396</v>
      </c>
    </row>
    <row r="51" spans="1:17" x14ac:dyDescent="0.35">
      <c r="A51" s="12" t="s">
        <v>33</v>
      </c>
      <c r="B51" s="6" t="s">
        <v>68</v>
      </c>
      <c r="C51" s="20">
        <v>26.23</v>
      </c>
      <c r="D51" s="13">
        <v>41829</v>
      </c>
      <c r="E51" s="6" t="s">
        <v>27</v>
      </c>
      <c r="F51" s="19">
        <v>-14.29316</v>
      </c>
      <c r="G51" s="19">
        <v>-170.68007</v>
      </c>
      <c r="L51" s="25">
        <v>2.3534192547972608</v>
      </c>
      <c r="M51" s="25">
        <v>5.5534204889512742</v>
      </c>
      <c r="N51" s="25">
        <f t="shared" si="3"/>
        <v>7.9068397437485345</v>
      </c>
      <c r="O51" s="25">
        <f t="shared" si="4"/>
        <v>29.774513376356968</v>
      </c>
      <c r="P51" t="s">
        <v>375</v>
      </c>
      <c r="Q51" s="1" t="s">
        <v>399</v>
      </c>
    </row>
    <row r="52" spans="1:17" x14ac:dyDescent="0.35">
      <c r="A52" s="12" t="s">
        <v>34</v>
      </c>
      <c r="B52" s="6" t="s">
        <v>68</v>
      </c>
      <c r="C52" s="20">
        <v>9.5500000000000007</v>
      </c>
      <c r="D52" s="13">
        <v>41829</v>
      </c>
      <c r="E52" s="6" t="s">
        <v>27</v>
      </c>
      <c r="F52" s="19">
        <v>-14.291729999999999</v>
      </c>
      <c r="G52" s="19">
        <v>-170.68297999999999</v>
      </c>
      <c r="L52" s="25">
        <v>3.9853391834655194</v>
      </c>
      <c r="M52" s="25">
        <v>8.0043033269915504</v>
      </c>
      <c r="N52" s="25">
        <f t="shared" si="3"/>
        <v>11.98964251045707</v>
      </c>
      <c r="O52" s="25">
        <f t="shared" si="4"/>
        <v>16.303638091030731</v>
      </c>
      <c r="P52" t="s">
        <v>375</v>
      </c>
      <c r="Q52" s="1" t="s">
        <v>399</v>
      </c>
    </row>
    <row r="53" spans="1:17" x14ac:dyDescent="0.35">
      <c r="A53" s="12" t="s">
        <v>35</v>
      </c>
      <c r="B53" s="6" t="s">
        <v>68</v>
      </c>
      <c r="C53" s="20">
        <v>8.1199999999999992</v>
      </c>
      <c r="D53" s="13">
        <v>41829</v>
      </c>
      <c r="E53" s="6" t="s">
        <v>27</v>
      </c>
      <c r="F53" s="19">
        <v>-14.290459999999999</v>
      </c>
      <c r="G53" s="19">
        <v>-170.68234000000001</v>
      </c>
      <c r="L53" s="25">
        <v>6.6253991891683961E-2</v>
      </c>
      <c r="M53" s="25">
        <v>10.877196382897017</v>
      </c>
      <c r="N53" s="25">
        <f t="shared" si="3"/>
        <v>10.9434503747887</v>
      </c>
      <c r="O53" s="25">
        <f t="shared" si="4"/>
        <v>14.105359899389416</v>
      </c>
      <c r="P53" t="s">
        <v>375</v>
      </c>
      <c r="Q53" s="1" t="s">
        <v>399</v>
      </c>
    </row>
    <row r="54" spans="1:17" x14ac:dyDescent="0.35">
      <c r="A54" s="12" t="s">
        <v>36</v>
      </c>
      <c r="B54" s="6" t="s">
        <v>68</v>
      </c>
      <c r="C54" s="20">
        <v>26.66</v>
      </c>
      <c r="D54" s="13">
        <v>41835</v>
      </c>
      <c r="E54" s="6" t="s">
        <v>27</v>
      </c>
      <c r="F54" s="19">
        <v>-14.29316</v>
      </c>
      <c r="G54" s="19">
        <v>-170.68008</v>
      </c>
      <c r="L54" s="25">
        <v>9.981217729854686</v>
      </c>
      <c r="M54" s="25">
        <v>0.38747088804016216</v>
      </c>
      <c r="N54" s="25">
        <f t="shared" si="3"/>
        <v>10.368688617894849</v>
      </c>
      <c r="O54" s="25">
        <f t="shared" si="4"/>
        <v>41.327462121316294</v>
      </c>
      <c r="P54" t="s">
        <v>375</v>
      </c>
      <c r="Q54" s="1" t="s">
        <v>399</v>
      </c>
    </row>
    <row r="55" spans="1:17" x14ac:dyDescent="0.35">
      <c r="A55" s="12" t="s">
        <v>37</v>
      </c>
      <c r="B55" s="6" t="s">
        <v>68</v>
      </c>
      <c r="C55" s="20">
        <v>4.71</v>
      </c>
      <c r="D55" s="13">
        <v>41835</v>
      </c>
      <c r="E55" s="6" t="s">
        <v>27</v>
      </c>
      <c r="F55" s="19">
        <v>-14.2896</v>
      </c>
      <c r="G55" s="19">
        <v>-170.68167</v>
      </c>
      <c r="L55" s="25">
        <v>57.29136586774473</v>
      </c>
      <c r="M55" s="25">
        <v>0</v>
      </c>
      <c r="N55" s="25">
        <f t="shared" si="3"/>
        <v>57.29136586774473</v>
      </c>
      <c r="O55" s="25">
        <f t="shared" si="4"/>
        <v>66.062397015362848</v>
      </c>
      <c r="P55" t="s">
        <v>375</v>
      </c>
      <c r="Q55" s="1" t="s">
        <v>399</v>
      </c>
    </row>
    <row r="56" spans="1:17" x14ac:dyDescent="0.35">
      <c r="A56" s="12" t="s">
        <v>38</v>
      </c>
      <c r="B56" s="6" t="s">
        <v>68</v>
      </c>
      <c r="C56" s="20">
        <v>26.55</v>
      </c>
      <c r="D56" s="13">
        <v>41845</v>
      </c>
      <c r="E56" s="6" t="s">
        <v>30</v>
      </c>
      <c r="F56" s="6">
        <v>-14.325670000000001</v>
      </c>
      <c r="G56" s="6">
        <v>-170.71036000000001</v>
      </c>
      <c r="L56" s="25">
        <v>10.070186377911442</v>
      </c>
      <c r="M56" s="25">
        <v>7.3855327633655848E-2</v>
      </c>
      <c r="N56" s="25">
        <f t="shared" si="3"/>
        <v>10.144041705545098</v>
      </c>
      <c r="O56" s="25">
        <f t="shared" si="4"/>
        <v>39.90218771936582</v>
      </c>
      <c r="P56" t="s">
        <v>386</v>
      </c>
      <c r="Q56" t="s">
        <v>414</v>
      </c>
    </row>
    <row r="57" spans="1:17" x14ac:dyDescent="0.35">
      <c r="A57" s="12" t="s">
        <v>39</v>
      </c>
      <c r="B57" s="6" t="s">
        <v>68</v>
      </c>
      <c r="C57" s="20">
        <v>26.15</v>
      </c>
      <c r="D57" s="13">
        <v>41845</v>
      </c>
      <c r="E57" s="6" t="s">
        <v>30</v>
      </c>
      <c r="F57" s="6">
        <v>-14.322139999999999</v>
      </c>
      <c r="G57" s="6">
        <v>-170.71334999999999</v>
      </c>
      <c r="L57" s="25">
        <v>28.021322058901809</v>
      </c>
      <c r="M57" s="25">
        <v>9.7839556508762221E-2</v>
      </c>
      <c r="N57" s="25">
        <f t="shared" si="3"/>
        <v>28.119161615410572</v>
      </c>
      <c r="O57" s="25">
        <f t="shared" si="4"/>
        <v>107.68197160240297</v>
      </c>
      <c r="P57" t="s">
        <v>386</v>
      </c>
      <c r="Q57" t="s">
        <v>414</v>
      </c>
    </row>
    <row r="58" spans="1:17" x14ac:dyDescent="0.35">
      <c r="A58" s="12" t="s">
        <v>40</v>
      </c>
      <c r="B58" s="6" t="s">
        <v>68</v>
      </c>
      <c r="C58" s="20">
        <v>7.64</v>
      </c>
      <c r="D58" s="13">
        <v>41845</v>
      </c>
      <c r="E58" s="6" t="s">
        <v>30</v>
      </c>
      <c r="F58" s="6">
        <v>-14.31973</v>
      </c>
      <c r="G58" s="6">
        <v>-170.71532999999999</v>
      </c>
      <c r="L58" s="25">
        <v>66.353258253922419</v>
      </c>
      <c r="M58" s="25">
        <v>0</v>
      </c>
      <c r="N58" s="25">
        <f t="shared" si="3"/>
        <v>66.353258253922419</v>
      </c>
      <c r="O58" s="25">
        <f t="shared" si="4"/>
        <v>84.595969430242121</v>
      </c>
      <c r="P58" t="s">
        <v>386</v>
      </c>
      <c r="Q58" t="s">
        <v>414</v>
      </c>
    </row>
    <row r="59" spans="1:17" x14ac:dyDescent="0.35">
      <c r="A59" s="12" t="s">
        <v>41</v>
      </c>
      <c r="B59" s="6" t="s">
        <v>68</v>
      </c>
      <c r="C59" s="20">
        <v>17.809999999999999</v>
      </c>
      <c r="D59" s="13">
        <v>41845</v>
      </c>
      <c r="E59" s="6" t="s">
        <v>30</v>
      </c>
      <c r="F59" s="6">
        <v>-14.31865</v>
      </c>
      <c r="G59" s="6">
        <v>-170.71635000000001</v>
      </c>
      <c r="L59" s="25">
        <v>24.315815888127627</v>
      </c>
      <c r="M59" s="25">
        <v>0.30443637949235169</v>
      </c>
      <c r="N59" s="25">
        <f t="shared" si="3"/>
        <v>24.620252267619978</v>
      </c>
      <c r="O59" s="25">
        <f t="shared" si="4"/>
        <v>49.355231799924908</v>
      </c>
      <c r="P59" t="s">
        <v>386</v>
      </c>
      <c r="Q59" t="s">
        <v>414</v>
      </c>
    </row>
    <row r="60" spans="1:17" x14ac:dyDescent="0.35">
      <c r="A60" s="12" t="s">
        <v>42</v>
      </c>
      <c r="B60" s="6" t="s">
        <v>68</v>
      </c>
      <c r="C60" s="20">
        <v>15.53</v>
      </c>
      <c r="D60" s="13">
        <v>41845</v>
      </c>
      <c r="E60" s="6" t="s">
        <v>30</v>
      </c>
      <c r="F60" s="6">
        <v>-14.32095</v>
      </c>
      <c r="G60" s="6">
        <v>-170.71442999999999</v>
      </c>
      <c r="L60" s="25">
        <v>69.063817499278088</v>
      </c>
      <c r="M60" s="25">
        <v>0.27491123965599962</v>
      </c>
      <c r="N60" s="25">
        <f t="shared" si="3"/>
        <v>69.338728738934094</v>
      </c>
      <c r="O60" s="25">
        <f t="shared" si="4"/>
        <v>123.59482745154338</v>
      </c>
      <c r="P60" t="s">
        <v>386</v>
      </c>
      <c r="Q60" t="s">
        <v>414</v>
      </c>
    </row>
    <row r="61" spans="1:17" x14ac:dyDescent="0.35">
      <c r="A61" s="12" t="s">
        <v>43</v>
      </c>
      <c r="B61" s="6" t="s">
        <v>68</v>
      </c>
      <c r="C61" s="20">
        <v>2.57</v>
      </c>
      <c r="D61" s="13">
        <v>41857</v>
      </c>
      <c r="E61" s="6" t="s">
        <v>44</v>
      </c>
      <c r="F61" s="6">
        <v>-14.340260000000001</v>
      </c>
      <c r="G61" s="6">
        <v>-170.78564</v>
      </c>
      <c r="L61" s="25">
        <v>87.90836461642121</v>
      </c>
      <c r="M61" s="25">
        <v>0</v>
      </c>
      <c r="N61" s="25">
        <f t="shared" si="3"/>
        <v>87.90836461642121</v>
      </c>
      <c r="O61" s="25">
        <f t="shared" si="4"/>
        <v>94.785614117937598</v>
      </c>
      <c r="P61" t="s">
        <v>391</v>
      </c>
      <c r="Q61" s="1" t="s">
        <v>400</v>
      </c>
    </row>
    <row r="62" spans="1:17" x14ac:dyDescent="0.35">
      <c r="A62" s="12" t="s">
        <v>45</v>
      </c>
      <c r="B62" s="6" t="s">
        <v>68</v>
      </c>
      <c r="C62" s="20">
        <v>0.25</v>
      </c>
      <c r="D62" s="13">
        <v>41858</v>
      </c>
      <c r="E62" s="6" t="s">
        <v>46</v>
      </c>
      <c r="F62" s="6">
        <v>-14.24935</v>
      </c>
      <c r="G62" s="6">
        <v>-170.67543000000001</v>
      </c>
      <c r="L62" s="25">
        <v>22.754451824044665</v>
      </c>
      <c r="M62" s="25">
        <v>2.8459711065718829</v>
      </c>
      <c r="N62" s="25">
        <f t="shared" si="3"/>
        <v>25.600422930616549</v>
      </c>
      <c r="O62" s="25">
        <f t="shared" si="4"/>
        <v>25.779816857222016</v>
      </c>
      <c r="P62" t="s">
        <v>384</v>
      </c>
      <c r="Q62" s="1" t="s">
        <v>409</v>
      </c>
    </row>
    <row r="63" spans="1:17" x14ac:dyDescent="0.35">
      <c r="A63" s="12" t="s">
        <v>47</v>
      </c>
      <c r="B63" s="6" t="s">
        <v>68</v>
      </c>
      <c r="C63" s="20">
        <v>0.41</v>
      </c>
      <c r="D63" s="13">
        <v>41858</v>
      </c>
      <c r="E63" s="6" t="s">
        <v>46</v>
      </c>
      <c r="F63" s="6">
        <v>-14.25113</v>
      </c>
      <c r="G63" s="6">
        <v>-170.67170999999999</v>
      </c>
      <c r="L63" s="25">
        <v>9.0757532005005288</v>
      </c>
      <c r="M63" s="25">
        <v>2.461809364092078</v>
      </c>
      <c r="N63" s="25">
        <f t="shared" si="3"/>
        <v>11.537562564592607</v>
      </c>
      <c r="O63" s="25">
        <f t="shared" si="4"/>
        <v>11.668587610172594</v>
      </c>
      <c r="P63" t="s">
        <v>387</v>
      </c>
      <c r="Q63" s="1" t="s">
        <v>411</v>
      </c>
    </row>
    <row r="64" spans="1:17" x14ac:dyDescent="0.35">
      <c r="A64" s="12" t="s">
        <v>48</v>
      </c>
      <c r="B64" s="6" t="s">
        <v>68</v>
      </c>
      <c r="C64" s="20">
        <v>0.25</v>
      </c>
      <c r="D64" s="13">
        <v>41865</v>
      </c>
      <c r="E64" s="6" t="s">
        <v>32</v>
      </c>
      <c r="F64" s="6">
        <v>-14.364800000000001</v>
      </c>
      <c r="G64" s="6">
        <v>-170.75970699999999</v>
      </c>
      <c r="L64" s="25">
        <v>1.70687224773005</v>
      </c>
      <c r="M64" s="25">
        <v>0</v>
      </c>
      <c r="N64" s="25">
        <f t="shared" si="3"/>
        <v>1.70687224773005</v>
      </c>
      <c r="O64" s="25">
        <f t="shared" si="4"/>
        <v>1.7163777071727908</v>
      </c>
      <c r="P64" t="s">
        <v>388</v>
      </c>
      <c r="Q64" s="1" t="s">
        <v>412</v>
      </c>
    </row>
    <row r="65" spans="1:17" x14ac:dyDescent="0.35">
      <c r="A65" s="12" t="s">
        <v>49</v>
      </c>
      <c r="B65" s="6" t="s">
        <v>68</v>
      </c>
      <c r="C65" s="20">
        <v>0.47</v>
      </c>
      <c r="D65" s="13">
        <v>41866</v>
      </c>
      <c r="E65" s="6" t="s">
        <v>50</v>
      </c>
      <c r="F65" s="6">
        <v>-14.360670000000001</v>
      </c>
      <c r="G65" s="6">
        <v>-170.77632</v>
      </c>
      <c r="L65" s="25">
        <v>4.9005679083646161</v>
      </c>
      <c r="M65" s="25">
        <v>0</v>
      </c>
      <c r="N65" s="25">
        <f t="shared" ref="N65:N81" si="5">K65+L65+M65</f>
        <v>4.9005679083646161</v>
      </c>
      <c r="O65" s="25">
        <f t="shared" ref="O65:O82" si="6">IF(ISERR(N65+(N65-0.37)*(C65-0.001)/(35.27-C65)),N65,N65+(N65-0.37)*(C65-0.001)/(35.27-C65))</f>
        <v>4.961626424141139</v>
      </c>
      <c r="P65" t="s">
        <v>386</v>
      </c>
      <c r="Q65" s="1" t="s">
        <v>400</v>
      </c>
    </row>
    <row r="66" spans="1:17" x14ac:dyDescent="0.35">
      <c r="A66" s="12" t="s">
        <v>51</v>
      </c>
      <c r="B66" s="6" t="s">
        <v>68</v>
      </c>
      <c r="C66" s="20">
        <v>3.3600000000000003</v>
      </c>
      <c r="D66" s="13">
        <v>42200</v>
      </c>
      <c r="E66" s="6" t="s">
        <v>30</v>
      </c>
      <c r="F66" s="6">
        <v>-14.31969</v>
      </c>
      <c r="G66" s="6">
        <v>-170.71535</v>
      </c>
      <c r="L66" s="25">
        <v>68.648181747992581</v>
      </c>
      <c r="M66" s="25">
        <v>0.1735521100965941</v>
      </c>
      <c r="N66" s="25">
        <f t="shared" si="5"/>
        <v>68.821733858089175</v>
      </c>
      <c r="O66" s="25">
        <f t="shared" si="6"/>
        <v>76.027292429988947</v>
      </c>
      <c r="P66" t="s">
        <v>386</v>
      </c>
      <c r="Q66" t="s">
        <v>414</v>
      </c>
    </row>
    <row r="67" spans="1:17" x14ac:dyDescent="0.35">
      <c r="A67" s="12" t="s">
        <v>52</v>
      </c>
      <c r="B67" s="6" t="s">
        <v>68</v>
      </c>
      <c r="C67" s="20">
        <v>0.32500000000000001</v>
      </c>
      <c r="D67" s="13">
        <v>42208</v>
      </c>
      <c r="E67" s="6" t="s">
        <v>46</v>
      </c>
      <c r="F67" s="6">
        <v>-14.24916</v>
      </c>
      <c r="G67" s="6">
        <v>-170.67542</v>
      </c>
      <c r="L67" s="25">
        <v>23.424846348898921</v>
      </c>
      <c r="M67" s="25">
        <v>5.9006323439989803</v>
      </c>
      <c r="N67" s="25">
        <f t="shared" si="5"/>
        <v>29.325478692897903</v>
      </c>
      <c r="O67" s="25">
        <f t="shared" si="6"/>
        <v>29.593945572179599</v>
      </c>
      <c r="P67" t="s">
        <v>384</v>
      </c>
      <c r="Q67" s="1" t="s">
        <v>409</v>
      </c>
    </row>
    <row r="68" spans="1:17" x14ac:dyDescent="0.35">
      <c r="A68" s="12" t="s">
        <v>53</v>
      </c>
      <c r="B68" s="6" t="s">
        <v>68</v>
      </c>
      <c r="C68" s="21">
        <v>0.93</v>
      </c>
      <c r="D68" s="13">
        <v>42212</v>
      </c>
      <c r="E68" s="6" t="s">
        <v>46</v>
      </c>
      <c r="F68" s="6">
        <v>-14.249320000000001</v>
      </c>
      <c r="G68" s="6">
        <v>-170.6754</v>
      </c>
      <c r="L68" s="25">
        <v>22.084519493402659</v>
      </c>
      <c r="M68" s="25">
        <v>1.6567605048176874</v>
      </c>
      <c r="N68" s="25">
        <f t="shared" si="5"/>
        <v>23.741279998220346</v>
      </c>
      <c r="O68" s="25">
        <f t="shared" si="6"/>
        <v>24.373543222400507</v>
      </c>
      <c r="P68" t="s">
        <v>384</v>
      </c>
      <c r="Q68" s="1" t="s">
        <v>409</v>
      </c>
    </row>
    <row r="69" spans="1:17" x14ac:dyDescent="0.35">
      <c r="A69" s="12" t="s">
        <v>54</v>
      </c>
      <c r="B69" s="6" t="s">
        <v>68</v>
      </c>
      <c r="C69" s="20">
        <v>15.37</v>
      </c>
      <c r="D69" s="13">
        <v>42213</v>
      </c>
      <c r="E69" s="6" t="s">
        <v>46</v>
      </c>
      <c r="F69" s="6">
        <v>-14.25079</v>
      </c>
      <c r="G69" s="6">
        <v>-170.67096000000001</v>
      </c>
      <c r="L69" s="25">
        <v>1.475056130551448</v>
      </c>
      <c r="M69" s="25">
        <v>0.24924592197004838</v>
      </c>
      <c r="N69" s="25">
        <f t="shared" si="5"/>
        <v>1.7243020525214965</v>
      </c>
      <c r="O69" s="25">
        <f t="shared" si="6"/>
        <v>2.7702451804211385</v>
      </c>
      <c r="P69" t="s">
        <v>387</v>
      </c>
      <c r="Q69" s="1" t="s">
        <v>411</v>
      </c>
    </row>
    <row r="70" spans="1:17" x14ac:dyDescent="0.35">
      <c r="A70" s="12" t="s">
        <v>55</v>
      </c>
      <c r="B70" s="6" t="s">
        <v>68</v>
      </c>
      <c r="C70" s="20">
        <v>26</v>
      </c>
      <c r="D70" s="13">
        <v>42213</v>
      </c>
      <c r="E70" s="6" t="s">
        <v>56</v>
      </c>
      <c r="F70" s="6">
        <v>-14.252750000000001</v>
      </c>
      <c r="G70" s="6">
        <v>-170.64335</v>
      </c>
      <c r="L70" s="25">
        <v>4.5388875198510474</v>
      </c>
      <c r="M70" s="25">
        <v>2.2066906850032808</v>
      </c>
      <c r="N70" s="25">
        <f t="shared" si="5"/>
        <v>6.7455782048543282</v>
      </c>
      <c r="O70" s="25">
        <f t="shared" si="6"/>
        <v>24.626771057929584</v>
      </c>
      <c r="P70" t="s">
        <v>372</v>
      </c>
      <c r="Q70" s="1" t="s">
        <v>413</v>
      </c>
    </row>
    <row r="71" spans="1:17" x14ac:dyDescent="0.35">
      <c r="A71" s="12" t="s">
        <v>57</v>
      </c>
      <c r="B71" s="6" t="s">
        <v>68</v>
      </c>
      <c r="C71" s="20">
        <v>6.94</v>
      </c>
      <c r="D71" s="13">
        <v>42213</v>
      </c>
      <c r="E71" s="6" t="s">
        <v>56</v>
      </c>
      <c r="F71" s="6">
        <v>-14.25314</v>
      </c>
      <c r="G71" s="6">
        <v>-170.64243999999999</v>
      </c>
      <c r="L71" s="25">
        <v>6.0228262354931923</v>
      </c>
      <c r="M71" s="25">
        <v>0.14846023875732747</v>
      </c>
      <c r="N71" s="25">
        <f t="shared" si="5"/>
        <v>6.17128647425052</v>
      </c>
      <c r="O71" s="25">
        <f t="shared" si="6"/>
        <v>7.592222825991584</v>
      </c>
      <c r="P71" t="s">
        <v>372</v>
      </c>
      <c r="Q71" s="1" t="s">
        <v>413</v>
      </c>
    </row>
    <row r="72" spans="1:17" x14ac:dyDescent="0.35">
      <c r="A72" s="12" t="s">
        <v>58</v>
      </c>
      <c r="B72" s="6" t="s">
        <v>68</v>
      </c>
      <c r="C72" s="20">
        <v>2.87</v>
      </c>
      <c r="D72" s="13">
        <v>42215</v>
      </c>
      <c r="E72" s="6" t="s">
        <v>44</v>
      </c>
      <c r="F72" s="6">
        <v>-14.34028</v>
      </c>
      <c r="G72" s="6">
        <v>-170.78566000000001</v>
      </c>
      <c r="L72" s="25">
        <v>79.434804148651423</v>
      </c>
      <c r="M72" s="25">
        <v>0.12155617671022495</v>
      </c>
      <c r="N72" s="25">
        <f t="shared" si="5"/>
        <v>79.556360325361652</v>
      </c>
      <c r="O72" s="25">
        <f t="shared" si="6"/>
        <v>86.568263651703091</v>
      </c>
      <c r="P72" t="s">
        <v>391</v>
      </c>
      <c r="Q72" s="1" t="s">
        <v>400</v>
      </c>
    </row>
    <row r="73" spans="1:17" x14ac:dyDescent="0.35">
      <c r="A73" s="12" t="s">
        <v>59</v>
      </c>
      <c r="B73" s="6" t="s">
        <v>68</v>
      </c>
      <c r="C73" s="20">
        <v>5.71</v>
      </c>
      <c r="D73" s="13">
        <v>42215</v>
      </c>
      <c r="E73" s="6" t="s">
        <v>27</v>
      </c>
      <c r="F73" s="6">
        <v>-14.289429999999999</v>
      </c>
      <c r="G73" s="6">
        <v>-170.68154000000001</v>
      </c>
      <c r="L73" s="25">
        <v>18.941996393016151</v>
      </c>
      <c r="M73" s="25">
        <v>0.20463815070024108</v>
      </c>
      <c r="N73" s="25">
        <f t="shared" si="5"/>
        <v>19.146634543716392</v>
      </c>
      <c r="O73" s="25">
        <f t="shared" si="6"/>
        <v>22.773015010904377</v>
      </c>
      <c r="P73" t="s">
        <v>375</v>
      </c>
      <c r="Q73" s="1" t="s">
        <v>399</v>
      </c>
    </row>
    <row r="74" spans="1:17" x14ac:dyDescent="0.35">
      <c r="A74" s="12" t="s">
        <v>60</v>
      </c>
      <c r="B74" s="6" t="s">
        <v>68</v>
      </c>
      <c r="C74" s="21">
        <v>5.13</v>
      </c>
      <c r="D74" s="23">
        <v>42596</v>
      </c>
      <c r="E74" s="22" t="s">
        <v>30</v>
      </c>
      <c r="F74" s="6">
        <v>-14.31969</v>
      </c>
      <c r="G74" s="6">
        <v>-170.71535</v>
      </c>
      <c r="L74" s="25">
        <v>22.243214189733944</v>
      </c>
      <c r="M74" s="25">
        <v>0.64589813078296276</v>
      </c>
      <c r="N74" s="25">
        <f t="shared" si="5"/>
        <v>22.889112320516908</v>
      </c>
      <c r="O74" s="25">
        <f t="shared" si="6"/>
        <v>26.72124659695789</v>
      </c>
      <c r="P74" t="s">
        <v>386</v>
      </c>
      <c r="Q74" t="s">
        <v>414</v>
      </c>
    </row>
    <row r="75" spans="1:17" x14ac:dyDescent="0.35">
      <c r="A75" s="12" t="s">
        <v>61</v>
      </c>
      <c r="B75" s="6" t="s">
        <v>68</v>
      </c>
      <c r="C75" s="21">
        <v>0.46</v>
      </c>
      <c r="D75" s="23">
        <v>42597</v>
      </c>
      <c r="E75" s="22" t="s">
        <v>46</v>
      </c>
      <c r="F75" s="6">
        <v>-14.25116</v>
      </c>
      <c r="G75" s="6">
        <v>-170.67168000000001</v>
      </c>
      <c r="L75" s="25">
        <v>10.429138390172666</v>
      </c>
      <c r="M75" s="25">
        <v>1.5144798550261001</v>
      </c>
      <c r="N75" s="25">
        <f t="shared" si="5"/>
        <v>11.943618245198765</v>
      </c>
      <c r="O75" s="25">
        <f t="shared" si="6"/>
        <v>12.096226426024568</v>
      </c>
      <c r="P75" t="s">
        <v>387</v>
      </c>
      <c r="Q75" s="1" t="s">
        <v>411</v>
      </c>
    </row>
    <row r="76" spans="1:17" x14ac:dyDescent="0.35">
      <c r="A76" s="12" t="s">
        <v>62</v>
      </c>
      <c r="B76" s="6" t="s">
        <v>68</v>
      </c>
      <c r="C76" s="21">
        <v>6.32</v>
      </c>
      <c r="D76" s="23">
        <v>42597</v>
      </c>
      <c r="E76" s="22" t="s">
        <v>46</v>
      </c>
      <c r="F76" s="6">
        <v>-14.24872</v>
      </c>
      <c r="G76" s="6">
        <v>-170.67531</v>
      </c>
      <c r="L76" s="25">
        <v>28.436823869656102</v>
      </c>
      <c r="M76" s="25">
        <v>12.865290630057</v>
      </c>
      <c r="N76" s="25">
        <f t="shared" si="5"/>
        <v>41.302114499713099</v>
      </c>
      <c r="O76" s="25">
        <f t="shared" si="6"/>
        <v>50.236485191377589</v>
      </c>
      <c r="P76" t="s">
        <v>384</v>
      </c>
      <c r="Q76" s="1" t="s">
        <v>409</v>
      </c>
    </row>
    <row r="77" spans="1:17" x14ac:dyDescent="0.35">
      <c r="A77" s="12" t="s">
        <v>63</v>
      </c>
      <c r="B77" s="6" t="s">
        <v>68</v>
      </c>
      <c r="C77" s="21">
        <v>22.13</v>
      </c>
      <c r="D77" s="23">
        <v>42600</v>
      </c>
      <c r="E77" s="22" t="s">
        <v>56</v>
      </c>
      <c r="F77" s="6">
        <v>-14.25314</v>
      </c>
      <c r="G77" s="6">
        <v>-170.64247</v>
      </c>
      <c r="L77" s="25">
        <v>6.1356469948171704</v>
      </c>
      <c r="M77" s="25">
        <v>0.123470158056894</v>
      </c>
      <c r="N77" s="25">
        <f t="shared" si="5"/>
        <v>6.2591171528740643</v>
      </c>
      <c r="O77" s="25">
        <f t="shared" si="6"/>
        <v>16.176946184529324</v>
      </c>
      <c r="P77" t="s">
        <v>372</v>
      </c>
      <c r="Q77" s="1" t="s">
        <v>413</v>
      </c>
    </row>
    <row r="78" spans="1:17" x14ac:dyDescent="0.35">
      <c r="A78" s="12" t="s">
        <v>64</v>
      </c>
      <c r="B78" s="6" t="s">
        <v>68</v>
      </c>
      <c r="C78" s="20">
        <v>27.17</v>
      </c>
      <c r="D78" s="23">
        <v>42600</v>
      </c>
      <c r="E78" s="22" t="s">
        <v>56</v>
      </c>
      <c r="F78" s="6">
        <v>-14.25264</v>
      </c>
      <c r="G78" s="6">
        <v>-170.64337</v>
      </c>
      <c r="L78" s="25">
        <v>4.2835266156973919</v>
      </c>
      <c r="M78" s="25">
        <v>0.159801234056894</v>
      </c>
      <c r="N78" s="25">
        <f t="shared" si="5"/>
        <v>4.4433278497542856</v>
      </c>
      <c r="O78" s="25">
        <f t="shared" si="6"/>
        <v>18.106074065800478</v>
      </c>
      <c r="P78" t="s">
        <v>372</v>
      </c>
      <c r="Q78" s="1" t="s">
        <v>413</v>
      </c>
    </row>
    <row r="79" spans="1:17" x14ac:dyDescent="0.35">
      <c r="A79" s="12" t="s">
        <v>65</v>
      </c>
      <c r="B79" s="6" t="s">
        <v>68</v>
      </c>
      <c r="C79" s="20">
        <v>15.97</v>
      </c>
      <c r="D79" s="23">
        <v>42600</v>
      </c>
      <c r="E79" s="22" t="s">
        <v>56</v>
      </c>
      <c r="F79" s="6">
        <v>-14.25314</v>
      </c>
      <c r="G79" s="6">
        <v>-170.64247</v>
      </c>
      <c r="L79" s="25">
        <v>6.4279471981215828</v>
      </c>
      <c r="M79" s="25">
        <v>0.30600305067641437</v>
      </c>
      <c r="N79" s="25">
        <f t="shared" si="5"/>
        <v>6.7339502487979974</v>
      </c>
      <c r="O79" s="25">
        <f t="shared" si="6"/>
        <v>11.999542037557333</v>
      </c>
      <c r="P79" t="s">
        <v>372</v>
      </c>
      <c r="Q79" s="1" t="s">
        <v>413</v>
      </c>
    </row>
    <row r="80" spans="1:17" x14ac:dyDescent="0.35">
      <c r="A80" s="12" t="s">
        <v>66</v>
      </c>
      <c r="B80" s="6" t="s">
        <v>68</v>
      </c>
      <c r="C80" s="20">
        <v>28.4</v>
      </c>
      <c r="D80" s="23">
        <v>42601</v>
      </c>
      <c r="E80" s="22" t="s">
        <v>27</v>
      </c>
      <c r="F80" s="6">
        <v>-14.29294</v>
      </c>
      <c r="G80" s="6">
        <v>-170.68038999999999</v>
      </c>
      <c r="L80" s="25">
        <v>6.0599146694155719</v>
      </c>
      <c r="M80" s="25">
        <v>0.42737987018077001</v>
      </c>
      <c r="N80" s="25">
        <f t="shared" si="5"/>
        <v>6.4872945395963422</v>
      </c>
      <c r="O80" s="25">
        <f t="shared" si="6"/>
        <v>31.774783277587083</v>
      </c>
      <c r="P80" t="s">
        <v>375</v>
      </c>
      <c r="Q80" s="1" t="s">
        <v>399</v>
      </c>
    </row>
    <row r="81" spans="1:17" x14ac:dyDescent="0.35">
      <c r="A81" s="12" t="s">
        <v>67</v>
      </c>
      <c r="B81" s="6" t="s">
        <v>68</v>
      </c>
      <c r="C81" s="20">
        <v>14.11</v>
      </c>
      <c r="D81" s="23">
        <v>42601</v>
      </c>
      <c r="E81" s="22" t="s">
        <v>27</v>
      </c>
      <c r="F81" s="6">
        <v>-14.288790000000001</v>
      </c>
      <c r="G81" s="6">
        <v>-170.68079</v>
      </c>
      <c r="L81" s="25">
        <v>17.437700083039832</v>
      </c>
      <c r="M81" s="25">
        <v>0.53469120581845997</v>
      </c>
      <c r="N81" s="25">
        <f t="shared" si="5"/>
        <v>17.972391288858294</v>
      </c>
      <c r="O81" s="25">
        <f t="shared" si="6"/>
        <v>29.709259847199579</v>
      </c>
      <c r="P81" t="s">
        <v>375</v>
      </c>
      <c r="Q81" s="1" t="s">
        <v>399</v>
      </c>
    </row>
    <row r="82" spans="1:17" x14ac:dyDescent="0.35">
      <c r="A82" s="15" t="s">
        <v>394</v>
      </c>
      <c r="B82" s="6" t="s">
        <v>68</v>
      </c>
      <c r="C82" s="18">
        <v>0.89</v>
      </c>
      <c r="D82" s="17">
        <v>41502</v>
      </c>
      <c r="E82" s="16" t="s">
        <v>395</v>
      </c>
      <c r="F82" s="16">
        <v>-14.357530000000001</v>
      </c>
      <c r="G82" s="16">
        <v>-170.78307000000001</v>
      </c>
      <c r="L82" s="25">
        <v>361.68</v>
      </c>
      <c r="M82" s="25">
        <v>0.123</v>
      </c>
      <c r="N82" s="25">
        <f t="shared" ref="N82" si="7">M82+L82</f>
        <v>361.803</v>
      </c>
      <c r="O82" s="25">
        <f t="shared" si="6"/>
        <v>371.14895511925539</v>
      </c>
      <c r="P82" t="s">
        <v>386</v>
      </c>
      <c r="Q82" s="1" t="s">
        <v>400</v>
      </c>
    </row>
  </sheetData>
  <sortState ref="A2:N45">
    <sortCondition ref="D2:D45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5"/>
  <sheetViews>
    <sheetView zoomScale="70" zoomScaleNormal="70" workbookViewId="0">
      <selection activeCell="N2" sqref="N2"/>
    </sheetView>
  </sheetViews>
  <sheetFormatPr defaultRowHeight="14.5" x14ac:dyDescent="0.35"/>
  <cols>
    <col min="1" max="1" width="12.81640625" customWidth="1"/>
    <col min="2" max="2" width="13.54296875" customWidth="1"/>
    <col min="3" max="3" width="24.36328125" customWidth="1"/>
    <col min="4" max="4" width="11.36328125" style="173" customWidth="1"/>
    <col min="6" max="6" width="10.453125" customWidth="1"/>
    <col min="7" max="7" width="13.453125" customWidth="1"/>
    <col min="8" max="8" width="10.81640625" customWidth="1"/>
    <col min="9" max="10" width="20.81640625" customWidth="1"/>
  </cols>
  <sheetData>
    <row r="1" spans="1:21" s="11" customFormat="1" ht="43.5" x14ac:dyDescent="0.35">
      <c r="A1" s="9" t="s">
        <v>72</v>
      </c>
      <c r="B1" s="9" t="s">
        <v>73</v>
      </c>
      <c r="C1" s="38" t="s">
        <v>365</v>
      </c>
      <c r="D1" s="172" t="s">
        <v>74</v>
      </c>
      <c r="E1" s="9" t="s">
        <v>0</v>
      </c>
      <c r="F1" s="9" t="s">
        <v>75</v>
      </c>
      <c r="G1" s="30" t="s">
        <v>17</v>
      </c>
      <c r="H1" s="30" t="s">
        <v>169</v>
      </c>
      <c r="I1" s="9" t="s">
        <v>76</v>
      </c>
      <c r="J1" s="9" t="s">
        <v>1</v>
      </c>
      <c r="K1" s="9" t="s">
        <v>224</v>
      </c>
      <c r="L1" s="9" t="s">
        <v>225</v>
      </c>
      <c r="M1" s="9" t="s">
        <v>226</v>
      </c>
      <c r="N1" s="24" t="s">
        <v>70</v>
      </c>
      <c r="O1" s="24" t="s">
        <v>71</v>
      </c>
      <c r="P1" s="24" t="s">
        <v>227</v>
      </c>
      <c r="Q1" s="24" t="s">
        <v>228</v>
      </c>
      <c r="R1" s="24" t="s">
        <v>390</v>
      </c>
      <c r="S1" s="11" t="s">
        <v>366</v>
      </c>
      <c r="T1" s="11" t="s">
        <v>21</v>
      </c>
      <c r="U1" s="171" t="s">
        <v>371</v>
      </c>
    </row>
    <row r="2" spans="1:21" x14ac:dyDescent="0.35">
      <c r="A2" s="1" t="s">
        <v>77</v>
      </c>
      <c r="B2" s="1" t="s">
        <v>78</v>
      </c>
      <c r="C2" s="1" t="str">
        <f>E2&amp;"_"&amp;F2&amp;"_"&amp;D2</f>
        <v>Amaluia_Vaipuna_42641</v>
      </c>
      <c r="D2" s="3">
        <v>42641</v>
      </c>
      <c r="E2" s="1" t="s">
        <v>2</v>
      </c>
      <c r="F2" s="1" t="s">
        <v>79</v>
      </c>
      <c r="G2" s="1">
        <f>INDEX(GIS_streams!D:D, MATCH(Consolidated_stream_data!I2, GIS_streams!G:G, 0))</f>
        <v>-14.3336229999999</v>
      </c>
      <c r="H2" s="1">
        <f>INDEX(GIS_streams!C:C, MATCH(Consolidated_stream_data!I2, GIS_streams!G:G, 0))</f>
        <v>-170.79196300000001</v>
      </c>
      <c r="I2" s="1" t="str">
        <f>E2&amp;"_"&amp;F2</f>
        <v>Amaluia_Vaipuna</v>
      </c>
      <c r="J2" s="1" t="s">
        <v>80</v>
      </c>
      <c r="K2" s="1">
        <v>4.0000000000000001E-3</v>
      </c>
      <c r="L2" s="1">
        <v>7.2999999999999995E-2</v>
      </c>
      <c r="M2" s="1">
        <v>6.3E-2</v>
      </c>
      <c r="N2" s="25">
        <f>K2/(14.0067*0.001)</f>
        <v>0.28557761642642449</v>
      </c>
      <c r="O2" s="25">
        <f>L2/(14.0067*0.001)</f>
        <v>5.2117914997822465</v>
      </c>
      <c r="P2" s="25">
        <f>M2/(14.0067*0.001)</f>
        <v>4.4978474587161861</v>
      </c>
      <c r="Q2" s="25">
        <f>P2+O2+N2</f>
        <v>9.9952165749248572</v>
      </c>
      <c r="R2" s="25">
        <f>IF(ISERR(Q2+(Q2-0.37)*(T2-0.001)/(35.27-T2)),Q2,Q2+(Q2-0.37)*(T2-0.001)/(35.27-T2))</f>
        <v>9.9952165749248572</v>
      </c>
      <c r="S2">
        <f>INDEX(Incomplete_stream_anc_data!H:H, MATCH(Consolidated_stream_data!C2, Incomplete_stream_anc_data!B:B, 0))</f>
        <v>3</v>
      </c>
      <c r="T2" t="str">
        <f>INDEX(Incomplete_stream_anc_data!I:I, MATCH(Consolidated_stream_data!C2, Incomplete_stream_anc_data!B:B, 0))</f>
        <v/>
      </c>
      <c r="U2">
        <f>INDEX(Incomplete_stream_anc_data!G:G, MATCH(Consolidated_stream_data!C2, Incomplete_stream_anc_data!B:B, 0))</f>
        <v>6.5</v>
      </c>
    </row>
    <row r="3" spans="1:21" x14ac:dyDescent="0.35">
      <c r="A3" s="1" t="s">
        <v>77</v>
      </c>
      <c r="B3" s="1" t="s">
        <v>78</v>
      </c>
      <c r="C3" s="1" t="str">
        <f t="shared" ref="C3:C65" si="0">E3&amp;"_"&amp;F3&amp;"_"&amp;D3</f>
        <v>Amanave_Laloafu_42641</v>
      </c>
      <c r="D3" s="3">
        <v>42641</v>
      </c>
      <c r="E3" s="1" t="s">
        <v>3</v>
      </c>
      <c r="F3" s="1" t="s">
        <v>81</v>
      </c>
      <c r="G3" s="1">
        <f>INDEX(GIS_streams!D:D, MATCH(Consolidated_stream_data!I3, GIS_streams!G:G, 0))</f>
        <v>-14.325937</v>
      </c>
      <c r="H3" s="1">
        <f>INDEX(GIS_streams!C:C, MATCH(Consolidated_stream_data!I3, GIS_streams!G:G, 0))</f>
        <v>-170.830352</v>
      </c>
      <c r="I3" s="1" t="str">
        <f t="shared" ref="I3:I65" si="1">E3&amp;"_"&amp;F3</f>
        <v>Amanave_Laloafu</v>
      </c>
      <c r="J3" s="1" t="s">
        <v>80</v>
      </c>
      <c r="K3" s="1">
        <v>4.0000000000000001E-3</v>
      </c>
      <c r="L3" s="1">
        <v>6.0000000000000001E-3</v>
      </c>
      <c r="M3" s="1">
        <v>0.13400000000000001</v>
      </c>
      <c r="N3" s="25">
        <f t="shared" ref="N3:N66" si="2">K3/(14.0067*0.001)</f>
        <v>0.28557761642642449</v>
      </c>
      <c r="O3" s="25">
        <f t="shared" ref="O3:O66" si="3">L3/(14.0067*0.001)</f>
        <v>0.42836642463963676</v>
      </c>
      <c r="P3" s="25">
        <f t="shared" ref="P3:P66" si="4">M3/(14.0067*0.001)</f>
        <v>9.5668501502852212</v>
      </c>
      <c r="Q3" s="25">
        <f t="shared" ref="Q3:Q65" si="5">P3+O3+N3</f>
        <v>10.280794191351282</v>
      </c>
      <c r="R3" s="25">
        <f t="shared" ref="R3:R66" si="6">IF(ISERR(Q3+(Q3-0.37)*(T3-0.001)/(35.27-T3)),Q3,Q3+(Q3-0.37)*(T3-0.001)/(35.27-T3))</f>
        <v>10.280794191351282</v>
      </c>
      <c r="S3">
        <f>INDEX(Incomplete_stream_anc_data!H:H, MATCH(Consolidated_stream_data!C3, Incomplete_stream_anc_data!B:B, 0))</f>
        <v>2</v>
      </c>
      <c r="T3" t="str">
        <f>INDEX(Incomplete_stream_anc_data!I:I, MATCH(Consolidated_stream_data!C3, Incomplete_stream_anc_data!B:B, 0))</f>
        <v/>
      </c>
      <c r="U3">
        <f>INDEX(Incomplete_stream_anc_data!G:G, MATCH(Consolidated_stream_data!C3, Incomplete_stream_anc_data!B:B, 0))</f>
        <v>3.15</v>
      </c>
    </row>
    <row r="4" spans="1:21" x14ac:dyDescent="0.35">
      <c r="A4" s="6" t="s">
        <v>77</v>
      </c>
      <c r="B4" s="6" t="s">
        <v>78</v>
      </c>
      <c r="C4" s="6" t="str">
        <f t="shared" si="0"/>
        <v>Amanave_Puna_42641</v>
      </c>
      <c r="D4" s="23">
        <v>42641</v>
      </c>
      <c r="E4" s="6" t="s">
        <v>3</v>
      </c>
      <c r="F4" s="6" t="s">
        <v>82</v>
      </c>
      <c r="G4" s="6">
        <f>INDEX(GIS_streams!D:D, MATCH(Consolidated_stream_data!I4, GIS_streams!G:G, 0))</f>
        <v>-14.325013</v>
      </c>
      <c r="H4" s="6">
        <f>INDEX(GIS_streams!C:C, MATCH(Consolidated_stream_data!I4, GIS_streams!G:G, 0))</f>
        <v>-170.831087</v>
      </c>
      <c r="I4" s="1" t="str">
        <f t="shared" si="1"/>
        <v>Amanave_Puna</v>
      </c>
      <c r="J4" s="6" t="s">
        <v>80</v>
      </c>
      <c r="K4" s="6">
        <v>6.0000000000000001E-3</v>
      </c>
      <c r="L4" s="6">
        <v>0.11799999999999999</v>
      </c>
      <c r="M4" s="6">
        <v>6.9000000000000006E-2</v>
      </c>
      <c r="N4" s="25">
        <f t="shared" si="2"/>
        <v>0.42836642463963676</v>
      </c>
      <c r="O4" s="25">
        <f t="shared" si="3"/>
        <v>8.4245396845795213</v>
      </c>
      <c r="P4" s="25">
        <f t="shared" si="4"/>
        <v>4.9262138833558229</v>
      </c>
      <c r="Q4" s="73">
        <f t="shared" si="5"/>
        <v>13.77911999257498</v>
      </c>
      <c r="R4" s="25">
        <f t="shared" si="6"/>
        <v>13.77911999257498</v>
      </c>
      <c r="S4" s="74">
        <f>INDEX(Incomplete_stream_anc_data!H:H, MATCH(Consolidated_stream_data!C4, Incomplete_stream_anc_data!B:B, 0))</f>
        <v>1</v>
      </c>
      <c r="T4" t="str">
        <f>INDEX(Incomplete_stream_anc_data!I:I, MATCH(Consolidated_stream_data!C4, Incomplete_stream_anc_data!B:B, 0))</f>
        <v/>
      </c>
      <c r="U4">
        <f>INDEX(Incomplete_stream_anc_data!G:G, MATCH(Consolidated_stream_data!C4, Incomplete_stream_anc_data!B:B, 0))</f>
        <v>13.75</v>
      </c>
    </row>
    <row r="5" spans="1:21" x14ac:dyDescent="0.35">
      <c r="A5" s="6" t="s">
        <v>77</v>
      </c>
      <c r="B5" s="6" t="s">
        <v>78</v>
      </c>
      <c r="C5" s="6" t="str">
        <f t="shared" si="0"/>
        <v>Asili_Asili_42641</v>
      </c>
      <c r="D5" s="23">
        <v>42641</v>
      </c>
      <c r="E5" s="6" t="s">
        <v>83</v>
      </c>
      <c r="F5" s="6" t="s">
        <v>83</v>
      </c>
      <c r="G5" s="6">
        <f>INDEX(GIS_streams!D:D, MATCH(Consolidated_stream_data!I5, GIS_streams!G:G, 0))</f>
        <v>-14.330902</v>
      </c>
      <c r="H5" s="6">
        <f>INDEX(GIS_streams!C:C, MATCH(Consolidated_stream_data!I5, GIS_streams!G:G, 0))</f>
        <v>-170.796165</v>
      </c>
      <c r="I5" s="1" t="str">
        <f t="shared" si="1"/>
        <v>Asili_Asili</v>
      </c>
      <c r="J5" s="6" t="s">
        <v>80</v>
      </c>
      <c r="K5" s="6">
        <v>4.0000000000000001E-3</v>
      </c>
      <c r="L5" s="6">
        <v>2.3E-2</v>
      </c>
      <c r="M5" s="6">
        <v>2.5999999999999999E-2</v>
      </c>
      <c r="N5" s="25">
        <f t="shared" si="2"/>
        <v>0.28557761642642449</v>
      </c>
      <c r="O5" s="25">
        <f t="shared" si="3"/>
        <v>1.6420712944519409</v>
      </c>
      <c r="P5" s="25">
        <f t="shared" si="4"/>
        <v>1.8562545067717591</v>
      </c>
      <c r="Q5" s="73">
        <f t="shared" si="5"/>
        <v>3.7839034176501247</v>
      </c>
      <c r="R5" s="25">
        <f t="shared" si="6"/>
        <v>3.7839034176501247</v>
      </c>
      <c r="S5" s="74">
        <f>INDEX(Incomplete_stream_anc_data!H:H, MATCH(Consolidated_stream_data!C5, Incomplete_stream_anc_data!B:B, 0))</f>
        <v>2</v>
      </c>
      <c r="T5" t="str">
        <f>INDEX(Incomplete_stream_anc_data!I:I, MATCH(Consolidated_stream_data!C5, Incomplete_stream_anc_data!B:B, 0))</f>
        <v/>
      </c>
      <c r="U5">
        <f>INDEX(Incomplete_stream_anc_data!G:G, MATCH(Consolidated_stream_data!C5, Incomplete_stream_anc_data!B:B, 0))</f>
        <v>19.25</v>
      </c>
    </row>
    <row r="6" spans="1:21" x14ac:dyDescent="0.35">
      <c r="A6" s="6" t="s">
        <v>77</v>
      </c>
      <c r="B6" s="6" t="s">
        <v>78</v>
      </c>
      <c r="C6" s="6" t="str">
        <f t="shared" si="0"/>
        <v>Fagaalu_Fagaalu_42641</v>
      </c>
      <c r="D6" s="23">
        <v>42641</v>
      </c>
      <c r="E6" s="6" t="s">
        <v>4</v>
      </c>
      <c r="F6" s="6" t="s">
        <v>4</v>
      </c>
      <c r="G6" s="6">
        <f>INDEX(GIS_streams!D:D, MATCH(Consolidated_stream_data!I6, GIS_streams!G:G, 0))</f>
        <v>-14.2914049999999</v>
      </c>
      <c r="H6" s="6">
        <f>INDEX(GIS_streams!C:C, MATCH(Consolidated_stream_data!I6, GIS_streams!G:G, 0))</f>
        <v>-170.683762</v>
      </c>
      <c r="I6" s="1" t="str">
        <f t="shared" si="1"/>
        <v>Fagaalu_Fagaalu</v>
      </c>
      <c r="J6" s="6" t="s">
        <v>80</v>
      </c>
      <c r="K6" s="6">
        <v>5.0000000000000001E-3</v>
      </c>
      <c r="L6" s="6">
        <v>0.158</v>
      </c>
      <c r="M6" s="6">
        <v>8.2000000000000003E-2</v>
      </c>
      <c r="N6" s="25">
        <f t="shared" si="2"/>
        <v>0.35697202053303062</v>
      </c>
      <c r="O6" s="25">
        <f t="shared" si="3"/>
        <v>11.280315848843767</v>
      </c>
      <c r="P6" s="25">
        <f t="shared" si="4"/>
        <v>5.8543411367417022</v>
      </c>
      <c r="Q6" s="73">
        <f t="shared" si="5"/>
        <v>17.491629006118501</v>
      </c>
      <c r="R6" s="25">
        <f t="shared" si="6"/>
        <v>21.730549466458911</v>
      </c>
      <c r="S6" s="74">
        <f>INDEX(Incomplete_stream_anc_data!H:H, MATCH(Consolidated_stream_data!C6, Incomplete_stream_anc_data!B:B, 0))</f>
        <v>2</v>
      </c>
      <c r="T6">
        <f>INDEX(Incomplete_stream_anc_data!I:I, MATCH(Consolidated_stream_data!C6, Incomplete_stream_anc_data!B:B, 0))</f>
        <v>7</v>
      </c>
      <c r="U6">
        <f>INDEX(Incomplete_stream_anc_data!G:G, MATCH(Consolidated_stream_data!C6, Incomplete_stream_anc_data!B:B, 0))</f>
        <v>2.5</v>
      </c>
    </row>
    <row r="7" spans="1:21" x14ac:dyDescent="0.35">
      <c r="A7" s="6" t="s">
        <v>77</v>
      </c>
      <c r="B7" s="6" t="s">
        <v>78</v>
      </c>
      <c r="C7" s="6" t="str">
        <f t="shared" si="0"/>
        <v>Fagaalu_No name_42641</v>
      </c>
      <c r="D7" s="23">
        <v>42641</v>
      </c>
      <c r="E7" s="6" t="s">
        <v>4</v>
      </c>
      <c r="F7" s="6" t="s">
        <v>84</v>
      </c>
      <c r="G7" s="6">
        <f>INDEX(GIS_streams!D:D, MATCH(Consolidated_stream_data!I7, GIS_streams!G:G, 0))</f>
        <v>-14.2914049999999</v>
      </c>
      <c r="H7" s="6">
        <f>INDEX(GIS_streams!C:C, MATCH(Consolidated_stream_data!I7, GIS_streams!G:G, 0))</f>
        <v>-170.683762</v>
      </c>
      <c r="I7" s="1" t="str">
        <f t="shared" si="1"/>
        <v>Fagaalu_No name</v>
      </c>
      <c r="J7" s="6" t="s">
        <v>80</v>
      </c>
      <c r="K7" s="6">
        <v>1.7999999999999999E-2</v>
      </c>
      <c r="L7" s="75">
        <v>0.58099999999999996</v>
      </c>
      <c r="M7" s="6">
        <v>0.122</v>
      </c>
      <c r="N7" s="25">
        <f t="shared" si="2"/>
        <v>1.2850992739189102</v>
      </c>
      <c r="O7" s="25">
        <f t="shared" si="3"/>
        <v>41.480148785938155</v>
      </c>
      <c r="P7" s="25">
        <f t="shared" si="4"/>
        <v>8.7101173010059458</v>
      </c>
      <c r="Q7" s="73">
        <f t="shared" si="5"/>
        <v>51.475365360863009</v>
      </c>
      <c r="R7" s="25">
        <f t="shared" si="6"/>
        <v>51.475365360863009</v>
      </c>
      <c r="S7" s="74">
        <f>INDEX(Incomplete_stream_anc_data!H:H, MATCH(Consolidated_stream_data!C7, Incomplete_stream_anc_data!B:B, 0))</f>
        <v>1</v>
      </c>
      <c r="T7" t="str">
        <f>INDEX(Incomplete_stream_anc_data!I:I, MATCH(Consolidated_stream_data!C7, Incomplete_stream_anc_data!B:B, 0))</f>
        <v/>
      </c>
      <c r="U7">
        <f>INDEX(Incomplete_stream_anc_data!G:G, MATCH(Consolidated_stream_data!C7, Incomplete_stream_anc_data!B:B, 0))</f>
        <v>2.5</v>
      </c>
    </row>
    <row r="8" spans="1:21" x14ac:dyDescent="0.35">
      <c r="A8" s="1" t="s">
        <v>77</v>
      </c>
      <c r="B8" s="1" t="s">
        <v>78</v>
      </c>
      <c r="C8" s="1" t="str">
        <f t="shared" si="0"/>
        <v>Fagamalo_Matavai_42641</v>
      </c>
      <c r="D8" s="3">
        <v>42641</v>
      </c>
      <c r="E8" s="1" t="s">
        <v>85</v>
      </c>
      <c r="F8" s="1" t="s">
        <v>86</v>
      </c>
      <c r="G8" s="1">
        <f>INDEX(GIS_streams!D:D, MATCH(Consolidated_stream_data!I8, GIS_streams!G:G, 0))</f>
        <v>-14.298992</v>
      </c>
      <c r="H8" s="1">
        <f>INDEX(GIS_streams!C:C, MATCH(Consolidated_stream_data!I8, GIS_streams!G:G, 0))</f>
        <v>-170.81014400000001</v>
      </c>
      <c r="I8" s="1" t="str">
        <f t="shared" si="1"/>
        <v>Fagamalo_Matavai</v>
      </c>
      <c r="J8" s="1" t="s">
        <v>80</v>
      </c>
      <c r="K8" s="1">
        <v>4.0000000000000001E-3</v>
      </c>
      <c r="L8" s="1">
        <v>3.7999999999999999E-2</v>
      </c>
      <c r="M8" s="1">
        <v>1.9E-2</v>
      </c>
      <c r="N8" s="25">
        <f t="shared" si="2"/>
        <v>0.28557761642642449</v>
      </c>
      <c r="O8" s="25">
        <f t="shared" si="3"/>
        <v>2.7129873560510327</v>
      </c>
      <c r="P8" s="25">
        <f t="shared" si="4"/>
        <v>1.3564936780255163</v>
      </c>
      <c r="Q8" s="25">
        <f t="shared" si="5"/>
        <v>4.3550586505029738</v>
      </c>
      <c r="R8" s="25">
        <f t="shared" si="6"/>
        <v>4.3550586505029738</v>
      </c>
      <c r="S8">
        <f>INDEX(Incomplete_stream_anc_data!H:H, MATCH(Consolidated_stream_data!C8, Incomplete_stream_anc_data!B:B, 0))</f>
        <v>4</v>
      </c>
      <c r="T8" t="str">
        <f>INDEX(Incomplete_stream_anc_data!I:I, MATCH(Consolidated_stream_data!C8, Incomplete_stream_anc_data!B:B, 0))</f>
        <v/>
      </c>
      <c r="U8">
        <f>INDEX(Incomplete_stream_anc_data!G:G, MATCH(Consolidated_stream_data!C8, Incomplete_stream_anc_data!B:B, 0))</f>
        <v>5.5</v>
      </c>
    </row>
    <row r="9" spans="1:21" x14ac:dyDescent="0.35">
      <c r="A9" s="1" t="s">
        <v>77</v>
      </c>
      <c r="B9" s="1" t="s">
        <v>78</v>
      </c>
      <c r="C9" s="1" t="str">
        <f t="shared" si="0"/>
        <v>Leone_Leafu_42641</v>
      </c>
      <c r="D9" s="3">
        <v>42641</v>
      </c>
      <c r="E9" s="1" t="s">
        <v>5</v>
      </c>
      <c r="F9" s="1" t="s">
        <v>87</v>
      </c>
      <c r="G9" s="1">
        <f>INDEX(GIS_streams!D:D, MATCH(Consolidated_stream_data!I9, GIS_streams!G:G, 0))</f>
        <v>-14.335437000000001</v>
      </c>
      <c r="H9" s="1">
        <f>INDEX(GIS_streams!C:C, MATCH(Consolidated_stream_data!I9, GIS_streams!G:G, 0))</f>
        <v>-170.786172999999</v>
      </c>
      <c r="I9" s="1" t="str">
        <f t="shared" si="1"/>
        <v>Leone_Leafu</v>
      </c>
      <c r="J9" s="1" t="s">
        <v>80</v>
      </c>
      <c r="K9" s="1">
        <v>3.0000000000000001E-3</v>
      </c>
      <c r="L9" s="1">
        <v>0.21199999999999999</v>
      </c>
      <c r="M9" s="1">
        <v>3.9E-2</v>
      </c>
      <c r="N9" s="25">
        <f t="shared" si="2"/>
        <v>0.21418321231981838</v>
      </c>
      <c r="O9" s="25">
        <f t="shared" si="3"/>
        <v>15.135613670600497</v>
      </c>
      <c r="P9" s="25">
        <f t="shared" si="4"/>
        <v>2.7843817601576388</v>
      </c>
      <c r="Q9" s="25">
        <f t="shared" si="5"/>
        <v>18.134178643077952</v>
      </c>
      <c r="R9" s="25">
        <f t="shared" si="6"/>
        <v>18.133674980513646</v>
      </c>
      <c r="S9">
        <f>INDEX(Incomplete_stream_anc_data!H:H, MATCH(Consolidated_stream_data!C9, Incomplete_stream_anc_data!B:B, 0))</f>
        <v>3</v>
      </c>
      <c r="T9">
        <f>INDEX(Incomplete_stream_anc_data!I:I, MATCH(Consolidated_stream_data!C9, Incomplete_stream_anc_data!B:B, 0))</f>
        <v>0</v>
      </c>
      <c r="U9">
        <f>INDEX(Incomplete_stream_anc_data!G:G, MATCH(Consolidated_stream_data!C9, Incomplete_stream_anc_data!B:B, 0))</f>
        <v>6.5</v>
      </c>
    </row>
    <row r="10" spans="1:21" x14ac:dyDescent="0.35">
      <c r="A10" s="1" t="s">
        <v>77</v>
      </c>
      <c r="B10" s="1" t="s">
        <v>78</v>
      </c>
      <c r="C10" s="1" t="str">
        <f t="shared" si="0"/>
        <v>Maloata_Maloata_42641</v>
      </c>
      <c r="D10" s="3">
        <v>42641</v>
      </c>
      <c r="E10" s="1" t="s">
        <v>88</v>
      </c>
      <c r="F10" s="1" t="s">
        <v>88</v>
      </c>
      <c r="G10" s="1">
        <f>INDEX(GIS_streams!D:D, MATCH(Consolidated_stream_data!I10, GIS_streams!G:G, 0))</f>
        <v>-14.304018018700001</v>
      </c>
      <c r="H10" s="1">
        <f>INDEX(GIS_streams!C:C, MATCH(Consolidated_stream_data!I10, GIS_streams!G:G, 0))</f>
        <v>-170.815471132</v>
      </c>
      <c r="I10" s="1" t="str">
        <f t="shared" si="1"/>
        <v>Maloata_Maloata</v>
      </c>
      <c r="J10" s="1" t="s">
        <v>80</v>
      </c>
      <c r="K10" s="1">
        <v>3.0000000000000001E-3</v>
      </c>
      <c r="L10" s="1">
        <v>3.4000000000000002E-2</v>
      </c>
      <c r="M10" s="1">
        <v>4.3999999999999997E-2</v>
      </c>
      <c r="N10" s="25">
        <f t="shared" si="2"/>
        <v>0.21418321231981838</v>
      </c>
      <c r="O10" s="25">
        <f t="shared" si="3"/>
        <v>2.4274097396246082</v>
      </c>
      <c r="P10" s="25">
        <f t="shared" si="4"/>
        <v>3.1413537806906691</v>
      </c>
      <c r="Q10" s="25">
        <f t="shared" si="5"/>
        <v>5.7829467326350956</v>
      </c>
      <c r="R10" s="25">
        <f t="shared" si="6"/>
        <v>5.7829467326350956</v>
      </c>
      <c r="S10">
        <f>INDEX(Incomplete_stream_anc_data!H:H, MATCH(Consolidated_stream_data!C10, Incomplete_stream_anc_data!B:B, 0))</f>
        <v>4</v>
      </c>
      <c r="T10" t="str">
        <f>INDEX(Incomplete_stream_anc_data!I:I, MATCH(Consolidated_stream_data!C10, Incomplete_stream_anc_data!B:B, 0))</f>
        <v/>
      </c>
      <c r="U10">
        <f>INDEX(Incomplete_stream_anc_data!G:G, MATCH(Consolidated_stream_data!C10, Incomplete_stream_anc_data!B:B, 0))</f>
        <v>19.7</v>
      </c>
    </row>
    <row r="11" spans="1:21" x14ac:dyDescent="0.35">
      <c r="A11" s="1" t="s">
        <v>77</v>
      </c>
      <c r="B11" s="1" t="s">
        <v>78</v>
      </c>
      <c r="C11" s="1" t="str">
        <f t="shared" si="0"/>
        <v>Matuu_Afuelo_42641</v>
      </c>
      <c r="D11" s="3">
        <v>42641</v>
      </c>
      <c r="E11" s="1" t="s">
        <v>89</v>
      </c>
      <c r="F11" s="1" t="s">
        <v>90</v>
      </c>
      <c r="G11" s="1">
        <f>INDEX(GIS_streams!D:D, MATCH(Consolidated_stream_data!I11, GIS_streams!G:G, 0))</f>
        <v>-14.29884</v>
      </c>
      <c r="H11" s="1">
        <f>INDEX(GIS_streams!C:C, MATCH(Consolidated_stream_data!I11, GIS_streams!G:G, 0))</f>
        <v>-170.68323899999899</v>
      </c>
      <c r="I11" s="1" t="str">
        <f t="shared" si="1"/>
        <v>Matuu_Afuelo</v>
      </c>
      <c r="J11" s="1" t="s">
        <v>80</v>
      </c>
      <c r="K11" s="1">
        <v>3.0000000000000001E-3</v>
      </c>
      <c r="L11" s="1">
        <v>3.1E-2</v>
      </c>
      <c r="M11" s="1">
        <v>4.2000000000000003E-2</v>
      </c>
      <c r="N11" s="25">
        <f t="shared" si="2"/>
        <v>0.21418321231981838</v>
      </c>
      <c r="O11" s="25">
        <f t="shared" si="3"/>
        <v>2.2132265273047897</v>
      </c>
      <c r="P11" s="25">
        <f t="shared" si="4"/>
        <v>2.9985649724774572</v>
      </c>
      <c r="Q11" s="25">
        <f t="shared" si="5"/>
        <v>5.4259747121020654</v>
      </c>
      <c r="R11" s="25">
        <f t="shared" si="6"/>
        <v>5.4259747121020654</v>
      </c>
      <c r="S11">
        <f>INDEX(Incomplete_stream_anc_data!H:H, MATCH(Consolidated_stream_data!C11, Incomplete_stream_anc_data!B:B, 0))</f>
        <v>1</v>
      </c>
      <c r="T11" t="str">
        <f>INDEX(Incomplete_stream_anc_data!I:I, MATCH(Consolidated_stream_data!C11, Incomplete_stream_anc_data!B:B, 0))</f>
        <v/>
      </c>
      <c r="U11">
        <f>INDEX(Incomplete_stream_anc_data!G:G, MATCH(Consolidated_stream_data!C11, Incomplete_stream_anc_data!B:B, 0))</f>
        <v>23</v>
      </c>
    </row>
    <row r="12" spans="1:21" x14ac:dyDescent="0.35">
      <c r="A12" s="1" t="s">
        <v>77</v>
      </c>
      <c r="B12" s="1" t="s">
        <v>78</v>
      </c>
      <c r="C12" s="1" t="str">
        <f t="shared" si="0"/>
        <v>Nua-Seetaga_Saonapule_42641</v>
      </c>
      <c r="D12" s="3">
        <v>42641</v>
      </c>
      <c r="E12" s="1" t="s">
        <v>6</v>
      </c>
      <c r="F12" s="1" t="s">
        <v>91</v>
      </c>
      <c r="G12" s="1">
        <f>INDEX(GIS_streams!D:D, MATCH(Consolidated_stream_data!I12, GIS_streams!G:G, 0))</f>
        <v>-14.32586</v>
      </c>
      <c r="H12" s="1">
        <f>INDEX(GIS_streams!C:C, MATCH(Consolidated_stream_data!I12, GIS_streams!G:G, 0))</f>
        <v>-170.811364</v>
      </c>
      <c r="I12" s="1" t="str">
        <f t="shared" si="1"/>
        <v>Nua-Seetaga_Saonapule</v>
      </c>
      <c r="J12" s="1" t="s">
        <v>80</v>
      </c>
      <c r="K12" s="1">
        <v>7.0000000000000001E-3</v>
      </c>
      <c r="L12" s="1">
        <v>0.318</v>
      </c>
      <c r="M12" s="1">
        <v>3.6999999999999998E-2</v>
      </c>
      <c r="N12" s="25">
        <f t="shared" si="2"/>
        <v>0.49976082874624289</v>
      </c>
      <c r="O12" s="25">
        <f t="shared" si="3"/>
        <v>22.703420505900748</v>
      </c>
      <c r="P12" s="25">
        <f t="shared" si="4"/>
        <v>2.6415929519444266</v>
      </c>
      <c r="Q12" s="25">
        <f t="shared" si="5"/>
        <v>25.84477428659142</v>
      </c>
      <c r="R12" s="25">
        <f t="shared" si="6"/>
        <v>25.84477428659142</v>
      </c>
      <c r="S12">
        <f>INDEX(Incomplete_stream_anc_data!H:H, MATCH(Consolidated_stream_data!C12, Incomplete_stream_anc_data!B:B, 0))</f>
        <v>3</v>
      </c>
      <c r="T12" t="str">
        <f>INDEX(Incomplete_stream_anc_data!I:I, MATCH(Consolidated_stream_data!C12, Incomplete_stream_anc_data!B:B, 0))</f>
        <v/>
      </c>
      <c r="U12">
        <f>INDEX(Incomplete_stream_anc_data!G:G, MATCH(Consolidated_stream_data!C12, Incomplete_stream_anc_data!B:B, 0))</f>
        <v>18.25</v>
      </c>
    </row>
    <row r="13" spans="1:21" x14ac:dyDescent="0.35">
      <c r="A13" s="1" t="s">
        <v>77</v>
      </c>
      <c r="B13" s="1" t="s">
        <v>78</v>
      </c>
      <c r="C13" s="1" t="str">
        <f t="shared" si="0"/>
        <v>Nuuuli_Amalie_42641</v>
      </c>
      <c r="D13" s="3">
        <v>42641</v>
      </c>
      <c r="E13" s="1" t="s">
        <v>92</v>
      </c>
      <c r="F13" s="1" t="s">
        <v>93</v>
      </c>
      <c r="G13" s="1">
        <f>INDEX(GIS_streams!D:D, MATCH(Consolidated_stream_data!I13, GIS_streams!G:G, 0))</f>
        <v>-14.310904000000001</v>
      </c>
      <c r="H13" s="1">
        <f>INDEX(GIS_streams!C:C, MATCH(Consolidated_stream_data!I13, GIS_streams!G:G, 0))</f>
        <v>-170.69734</v>
      </c>
      <c r="I13" s="1" t="str">
        <f t="shared" si="1"/>
        <v>Nuuuli_Amalie</v>
      </c>
      <c r="J13" s="1" t="s">
        <v>80</v>
      </c>
      <c r="K13" s="1">
        <v>3.0000000000000001E-3</v>
      </c>
      <c r="L13" s="1">
        <v>0.08</v>
      </c>
      <c r="M13" s="1">
        <v>4.4999999999999998E-2</v>
      </c>
      <c r="N13" s="25">
        <f t="shared" si="2"/>
        <v>0.21418321231981838</v>
      </c>
      <c r="O13" s="25">
        <f t="shared" si="3"/>
        <v>5.7115523285284899</v>
      </c>
      <c r="P13" s="25">
        <f t="shared" si="4"/>
        <v>3.2127481847972752</v>
      </c>
      <c r="Q13" s="25">
        <f t="shared" si="5"/>
        <v>9.1384837256455835</v>
      </c>
      <c r="R13" s="25">
        <f t="shared" si="6"/>
        <v>9.1384837256455835</v>
      </c>
      <c r="S13">
        <f>INDEX(Incomplete_stream_anc_data!H:H, MATCH(Consolidated_stream_data!C13, Incomplete_stream_anc_data!B:B, 0))</f>
        <v>1</v>
      </c>
      <c r="T13" t="str">
        <f>INDEX(Incomplete_stream_anc_data!I:I, MATCH(Consolidated_stream_data!C13, Incomplete_stream_anc_data!B:B, 0))</f>
        <v/>
      </c>
      <c r="U13">
        <f>INDEX(Incomplete_stream_anc_data!G:G, MATCH(Consolidated_stream_data!C13, Incomplete_stream_anc_data!B:B, 0))</f>
        <v>23.5</v>
      </c>
    </row>
    <row r="14" spans="1:21" x14ac:dyDescent="0.35">
      <c r="A14" s="1" t="s">
        <v>77</v>
      </c>
      <c r="B14" s="1" t="s">
        <v>78</v>
      </c>
      <c r="C14" s="1" t="str">
        <f t="shared" si="0"/>
        <v>Poloa_Vaitele_42641</v>
      </c>
      <c r="D14" s="3">
        <v>42641</v>
      </c>
      <c r="E14" s="1" t="s">
        <v>7</v>
      </c>
      <c r="F14" s="1" t="s">
        <v>94</v>
      </c>
      <c r="G14" s="1">
        <f>INDEX(GIS_streams!D:D, MATCH(Consolidated_stream_data!I14, GIS_streams!G:G, 0))</f>
        <v>-14.3142219999999</v>
      </c>
      <c r="H14" s="1">
        <f>INDEX(GIS_streams!C:C, MATCH(Consolidated_stream_data!I14, GIS_streams!G:G, 0))</f>
        <v>-170.833236</v>
      </c>
      <c r="I14" s="1" t="str">
        <f t="shared" si="1"/>
        <v>Poloa_Vaitele</v>
      </c>
      <c r="J14" s="1" t="s">
        <v>80</v>
      </c>
      <c r="K14" s="1">
        <v>3.0000000000000001E-3</v>
      </c>
      <c r="L14" s="1">
        <v>8.2000000000000003E-2</v>
      </c>
      <c r="M14" s="1">
        <v>2.9000000000000001E-2</v>
      </c>
      <c r="N14" s="25">
        <f t="shared" si="2"/>
        <v>0.21418321231981838</v>
      </c>
      <c r="O14" s="25">
        <f t="shared" si="3"/>
        <v>5.8543411367417022</v>
      </c>
      <c r="P14" s="25">
        <f t="shared" si="4"/>
        <v>2.0704377190915775</v>
      </c>
      <c r="Q14" s="25">
        <f t="shared" si="5"/>
        <v>8.1389620681530985</v>
      </c>
      <c r="R14" s="25">
        <f t="shared" si="6"/>
        <v>8.1389620681530985</v>
      </c>
      <c r="S14">
        <f>INDEX(Incomplete_stream_anc_data!H:H, MATCH(Consolidated_stream_data!C14, Incomplete_stream_anc_data!B:B, 0))</f>
        <v>3</v>
      </c>
      <c r="T14" t="str">
        <f>INDEX(Incomplete_stream_anc_data!I:I, MATCH(Consolidated_stream_data!C14, Incomplete_stream_anc_data!B:B, 0))</f>
        <v/>
      </c>
      <c r="U14">
        <f>INDEX(Incomplete_stream_anc_data!G:G, MATCH(Consolidated_stream_data!C14, Incomplete_stream_anc_data!B:B, 0))</f>
        <v>8.5</v>
      </c>
    </row>
    <row r="15" spans="1:21" x14ac:dyDescent="0.35">
      <c r="A15" s="1" t="s">
        <v>77</v>
      </c>
      <c r="B15" s="1" t="s">
        <v>95</v>
      </c>
      <c r="C15" s="1" t="str">
        <f t="shared" si="0"/>
        <v>Alega_Alega_42642</v>
      </c>
      <c r="D15" s="3">
        <v>42642</v>
      </c>
      <c r="E15" s="1" t="s">
        <v>8</v>
      </c>
      <c r="F15" s="1" t="s">
        <v>8</v>
      </c>
      <c r="G15" s="1">
        <f>INDEX(GIS_streams!D:D, MATCH(Consolidated_stream_data!I15, GIS_streams!G:G, 0))</f>
        <v>-14.2798789999999</v>
      </c>
      <c r="H15" s="1">
        <f>INDEX(GIS_streams!C:C, MATCH(Consolidated_stream_data!I15, GIS_streams!G:G, 0))</f>
        <v>-170.637811</v>
      </c>
      <c r="I15" s="1" t="str">
        <f t="shared" si="1"/>
        <v>Alega_Alega</v>
      </c>
      <c r="J15" s="1" t="s">
        <v>80</v>
      </c>
      <c r="K15" s="1">
        <v>3.0000000000000001E-3</v>
      </c>
      <c r="L15" s="1">
        <v>0.16900000000000001</v>
      </c>
      <c r="M15" s="1">
        <v>7.6999999999999999E-2</v>
      </c>
      <c r="N15" s="25">
        <f t="shared" si="2"/>
        <v>0.21418321231981838</v>
      </c>
      <c r="O15" s="25">
        <f t="shared" si="3"/>
        <v>12.065654294016435</v>
      </c>
      <c r="P15" s="25">
        <f t="shared" si="4"/>
        <v>5.4973691162086711</v>
      </c>
      <c r="Q15" s="25">
        <f t="shared" si="5"/>
        <v>17.777206622544924</v>
      </c>
      <c r="R15" s="25">
        <f t="shared" si="6"/>
        <v>17.777206622544924</v>
      </c>
      <c r="S15">
        <f>INDEX(Incomplete_stream_anc_data!H:H, MATCH(Consolidated_stream_data!C15, Incomplete_stream_anc_data!B:B, 0))</f>
        <v>2</v>
      </c>
      <c r="T15" t="str">
        <f>INDEX(Incomplete_stream_anc_data!I:I, MATCH(Consolidated_stream_data!C15, Incomplete_stream_anc_data!B:B, 0))</f>
        <v/>
      </c>
      <c r="U15">
        <f>INDEX(Incomplete_stream_anc_data!G:G, MATCH(Consolidated_stream_data!C15, Incomplete_stream_anc_data!B:B, 0))</f>
        <v>14.25</v>
      </c>
    </row>
    <row r="16" spans="1:21" x14ac:dyDescent="0.35">
      <c r="A16" s="1" t="s">
        <v>77</v>
      </c>
      <c r="B16" s="1" t="s">
        <v>95</v>
      </c>
      <c r="C16" s="1" t="str">
        <f t="shared" si="0"/>
        <v>Alofau_Fogalilima_42642</v>
      </c>
      <c r="D16" s="3">
        <v>42642</v>
      </c>
      <c r="E16" s="1" t="s">
        <v>96</v>
      </c>
      <c r="F16" s="1" t="s">
        <v>97</v>
      </c>
      <c r="G16" s="1">
        <f>INDEX(GIS_streams!D:D, MATCH(Consolidated_stream_data!I16, GIS_streams!G:G, 0))</f>
        <v>-14.2735679999999</v>
      </c>
      <c r="H16" s="1">
        <f>INDEX(GIS_streams!C:C, MATCH(Consolidated_stream_data!I16, GIS_streams!G:G, 0))</f>
        <v>-170.60415</v>
      </c>
      <c r="I16" s="1" t="str">
        <f t="shared" si="1"/>
        <v>Alofau_Fogalilima</v>
      </c>
      <c r="J16" s="1" t="s">
        <v>80</v>
      </c>
      <c r="K16" s="1">
        <v>3.0000000000000001E-3</v>
      </c>
      <c r="L16" s="1">
        <v>0.16900000000000001</v>
      </c>
      <c r="M16" s="1">
        <v>3.7999999999999999E-2</v>
      </c>
      <c r="N16" s="25">
        <f t="shared" si="2"/>
        <v>0.21418321231981838</v>
      </c>
      <c r="O16" s="25">
        <f t="shared" si="3"/>
        <v>12.065654294016435</v>
      </c>
      <c r="P16" s="25">
        <f t="shared" si="4"/>
        <v>2.7129873560510327</v>
      </c>
      <c r="Q16" s="25">
        <f t="shared" si="5"/>
        <v>14.992824862387286</v>
      </c>
      <c r="R16" s="25">
        <f t="shared" si="6"/>
        <v>25.81313813870435</v>
      </c>
      <c r="S16">
        <f>INDEX(Incomplete_stream_anc_data!H:H, MATCH(Consolidated_stream_data!C16, Incomplete_stream_anc_data!B:B, 0))</f>
        <v>1</v>
      </c>
      <c r="T16">
        <f>INDEX(Incomplete_stream_anc_data!I:I, MATCH(Consolidated_stream_data!C16, Incomplete_stream_anc_data!B:B, 0))</f>
        <v>15</v>
      </c>
      <c r="U16">
        <f>INDEX(Incomplete_stream_anc_data!G:G, MATCH(Consolidated_stream_data!C16, Incomplete_stream_anc_data!B:B, 0))</f>
        <v>14.25</v>
      </c>
    </row>
    <row r="17" spans="1:21" x14ac:dyDescent="0.35">
      <c r="A17" s="1" t="s">
        <v>77</v>
      </c>
      <c r="B17" s="1" t="s">
        <v>95</v>
      </c>
      <c r="C17" s="1" t="str">
        <f t="shared" si="0"/>
        <v>Alofau_Nuu_42642</v>
      </c>
      <c r="D17" s="3">
        <v>42642</v>
      </c>
      <c r="E17" s="1" t="s">
        <v>96</v>
      </c>
      <c r="F17" s="1" t="s">
        <v>98</v>
      </c>
      <c r="G17" s="1">
        <f>INDEX(GIS_streams!D:D, MATCH(Consolidated_stream_data!I17, GIS_streams!G:G, 0))</f>
        <v>-14.276094000000001</v>
      </c>
      <c r="H17" s="1">
        <f>INDEX(GIS_streams!C:C, MATCH(Consolidated_stream_data!I17, GIS_streams!G:G, 0))</f>
        <v>-170.60317699999899</v>
      </c>
      <c r="I17" s="1" t="str">
        <f t="shared" si="1"/>
        <v>Alofau_Nuu</v>
      </c>
      <c r="J17" s="1" t="s">
        <v>80</v>
      </c>
      <c r="K17" s="1">
        <v>1.7000000000000001E-2</v>
      </c>
      <c r="L17" s="26">
        <v>0.63300000000000001</v>
      </c>
      <c r="M17" s="1">
        <v>0.122</v>
      </c>
      <c r="N17" s="25">
        <f t="shared" si="2"/>
        <v>1.2137048698123041</v>
      </c>
      <c r="O17" s="25">
        <f t="shared" si="3"/>
        <v>45.192657799481672</v>
      </c>
      <c r="P17" s="25">
        <f t="shared" si="4"/>
        <v>8.7101173010059458</v>
      </c>
      <c r="Q17" s="25">
        <f t="shared" si="5"/>
        <v>55.11647997029992</v>
      </c>
      <c r="R17" s="25">
        <f t="shared" si="6"/>
        <v>55.11647997029992</v>
      </c>
      <c r="S17">
        <f>INDEX(Incomplete_stream_anc_data!H:H, MATCH(Consolidated_stream_data!C17, Incomplete_stream_anc_data!B:B, 0))</f>
        <v>1</v>
      </c>
      <c r="T17" t="str">
        <f>INDEX(Incomplete_stream_anc_data!I:I, MATCH(Consolidated_stream_data!C17, Incomplete_stream_anc_data!B:B, 0))</f>
        <v/>
      </c>
      <c r="U17">
        <f>INDEX(Incomplete_stream_anc_data!G:G, MATCH(Consolidated_stream_data!C17, Incomplete_stream_anc_data!B:B, 0))</f>
        <v>1.25</v>
      </c>
    </row>
    <row r="18" spans="1:21" x14ac:dyDescent="0.35">
      <c r="A18" s="1" t="s">
        <v>77</v>
      </c>
      <c r="B18" s="1" t="s">
        <v>95</v>
      </c>
      <c r="C18" s="1" t="str">
        <f t="shared" si="0"/>
        <v>Alofau_Nuu_42642</v>
      </c>
      <c r="D18" s="3">
        <v>42642</v>
      </c>
      <c r="E18" s="1" t="s">
        <v>96</v>
      </c>
      <c r="F18" s="1" t="s">
        <v>98</v>
      </c>
      <c r="G18" s="1">
        <f>INDEX(GIS_streams!D:D, MATCH(Consolidated_stream_data!I18, GIS_streams!G:G, 0))</f>
        <v>-14.276094000000001</v>
      </c>
      <c r="H18" s="1">
        <f>INDEX(GIS_streams!C:C, MATCH(Consolidated_stream_data!I18, GIS_streams!G:G, 0))</f>
        <v>-170.60317699999899</v>
      </c>
      <c r="I18" s="1" t="str">
        <f t="shared" si="1"/>
        <v>Alofau_Nuu</v>
      </c>
      <c r="J18" s="1" t="s">
        <v>80</v>
      </c>
      <c r="K18" s="1">
        <v>2.5000000000000001E-2</v>
      </c>
      <c r="L18" s="1">
        <v>0.19</v>
      </c>
      <c r="M18" s="1">
        <v>0.13</v>
      </c>
      <c r="N18" s="25">
        <f t="shared" si="2"/>
        <v>1.7848601026651532</v>
      </c>
      <c r="O18" s="25">
        <f t="shared" si="3"/>
        <v>13.564936780255163</v>
      </c>
      <c r="P18" s="25">
        <f t="shared" si="4"/>
        <v>9.2812725338587967</v>
      </c>
      <c r="Q18" s="25">
        <f t="shared" si="5"/>
        <v>24.631069416779113</v>
      </c>
      <c r="R18" s="25">
        <f t="shared" si="6"/>
        <v>24.631069416779113</v>
      </c>
      <c r="S18">
        <f>INDEX(Incomplete_stream_anc_data!H:H, MATCH(Consolidated_stream_data!C18, Incomplete_stream_anc_data!B:B, 0))</f>
        <v>1</v>
      </c>
      <c r="T18" t="str">
        <f>INDEX(Incomplete_stream_anc_data!I:I, MATCH(Consolidated_stream_data!C18, Incomplete_stream_anc_data!B:B, 0))</f>
        <v/>
      </c>
      <c r="U18">
        <f>INDEX(Incomplete_stream_anc_data!G:G, MATCH(Consolidated_stream_data!C18, Incomplete_stream_anc_data!B:B, 0))</f>
        <v>1.25</v>
      </c>
    </row>
    <row r="19" spans="1:21" x14ac:dyDescent="0.35">
      <c r="A19" s="1" t="s">
        <v>77</v>
      </c>
      <c r="B19" s="1" t="s">
        <v>95</v>
      </c>
      <c r="C19" s="1" t="str">
        <f t="shared" si="0"/>
        <v>Alofau_Fogalilima_42642</v>
      </c>
      <c r="D19" s="3">
        <v>42642</v>
      </c>
      <c r="E19" s="1" t="s">
        <v>96</v>
      </c>
      <c r="F19" s="1" t="s">
        <v>97</v>
      </c>
      <c r="G19" s="1">
        <f>INDEX(GIS_streams!D:D, MATCH(Consolidated_stream_data!I19, GIS_streams!G:G, 0))</f>
        <v>-14.2735679999999</v>
      </c>
      <c r="H19" s="1">
        <f>INDEX(GIS_streams!C:C, MATCH(Consolidated_stream_data!I19, GIS_streams!G:G, 0))</f>
        <v>-170.60415</v>
      </c>
      <c r="I19" s="1" t="str">
        <f t="shared" si="1"/>
        <v>Alofau_Fogalilima</v>
      </c>
      <c r="J19" s="1" t="s">
        <v>80</v>
      </c>
      <c r="K19" s="1">
        <v>6.0000000000000001E-3</v>
      </c>
      <c r="L19" s="1">
        <v>0.11700000000000001</v>
      </c>
      <c r="M19" s="1">
        <v>0.128</v>
      </c>
      <c r="N19" s="25">
        <f t="shared" si="2"/>
        <v>0.42836642463963676</v>
      </c>
      <c r="O19" s="25">
        <f t="shared" si="3"/>
        <v>8.3531452804729174</v>
      </c>
      <c r="P19" s="25">
        <f t="shared" si="4"/>
        <v>9.1384837256455835</v>
      </c>
      <c r="Q19" s="25">
        <f t="shared" si="5"/>
        <v>17.919995430758139</v>
      </c>
      <c r="R19" s="25">
        <f t="shared" si="6"/>
        <v>30.906299400464171</v>
      </c>
      <c r="S19">
        <f>INDEX(Incomplete_stream_anc_data!H:H, MATCH(Consolidated_stream_data!C19, Incomplete_stream_anc_data!B:B, 0))</f>
        <v>1</v>
      </c>
      <c r="T19">
        <f>INDEX(Incomplete_stream_anc_data!I:I, MATCH(Consolidated_stream_data!C19, Incomplete_stream_anc_data!B:B, 0))</f>
        <v>15</v>
      </c>
      <c r="U19">
        <f>INDEX(Incomplete_stream_anc_data!G:G, MATCH(Consolidated_stream_data!C19, Incomplete_stream_anc_data!B:B, 0))</f>
        <v>14.25</v>
      </c>
    </row>
    <row r="20" spans="1:21" x14ac:dyDescent="0.35">
      <c r="A20" s="1" t="s">
        <v>77</v>
      </c>
      <c r="B20" s="1" t="s">
        <v>95</v>
      </c>
      <c r="C20" s="1" t="str">
        <f t="shared" si="0"/>
        <v>Amaua_No name_42642</v>
      </c>
      <c r="D20" s="3">
        <v>42642</v>
      </c>
      <c r="E20" s="1" t="s">
        <v>10</v>
      </c>
      <c r="F20" s="1" t="s">
        <v>84</v>
      </c>
      <c r="G20" s="1">
        <f>INDEX(GIS_streams!D:D, MATCH(Consolidated_stream_data!I20, GIS_streams!G:G, 0))</f>
        <v>-14.272437</v>
      </c>
      <c r="H20" s="1">
        <f>INDEX(GIS_streams!C:C, MATCH(Consolidated_stream_data!I20, GIS_streams!G:G, 0))</f>
        <v>-170.623662</v>
      </c>
      <c r="I20" s="1" t="str">
        <f t="shared" si="1"/>
        <v>Amaua_No name</v>
      </c>
      <c r="J20" s="1" t="s">
        <v>80</v>
      </c>
      <c r="K20" s="1">
        <v>3.0000000000000001E-3</v>
      </c>
      <c r="L20" s="1">
        <v>7.6999999999999999E-2</v>
      </c>
      <c r="M20" s="1">
        <v>0.05</v>
      </c>
      <c r="N20" s="25">
        <f t="shared" si="2"/>
        <v>0.21418321231981838</v>
      </c>
      <c r="O20" s="25">
        <f t="shared" si="3"/>
        <v>5.4973691162086711</v>
      </c>
      <c r="P20" s="25">
        <f t="shared" si="4"/>
        <v>3.5697202053303063</v>
      </c>
      <c r="Q20" s="25">
        <f t="shared" si="5"/>
        <v>9.2812725338587967</v>
      </c>
      <c r="R20" s="25">
        <f t="shared" si="6"/>
        <v>9.2812725338587967</v>
      </c>
      <c r="S20">
        <f>INDEX(Incomplete_stream_anc_data!H:H, MATCH(Consolidated_stream_data!C20, Incomplete_stream_anc_data!B:B, 0))</f>
        <v>1</v>
      </c>
      <c r="T20" t="str">
        <f>INDEX(Incomplete_stream_anc_data!I:I, MATCH(Consolidated_stream_data!C20, Incomplete_stream_anc_data!B:B, 0))</f>
        <v/>
      </c>
      <c r="U20">
        <f>INDEX(Incomplete_stream_anc_data!G:G, MATCH(Consolidated_stream_data!C20, Incomplete_stream_anc_data!B:B, 0))</f>
        <v>6.5</v>
      </c>
    </row>
    <row r="21" spans="1:21" x14ac:dyDescent="0.35">
      <c r="A21" s="1" t="s">
        <v>77</v>
      </c>
      <c r="B21" s="1" t="s">
        <v>95</v>
      </c>
      <c r="C21" s="1" t="str">
        <f t="shared" si="0"/>
        <v>Amaua_No name_42642</v>
      </c>
      <c r="D21" s="3">
        <v>42642</v>
      </c>
      <c r="E21" s="1" t="s">
        <v>10</v>
      </c>
      <c r="F21" s="1" t="s">
        <v>84</v>
      </c>
      <c r="G21" s="1">
        <f>INDEX(GIS_streams!D:D, MATCH(Consolidated_stream_data!I21, GIS_streams!G:G, 0))</f>
        <v>-14.272437</v>
      </c>
      <c r="H21" s="1">
        <f>INDEX(GIS_streams!C:C, MATCH(Consolidated_stream_data!I21, GIS_streams!G:G, 0))</f>
        <v>-170.623662</v>
      </c>
      <c r="I21" s="1" t="str">
        <f t="shared" si="1"/>
        <v>Amaua_No name</v>
      </c>
      <c r="J21" s="1" t="s">
        <v>80</v>
      </c>
      <c r="K21" s="1">
        <v>3.0000000000000001E-3</v>
      </c>
      <c r="L21" s="1">
        <v>2.9000000000000001E-2</v>
      </c>
      <c r="M21" s="1">
        <v>6.7000000000000004E-2</v>
      </c>
      <c r="N21" s="25">
        <f t="shared" si="2"/>
        <v>0.21418321231981838</v>
      </c>
      <c r="O21" s="25">
        <f t="shared" si="3"/>
        <v>2.0704377190915775</v>
      </c>
      <c r="P21" s="25">
        <f t="shared" si="4"/>
        <v>4.7834250751426106</v>
      </c>
      <c r="Q21" s="25">
        <f t="shared" si="5"/>
        <v>7.0680460065540061</v>
      </c>
      <c r="R21" s="25">
        <f t="shared" si="6"/>
        <v>7.0680460065540061</v>
      </c>
      <c r="S21">
        <f>INDEX(Incomplete_stream_anc_data!H:H, MATCH(Consolidated_stream_data!C21, Incomplete_stream_anc_data!B:B, 0))</f>
        <v>1</v>
      </c>
      <c r="T21" t="str">
        <f>INDEX(Incomplete_stream_anc_data!I:I, MATCH(Consolidated_stream_data!C21, Incomplete_stream_anc_data!B:B, 0))</f>
        <v/>
      </c>
      <c r="U21">
        <f>INDEX(Incomplete_stream_anc_data!G:G, MATCH(Consolidated_stream_data!C21, Incomplete_stream_anc_data!B:B, 0))</f>
        <v>6.5</v>
      </c>
    </row>
    <row r="22" spans="1:21" x14ac:dyDescent="0.35">
      <c r="A22" s="1" t="s">
        <v>77</v>
      </c>
      <c r="B22" s="1" t="s">
        <v>95</v>
      </c>
      <c r="C22" s="1" t="str">
        <f t="shared" si="0"/>
        <v>Amouli_Laloi_42642</v>
      </c>
      <c r="D22" s="3">
        <v>42642</v>
      </c>
      <c r="E22" s="1" t="s">
        <v>9</v>
      </c>
      <c r="F22" s="1" t="s">
        <v>99</v>
      </c>
      <c r="G22" s="1">
        <f>INDEX(GIS_streams!D:D, MATCH(Consolidated_stream_data!I22, GIS_streams!G:G, 0))</f>
        <v>-14.273793</v>
      </c>
      <c r="H22" s="1">
        <f>INDEX(GIS_streams!C:C, MATCH(Consolidated_stream_data!I22, GIS_streams!G:G, 0))</f>
        <v>-170.58573999999899</v>
      </c>
      <c r="I22" s="1" t="str">
        <f t="shared" si="1"/>
        <v>Amouli_Laloi</v>
      </c>
      <c r="J22" s="1" t="s">
        <v>80</v>
      </c>
      <c r="K22" s="1">
        <v>2E-3</v>
      </c>
      <c r="L22" s="1">
        <v>1E-3</v>
      </c>
      <c r="M22" s="1">
        <v>4.2000000000000003E-2</v>
      </c>
      <c r="N22" s="25">
        <f t="shared" si="2"/>
        <v>0.14278880821321224</v>
      </c>
      <c r="O22" s="25">
        <f t="shared" si="3"/>
        <v>7.1394404106606121E-2</v>
      </c>
      <c r="P22" s="25">
        <f t="shared" si="4"/>
        <v>2.9985649724774572</v>
      </c>
      <c r="Q22" s="25">
        <f t="shared" si="5"/>
        <v>3.2127481847972756</v>
      </c>
      <c r="R22" s="25">
        <f t="shared" si="6"/>
        <v>10.132501044753173</v>
      </c>
      <c r="S22">
        <f>INDEX(Incomplete_stream_anc_data!H:H, MATCH(Consolidated_stream_data!C22, Incomplete_stream_anc_data!B:B, 0))</f>
        <v>1</v>
      </c>
      <c r="T22">
        <f>INDEX(Incomplete_stream_anc_data!I:I, MATCH(Consolidated_stream_data!C22, Incomplete_stream_anc_data!B:B, 0))</f>
        <v>25</v>
      </c>
      <c r="U22">
        <f>INDEX(Incomplete_stream_anc_data!G:G, MATCH(Consolidated_stream_data!C22, Incomplete_stream_anc_data!B:B, 0))</f>
        <v>0</v>
      </c>
    </row>
    <row r="23" spans="1:21" x14ac:dyDescent="0.35">
      <c r="A23" s="1" t="s">
        <v>77</v>
      </c>
      <c r="B23" s="1" t="s">
        <v>95</v>
      </c>
      <c r="C23" s="1" t="str">
        <f t="shared" si="0"/>
        <v>Amouli_Televai_42642</v>
      </c>
      <c r="D23" s="3">
        <v>42642</v>
      </c>
      <c r="E23" s="1" t="s">
        <v>9</v>
      </c>
      <c r="F23" s="1" t="s">
        <v>100</v>
      </c>
      <c r="G23" s="1">
        <f>INDEX(GIS_streams!D:D, MATCH(Consolidated_stream_data!I23, GIS_streams!G:G, 0))</f>
        <v>-14.273113</v>
      </c>
      <c r="H23" s="1">
        <f>INDEX(GIS_streams!C:C, MATCH(Consolidated_stream_data!I23, GIS_streams!G:G, 0))</f>
        <v>-170.58319700000001</v>
      </c>
      <c r="I23" s="1" t="str">
        <f t="shared" si="1"/>
        <v>Amouli_Televai</v>
      </c>
      <c r="J23" s="1" t="s">
        <v>80</v>
      </c>
      <c r="K23" s="1">
        <v>3.0000000000000001E-3</v>
      </c>
      <c r="L23" s="1">
        <v>1E-3</v>
      </c>
      <c r="M23" s="1">
        <v>0.109</v>
      </c>
      <c r="N23" s="25">
        <f t="shared" si="2"/>
        <v>0.21418321231981838</v>
      </c>
      <c r="O23" s="25">
        <f t="shared" si="3"/>
        <v>7.1394404106606121E-2</v>
      </c>
      <c r="P23" s="25">
        <f t="shared" si="4"/>
        <v>7.7819900476200674</v>
      </c>
      <c r="Q23" s="25">
        <f t="shared" si="5"/>
        <v>8.0675676640464911</v>
      </c>
      <c r="R23" s="25">
        <f t="shared" si="6"/>
        <v>8.0675676640464911</v>
      </c>
      <c r="S23">
        <f>INDEX(Incomplete_stream_anc_data!H:H, MATCH(Consolidated_stream_data!C23, Incomplete_stream_anc_data!B:B, 0))</f>
        <v>1</v>
      </c>
      <c r="T23" t="str">
        <f>INDEX(Incomplete_stream_anc_data!I:I, MATCH(Consolidated_stream_data!C23, Incomplete_stream_anc_data!B:B, 0))</f>
        <v/>
      </c>
      <c r="U23">
        <f>INDEX(Incomplete_stream_anc_data!G:G, MATCH(Consolidated_stream_data!C23, Incomplete_stream_anc_data!B:B, 0))</f>
        <v>5.5</v>
      </c>
    </row>
    <row r="24" spans="1:21" x14ac:dyDescent="0.35">
      <c r="A24" s="1" t="s">
        <v>77</v>
      </c>
      <c r="B24" s="1" t="s">
        <v>95</v>
      </c>
      <c r="C24" s="1" t="str">
        <f t="shared" si="0"/>
        <v>Aoa_Tapua_42642</v>
      </c>
      <c r="D24" s="3">
        <v>42642</v>
      </c>
      <c r="E24" s="1" t="s">
        <v>15</v>
      </c>
      <c r="F24" s="1" t="s">
        <v>101</v>
      </c>
      <c r="G24" s="1">
        <f>INDEX(GIS_streams!D:D, MATCH(Consolidated_stream_data!I24, GIS_streams!G:G, 0))</f>
        <v>-14.2611589999999</v>
      </c>
      <c r="H24" s="1">
        <f>INDEX(GIS_streams!C:C, MATCH(Consolidated_stream_data!I24, GIS_streams!G:G, 0))</f>
        <v>-170.586556</v>
      </c>
      <c r="I24" s="1" t="str">
        <f t="shared" si="1"/>
        <v>Aoa_Tapua</v>
      </c>
      <c r="J24" s="1" t="s">
        <v>80</v>
      </c>
      <c r="K24" s="1">
        <v>1.0999999999999999E-2</v>
      </c>
      <c r="L24" s="1">
        <v>0.21299999999999999</v>
      </c>
      <c r="M24" s="1">
        <v>0.152</v>
      </c>
      <c r="N24" s="25">
        <f t="shared" si="2"/>
        <v>0.78533844517266727</v>
      </c>
      <c r="O24" s="25">
        <f t="shared" si="3"/>
        <v>15.207008074707103</v>
      </c>
      <c r="P24" s="25">
        <f t="shared" si="4"/>
        <v>10.851949424204131</v>
      </c>
      <c r="Q24" s="25">
        <f t="shared" si="5"/>
        <v>26.8442959440839</v>
      </c>
      <c r="R24" s="25">
        <f t="shared" si="6"/>
        <v>44.967449943570855</v>
      </c>
      <c r="S24">
        <f>INDEX(Incomplete_stream_anc_data!H:H, MATCH(Consolidated_stream_data!C24, Incomplete_stream_anc_data!B:B, 0))</f>
        <v>3</v>
      </c>
      <c r="T24">
        <f>INDEX(Incomplete_stream_anc_data!I:I, MATCH(Consolidated_stream_data!C24, Incomplete_stream_anc_data!B:B, 0))</f>
        <v>14.333333333333334</v>
      </c>
      <c r="U24">
        <f>INDEX(Incomplete_stream_anc_data!G:G, MATCH(Consolidated_stream_data!C24, Incomplete_stream_anc_data!B:B, 0))</f>
        <v>0.75</v>
      </c>
    </row>
    <row r="25" spans="1:21" x14ac:dyDescent="0.35">
      <c r="A25" s="1" t="s">
        <v>77</v>
      </c>
      <c r="B25" s="1" t="s">
        <v>95</v>
      </c>
      <c r="C25" s="1" t="str">
        <f t="shared" si="0"/>
        <v>Aoa_Vaitolu_42642</v>
      </c>
      <c r="D25" s="3">
        <v>42642</v>
      </c>
      <c r="E25" s="1" t="s">
        <v>15</v>
      </c>
      <c r="F25" s="1" t="s">
        <v>102</v>
      </c>
      <c r="G25" s="1">
        <f>INDEX(GIS_streams!D:D, MATCH(Consolidated_stream_data!I25, GIS_streams!G:G, 0))</f>
        <v>-14.2622319999999</v>
      </c>
      <c r="H25" s="1">
        <f>INDEX(GIS_streams!C:C, MATCH(Consolidated_stream_data!I25, GIS_streams!G:G, 0))</f>
        <v>-170.58982900000001</v>
      </c>
      <c r="I25" s="1" t="str">
        <f t="shared" si="1"/>
        <v>Aoa_Vaitolu</v>
      </c>
      <c r="J25" s="1" t="s">
        <v>80</v>
      </c>
      <c r="K25" s="1">
        <v>5.0000000000000001E-3</v>
      </c>
      <c r="L25" s="1">
        <v>0.36299999999999999</v>
      </c>
      <c r="M25" s="1">
        <v>0.06</v>
      </c>
      <c r="N25" s="25">
        <f t="shared" si="2"/>
        <v>0.35697202053303062</v>
      </c>
      <c r="O25" s="25">
        <f t="shared" si="3"/>
        <v>25.916168690698022</v>
      </c>
      <c r="P25" s="25">
        <f t="shared" si="4"/>
        <v>4.2836642463963672</v>
      </c>
      <c r="Q25" s="25">
        <f t="shared" si="5"/>
        <v>30.556804957627421</v>
      </c>
      <c r="R25" s="25">
        <f t="shared" si="6"/>
        <v>30.556804957627421</v>
      </c>
      <c r="S25">
        <f>INDEX(Incomplete_stream_anc_data!H:H, MATCH(Consolidated_stream_data!C25, Incomplete_stream_anc_data!B:B, 0))</f>
        <v>3</v>
      </c>
      <c r="T25" t="str">
        <f>INDEX(Incomplete_stream_anc_data!I:I, MATCH(Consolidated_stream_data!C25, Incomplete_stream_anc_data!B:B, 0))</f>
        <v/>
      </c>
      <c r="U25">
        <f>INDEX(Incomplete_stream_anc_data!G:G, MATCH(Consolidated_stream_data!C25, Incomplete_stream_anc_data!B:B, 0))</f>
        <v>2</v>
      </c>
    </row>
    <row r="26" spans="1:21" x14ac:dyDescent="0.35">
      <c r="A26" s="1" t="s">
        <v>77</v>
      </c>
      <c r="B26" s="1" t="s">
        <v>95</v>
      </c>
      <c r="C26" s="1" t="str">
        <f t="shared" si="0"/>
        <v>Fagaitua_Tialu_42642</v>
      </c>
      <c r="D26" s="3">
        <v>42642</v>
      </c>
      <c r="E26" s="1" t="s">
        <v>103</v>
      </c>
      <c r="F26" s="1" t="s">
        <v>104</v>
      </c>
      <c r="G26" s="1">
        <f>INDEX(GIS_streams!D:D, MATCH(Consolidated_stream_data!I26, GIS_streams!G:G, 0))</f>
        <v>-14.268012000000001</v>
      </c>
      <c r="H26" s="1">
        <f>INDEX(GIS_streams!C:C, MATCH(Consolidated_stream_data!I26, GIS_streams!G:G, 0))</f>
        <v>-170.612202999999</v>
      </c>
      <c r="I26" s="1" t="str">
        <f t="shared" si="1"/>
        <v>Fagaitua_Tialu</v>
      </c>
      <c r="J26" s="1" t="s">
        <v>80</v>
      </c>
      <c r="K26" s="1">
        <v>3.0000000000000001E-3</v>
      </c>
      <c r="L26" s="1">
        <v>0.24399999999999999</v>
      </c>
      <c r="M26" s="1">
        <v>4.2000000000000003E-2</v>
      </c>
      <c r="N26" s="25">
        <f t="shared" si="2"/>
        <v>0.21418321231981838</v>
      </c>
      <c r="O26" s="25">
        <f t="shared" si="3"/>
        <v>17.420234602011892</v>
      </c>
      <c r="P26" s="25">
        <f t="shared" si="4"/>
        <v>2.9985649724774572</v>
      </c>
      <c r="Q26" s="25">
        <f t="shared" si="5"/>
        <v>20.632982786809166</v>
      </c>
      <c r="R26" s="25">
        <f t="shared" si="6"/>
        <v>98.671944966708693</v>
      </c>
      <c r="S26">
        <f>INDEX(Incomplete_stream_anc_data!H:H, MATCH(Consolidated_stream_data!C26, Incomplete_stream_anc_data!B:B, 0))</f>
        <v>1</v>
      </c>
      <c r="T26">
        <f>INDEX(Incomplete_stream_anc_data!I:I, MATCH(Consolidated_stream_data!C26, Incomplete_stream_anc_data!B:B, 0))</f>
        <v>28</v>
      </c>
      <c r="U26">
        <f>INDEX(Incomplete_stream_anc_data!G:G, MATCH(Consolidated_stream_data!C26, Incomplete_stream_anc_data!B:B, 0))</f>
        <v>10</v>
      </c>
    </row>
    <row r="27" spans="1:21" x14ac:dyDescent="0.35">
      <c r="A27" s="1" t="s">
        <v>77</v>
      </c>
      <c r="B27" s="1" t="s">
        <v>95</v>
      </c>
      <c r="C27" s="1" t="str">
        <f t="shared" si="0"/>
        <v>Fagaitua_Siapapa_42642</v>
      </c>
      <c r="D27" s="3">
        <v>42642</v>
      </c>
      <c r="E27" s="1" t="s">
        <v>103</v>
      </c>
      <c r="F27" s="1" t="s">
        <v>105</v>
      </c>
      <c r="G27" s="1">
        <f>INDEX(GIS_streams!D:D, MATCH(Consolidated_stream_data!I27, GIS_streams!G:G, 0))</f>
        <v>-14.267779000000001</v>
      </c>
      <c r="H27" s="1">
        <f>INDEX(GIS_streams!C:C, MATCH(Consolidated_stream_data!I27, GIS_streams!G:G, 0))</f>
        <v>-170.61465899999899</v>
      </c>
      <c r="I27" s="1" t="str">
        <f t="shared" si="1"/>
        <v>Fagaitua_Siapapa</v>
      </c>
      <c r="J27" s="1" t="s">
        <v>80</v>
      </c>
      <c r="K27" s="1">
        <v>3.0000000000000001E-3</v>
      </c>
      <c r="L27" s="1">
        <v>3.2000000000000001E-2</v>
      </c>
      <c r="M27" s="1">
        <v>4.7E-2</v>
      </c>
      <c r="N27" s="25">
        <f t="shared" si="2"/>
        <v>0.21418321231981838</v>
      </c>
      <c r="O27" s="25">
        <f t="shared" si="3"/>
        <v>2.2846209314113959</v>
      </c>
      <c r="P27" s="25">
        <f t="shared" si="4"/>
        <v>3.3555369930104879</v>
      </c>
      <c r="Q27" s="25">
        <f t="shared" si="5"/>
        <v>5.8543411367417013</v>
      </c>
      <c r="R27" s="25">
        <f t="shared" si="6"/>
        <v>9.9125371263810091</v>
      </c>
      <c r="S27">
        <f>INDEX(Incomplete_stream_anc_data!H:H, MATCH(Consolidated_stream_data!C27, Incomplete_stream_anc_data!B:B, 0))</f>
        <v>2</v>
      </c>
      <c r="T27">
        <f>INDEX(Incomplete_stream_anc_data!I:I, MATCH(Consolidated_stream_data!C27, Incomplete_stream_anc_data!B:B, 0))</f>
        <v>15</v>
      </c>
      <c r="U27">
        <f>INDEX(Incomplete_stream_anc_data!G:G, MATCH(Consolidated_stream_data!C27, Incomplete_stream_anc_data!B:B, 0))</f>
        <v>0.5</v>
      </c>
    </row>
    <row r="28" spans="1:21" x14ac:dyDescent="0.35">
      <c r="A28" s="1" t="s">
        <v>77</v>
      </c>
      <c r="B28" s="1" t="s">
        <v>95</v>
      </c>
      <c r="C28" s="1" t="str">
        <f t="shared" si="0"/>
        <v>Fagaitua_Tialu_42642</v>
      </c>
      <c r="D28" s="3">
        <v>42642</v>
      </c>
      <c r="E28" s="1" t="s">
        <v>103</v>
      </c>
      <c r="F28" s="1" t="s">
        <v>104</v>
      </c>
      <c r="G28" s="1">
        <f>INDEX(GIS_streams!D:D, MATCH(Consolidated_stream_data!I28, GIS_streams!G:G, 0))</f>
        <v>-14.268012000000001</v>
      </c>
      <c r="H28" s="1">
        <f>INDEX(GIS_streams!C:C, MATCH(Consolidated_stream_data!I28, GIS_streams!G:G, 0))</f>
        <v>-170.612202999999</v>
      </c>
      <c r="I28" s="1" t="str">
        <f t="shared" si="1"/>
        <v>Fagaitua_Tialu</v>
      </c>
      <c r="J28" s="1" t="s">
        <v>80</v>
      </c>
      <c r="K28" s="1">
        <v>3.0000000000000001E-3</v>
      </c>
      <c r="L28" s="1">
        <v>4.4999999999999998E-2</v>
      </c>
      <c r="M28" s="1">
        <v>8.2000000000000003E-2</v>
      </c>
      <c r="N28" s="25">
        <f t="shared" si="2"/>
        <v>0.21418321231981838</v>
      </c>
      <c r="O28" s="25">
        <f t="shared" si="3"/>
        <v>3.2127481847972752</v>
      </c>
      <c r="P28" s="25">
        <f t="shared" si="4"/>
        <v>5.8543411367417022</v>
      </c>
      <c r="Q28" s="25">
        <f t="shared" si="5"/>
        <v>9.2812725338587967</v>
      </c>
      <c r="R28" s="25">
        <f t="shared" si="6"/>
        <v>43.601316505731198</v>
      </c>
      <c r="S28">
        <f>INDEX(Incomplete_stream_anc_data!H:H, MATCH(Consolidated_stream_data!C28, Incomplete_stream_anc_data!B:B, 0))</f>
        <v>1</v>
      </c>
      <c r="T28">
        <f>INDEX(Incomplete_stream_anc_data!I:I, MATCH(Consolidated_stream_data!C28, Incomplete_stream_anc_data!B:B, 0))</f>
        <v>28</v>
      </c>
      <c r="U28">
        <f>INDEX(Incomplete_stream_anc_data!G:G, MATCH(Consolidated_stream_data!C28, Incomplete_stream_anc_data!B:B, 0))</f>
        <v>10</v>
      </c>
    </row>
    <row r="29" spans="1:21" x14ac:dyDescent="0.35">
      <c r="A29" s="1" t="s">
        <v>77</v>
      </c>
      <c r="B29" s="1" t="s">
        <v>95</v>
      </c>
      <c r="C29" s="1" t="str">
        <f t="shared" si="0"/>
        <v>Fagaitua_Siapapa_42642</v>
      </c>
      <c r="D29" s="3">
        <v>42642</v>
      </c>
      <c r="E29" s="1" t="s">
        <v>103</v>
      </c>
      <c r="F29" s="1" t="s">
        <v>105</v>
      </c>
      <c r="G29" s="1">
        <f>INDEX(GIS_streams!D:D, MATCH(Consolidated_stream_data!I29, GIS_streams!G:G, 0))</f>
        <v>-14.267779000000001</v>
      </c>
      <c r="H29" s="1">
        <f>INDEX(GIS_streams!C:C, MATCH(Consolidated_stream_data!I29, GIS_streams!G:G, 0))</f>
        <v>-170.61465899999899</v>
      </c>
      <c r="I29" s="1" t="str">
        <f t="shared" si="1"/>
        <v>Fagaitua_Siapapa</v>
      </c>
      <c r="J29" s="1" t="s">
        <v>80</v>
      </c>
      <c r="K29" s="1">
        <v>5.0000000000000001E-3</v>
      </c>
      <c r="L29" s="1">
        <v>0.14899999999999999</v>
      </c>
      <c r="M29" s="1">
        <v>0.151</v>
      </c>
      <c r="N29" s="25">
        <f t="shared" si="2"/>
        <v>0.35697202053303062</v>
      </c>
      <c r="O29" s="25">
        <f t="shared" si="3"/>
        <v>10.637766211884312</v>
      </c>
      <c r="P29" s="25">
        <f t="shared" si="4"/>
        <v>10.780555020097523</v>
      </c>
      <c r="Q29" s="25">
        <f t="shared" si="5"/>
        <v>21.775293252514867</v>
      </c>
      <c r="R29" s="25">
        <f t="shared" si="6"/>
        <v>37.614365452538081</v>
      </c>
      <c r="S29">
        <f>INDEX(Incomplete_stream_anc_data!H:H, MATCH(Consolidated_stream_data!C29, Incomplete_stream_anc_data!B:B, 0))</f>
        <v>2</v>
      </c>
      <c r="T29">
        <f>INDEX(Incomplete_stream_anc_data!I:I, MATCH(Consolidated_stream_data!C29, Incomplete_stream_anc_data!B:B, 0))</f>
        <v>15</v>
      </c>
      <c r="U29">
        <f>INDEX(Incomplete_stream_anc_data!G:G, MATCH(Consolidated_stream_data!C29, Incomplete_stream_anc_data!B:B, 0))</f>
        <v>0.5</v>
      </c>
    </row>
    <row r="30" spans="1:21" x14ac:dyDescent="0.35">
      <c r="A30" s="1" t="s">
        <v>77</v>
      </c>
      <c r="B30" s="161" t="s">
        <v>95</v>
      </c>
      <c r="C30" s="161" t="str">
        <f t="shared" si="0"/>
        <v>Fagatele_No name_42642</v>
      </c>
      <c r="D30" s="72">
        <v>42642</v>
      </c>
      <c r="E30" s="161" t="s">
        <v>106</v>
      </c>
      <c r="F30" s="161" t="s">
        <v>84</v>
      </c>
      <c r="G30" s="161">
        <f>INDEX(GIS_streams!D:D, MATCH(Consolidated_stream_data!I30, GIS_streams!G:G, 0))</f>
        <v>-14.365201000000001</v>
      </c>
      <c r="H30" s="161">
        <f>INDEX(GIS_streams!C:C, MATCH(Consolidated_stream_data!I30, GIS_streams!G:G, 0))</f>
        <v>-170.75969900000001</v>
      </c>
      <c r="I30" s="161" t="str">
        <f t="shared" si="1"/>
        <v>Fagatele_No name</v>
      </c>
      <c r="J30" s="161" t="s">
        <v>80</v>
      </c>
      <c r="K30" s="161">
        <v>3.0000000000000001E-3</v>
      </c>
      <c r="L30" s="161">
        <v>8.9999999999999993E-3</v>
      </c>
      <c r="M30" s="161">
        <v>0.02</v>
      </c>
      <c r="N30" s="25">
        <f t="shared" si="2"/>
        <v>0.21418321231981838</v>
      </c>
      <c r="O30" s="25">
        <f t="shared" si="3"/>
        <v>0.64254963695945511</v>
      </c>
      <c r="P30" s="25">
        <f t="shared" si="4"/>
        <v>1.4278880821321225</v>
      </c>
      <c r="Q30" s="162">
        <f t="shared" si="5"/>
        <v>2.2846209314113959</v>
      </c>
      <c r="R30" s="25">
        <f t="shared" si="6"/>
        <v>2.2845666467238028</v>
      </c>
      <c r="S30" s="163">
        <v>0</v>
      </c>
      <c r="T30" s="163">
        <v>0</v>
      </c>
      <c r="U30" s="163">
        <v>0</v>
      </c>
    </row>
    <row r="31" spans="1:21" x14ac:dyDescent="0.35">
      <c r="A31" s="1" t="s">
        <v>77</v>
      </c>
      <c r="B31" s="1" t="s">
        <v>95</v>
      </c>
      <c r="C31" s="1" t="str">
        <f t="shared" si="0"/>
        <v>Laulii_Vaitele_42642</v>
      </c>
      <c r="D31" s="3">
        <v>42642</v>
      </c>
      <c r="E31" s="1" t="s">
        <v>11</v>
      </c>
      <c r="F31" s="1" t="s">
        <v>94</v>
      </c>
      <c r="G31" s="1">
        <f>INDEX(GIS_streams!D:D, MATCH(Consolidated_stream_data!I31, GIS_streams!G:G, 0))</f>
        <v>-14.2878969999999</v>
      </c>
      <c r="H31" s="1">
        <f>INDEX(GIS_streams!C:C, MATCH(Consolidated_stream_data!I31, GIS_streams!G:G, 0))</f>
        <v>-170.653075</v>
      </c>
      <c r="I31" s="1" t="str">
        <f t="shared" si="1"/>
        <v>Laulii_Vaitele</v>
      </c>
      <c r="J31" s="1" t="s">
        <v>80</v>
      </c>
      <c r="K31" s="1">
        <v>3.0000000000000001E-3</v>
      </c>
      <c r="L31" s="1">
        <v>0.05</v>
      </c>
      <c r="M31" s="1">
        <v>4.1000000000000002E-2</v>
      </c>
      <c r="N31" s="25">
        <f t="shared" si="2"/>
        <v>0.21418321231981838</v>
      </c>
      <c r="O31" s="25">
        <f t="shared" si="3"/>
        <v>3.5697202053303063</v>
      </c>
      <c r="P31" s="25">
        <f t="shared" si="4"/>
        <v>2.9271705683708511</v>
      </c>
      <c r="Q31" s="25">
        <f t="shared" si="5"/>
        <v>6.7110739860209749</v>
      </c>
      <c r="R31" s="25">
        <f t="shared" si="6"/>
        <v>6.7108941994038496</v>
      </c>
      <c r="S31">
        <f>INDEX(Incomplete_stream_anc_data!H:H, MATCH(Consolidated_stream_data!C31, Incomplete_stream_anc_data!B:B, 0))</f>
        <v>2</v>
      </c>
      <c r="T31">
        <f>INDEX(Incomplete_stream_anc_data!I:I, MATCH(Consolidated_stream_data!C31, Incomplete_stream_anc_data!B:B, 0))</f>
        <v>0</v>
      </c>
      <c r="U31">
        <f>INDEX(Incomplete_stream_anc_data!G:G, MATCH(Consolidated_stream_data!C31, Incomplete_stream_anc_data!B:B, 0))</f>
        <v>6.75</v>
      </c>
    </row>
    <row r="32" spans="1:21" x14ac:dyDescent="0.35">
      <c r="A32" s="1" t="s">
        <v>77</v>
      </c>
      <c r="B32" s="1" t="s">
        <v>95</v>
      </c>
      <c r="C32" s="1" t="str">
        <f t="shared" si="0"/>
        <v>Masausi_Panata_42642</v>
      </c>
      <c r="D32" s="3">
        <v>42642</v>
      </c>
      <c r="E32" s="1" t="s">
        <v>107</v>
      </c>
      <c r="F32" s="1" t="s">
        <v>108</v>
      </c>
      <c r="G32" s="1">
        <f>INDEX(GIS_streams!D:D, MATCH(Consolidated_stream_data!I32, GIS_streams!G:G, 0))</f>
        <v>-14.258925</v>
      </c>
      <c r="H32" s="1">
        <f>INDEX(GIS_streams!C:C, MATCH(Consolidated_stream_data!I32, GIS_streams!G:G, 0))</f>
        <v>-170.60518300000001</v>
      </c>
      <c r="I32" s="1" t="str">
        <f t="shared" si="1"/>
        <v>Masausi_Panata</v>
      </c>
      <c r="J32" s="1" t="s">
        <v>80</v>
      </c>
      <c r="K32" s="1">
        <v>4.0000000000000001E-3</v>
      </c>
      <c r="L32" s="1">
        <v>4.9000000000000002E-2</v>
      </c>
      <c r="M32" s="1">
        <v>4.1000000000000002E-2</v>
      </c>
      <c r="N32" s="25">
        <f t="shared" si="2"/>
        <v>0.28557761642642449</v>
      </c>
      <c r="O32" s="25">
        <f t="shared" si="3"/>
        <v>3.4983258012237002</v>
      </c>
      <c r="P32" s="25">
        <f t="shared" si="4"/>
        <v>2.9271705683708511</v>
      </c>
      <c r="Q32" s="25">
        <f t="shared" si="5"/>
        <v>6.7110739860209758</v>
      </c>
      <c r="R32" s="25">
        <f t="shared" si="6"/>
        <v>6.7110739860209758</v>
      </c>
      <c r="S32">
        <f>INDEX(Incomplete_stream_anc_data!H:H, MATCH(Consolidated_stream_data!C32, Incomplete_stream_anc_data!B:B, 0))</f>
        <v>3</v>
      </c>
      <c r="T32" t="str">
        <f>INDEX(Incomplete_stream_anc_data!I:I, MATCH(Consolidated_stream_data!C32, Incomplete_stream_anc_data!B:B, 0))</f>
        <v/>
      </c>
      <c r="U32">
        <f>INDEX(Incomplete_stream_anc_data!G:G, MATCH(Consolidated_stream_data!C32, Incomplete_stream_anc_data!B:B, 0))</f>
        <v>1.75</v>
      </c>
    </row>
    <row r="33" spans="1:21" x14ac:dyDescent="0.35">
      <c r="A33" s="1" t="s">
        <v>77</v>
      </c>
      <c r="B33" s="1" t="s">
        <v>95</v>
      </c>
      <c r="C33" s="1" t="str">
        <f t="shared" si="0"/>
        <v>Masausi_Vaipito_42642</v>
      </c>
      <c r="D33" s="3">
        <v>42642</v>
      </c>
      <c r="E33" s="1" t="s">
        <v>107</v>
      </c>
      <c r="F33" s="1" t="s">
        <v>109</v>
      </c>
      <c r="G33" s="1">
        <f>INDEX(GIS_streams!D:D, MATCH(Consolidated_stream_data!I33, GIS_streams!G:G, 0))</f>
        <v>-14.259080000000001</v>
      </c>
      <c r="H33" s="1">
        <f>INDEX(GIS_streams!C:C, MATCH(Consolidated_stream_data!I33, GIS_streams!G:G, 0))</f>
        <v>-170.606361999999</v>
      </c>
      <c r="I33" s="1" t="str">
        <f t="shared" si="1"/>
        <v>Masausi_Vaipito</v>
      </c>
      <c r="J33" s="1" t="s">
        <v>80</v>
      </c>
      <c r="K33" s="1">
        <v>4.0000000000000001E-3</v>
      </c>
      <c r="L33" s="1">
        <v>9.2999999999999999E-2</v>
      </c>
      <c r="M33" s="1">
        <v>6.0999999999999999E-2</v>
      </c>
      <c r="N33" s="25">
        <f t="shared" si="2"/>
        <v>0.28557761642642449</v>
      </c>
      <c r="O33" s="25">
        <f t="shared" si="3"/>
        <v>6.6396795819143692</v>
      </c>
      <c r="P33" s="25">
        <f t="shared" si="4"/>
        <v>4.3550586505029729</v>
      </c>
      <c r="Q33" s="25">
        <f t="shared" si="5"/>
        <v>11.280315848843767</v>
      </c>
      <c r="R33" s="25">
        <f t="shared" si="6"/>
        <v>11.280315848843767</v>
      </c>
      <c r="S33">
        <f>INDEX(Incomplete_stream_anc_data!H:H, MATCH(Consolidated_stream_data!C33, Incomplete_stream_anc_data!B:B, 0))</f>
        <v>3</v>
      </c>
      <c r="T33" t="str">
        <f>INDEX(Incomplete_stream_anc_data!I:I, MATCH(Consolidated_stream_data!C33, Incomplete_stream_anc_data!B:B, 0))</f>
        <v/>
      </c>
      <c r="U33">
        <f>INDEX(Incomplete_stream_anc_data!G:G, MATCH(Consolidated_stream_data!C33, Incomplete_stream_anc_data!B:B, 0))</f>
        <v>21.25</v>
      </c>
    </row>
    <row r="34" spans="1:21" x14ac:dyDescent="0.35">
      <c r="A34" s="1" t="s">
        <v>77</v>
      </c>
      <c r="B34" s="1" t="s">
        <v>95</v>
      </c>
      <c r="C34" s="1" t="str">
        <f t="shared" si="0"/>
        <v>Masefau_Talaloa_42642</v>
      </c>
      <c r="D34" s="3">
        <v>42642</v>
      </c>
      <c r="E34" s="1" t="s">
        <v>110</v>
      </c>
      <c r="F34" s="1" t="s">
        <v>111</v>
      </c>
      <c r="G34" s="1">
        <f>INDEX(GIS_streams!D:D, MATCH(Consolidated_stream_data!I34, GIS_streams!G:G, 0))</f>
        <v>-14.255492</v>
      </c>
      <c r="H34" s="1">
        <f>INDEX(GIS_streams!C:C, MATCH(Consolidated_stream_data!I34, GIS_streams!G:G, 0))</f>
        <v>-170.63214300000001</v>
      </c>
      <c r="I34" s="1" t="str">
        <f t="shared" si="1"/>
        <v>Masefau_Talaloa</v>
      </c>
      <c r="J34" s="1" t="s">
        <v>80</v>
      </c>
      <c r="K34" s="1">
        <v>3.0000000000000001E-3</v>
      </c>
      <c r="L34" s="1">
        <v>1.0999999999999999E-2</v>
      </c>
      <c r="M34" s="1">
        <v>0.13100000000000001</v>
      </c>
      <c r="N34" s="25">
        <f t="shared" si="2"/>
        <v>0.21418321231981838</v>
      </c>
      <c r="O34" s="25">
        <f t="shared" si="3"/>
        <v>0.78533844517266727</v>
      </c>
      <c r="P34" s="25">
        <f t="shared" si="4"/>
        <v>9.3526669379654024</v>
      </c>
      <c r="Q34" s="25">
        <f t="shared" si="5"/>
        <v>10.352188595457889</v>
      </c>
      <c r="R34" s="25">
        <f t="shared" si="6"/>
        <v>34.650604632249681</v>
      </c>
      <c r="S34">
        <f>INDEX(Incomplete_stream_anc_data!H:H, MATCH(Consolidated_stream_data!C34, Incomplete_stream_anc_data!B:B, 0))</f>
        <v>1</v>
      </c>
      <c r="T34">
        <f>INDEX(Incomplete_stream_anc_data!I:I, MATCH(Consolidated_stream_data!C34, Incomplete_stream_anc_data!B:B, 0))</f>
        <v>25</v>
      </c>
      <c r="U34">
        <f>INDEX(Incomplete_stream_anc_data!G:G, MATCH(Consolidated_stream_data!C34, Incomplete_stream_anc_data!B:B, 0))</f>
        <v>6</v>
      </c>
    </row>
    <row r="35" spans="1:21" x14ac:dyDescent="0.35">
      <c r="A35" s="1" t="s">
        <v>77</v>
      </c>
      <c r="B35" s="1" t="s">
        <v>112</v>
      </c>
      <c r="C35" s="1" t="str">
        <f t="shared" si="0"/>
        <v>Afono_Pago_42643</v>
      </c>
      <c r="D35" s="3">
        <v>42643</v>
      </c>
      <c r="E35" s="1" t="s">
        <v>12</v>
      </c>
      <c r="F35" s="1" t="s">
        <v>113</v>
      </c>
      <c r="G35" s="1">
        <f>INDEX(GIS_streams!D:D, MATCH(Consolidated_stream_data!I35, GIS_streams!G:G, 0))</f>
        <v>-14.259043</v>
      </c>
      <c r="H35" s="1">
        <f>INDEX(GIS_streams!C:C, MATCH(Consolidated_stream_data!I35, GIS_streams!G:G, 0))</f>
        <v>-170.651612</v>
      </c>
      <c r="I35" s="1" t="str">
        <f t="shared" si="1"/>
        <v>Afono_Pago</v>
      </c>
      <c r="J35" s="1" t="s">
        <v>80</v>
      </c>
      <c r="K35" s="1">
        <v>5.0000000000000001E-3</v>
      </c>
      <c r="L35" s="1">
        <v>0.16600000000000001</v>
      </c>
      <c r="M35" s="1">
        <v>0.05</v>
      </c>
      <c r="N35" s="25">
        <f t="shared" si="2"/>
        <v>0.35697202053303062</v>
      </c>
      <c r="O35" s="25">
        <f t="shared" si="3"/>
        <v>11.851471081696618</v>
      </c>
      <c r="P35" s="25">
        <f t="shared" si="4"/>
        <v>3.5697202053303063</v>
      </c>
      <c r="Q35" s="25">
        <f t="shared" si="5"/>
        <v>15.778163307559954</v>
      </c>
      <c r="R35" s="25">
        <f t="shared" si="6"/>
        <v>15.777726444409753</v>
      </c>
      <c r="S35">
        <f>INDEX(Incomplete_stream_anc_data!H:H, MATCH(Consolidated_stream_data!C35, Incomplete_stream_anc_data!B:B, 0))</f>
        <v>2</v>
      </c>
      <c r="T35">
        <f>INDEX(Incomplete_stream_anc_data!I:I, MATCH(Consolidated_stream_data!C35, Incomplete_stream_anc_data!B:B, 0))</f>
        <v>0</v>
      </c>
      <c r="U35">
        <f>INDEX(Incomplete_stream_anc_data!G:G, MATCH(Consolidated_stream_data!C35, Incomplete_stream_anc_data!B:B, 0))</f>
        <v>19.5</v>
      </c>
    </row>
    <row r="36" spans="1:21" x14ac:dyDescent="0.35">
      <c r="A36" s="1" t="s">
        <v>77</v>
      </c>
      <c r="B36" s="1" t="s">
        <v>112</v>
      </c>
      <c r="C36" s="1" t="str">
        <f t="shared" si="0"/>
        <v>Amalau_Tiaiu_42643</v>
      </c>
      <c r="D36" s="3">
        <v>42643</v>
      </c>
      <c r="E36" s="1" t="s">
        <v>114</v>
      </c>
      <c r="F36" s="1" t="s">
        <v>115</v>
      </c>
      <c r="G36" s="1">
        <f>INDEX(GIS_streams!D:D, MATCH(Consolidated_stream_data!I36, GIS_streams!G:G, 0))</f>
        <v>-14.253042000000001</v>
      </c>
      <c r="H36" s="1">
        <f>INDEX(GIS_streams!C:C, MATCH(Consolidated_stream_data!I36, GIS_streams!G:G, 0))</f>
        <v>-170.65840499999899</v>
      </c>
      <c r="I36" s="1" t="str">
        <f t="shared" si="1"/>
        <v>Amalau_Tiaiu</v>
      </c>
      <c r="J36" s="1" t="s">
        <v>80</v>
      </c>
      <c r="K36" s="1">
        <v>2E-3</v>
      </c>
      <c r="L36" s="1">
        <v>4.4999999999999998E-2</v>
      </c>
      <c r="M36" s="1">
        <v>5.2999999999999999E-2</v>
      </c>
      <c r="N36" s="25">
        <f t="shared" si="2"/>
        <v>0.14278880821321224</v>
      </c>
      <c r="O36" s="25">
        <f t="shared" si="3"/>
        <v>3.2127481847972752</v>
      </c>
      <c r="P36" s="25">
        <f t="shared" si="4"/>
        <v>3.7839034176501243</v>
      </c>
      <c r="Q36" s="25">
        <f t="shared" si="5"/>
        <v>7.1394404106606117</v>
      </c>
      <c r="R36" s="25">
        <f t="shared" si="6"/>
        <v>7.1394404106606117</v>
      </c>
      <c r="S36">
        <f>INDEX(Incomplete_stream_anc_data!H:H, MATCH(Consolidated_stream_data!C36, Incomplete_stream_anc_data!B:B, 0))</f>
        <v>3</v>
      </c>
      <c r="T36" t="str">
        <f>INDEX(Incomplete_stream_anc_data!I:I, MATCH(Consolidated_stream_data!C36, Incomplete_stream_anc_data!B:B, 0))</f>
        <v/>
      </c>
      <c r="U36">
        <f>INDEX(Incomplete_stream_anc_data!G:G, MATCH(Consolidated_stream_data!C36, Incomplete_stream_anc_data!B:B, 0))</f>
        <v>7.75</v>
      </c>
    </row>
    <row r="37" spans="1:21" x14ac:dyDescent="0.35">
      <c r="A37" s="1" t="s">
        <v>77</v>
      </c>
      <c r="B37" s="1" t="s">
        <v>112</v>
      </c>
      <c r="C37" s="1" t="str">
        <f t="shared" si="0"/>
        <v>Aua_Lalomauna_42643</v>
      </c>
      <c r="D37" s="3">
        <v>42643</v>
      </c>
      <c r="E37" s="1" t="s">
        <v>13</v>
      </c>
      <c r="F37" s="1" t="s">
        <v>116</v>
      </c>
      <c r="G37" s="1">
        <f>INDEX(GIS_streams!D:D, MATCH(Consolidated_stream_data!I37, GIS_streams!G:G, 0))</f>
        <v>-14.2707</v>
      </c>
      <c r="H37" s="1">
        <f>INDEX(GIS_streams!C:C, MATCH(Consolidated_stream_data!I37, GIS_streams!G:G, 0))</f>
        <v>-170.664986</v>
      </c>
      <c r="I37" s="1" t="str">
        <f t="shared" si="1"/>
        <v>Aua_Lalomauna</v>
      </c>
      <c r="J37" s="1" t="s">
        <v>80</v>
      </c>
      <c r="K37" s="1">
        <v>1.2E-2</v>
      </c>
      <c r="L37" s="1">
        <v>0.30299999999999999</v>
      </c>
      <c r="M37" s="1">
        <v>0.21299999999999999</v>
      </c>
      <c r="N37" s="25">
        <f t="shared" si="2"/>
        <v>0.85673284927927351</v>
      </c>
      <c r="O37" s="25">
        <f t="shared" si="3"/>
        <v>21.632504444301656</v>
      </c>
      <c r="P37" s="25">
        <f t="shared" si="4"/>
        <v>15.207008074707103</v>
      </c>
      <c r="Q37" s="25">
        <f t="shared" si="5"/>
        <v>37.696245368288032</v>
      </c>
      <c r="R37" s="25">
        <f t="shared" si="6"/>
        <v>61.307788052498864</v>
      </c>
      <c r="S37">
        <f>INDEX(Incomplete_stream_anc_data!H:H, MATCH(Consolidated_stream_data!C37, Incomplete_stream_anc_data!B:B, 0))</f>
        <v>3</v>
      </c>
      <c r="T37">
        <f>INDEX(Incomplete_stream_anc_data!I:I, MATCH(Consolidated_stream_data!C37, Incomplete_stream_anc_data!B:B, 0))</f>
        <v>13.666666666666666</v>
      </c>
      <c r="U37">
        <f>INDEX(Incomplete_stream_anc_data!G:G, MATCH(Consolidated_stream_data!C37, Incomplete_stream_anc_data!B:B, 0))</f>
        <v>19.25</v>
      </c>
    </row>
    <row r="38" spans="1:21" x14ac:dyDescent="0.35">
      <c r="A38" s="1" t="s">
        <v>77</v>
      </c>
      <c r="B38" s="1" t="s">
        <v>112</v>
      </c>
      <c r="C38" s="1" t="str">
        <f t="shared" si="0"/>
        <v>Fagasa_Leele_42643</v>
      </c>
      <c r="D38" s="3">
        <v>42643</v>
      </c>
      <c r="E38" s="1" t="s">
        <v>117</v>
      </c>
      <c r="F38" s="1" t="s">
        <v>118</v>
      </c>
      <c r="G38" s="1">
        <f>INDEX(GIS_streams!D:D, MATCH(Consolidated_stream_data!I38, GIS_streams!G:G, 0))</f>
        <v>-14.285985</v>
      </c>
      <c r="H38" s="1">
        <f>INDEX(GIS_streams!C:C, MATCH(Consolidated_stream_data!I38, GIS_streams!G:G, 0))</f>
        <v>-170.720485</v>
      </c>
      <c r="I38" s="1" t="str">
        <f t="shared" si="1"/>
        <v>Fagasa_Leele</v>
      </c>
      <c r="J38" s="1" t="s">
        <v>80</v>
      </c>
      <c r="K38" s="1">
        <v>3.0000000000000001E-3</v>
      </c>
      <c r="L38" s="1">
        <v>0.106</v>
      </c>
      <c r="M38" s="1">
        <v>4.9000000000000002E-2</v>
      </c>
      <c r="N38" s="25">
        <f t="shared" si="2"/>
        <v>0.21418321231981838</v>
      </c>
      <c r="O38" s="25">
        <f t="shared" si="3"/>
        <v>7.5678068353002486</v>
      </c>
      <c r="P38" s="25">
        <f t="shared" si="4"/>
        <v>3.4983258012237002</v>
      </c>
      <c r="Q38" s="25">
        <f t="shared" si="5"/>
        <v>11.280315848843768</v>
      </c>
      <c r="R38" s="25">
        <f t="shared" si="6"/>
        <v>11.280315848843768</v>
      </c>
      <c r="S38">
        <f>INDEX(Incomplete_stream_anc_data!H:H, MATCH(Consolidated_stream_data!C38, Incomplete_stream_anc_data!B:B, 0))</f>
        <v>3</v>
      </c>
      <c r="T38" t="str">
        <f>INDEX(Incomplete_stream_anc_data!I:I, MATCH(Consolidated_stream_data!C38, Incomplete_stream_anc_data!B:B, 0))</f>
        <v/>
      </c>
      <c r="U38">
        <f>INDEX(Incomplete_stream_anc_data!G:G, MATCH(Consolidated_stream_data!C38, Incomplete_stream_anc_data!B:B, 0))</f>
        <v>1</v>
      </c>
    </row>
    <row r="39" spans="1:21" x14ac:dyDescent="0.35">
      <c r="A39" s="1" t="s">
        <v>77</v>
      </c>
      <c r="B39" s="1" t="s">
        <v>112</v>
      </c>
      <c r="C39" s="1" t="str">
        <f t="shared" si="0"/>
        <v>Fagasa_Agasii_42643</v>
      </c>
      <c r="D39" s="3">
        <v>42643</v>
      </c>
      <c r="E39" s="1" t="s">
        <v>117</v>
      </c>
      <c r="F39" s="1" t="s">
        <v>119</v>
      </c>
      <c r="G39" s="1">
        <f>INDEX(GIS_streams!D:D, MATCH(Consolidated_stream_data!I39, GIS_streams!G:G, 0))</f>
        <v>-14.288163000000001</v>
      </c>
      <c r="H39" s="1">
        <f>INDEX(GIS_streams!C:C, MATCH(Consolidated_stream_data!I39, GIS_streams!G:G, 0))</f>
        <v>-170.72437199999899</v>
      </c>
      <c r="I39" s="1" t="str">
        <f t="shared" si="1"/>
        <v>Fagasa_Agasii</v>
      </c>
      <c r="J39" s="1" t="s">
        <v>80</v>
      </c>
      <c r="K39" s="1">
        <v>7.0000000000000001E-3</v>
      </c>
      <c r="L39" s="1">
        <v>0.26900000000000002</v>
      </c>
      <c r="M39" s="1">
        <v>0.13600000000000001</v>
      </c>
      <c r="N39" s="25">
        <f t="shared" si="2"/>
        <v>0.49976082874624289</v>
      </c>
      <c r="O39" s="25">
        <f t="shared" si="3"/>
        <v>19.205094704677048</v>
      </c>
      <c r="P39" s="25">
        <f t="shared" si="4"/>
        <v>9.7096389584984326</v>
      </c>
      <c r="Q39" s="25">
        <f t="shared" si="5"/>
        <v>29.414494491921726</v>
      </c>
      <c r="R39" s="25">
        <f t="shared" si="6"/>
        <v>29.414494491921726</v>
      </c>
      <c r="S39">
        <f>INDEX(Incomplete_stream_anc_data!H:H, MATCH(Consolidated_stream_data!C39, Incomplete_stream_anc_data!B:B, 0))</f>
        <v>3</v>
      </c>
      <c r="T39" t="str">
        <f>INDEX(Incomplete_stream_anc_data!I:I, MATCH(Consolidated_stream_data!C39, Incomplete_stream_anc_data!B:B, 0))</f>
        <v/>
      </c>
      <c r="U39">
        <f>INDEX(Incomplete_stream_anc_data!G:G, MATCH(Consolidated_stream_data!C39, Incomplete_stream_anc_data!B:B, 0))</f>
        <v>4.75</v>
      </c>
    </row>
    <row r="40" spans="1:21" x14ac:dyDescent="0.35">
      <c r="A40" s="1" t="s">
        <v>77</v>
      </c>
      <c r="B40" s="161" t="s">
        <v>112</v>
      </c>
      <c r="C40" s="161" t="str">
        <f t="shared" si="0"/>
        <v>Oa_No name_42643</v>
      </c>
      <c r="D40" s="72">
        <v>42643</v>
      </c>
      <c r="E40" s="161" t="s">
        <v>120</v>
      </c>
      <c r="F40" s="161" t="s">
        <v>84</v>
      </c>
      <c r="G40" s="161">
        <f>INDEX(GIS_streams!D:D, MATCH(Consolidated_stream_data!I40, GIS_streams!G:G, 0))</f>
        <v>-14.255558000000001</v>
      </c>
      <c r="H40" s="161">
        <f>INDEX(GIS_streams!C:C, MATCH(Consolidated_stream_data!I40, GIS_streams!G:G, 0))</f>
        <v>-170.64328599999999</v>
      </c>
      <c r="I40" s="161" t="str">
        <f t="shared" si="1"/>
        <v>Oa_No name</v>
      </c>
      <c r="J40" s="161" t="s">
        <v>80</v>
      </c>
      <c r="K40" s="161">
        <v>3.0000000000000001E-3</v>
      </c>
      <c r="L40" s="161">
        <v>5.8999999999999997E-2</v>
      </c>
      <c r="M40" s="161">
        <v>5.6000000000000001E-2</v>
      </c>
      <c r="N40" s="25">
        <f t="shared" si="2"/>
        <v>0.21418321231981838</v>
      </c>
      <c r="O40" s="25">
        <f t="shared" si="3"/>
        <v>4.2122698422897606</v>
      </c>
      <c r="P40" s="25">
        <f t="shared" si="4"/>
        <v>3.9980866299699431</v>
      </c>
      <c r="Q40" s="162">
        <f t="shared" si="5"/>
        <v>8.4245396845795231</v>
      </c>
      <c r="R40" s="25">
        <f t="shared" si="6"/>
        <v>8.4243113165703196</v>
      </c>
      <c r="S40" s="163">
        <v>0</v>
      </c>
      <c r="T40" s="163">
        <v>0</v>
      </c>
      <c r="U40" s="163">
        <v>0</v>
      </c>
    </row>
    <row r="41" spans="1:21" x14ac:dyDescent="0.35">
      <c r="A41" s="1" t="s">
        <v>77</v>
      </c>
      <c r="B41" s="1" t="s">
        <v>112</v>
      </c>
      <c r="C41" s="1" t="str">
        <f t="shared" si="0"/>
        <v>Vatia_Faatafe_42643</v>
      </c>
      <c r="D41" s="3">
        <v>42643</v>
      </c>
      <c r="E41" s="1" t="s">
        <v>14</v>
      </c>
      <c r="F41" s="1" t="s">
        <v>121</v>
      </c>
      <c r="G41" s="1">
        <f>INDEX(GIS_streams!D:D, MATCH(Consolidated_stream_data!I41, GIS_streams!G:G, 0))</f>
        <v>-14.251433</v>
      </c>
      <c r="H41" s="1">
        <f>INDEX(GIS_streams!C:C, MATCH(Consolidated_stream_data!I41, GIS_streams!G:G, 0))</f>
        <v>-170.67263700000001</v>
      </c>
      <c r="I41" s="1" t="str">
        <f t="shared" si="1"/>
        <v>Vatia_Faatafe</v>
      </c>
      <c r="J41" s="1" t="s">
        <v>80</v>
      </c>
      <c r="K41" s="1">
        <v>3.0000000000000001E-3</v>
      </c>
      <c r="L41" s="1">
        <v>2.4E-2</v>
      </c>
      <c r="M41" s="1">
        <v>2.1000000000000001E-2</v>
      </c>
      <c r="N41" s="25">
        <f t="shared" si="2"/>
        <v>0.21418321231981838</v>
      </c>
      <c r="O41" s="25">
        <f t="shared" si="3"/>
        <v>1.713465698558547</v>
      </c>
      <c r="P41" s="25">
        <f t="shared" si="4"/>
        <v>1.4992824862387286</v>
      </c>
      <c r="Q41" s="25">
        <f t="shared" si="5"/>
        <v>3.426931397117094</v>
      </c>
      <c r="R41" s="25">
        <f t="shared" si="6"/>
        <v>3.6434008737452523</v>
      </c>
      <c r="S41">
        <f>INDEX(Incomplete_stream_anc_data!H:H, MATCH(Consolidated_stream_data!C41, Incomplete_stream_anc_data!B:B, 0))</f>
        <v>3</v>
      </c>
      <c r="T41">
        <f>INDEX(Incomplete_stream_anc_data!I:I, MATCH(Consolidated_stream_data!C41, Incomplete_stream_anc_data!B:B, 0))</f>
        <v>2.3333333333333335</v>
      </c>
      <c r="U41">
        <f>INDEX(Incomplete_stream_anc_data!G:G, MATCH(Consolidated_stream_data!C41, Incomplete_stream_anc_data!B:B, 0))</f>
        <v>6.25</v>
      </c>
    </row>
    <row r="42" spans="1:21" x14ac:dyDescent="0.35">
      <c r="A42" s="1" t="s">
        <v>77</v>
      </c>
      <c r="B42" s="1" t="s">
        <v>112</v>
      </c>
      <c r="C42" s="1" t="str">
        <f t="shared" si="0"/>
        <v>Vatia_Gaoa_42643</v>
      </c>
      <c r="D42" s="3">
        <v>42643</v>
      </c>
      <c r="E42" s="1" t="s">
        <v>14</v>
      </c>
      <c r="F42" s="1" t="s">
        <v>122</v>
      </c>
      <c r="G42" s="1">
        <f>INDEX(GIS_streams!D:D, MATCH(Consolidated_stream_data!I42, GIS_streams!G:G, 0))</f>
        <v>-14.250759</v>
      </c>
      <c r="H42" s="1">
        <f>INDEX(GIS_streams!C:C, MATCH(Consolidated_stream_data!I42, GIS_streams!G:G, 0))</f>
        <v>-170.67560800000001</v>
      </c>
      <c r="I42" s="1" t="str">
        <f t="shared" si="1"/>
        <v>Vatia_Gaoa</v>
      </c>
      <c r="J42" s="1" t="s">
        <v>80</v>
      </c>
      <c r="K42" s="1">
        <v>3.0000000000000001E-3</v>
      </c>
      <c r="L42" s="1">
        <v>8.8999999999999996E-2</v>
      </c>
      <c r="M42" s="1">
        <v>2.5000000000000001E-2</v>
      </c>
      <c r="N42" s="25">
        <f t="shared" si="2"/>
        <v>0.21418321231981838</v>
      </c>
      <c r="O42" s="25">
        <f t="shared" si="3"/>
        <v>6.3541019654879447</v>
      </c>
      <c r="P42" s="25">
        <f t="shared" si="4"/>
        <v>1.7848601026651532</v>
      </c>
      <c r="Q42" s="25">
        <f t="shared" si="5"/>
        <v>8.3531452804729174</v>
      </c>
      <c r="R42" s="25">
        <f t="shared" si="6"/>
        <v>8.3529189366883845</v>
      </c>
      <c r="S42">
        <f>INDEX(Incomplete_stream_anc_data!H:H, MATCH(Consolidated_stream_data!C42, Incomplete_stream_anc_data!B:B, 0))</f>
        <v>3</v>
      </c>
      <c r="T42">
        <f>INDEX(Incomplete_stream_anc_data!I:I, MATCH(Consolidated_stream_data!C42, Incomplete_stream_anc_data!B:B, 0))</f>
        <v>0</v>
      </c>
      <c r="U42">
        <f>INDEX(Incomplete_stream_anc_data!G:G, MATCH(Consolidated_stream_data!C42, Incomplete_stream_anc_data!B:B, 0))</f>
        <v>7.5</v>
      </c>
    </row>
    <row r="43" spans="1:21" x14ac:dyDescent="0.35">
      <c r="A43" s="1" t="s">
        <v>77</v>
      </c>
      <c r="B43" s="1" t="s">
        <v>112</v>
      </c>
      <c r="C43" s="1" t="str">
        <f t="shared" si="0"/>
        <v>Vatia_Lausaa_42643</v>
      </c>
      <c r="D43" s="3">
        <v>42643</v>
      </c>
      <c r="E43" s="1" t="s">
        <v>14</v>
      </c>
      <c r="F43" s="1" t="s">
        <v>123</v>
      </c>
      <c r="G43" s="1">
        <f>INDEX(GIS_streams!D:D, MATCH(Consolidated_stream_data!I43, GIS_streams!G:G, 0))</f>
        <v>-14.2514699999999</v>
      </c>
      <c r="H43" s="1">
        <f>INDEX(GIS_streams!C:C, MATCH(Consolidated_stream_data!I43, GIS_streams!G:G, 0))</f>
        <v>-170.673528</v>
      </c>
      <c r="I43" s="1" t="str">
        <f t="shared" si="1"/>
        <v>Vatia_Lausaa</v>
      </c>
      <c r="J43" s="1" t="s">
        <v>80</v>
      </c>
      <c r="K43" s="1">
        <v>3.0000000000000001E-3</v>
      </c>
      <c r="L43" s="1">
        <v>3.3000000000000002E-2</v>
      </c>
      <c r="M43" s="1">
        <v>0.03</v>
      </c>
      <c r="N43" s="25">
        <f t="shared" si="2"/>
        <v>0.21418321231981838</v>
      </c>
      <c r="O43" s="25">
        <f t="shared" si="3"/>
        <v>2.356015335518002</v>
      </c>
      <c r="P43" s="25">
        <f t="shared" si="4"/>
        <v>2.1418321231981836</v>
      </c>
      <c r="Q43" s="25">
        <f t="shared" si="5"/>
        <v>4.7120306710360031</v>
      </c>
      <c r="R43" s="25">
        <f t="shared" si="6"/>
        <v>4.7119075627096345</v>
      </c>
      <c r="S43">
        <f>INDEX(Incomplete_stream_anc_data!H:H, MATCH(Consolidated_stream_data!C43, Incomplete_stream_anc_data!B:B, 0))</f>
        <v>2</v>
      </c>
      <c r="T43">
        <f>INDEX(Incomplete_stream_anc_data!I:I, MATCH(Consolidated_stream_data!C43, Incomplete_stream_anc_data!B:B, 0))</f>
        <v>0</v>
      </c>
      <c r="U43">
        <f>INDEX(Incomplete_stream_anc_data!G:G, MATCH(Consolidated_stream_data!C43, Incomplete_stream_anc_data!B:B, 0))</f>
        <v>12</v>
      </c>
    </row>
    <row r="44" spans="1:21" x14ac:dyDescent="0.35">
      <c r="A44" s="1" t="s">
        <v>77</v>
      </c>
      <c r="B44" s="1" t="s">
        <v>112</v>
      </c>
      <c r="C44" s="1" t="str">
        <f t="shared" si="0"/>
        <v>Vatia_Faatafe_42643</v>
      </c>
      <c r="D44" s="3">
        <v>42643</v>
      </c>
      <c r="E44" s="1" t="s">
        <v>14</v>
      </c>
      <c r="F44" s="1" t="s">
        <v>121</v>
      </c>
      <c r="G44" s="1">
        <f>INDEX(GIS_streams!D:D, MATCH(Consolidated_stream_data!I44, GIS_streams!G:G, 0))</f>
        <v>-14.251433</v>
      </c>
      <c r="H44" s="1">
        <f>INDEX(GIS_streams!C:C, MATCH(Consolidated_stream_data!I44, GIS_streams!G:G, 0))</f>
        <v>-170.67263700000001</v>
      </c>
      <c r="I44" s="1" t="str">
        <f t="shared" si="1"/>
        <v>Vatia_Faatafe</v>
      </c>
      <c r="J44" s="1" t="s">
        <v>80</v>
      </c>
      <c r="K44" s="1">
        <v>3.0000000000000001E-3</v>
      </c>
      <c r="L44" s="1">
        <v>4.2999999999999997E-2</v>
      </c>
      <c r="M44" s="1">
        <v>7.4999999999999997E-2</v>
      </c>
      <c r="N44" s="25">
        <f t="shared" si="2"/>
        <v>0.21418321231981838</v>
      </c>
      <c r="O44" s="25">
        <f t="shared" si="3"/>
        <v>3.0699593765840629</v>
      </c>
      <c r="P44" s="25">
        <f t="shared" si="4"/>
        <v>5.3545803079954588</v>
      </c>
      <c r="Q44" s="25">
        <f t="shared" si="5"/>
        <v>8.6387228968993401</v>
      </c>
      <c r="R44" s="25">
        <f t="shared" si="6"/>
        <v>9.2242532491876172</v>
      </c>
      <c r="S44">
        <f>INDEX(Incomplete_stream_anc_data!H:H, MATCH(Consolidated_stream_data!C44, Incomplete_stream_anc_data!B:B, 0))</f>
        <v>3</v>
      </c>
      <c r="T44">
        <f>INDEX(Incomplete_stream_anc_data!I:I, MATCH(Consolidated_stream_data!C44, Incomplete_stream_anc_data!B:B, 0))</f>
        <v>2.3333333333333335</v>
      </c>
      <c r="U44">
        <f>INDEX(Incomplete_stream_anc_data!G:G, MATCH(Consolidated_stream_data!C44, Incomplete_stream_anc_data!B:B, 0))</f>
        <v>6.25</v>
      </c>
    </row>
    <row r="45" spans="1:21" x14ac:dyDescent="0.35">
      <c r="A45" s="1" t="s">
        <v>77</v>
      </c>
      <c r="B45" s="1" t="s">
        <v>112</v>
      </c>
      <c r="C45" s="1" t="str">
        <f t="shared" si="0"/>
        <v>Vatia_Lausaa_42643</v>
      </c>
      <c r="D45" s="3">
        <v>42643</v>
      </c>
      <c r="E45" s="1" t="s">
        <v>14</v>
      </c>
      <c r="F45" s="1" t="s">
        <v>123</v>
      </c>
      <c r="G45" s="1">
        <f>INDEX(GIS_streams!D:D, MATCH(Consolidated_stream_data!I45, GIS_streams!G:G, 0))</f>
        <v>-14.2514699999999</v>
      </c>
      <c r="H45" s="1">
        <f>INDEX(GIS_streams!C:C, MATCH(Consolidated_stream_data!I45, GIS_streams!G:G, 0))</f>
        <v>-170.673528</v>
      </c>
      <c r="I45" s="1" t="str">
        <f t="shared" si="1"/>
        <v>Vatia_Lausaa</v>
      </c>
      <c r="J45" s="1" t="s">
        <v>80</v>
      </c>
      <c r="K45" s="1">
        <v>5.0000000000000001E-3</v>
      </c>
      <c r="L45" s="1">
        <v>6.3E-2</v>
      </c>
      <c r="M45" s="1">
        <v>4.4999999999999998E-2</v>
      </c>
      <c r="N45" s="25">
        <f t="shared" si="2"/>
        <v>0.35697202053303062</v>
      </c>
      <c r="O45" s="25">
        <f t="shared" si="3"/>
        <v>4.4978474587161861</v>
      </c>
      <c r="P45" s="25">
        <f t="shared" si="4"/>
        <v>3.2127481847972752</v>
      </c>
      <c r="Q45" s="25">
        <f t="shared" si="5"/>
        <v>8.0675676640464911</v>
      </c>
      <c r="R45" s="25">
        <f t="shared" si="6"/>
        <v>8.0673494171606386</v>
      </c>
      <c r="S45">
        <f>INDEX(Incomplete_stream_anc_data!H:H, MATCH(Consolidated_stream_data!C45, Incomplete_stream_anc_data!B:B, 0))</f>
        <v>2</v>
      </c>
      <c r="T45">
        <f>INDEX(Incomplete_stream_anc_data!I:I, MATCH(Consolidated_stream_data!C45, Incomplete_stream_anc_data!B:B, 0))</f>
        <v>0</v>
      </c>
      <c r="U45">
        <f>INDEX(Incomplete_stream_anc_data!G:G, MATCH(Consolidated_stream_data!C45, Incomplete_stream_anc_data!B:B, 0))</f>
        <v>12</v>
      </c>
    </row>
    <row r="46" spans="1:21" x14ac:dyDescent="0.35">
      <c r="A46" s="1" t="s">
        <v>77</v>
      </c>
      <c r="B46" s="1" t="s">
        <v>112</v>
      </c>
      <c r="C46" s="1" t="str">
        <f t="shared" si="0"/>
        <v>Vatia_Gaoa_42643</v>
      </c>
      <c r="D46" s="3">
        <v>42643</v>
      </c>
      <c r="E46" s="1" t="s">
        <v>14</v>
      </c>
      <c r="F46" s="1" t="s">
        <v>122</v>
      </c>
      <c r="G46" s="1">
        <f>INDEX(GIS_streams!D:D, MATCH(Consolidated_stream_data!I46, GIS_streams!G:G, 0))</f>
        <v>-14.250759</v>
      </c>
      <c r="H46" s="1">
        <f>INDEX(GIS_streams!C:C, MATCH(Consolidated_stream_data!I46, GIS_streams!G:G, 0))</f>
        <v>-170.67560800000001</v>
      </c>
      <c r="I46" s="1" t="str">
        <f t="shared" si="1"/>
        <v>Vatia_Gaoa</v>
      </c>
      <c r="J46" s="1" t="s">
        <v>80</v>
      </c>
      <c r="K46" s="1">
        <v>8.9999999999999993E-3</v>
      </c>
      <c r="L46" s="1">
        <v>0.31900000000000001</v>
      </c>
      <c r="M46" s="1">
        <v>0.24199999999999999</v>
      </c>
      <c r="N46" s="25">
        <f t="shared" si="2"/>
        <v>0.64254963695945511</v>
      </c>
      <c r="O46" s="25">
        <f t="shared" si="3"/>
        <v>22.774814910007354</v>
      </c>
      <c r="P46" s="25">
        <f t="shared" si="4"/>
        <v>17.27744579379868</v>
      </c>
      <c r="Q46" s="25">
        <f t="shared" si="5"/>
        <v>40.694810340765493</v>
      </c>
      <c r="R46" s="25">
        <f t="shared" si="6"/>
        <v>40.693667023205506</v>
      </c>
      <c r="S46">
        <f>INDEX(Incomplete_stream_anc_data!H:H, MATCH(Consolidated_stream_data!C46, Incomplete_stream_anc_data!B:B, 0))</f>
        <v>3</v>
      </c>
      <c r="T46">
        <f>INDEX(Incomplete_stream_anc_data!I:I, MATCH(Consolidated_stream_data!C46, Incomplete_stream_anc_data!B:B, 0))</f>
        <v>0</v>
      </c>
      <c r="U46">
        <f>INDEX(Incomplete_stream_anc_data!G:G, MATCH(Consolidated_stream_data!C46, Incomplete_stream_anc_data!B:B, 0))</f>
        <v>7.5</v>
      </c>
    </row>
    <row r="47" spans="1:21" x14ac:dyDescent="0.35">
      <c r="A47" s="1" t="s">
        <v>124</v>
      </c>
      <c r="B47" s="1" t="s">
        <v>125</v>
      </c>
      <c r="C47" s="1" t="str">
        <f t="shared" si="0"/>
        <v>Matuu_Afuelo_42688</v>
      </c>
      <c r="D47" s="3">
        <v>42688</v>
      </c>
      <c r="E47" s="1" t="s">
        <v>89</v>
      </c>
      <c r="F47" s="1" t="s">
        <v>90</v>
      </c>
      <c r="G47" s="1">
        <f>INDEX(GIS_streams!D:D, MATCH(Consolidated_stream_data!I47, GIS_streams!G:G, 0))</f>
        <v>-14.29884</v>
      </c>
      <c r="H47" s="1">
        <f>INDEX(GIS_streams!C:C, MATCH(Consolidated_stream_data!I47, GIS_streams!G:G, 0))</f>
        <v>-170.68323899999899</v>
      </c>
      <c r="I47" s="1" t="str">
        <f t="shared" si="1"/>
        <v>Matuu_Afuelo</v>
      </c>
      <c r="J47" s="1" t="s">
        <v>80</v>
      </c>
      <c r="K47" s="1">
        <v>1E-3</v>
      </c>
      <c r="L47" s="1">
        <v>0.01</v>
      </c>
      <c r="M47" s="1">
        <v>2E-3</v>
      </c>
      <c r="N47" s="25">
        <f t="shared" si="2"/>
        <v>7.1394404106606121E-2</v>
      </c>
      <c r="O47" s="25">
        <f t="shared" si="3"/>
        <v>0.71394404106606124</v>
      </c>
      <c r="P47" s="25">
        <f t="shared" si="4"/>
        <v>0.14278880821321224</v>
      </c>
      <c r="Q47" s="25">
        <f t="shared" si="5"/>
        <v>0.92812725338587965</v>
      </c>
      <c r="R47" s="25">
        <f t="shared" si="6"/>
        <v>0.92812725338587965</v>
      </c>
      <c r="S47">
        <f>INDEX(Incomplete_stream_anc_data!H:H, MATCH(Consolidated_stream_data!C47, Incomplete_stream_anc_data!B:B, 0))</f>
        <v>2</v>
      </c>
      <c r="T47" t="str">
        <f>INDEX(Incomplete_stream_anc_data!I:I, MATCH(Consolidated_stream_data!C47, Incomplete_stream_anc_data!B:B, 0))</f>
        <v/>
      </c>
      <c r="U47">
        <f>INDEX(Incomplete_stream_anc_data!G:G, MATCH(Consolidated_stream_data!C47, Incomplete_stream_anc_data!B:B, 0))</f>
        <v>22</v>
      </c>
    </row>
    <row r="48" spans="1:21" x14ac:dyDescent="0.35">
      <c r="A48" s="1" t="s">
        <v>124</v>
      </c>
      <c r="B48" s="1" t="s">
        <v>125</v>
      </c>
      <c r="C48" s="1" t="str">
        <f t="shared" si="0"/>
        <v>Maloata_Maloata_42688</v>
      </c>
      <c r="D48" s="3">
        <v>42688</v>
      </c>
      <c r="E48" s="1" t="s">
        <v>88</v>
      </c>
      <c r="F48" s="1" t="s">
        <v>88</v>
      </c>
      <c r="G48" s="1">
        <f>INDEX(GIS_streams!D:D, MATCH(Consolidated_stream_data!I48, GIS_streams!G:G, 0))</f>
        <v>-14.304018018700001</v>
      </c>
      <c r="H48" s="1">
        <f>INDEX(GIS_streams!C:C, MATCH(Consolidated_stream_data!I48, GIS_streams!G:G, 0))</f>
        <v>-170.815471132</v>
      </c>
      <c r="I48" s="1" t="str">
        <f t="shared" si="1"/>
        <v>Maloata_Maloata</v>
      </c>
      <c r="J48" s="1" t="s">
        <v>80</v>
      </c>
      <c r="K48" s="1">
        <v>0</v>
      </c>
      <c r="L48" s="1">
        <v>0.04</v>
      </c>
      <c r="M48" s="1">
        <v>0.01</v>
      </c>
      <c r="N48" s="25">
        <f t="shared" si="2"/>
        <v>0</v>
      </c>
      <c r="O48" s="25">
        <f t="shared" si="3"/>
        <v>2.855776164264245</v>
      </c>
      <c r="P48" s="25">
        <f t="shared" si="4"/>
        <v>0.71394404106606124</v>
      </c>
      <c r="Q48" s="25">
        <f t="shared" si="5"/>
        <v>3.5697202053303063</v>
      </c>
      <c r="R48" s="25">
        <f t="shared" si="6"/>
        <v>3.5696294845986554</v>
      </c>
      <c r="S48">
        <f>INDEX(Incomplete_stream_anc_data!H:H, MATCH(Consolidated_stream_data!C48, Incomplete_stream_anc_data!B:B, 0))</f>
        <v>1</v>
      </c>
      <c r="T48">
        <f>INDEX(Incomplete_stream_anc_data!I:I, MATCH(Consolidated_stream_data!C48, Incomplete_stream_anc_data!B:B, 0))</f>
        <v>0</v>
      </c>
      <c r="U48">
        <f>INDEX(Incomplete_stream_anc_data!G:G, MATCH(Consolidated_stream_data!C48, Incomplete_stream_anc_data!B:B, 0))</f>
        <v>17.7</v>
      </c>
    </row>
    <row r="49" spans="1:21" x14ac:dyDescent="0.35">
      <c r="A49" s="1" t="s">
        <v>124</v>
      </c>
      <c r="B49" s="1" t="s">
        <v>125</v>
      </c>
      <c r="C49" s="1" t="str">
        <f t="shared" si="0"/>
        <v>Leone_Leafu_42688</v>
      </c>
      <c r="D49" s="3">
        <v>42688</v>
      </c>
      <c r="E49" s="1" t="s">
        <v>5</v>
      </c>
      <c r="F49" s="1" t="s">
        <v>87</v>
      </c>
      <c r="G49" s="1">
        <f>INDEX(GIS_streams!D:D, MATCH(Consolidated_stream_data!I49, GIS_streams!G:G, 0))</f>
        <v>-14.335437000000001</v>
      </c>
      <c r="H49" s="1">
        <f>INDEX(GIS_streams!C:C, MATCH(Consolidated_stream_data!I49, GIS_streams!G:G, 0))</f>
        <v>-170.786172999999</v>
      </c>
      <c r="I49" s="1" t="str">
        <f t="shared" si="1"/>
        <v>Leone_Leafu</v>
      </c>
      <c r="J49" s="1" t="s">
        <v>80</v>
      </c>
      <c r="K49" s="1">
        <v>1E-3</v>
      </c>
      <c r="L49" s="1">
        <v>0.40300000000000002</v>
      </c>
      <c r="M49" s="1">
        <v>0.01</v>
      </c>
      <c r="N49" s="25">
        <f t="shared" si="2"/>
        <v>7.1394404106606121E-2</v>
      </c>
      <c r="O49" s="25">
        <f t="shared" si="3"/>
        <v>28.771944854962268</v>
      </c>
      <c r="P49" s="25">
        <f t="shared" si="4"/>
        <v>0.71394404106606124</v>
      </c>
      <c r="Q49" s="25">
        <f t="shared" si="5"/>
        <v>29.557283300134934</v>
      </c>
      <c r="R49" s="25">
        <f t="shared" si="6"/>
        <v>29.557283300134934</v>
      </c>
      <c r="S49">
        <f>INDEX(Incomplete_stream_anc_data!H:H, MATCH(Consolidated_stream_data!C49, Incomplete_stream_anc_data!B:B, 0))</f>
        <v>3</v>
      </c>
      <c r="T49" t="str">
        <f>INDEX(Incomplete_stream_anc_data!I:I, MATCH(Consolidated_stream_data!C49, Incomplete_stream_anc_data!B:B, 0))</f>
        <v/>
      </c>
      <c r="U49">
        <f>INDEX(Incomplete_stream_anc_data!G:G, MATCH(Consolidated_stream_data!C49, Incomplete_stream_anc_data!B:B, 0))</f>
        <v>10</v>
      </c>
    </row>
    <row r="50" spans="1:21" x14ac:dyDescent="0.35">
      <c r="A50" s="1" t="s">
        <v>124</v>
      </c>
      <c r="B50" s="1" t="s">
        <v>125</v>
      </c>
      <c r="C50" s="1" t="str">
        <f t="shared" si="0"/>
        <v>Poloa_Vaitele_42688</v>
      </c>
      <c r="D50" s="3">
        <v>42688</v>
      </c>
      <c r="E50" s="1" t="s">
        <v>7</v>
      </c>
      <c r="F50" s="1" t="s">
        <v>94</v>
      </c>
      <c r="G50" s="1">
        <f>INDEX(GIS_streams!D:D, MATCH(Consolidated_stream_data!I50, GIS_streams!G:G, 0))</f>
        <v>-14.3142219999999</v>
      </c>
      <c r="H50" s="1">
        <f>INDEX(GIS_streams!C:C, MATCH(Consolidated_stream_data!I50, GIS_streams!G:G, 0))</f>
        <v>-170.833236</v>
      </c>
      <c r="I50" s="1" t="str">
        <f t="shared" si="1"/>
        <v>Poloa_Vaitele</v>
      </c>
      <c r="J50" s="1" t="s">
        <v>80</v>
      </c>
      <c r="K50" s="1">
        <v>1E-3</v>
      </c>
      <c r="L50" s="1">
        <v>0.11799999999999999</v>
      </c>
      <c r="M50" s="1">
        <v>8.0000000000000002E-3</v>
      </c>
      <c r="N50" s="25">
        <f t="shared" si="2"/>
        <v>7.1394404106606121E-2</v>
      </c>
      <c r="O50" s="25">
        <f t="shared" si="3"/>
        <v>8.4245396845795213</v>
      </c>
      <c r="P50" s="25">
        <f t="shared" si="4"/>
        <v>0.57115523285284897</v>
      </c>
      <c r="Q50" s="25">
        <f t="shared" si="5"/>
        <v>9.0670893215389761</v>
      </c>
      <c r="R50" s="25">
        <f t="shared" si="6"/>
        <v>9.0668427355077448</v>
      </c>
      <c r="S50">
        <f>INDEX(Incomplete_stream_anc_data!H:H, MATCH(Consolidated_stream_data!C50, Incomplete_stream_anc_data!B:B, 0))</f>
        <v>3</v>
      </c>
      <c r="T50">
        <f>INDEX(Incomplete_stream_anc_data!I:I, MATCH(Consolidated_stream_data!C50, Incomplete_stream_anc_data!B:B, 0))</f>
        <v>0</v>
      </c>
      <c r="U50">
        <f>INDEX(Incomplete_stream_anc_data!G:G, MATCH(Consolidated_stream_data!C50, Incomplete_stream_anc_data!B:B, 0))</f>
        <v>6.25</v>
      </c>
    </row>
    <row r="51" spans="1:21" x14ac:dyDescent="0.35">
      <c r="A51" s="1" t="s">
        <v>124</v>
      </c>
      <c r="B51" s="1" t="s">
        <v>125</v>
      </c>
      <c r="C51" s="1" t="str">
        <f t="shared" si="0"/>
        <v>Asili_Asili_42688</v>
      </c>
      <c r="D51" s="3">
        <v>42688</v>
      </c>
      <c r="E51" s="1" t="s">
        <v>83</v>
      </c>
      <c r="F51" s="1" t="s">
        <v>83</v>
      </c>
      <c r="G51" s="1">
        <f>INDEX(GIS_streams!D:D, MATCH(Consolidated_stream_data!I51, GIS_streams!G:G, 0))</f>
        <v>-14.330902</v>
      </c>
      <c r="H51" s="1">
        <f>INDEX(GIS_streams!C:C, MATCH(Consolidated_stream_data!I51, GIS_streams!G:G, 0))</f>
        <v>-170.796165</v>
      </c>
      <c r="I51" s="1" t="str">
        <f t="shared" si="1"/>
        <v>Asili_Asili</v>
      </c>
      <c r="J51" s="1" t="s">
        <v>80</v>
      </c>
      <c r="K51" s="1">
        <v>1E-3</v>
      </c>
      <c r="L51" s="1">
        <v>1.2999999999999999E-2</v>
      </c>
      <c r="M51" s="1">
        <v>6.0000000000000001E-3</v>
      </c>
      <c r="N51" s="25">
        <f t="shared" si="2"/>
        <v>7.1394404106606121E-2</v>
      </c>
      <c r="O51" s="25">
        <f t="shared" si="3"/>
        <v>0.92812725338587954</v>
      </c>
      <c r="P51" s="25">
        <f t="shared" si="4"/>
        <v>0.42836642463963676</v>
      </c>
      <c r="Q51" s="25">
        <f t="shared" si="5"/>
        <v>1.4278880821321225</v>
      </c>
      <c r="R51" s="25">
        <f t="shared" si="6"/>
        <v>1.4278880821321225</v>
      </c>
      <c r="S51">
        <f>INDEX(Incomplete_stream_anc_data!H:H, MATCH(Consolidated_stream_data!C51, Incomplete_stream_anc_data!B:B, 0))</f>
        <v>2</v>
      </c>
      <c r="T51" t="str">
        <f>INDEX(Incomplete_stream_anc_data!I:I, MATCH(Consolidated_stream_data!C51, Incomplete_stream_anc_data!B:B, 0))</f>
        <v/>
      </c>
      <c r="U51">
        <f>INDEX(Incomplete_stream_anc_data!G:G, MATCH(Consolidated_stream_data!C51, Incomplete_stream_anc_data!B:B, 0))</f>
        <v>29.75</v>
      </c>
    </row>
    <row r="52" spans="1:21" x14ac:dyDescent="0.35">
      <c r="A52" s="1" t="s">
        <v>124</v>
      </c>
      <c r="B52" s="1" t="s">
        <v>125</v>
      </c>
      <c r="C52" s="1" t="str">
        <f t="shared" si="0"/>
        <v>Amanave_Laloafu_42688</v>
      </c>
      <c r="D52" s="3">
        <v>42688</v>
      </c>
      <c r="E52" s="1" t="s">
        <v>3</v>
      </c>
      <c r="F52" s="1" t="s">
        <v>81</v>
      </c>
      <c r="G52" s="1">
        <f>INDEX(GIS_streams!D:D, MATCH(Consolidated_stream_data!I52, GIS_streams!G:G, 0))</f>
        <v>-14.325937</v>
      </c>
      <c r="H52" s="1">
        <f>INDEX(GIS_streams!C:C, MATCH(Consolidated_stream_data!I52, GIS_streams!G:G, 0))</f>
        <v>-170.830352</v>
      </c>
      <c r="I52" s="1" t="str">
        <f t="shared" si="1"/>
        <v>Amanave_Laloafu</v>
      </c>
      <c r="J52" s="1" t="s">
        <v>80</v>
      </c>
      <c r="K52" s="1">
        <v>2E-3</v>
      </c>
      <c r="L52" s="1">
        <v>2.1000000000000001E-2</v>
      </c>
      <c r="M52" s="1">
        <v>2.1999999999999999E-2</v>
      </c>
      <c r="N52" s="25">
        <f t="shared" si="2"/>
        <v>0.14278880821321224</v>
      </c>
      <c r="O52" s="25">
        <f t="shared" si="3"/>
        <v>1.4992824862387286</v>
      </c>
      <c r="P52" s="25">
        <f t="shared" si="4"/>
        <v>1.5706768903453345</v>
      </c>
      <c r="Q52" s="25">
        <f t="shared" si="5"/>
        <v>3.2127481847972756</v>
      </c>
      <c r="R52" s="25">
        <f t="shared" si="6"/>
        <v>3.2127481847972756</v>
      </c>
      <c r="S52">
        <f>INDEX(Incomplete_stream_anc_data!H:H, MATCH(Consolidated_stream_data!C52, Incomplete_stream_anc_data!B:B, 0))</f>
        <v>2</v>
      </c>
      <c r="T52" t="str">
        <f>INDEX(Incomplete_stream_anc_data!I:I, MATCH(Consolidated_stream_data!C52, Incomplete_stream_anc_data!B:B, 0))</f>
        <v/>
      </c>
      <c r="U52">
        <f>INDEX(Incomplete_stream_anc_data!G:G, MATCH(Consolidated_stream_data!C52, Incomplete_stream_anc_data!B:B, 0))</f>
        <v>1.25</v>
      </c>
    </row>
    <row r="53" spans="1:21" x14ac:dyDescent="0.35">
      <c r="A53" s="1" t="s">
        <v>124</v>
      </c>
      <c r="B53" s="1" t="s">
        <v>125</v>
      </c>
      <c r="C53" s="1" t="str">
        <f t="shared" si="0"/>
        <v>Amanave_Puna_42688</v>
      </c>
      <c r="D53" s="3">
        <v>42688</v>
      </c>
      <c r="E53" s="1" t="s">
        <v>3</v>
      </c>
      <c r="F53" s="1" t="s">
        <v>82</v>
      </c>
      <c r="G53" s="1">
        <f>INDEX(GIS_streams!D:D, MATCH(Consolidated_stream_data!I53, GIS_streams!G:G, 0))</f>
        <v>-14.325013</v>
      </c>
      <c r="H53" s="1">
        <f>INDEX(GIS_streams!C:C, MATCH(Consolidated_stream_data!I53, GIS_streams!G:G, 0))</f>
        <v>-170.831087</v>
      </c>
      <c r="I53" s="1" t="str">
        <f t="shared" si="1"/>
        <v>Amanave_Puna</v>
      </c>
      <c r="J53" s="1" t="s">
        <v>80</v>
      </c>
      <c r="K53" s="1">
        <v>3.0000000000000001E-3</v>
      </c>
      <c r="L53" s="1">
        <v>0.14199999999999999</v>
      </c>
      <c r="M53" s="1">
        <v>1.9E-2</v>
      </c>
      <c r="N53" s="25">
        <f t="shared" si="2"/>
        <v>0.21418321231981838</v>
      </c>
      <c r="O53" s="25">
        <f t="shared" si="3"/>
        <v>10.138005383138069</v>
      </c>
      <c r="P53" s="25">
        <f t="shared" si="4"/>
        <v>1.3564936780255163</v>
      </c>
      <c r="Q53" s="25">
        <f t="shared" si="5"/>
        <v>11.708682273483404</v>
      </c>
      <c r="R53" s="25">
        <f t="shared" si="6"/>
        <v>11.708682273483404</v>
      </c>
      <c r="S53">
        <f>INDEX(Incomplete_stream_anc_data!H:H, MATCH(Consolidated_stream_data!C53, Incomplete_stream_anc_data!B:B, 0))</f>
        <v>1</v>
      </c>
      <c r="T53" t="str">
        <f>INDEX(Incomplete_stream_anc_data!I:I, MATCH(Consolidated_stream_data!C53, Incomplete_stream_anc_data!B:B, 0))</f>
        <v/>
      </c>
      <c r="U53">
        <f>INDEX(Incomplete_stream_anc_data!G:G, MATCH(Consolidated_stream_data!C53, Incomplete_stream_anc_data!B:B, 0))</f>
        <v>8.75</v>
      </c>
    </row>
    <row r="54" spans="1:21" x14ac:dyDescent="0.35">
      <c r="A54" s="1" t="s">
        <v>124</v>
      </c>
      <c r="B54" s="1" t="s">
        <v>125</v>
      </c>
      <c r="C54" s="1" t="str">
        <f t="shared" si="0"/>
        <v>Amanave_Puna_42688</v>
      </c>
      <c r="D54" s="3">
        <v>42688</v>
      </c>
      <c r="E54" s="1" t="s">
        <v>3</v>
      </c>
      <c r="F54" s="1" t="s">
        <v>82</v>
      </c>
      <c r="G54" s="1">
        <f>INDEX(GIS_streams!D:D, MATCH(Consolidated_stream_data!I54, GIS_streams!G:G, 0))</f>
        <v>-14.325013</v>
      </c>
      <c r="H54" s="1">
        <f>INDEX(GIS_streams!C:C, MATCH(Consolidated_stream_data!I54, GIS_streams!G:G, 0))</f>
        <v>-170.831087</v>
      </c>
      <c r="I54" s="1" t="str">
        <f t="shared" si="1"/>
        <v>Amanave_Puna</v>
      </c>
      <c r="J54" s="1" t="s">
        <v>80</v>
      </c>
      <c r="K54" s="1">
        <v>3.0000000000000001E-3</v>
      </c>
      <c r="L54" s="1">
        <v>0.13500000000000001</v>
      </c>
      <c r="M54" s="1">
        <v>1.6E-2</v>
      </c>
      <c r="N54" s="25">
        <f t="shared" si="2"/>
        <v>0.21418321231981838</v>
      </c>
      <c r="O54" s="25">
        <f t="shared" si="3"/>
        <v>9.6382445543918269</v>
      </c>
      <c r="P54" s="25">
        <f t="shared" si="4"/>
        <v>1.1423104657056979</v>
      </c>
      <c r="Q54" s="25">
        <f t="shared" si="5"/>
        <v>10.994738232417344</v>
      </c>
      <c r="R54" s="25">
        <f t="shared" si="6"/>
        <v>10.994738232417344</v>
      </c>
      <c r="S54">
        <f>INDEX(Incomplete_stream_anc_data!H:H, MATCH(Consolidated_stream_data!C54, Incomplete_stream_anc_data!B:B, 0))</f>
        <v>1</v>
      </c>
      <c r="T54" t="str">
        <f>INDEX(Incomplete_stream_anc_data!I:I, MATCH(Consolidated_stream_data!C54, Incomplete_stream_anc_data!B:B, 0))</f>
        <v/>
      </c>
      <c r="U54">
        <f>INDEX(Incomplete_stream_anc_data!G:G, MATCH(Consolidated_stream_data!C54, Incomplete_stream_anc_data!B:B, 0))</f>
        <v>8.75</v>
      </c>
    </row>
    <row r="55" spans="1:21" x14ac:dyDescent="0.35">
      <c r="A55" s="1" t="s">
        <v>124</v>
      </c>
      <c r="B55" s="1" t="s">
        <v>125</v>
      </c>
      <c r="C55" s="1" t="str">
        <f t="shared" si="0"/>
        <v>Nua-Seetaga_Saonapule_42688</v>
      </c>
      <c r="D55" s="3">
        <v>42688</v>
      </c>
      <c r="E55" s="1" t="s">
        <v>6</v>
      </c>
      <c r="F55" s="1" t="s">
        <v>91</v>
      </c>
      <c r="G55" s="1">
        <f>INDEX(GIS_streams!D:D, MATCH(Consolidated_stream_data!I55, GIS_streams!G:G, 0))</f>
        <v>-14.32586</v>
      </c>
      <c r="H55" s="1">
        <f>INDEX(GIS_streams!C:C, MATCH(Consolidated_stream_data!I55, GIS_streams!G:G, 0))</f>
        <v>-170.811364</v>
      </c>
      <c r="I55" s="1" t="str">
        <f t="shared" si="1"/>
        <v>Nua-Seetaga_Saonapule</v>
      </c>
      <c r="J55" s="1" t="s">
        <v>80</v>
      </c>
      <c r="K55" s="1">
        <v>0</v>
      </c>
      <c r="L55" s="1">
        <v>1.4999999999999999E-2</v>
      </c>
      <c r="M55" s="1">
        <v>1E-3</v>
      </c>
      <c r="N55" s="25">
        <f t="shared" si="2"/>
        <v>0</v>
      </c>
      <c r="O55" s="25">
        <f t="shared" si="3"/>
        <v>1.0709160615990918</v>
      </c>
      <c r="P55" s="25">
        <f t="shared" si="4"/>
        <v>7.1394404106606121E-2</v>
      </c>
      <c r="Q55" s="25">
        <f t="shared" si="5"/>
        <v>1.1423104657056979</v>
      </c>
      <c r="R55" s="25">
        <f t="shared" si="6"/>
        <v>1.1423104657056979</v>
      </c>
      <c r="S55">
        <f>INDEX(Incomplete_stream_anc_data!H:H, MATCH(Consolidated_stream_data!C55, Incomplete_stream_anc_data!B:B, 0))</f>
        <v>3</v>
      </c>
      <c r="T55" t="str">
        <f>INDEX(Incomplete_stream_anc_data!I:I, MATCH(Consolidated_stream_data!C55, Incomplete_stream_anc_data!B:B, 0))</f>
        <v/>
      </c>
      <c r="U55">
        <f>INDEX(Incomplete_stream_anc_data!G:G, MATCH(Consolidated_stream_data!C55, Incomplete_stream_anc_data!B:B, 0))</f>
        <v>17.75</v>
      </c>
    </row>
    <row r="56" spans="1:21" x14ac:dyDescent="0.35">
      <c r="A56" s="1" t="s">
        <v>124</v>
      </c>
      <c r="B56" s="1" t="s">
        <v>125</v>
      </c>
      <c r="C56" s="1" t="str">
        <f t="shared" si="0"/>
        <v>Nuuuli_Amalie_42688</v>
      </c>
      <c r="D56" s="3">
        <v>42688</v>
      </c>
      <c r="E56" s="1" t="s">
        <v>92</v>
      </c>
      <c r="F56" s="1" t="s">
        <v>93</v>
      </c>
      <c r="G56" s="1">
        <f>INDEX(GIS_streams!D:D, MATCH(Consolidated_stream_data!I56, GIS_streams!G:G, 0))</f>
        <v>-14.310904000000001</v>
      </c>
      <c r="H56" s="1">
        <f>INDEX(GIS_streams!C:C, MATCH(Consolidated_stream_data!I56, GIS_streams!G:G, 0))</f>
        <v>-170.69734</v>
      </c>
      <c r="I56" s="1" t="str">
        <f t="shared" si="1"/>
        <v>Nuuuli_Amalie</v>
      </c>
      <c r="J56" s="1" t="s">
        <v>80</v>
      </c>
      <c r="K56" s="1">
        <v>1E-3</v>
      </c>
      <c r="L56" s="1">
        <v>8.5999999999999993E-2</v>
      </c>
      <c r="M56" s="1">
        <v>1.6E-2</v>
      </c>
      <c r="N56" s="25">
        <f t="shared" si="2"/>
        <v>7.1394404106606121E-2</v>
      </c>
      <c r="O56" s="25">
        <f t="shared" si="3"/>
        <v>6.1399187531681259</v>
      </c>
      <c r="P56" s="25">
        <f t="shared" si="4"/>
        <v>1.1423104657056979</v>
      </c>
      <c r="Q56" s="25">
        <f t="shared" si="5"/>
        <v>7.3536236229804297</v>
      </c>
      <c r="R56" s="25">
        <f t="shared" si="6"/>
        <v>7.3536236229804297</v>
      </c>
      <c r="S56">
        <f>INDEX(Incomplete_stream_anc_data!H:H, MATCH(Consolidated_stream_data!C56, Incomplete_stream_anc_data!B:B, 0))</f>
        <v>3</v>
      </c>
      <c r="T56" t="str">
        <f>INDEX(Incomplete_stream_anc_data!I:I, MATCH(Consolidated_stream_data!C56, Incomplete_stream_anc_data!B:B, 0))</f>
        <v/>
      </c>
      <c r="U56">
        <f>INDEX(Incomplete_stream_anc_data!G:G, MATCH(Consolidated_stream_data!C56, Incomplete_stream_anc_data!B:B, 0))</f>
        <v>5.25</v>
      </c>
    </row>
    <row r="57" spans="1:21" x14ac:dyDescent="0.35">
      <c r="A57" s="1" t="s">
        <v>124</v>
      </c>
      <c r="B57" s="1" t="s">
        <v>125</v>
      </c>
      <c r="C57" s="1" t="str">
        <f t="shared" si="0"/>
        <v>Fagamalo_Matavai_42688</v>
      </c>
      <c r="D57" s="3">
        <v>42688</v>
      </c>
      <c r="E57" s="1" t="s">
        <v>85</v>
      </c>
      <c r="F57" s="1" t="s">
        <v>86</v>
      </c>
      <c r="G57" s="1">
        <f>INDEX(GIS_streams!D:D, MATCH(Consolidated_stream_data!I57, GIS_streams!G:G, 0))</f>
        <v>-14.298992</v>
      </c>
      <c r="H57" s="1">
        <f>INDEX(GIS_streams!C:C, MATCH(Consolidated_stream_data!I57, GIS_streams!G:G, 0))</f>
        <v>-170.81014400000001</v>
      </c>
      <c r="I57" s="1" t="str">
        <f t="shared" si="1"/>
        <v>Fagamalo_Matavai</v>
      </c>
      <c r="J57" s="1" t="s">
        <v>80</v>
      </c>
      <c r="K57" s="1">
        <v>0</v>
      </c>
      <c r="L57" s="1">
        <v>1.6E-2</v>
      </c>
      <c r="M57" s="1">
        <v>1E-3</v>
      </c>
      <c r="N57" s="25">
        <f t="shared" si="2"/>
        <v>0</v>
      </c>
      <c r="O57" s="25">
        <f t="shared" si="3"/>
        <v>1.1423104657056979</v>
      </c>
      <c r="P57" s="25">
        <f t="shared" si="4"/>
        <v>7.1394404106606121E-2</v>
      </c>
      <c r="Q57" s="25">
        <f t="shared" si="5"/>
        <v>1.2137048698123041</v>
      </c>
      <c r="R57" s="25">
        <f t="shared" si="6"/>
        <v>1.213680948494759</v>
      </c>
      <c r="S57">
        <f>INDEX(Incomplete_stream_anc_data!H:H, MATCH(Consolidated_stream_data!C57, Incomplete_stream_anc_data!B:B, 0))</f>
        <v>3</v>
      </c>
      <c r="T57">
        <f>INDEX(Incomplete_stream_anc_data!I:I, MATCH(Consolidated_stream_data!C57, Incomplete_stream_anc_data!B:B, 0))</f>
        <v>0</v>
      </c>
      <c r="U57">
        <f>INDEX(Incomplete_stream_anc_data!G:G, MATCH(Consolidated_stream_data!C57, Incomplete_stream_anc_data!B:B, 0))</f>
        <v>4.75</v>
      </c>
    </row>
    <row r="58" spans="1:21" x14ac:dyDescent="0.35">
      <c r="A58" s="1" t="s">
        <v>124</v>
      </c>
      <c r="B58" s="1" t="s">
        <v>125</v>
      </c>
      <c r="C58" s="1" t="str">
        <f t="shared" si="0"/>
        <v>Amaluia_Vaipuna_42688</v>
      </c>
      <c r="D58" s="3">
        <v>42688</v>
      </c>
      <c r="E58" s="1" t="s">
        <v>2</v>
      </c>
      <c r="F58" s="1" t="s">
        <v>79</v>
      </c>
      <c r="G58" s="1">
        <f>INDEX(GIS_streams!D:D, MATCH(Consolidated_stream_data!I58, GIS_streams!G:G, 0))</f>
        <v>-14.3336229999999</v>
      </c>
      <c r="H58" s="1">
        <f>INDEX(GIS_streams!C:C, MATCH(Consolidated_stream_data!I58, GIS_streams!G:G, 0))</f>
        <v>-170.79196300000001</v>
      </c>
      <c r="I58" s="1" t="str">
        <f t="shared" si="1"/>
        <v>Amaluia_Vaipuna</v>
      </c>
      <c r="J58" s="1" t="s">
        <v>80</v>
      </c>
      <c r="K58" s="1">
        <v>1E-3</v>
      </c>
      <c r="L58" s="1">
        <v>5.2999999999999999E-2</v>
      </c>
      <c r="M58" s="1">
        <v>2.7E-2</v>
      </c>
      <c r="N58" s="25">
        <f t="shared" si="2"/>
        <v>7.1394404106606121E-2</v>
      </c>
      <c r="O58" s="25">
        <f t="shared" si="3"/>
        <v>3.7839034176501243</v>
      </c>
      <c r="P58" s="25">
        <f t="shared" si="4"/>
        <v>1.9276489108783652</v>
      </c>
      <c r="Q58" s="25">
        <f t="shared" si="5"/>
        <v>5.7829467326350947</v>
      </c>
      <c r="R58" s="25">
        <f t="shared" si="6"/>
        <v>5.7829467326350947</v>
      </c>
      <c r="S58">
        <f>INDEX(Incomplete_stream_anc_data!H:H, MATCH(Consolidated_stream_data!C58, Incomplete_stream_anc_data!B:B, 0))</f>
        <v>2</v>
      </c>
      <c r="T58" t="str">
        <f>INDEX(Incomplete_stream_anc_data!I:I, MATCH(Consolidated_stream_data!C58, Incomplete_stream_anc_data!B:B, 0))</f>
        <v/>
      </c>
      <c r="U58">
        <f>INDEX(Incomplete_stream_anc_data!G:G, MATCH(Consolidated_stream_data!C58, Incomplete_stream_anc_data!B:B, 0))</f>
        <v>12</v>
      </c>
    </row>
    <row r="59" spans="1:21" x14ac:dyDescent="0.35">
      <c r="A59" s="1" t="s">
        <v>124</v>
      </c>
      <c r="B59" s="1" t="s">
        <v>125</v>
      </c>
      <c r="C59" s="1" t="str">
        <f t="shared" si="0"/>
        <v>Fagaalu_Fagaalu_42688</v>
      </c>
      <c r="D59" s="3">
        <v>42688</v>
      </c>
      <c r="E59" s="1" t="s">
        <v>4</v>
      </c>
      <c r="F59" s="1" t="s">
        <v>4</v>
      </c>
      <c r="G59" s="1">
        <f>INDEX(GIS_streams!D:D, MATCH(Consolidated_stream_data!I59, GIS_streams!G:G, 0))</f>
        <v>-14.2914049999999</v>
      </c>
      <c r="H59" s="1">
        <f>INDEX(GIS_streams!C:C, MATCH(Consolidated_stream_data!I59, GIS_streams!G:G, 0))</f>
        <v>-170.683762</v>
      </c>
      <c r="I59" s="1" t="str">
        <f t="shared" si="1"/>
        <v>Fagaalu_Fagaalu</v>
      </c>
      <c r="J59" s="1" t="s">
        <v>80</v>
      </c>
      <c r="K59" s="1">
        <v>2E-3</v>
      </c>
      <c r="L59" s="1">
        <v>0.23699999999999999</v>
      </c>
      <c r="M59" s="1">
        <v>1.7999999999999999E-2</v>
      </c>
      <c r="N59" s="25">
        <f t="shared" si="2"/>
        <v>0.14278880821321224</v>
      </c>
      <c r="O59" s="25">
        <f t="shared" si="3"/>
        <v>16.920473773265652</v>
      </c>
      <c r="P59" s="25">
        <f t="shared" si="4"/>
        <v>1.2850992739189102</v>
      </c>
      <c r="Q59" s="25">
        <f t="shared" si="5"/>
        <v>18.348361855397773</v>
      </c>
      <c r="R59" s="25">
        <f t="shared" si="6"/>
        <v>18.347852120159455</v>
      </c>
      <c r="S59">
        <f>INDEX(Incomplete_stream_anc_data!H:H, MATCH(Consolidated_stream_data!C59, Incomplete_stream_anc_data!B:B, 0))</f>
        <v>3</v>
      </c>
      <c r="T59">
        <f>INDEX(Incomplete_stream_anc_data!I:I, MATCH(Consolidated_stream_data!C59, Incomplete_stream_anc_data!B:B, 0))</f>
        <v>0</v>
      </c>
      <c r="U59">
        <f>INDEX(Incomplete_stream_anc_data!G:G, MATCH(Consolidated_stream_data!C59, Incomplete_stream_anc_data!B:B, 0))</f>
        <v>4.5</v>
      </c>
    </row>
    <row r="60" spans="1:21" x14ac:dyDescent="0.35">
      <c r="A60" s="1" t="s">
        <v>124</v>
      </c>
      <c r="B60" s="1" t="s">
        <v>126</v>
      </c>
      <c r="C60" s="1" t="str">
        <f t="shared" si="0"/>
        <v>Aoa_Tapua_42689</v>
      </c>
      <c r="D60" s="3">
        <v>42689</v>
      </c>
      <c r="E60" s="1" t="s">
        <v>15</v>
      </c>
      <c r="F60" s="1" t="s">
        <v>101</v>
      </c>
      <c r="G60" s="1">
        <f>INDEX(GIS_streams!D:D, MATCH(Consolidated_stream_data!I60, GIS_streams!G:G, 0))</f>
        <v>-14.2611589999999</v>
      </c>
      <c r="H60" s="1">
        <f>INDEX(GIS_streams!C:C, MATCH(Consolidated_stream_data!I60, GIS_streams!G:G, 0))</f>
        <v>-170.586556</v>
      </c>
      <c r="I60" s="1" t="str">
        <f t="shared" si="1"/>
        <v>Aoa_Tapua</v>
      </c>
      <c r="J60" s="1" t="s">
        <v>80</v>
      </c>
      <c r="K60" s="1">
        <v>8.9999999999999993E-3</v>
      </c>
      <c r="L60" s="1">
        <v>0.19</v>
      </c>
      <c r="M60" s="1">
        <v>0.14000000000000001</v>
      </c>
      <c r="N60" s="25">
        <f t="shared" si="2"/>
        <v>0.64254963695945511</v>
      </c>
      <c r="O60" s="25">
        <f t="shared" si="3"/>
        <v>13.564936780255163</v>
      </c>
      <c r="P60" s="25">
        <f t="shared" si="4"/>
        <v>9.9952165749248589</v>
      </c>
      <c r="Q60" s="25">
        <f t="shared" si="5"/>
        <v>24.202702992139475</v>
      </c>
      <c r="R60" s="25">
        <f t="shared" si="6"/>
        <v>35.981732883622385</v>
      </c>
      <c r="S60">
        <f>INDEX(Incomplete_stream_anc_data!H:H, MATCH(Consolidated_stream_data!C60, Incomplete_stream_anc_data!B:B, 0))</f>
        <v>3</v>
      </c>
      <c r="T60">
        <f>INDEX(Incomplete_stream_anc_data!I:I, MATCH(Consolidated_stream_data!C60, Incomplete_stream_anc_data!B:B, 0))</f>
        <v>11.666666666666666</v>
      </c>
      <c r="U60">
        <f>INDEX(Incomplete_stream_anc_data!G:G, MATCH(Consolidated_stream_data!C60, Incomplete_stream_anc_data!B:B, 0))</f>
        <v>1.25</v>
      </c>
    </row>
    <row r="61" spans="1:21" x14ac:dyDescent="0.35">
      <c r="A61" s="1" t="s">
        <v>124</v>
      </c>
      <c r="B61" s="1" t="s">
        <v>126</v>
      </c>
      <c r="C61" s="1" t="str">
        <f t="shared" si="0"/>
        <v>Amaua_No name_42689</v>
      </c>
      <c r="D61" s="3">
        <v>42689</v>
      </c>
      <c r="E61" s="1" t="s">
        <v>10</v>
      </c>
      <c r="F61" s="1" t="s">
        <v>84</v>
      </c>
      <c r="G61" s="1">
        <f>INDEX(GIS_streams!D:D, MATCH(Consolidated_stream_data!I61, GIS_streams!G:G, 0))</f>
        <v>-14.272437</v>
      </c>
      <c r="H61" s="1">
        <f>INDEX(GIS_streams!C:C, MATCH(Consolidated_stream_data!I61, GIS_streams!G:G, 0))</f>
        <v>-170.623662</v>
      </c>
      <c r="I61" s="1" t="str">
        <f t="shared" si="1"/>
        <v>Amaua_No name</v>
      </c>
      <c r="J61" s="1" t="s">
        <v>80</v>
      </c>
      <c r="K61" s="1">
        <v>1E-3</v>
      </c>
      <c r="L61" s="1">
        <v>8.7999999999999995E-2</v>
      </c>
      <c r="M61" s="1">
        <v>3.0000000000000001E-3</v>
      </c>
      <c r="N61" s="25">
        <f t="shared" si="2"/>
        <v>7.1394404106606121E-2</v>
      </c>
      <c r="O61" s="25">
        <f t="shared" si="3"/>
        <v>6.2827075613813381</v>
      </c>
      <c r="P61" s="25">
        <f t="shared" si="4"/>
        <v>0.21418321231981838</v>
      </c>
      <c r="Q61" s="25">
        <f t="shared" si="5"/>
        <v>6.5682851778077618</v>
      </c>
      <c r="R61" s="25">
        <f t="shared" si="6"/>
        <v>6.5681094396399757</v>
      </c>
      <c r="S61">
        <f>INDEX(Incomplete_stream_anc_data!H:H, MATCH(Consolidated_stream_data!C61, Incomplete_stream_anc_data!B:B, 0))</f>
        <v>1</v>
      </c>
      <c r="T61">
        <f>INDEX(Incomplete_stream_anc_data!I:I, MATCH(Consolidated_stream_data!C61, Incomplete_stream_anc_data!B:B, 0))</f>
        <v>0</v>
      </c>
      <c r="U61">
        <f>INDEX(Incomplete_stream_anc_data!G:G, MATCH(Consolidated_stream_data!C61, Incomplete_stream_anc_data!B:B, 0))</f>
        <v>4</v>
      </c>
    </row>
    <row r="62" spans="1:21" x14ac:dyDescent="0.35">
      <c r="A62" s="1" t="s">
        <v>124</v>
      </c>
      <c r="B62" s="1" t="s">
        <v>126</v>
      </c>
      <c r="C62" s="1" t="str">
        <f t="shared" si="0"/>
        <v>Alofau_Fogalilima_42689</v>
      </c>
      <c r="D62" s="3">
        <v>42689</v>
      </c>
      <c r="E62" s="1" t="s">
        <v>96</v>
      </c>
      <c r="F62" s="1" t="s">
        <v>97</v>
      </c>
      <c r="G62" s="1">
        <f>INDEX(GIS_streams!D:D, MATCH(Consolidated_stream_data!I62, GIS_streams!G:G, 0))</f>
        <v>-14.2735679999999</v>
      </c>
      <c r="H62" s="1">
        <f>INDEX(GIS_streams!C:C, MATCH(Consolidated_stream_data!I62, GIS_streams!G:G, 0))</f>
        <v>-170.60415</v>
      </c>
      <c r="I62" s="1" t="str">
        <f t="shared" si="1"/>
        <v>Alofau_Fogalilima</v>
      </c>
      <c r="J62" s="1" t="s">
        <v>80</v>
      </c>
      <c r="K62" s="1">
        <v>3.0000000000000001E-3</v>
      </c>
      <c r="L62" s="1">
        <v>0.129</v>
      </c>
      <c r="M62" s="1">
        <v>7.1999999999999995E-2</v>
      </c>
      <c r="N62" s="25">
        <f t="shared" si="2"/>
        <v>0.21418321231981838</v>
      </c>
      <c r="O62" s="25">
        <f t="shared" si="3"/>
        <v>9.2098781297521892</v>
      </c>
      <c r="P62" s="25">
        <f t="shared" si="4"/>
        <v>5.1403970956756408</v>
      </c>
      <c r="Q62" s="25">
        <f t="shared" si="5"/>
        <v>14.564458437747648</v>
      </c>
      <c r="R62" s="25">
        <f t="shared" si="6"/>
        <v>26.806772820326795</v>
      </c>
      <c r="S62">
        <f>INDEX(Incomplete_stream_anc_data!H:H, MATCH(Consolidated_stream_data!C62, Incomplete_stream_anc_data!B:B, 0))</f>
        <v>1</v>
      </c>
      <c r="T62">
        <f>INDEX(Incomplete_stream_anc_data!I:I, MATCH(Consolidated_stream_data!C62, Incomplete_stream_anc_data!B:B, 0))</f>
        <v>16.333333333333332</v>
      </c>
      <c r="U62">
        <f>INDEX(Incomplete_stream_anc_data!G:G, MATCH(Consolidated_stream_data!C62, Incomplete_stream_anc_data!B:B, 0))</f>
        <v>1.35</v>
      </c>
    </row>
    <row r="63" spans="1:21" x14ac:dyDescent="0.35">
      <c r="A63" s="1" t="s">
        <v>124</v>
      </c>
      <c r="B63" s="1" t="s">
        <v>126</v>
      </c>
      <c r="C63" s="1" t="str">
        <f t="shared" si="0"/>
        <v>Alofau_Nuu_42689</v>
      </c>
      <c r="D63" s="3">
        <v>42689</v>
      </c>
      <c r="E63" s="1" t="s">
        <v>96</v>
      </c>
      <c r="F63" s="1" t="s">
        <v>98</v>
      </c>
      <c r="G63" s="1">
        <f>INDEX(GIS_streams!D:D, MATCH(Consolidated_stream_data!I63, GIS_streams!G:G, 0))</f>
        <v>-14.276094000000001</v>
      </c>
      <c r="H63" s="1">
        <f>INDEX(GIS_streams!C:C, MATCH(Consolidated_stream_data!I63, GIS_streams!G:G, 0))</f>
        <v>-170.60317699999899</v>
      </c>
      <c r="I63" s="1" t="str">
        <f t="shared" si="1"/>
        <v>Alofau_Nuu</v>
      </c>
      <c r="J63" s="1" t="s">
        <v>80</v>
      </c>
      <c r="K63" s="1">
        <v>1.4E-2</v>
      </c>
      <c r="L63" s="1">
        <v>9.7000000000000003E-2</v>
      </c>
      <c r="M63" s="1">
        <v>0.1</v>
      </c>
      <c r="N63" s="25">
        <f t="shared" si="2"/>
        <v>0.99952165749248578</v>
      </c>
      <c r="O63" s="25">
        <f t="shared" si="3"/>
        <v>6.9252571983407938</v>
      </c>
      <c r="P63" s="25">
        <f t="shared" si="4"/>
        <v>7.1394404106606126</v>
      </c>
      <c r="Q63" s="25">
        <f t="shared" si="5"/>
        <v>15.064219266493891</v>
      </c>
      <c r="R63" s="25">
        <f t="shared" si="6"/>
        <v>15.063802645590391</v>
      </c>
      <c r="S63">
        <f>INDEX(Incomplete_stream_anc_data!H:H, MATCH(Consolidated_stream_data!C63, Incomplete_stream_anc_data!B:B, 0))</f>
        <v>2</v>
      </c>
      <c r="T63">
        <f>INDEX(Incomplete_stream_anc_data!I:I, MATCH(Consolidated_stream_data!C63, Incomplete_stream_anc_data!B:B, 0))</f>
        <v>0</v>
      </c>
      <c r="U63">
        <f>INDEX(Incomplete_stream_anc_data!G:G, MATCH(Consolidated_stream_data!C63, Incomplete_stream_anc_data!B:B, 0))</f>
        <v>2</v>
      </c>
    </row>
    <row r="64" spans="1:21" x14ac:dyDescent="0.35">
      <c r="A64" s="1" t="s">
        <v>124</v>
      </c>
      <c r="B64" s="1" t="s">
        <v>126</v>
      </c>
      <c r="C64" s="1" t="str">
        <f t="shared" si="0"/>
        <v>Amouli_Laloi_42689</v>
      </c>
      <c r="D64" s="3">
        <v>42689</v>
      </c>
      <c r="E64" s="1" t="s">
        <v>9</v>
      </c>
      <c r="F64" s="1" t="s">
        <v>99</v>
      </c>
      <c r="G64" s="1">
        <f>INDEX(GIS_streams!D:D, MATCH(Consolidated_stream_data!I64, GIS_streams!G:G, 0))</f>
        <v>-14.273793</v>
      </c>
      <c r="H64" s="1">
        <f>INDEX(GIS_streams!C:C, MATCH(Consolidated_stream_data!I64, GIS_streams!G:G, 0))</f>
        <v>-170.58573999999899</v>
      </c>
      <c r="I64" s="1" t="str">
        <f t="shared" si="1"/>
        <v>Amouli_Laloi</v>
      </c>
      <c r="J64" s="1" t="s">
        <v>80</v>
      </c>
      <c r="K64" s="1">
        <v>4.0000000000000001E-3</v>
      </c>
      <c r="L64" s="1">
        <v>5.8000000000000003E-2</v>
      </c>
      <c r="M64" s="1">
        <v>0</v>
      </c>
      <c r="N64" s="25">
        <f t="shared" si="2"/>
        <v>0.28557761642642449</v>
      </c>
      <c r="O64" s="25">
        <f t="shared" si="3"/>
        <v>4.140875438183155</v>
      </c>
      <c r="P64" s="25">
        <f t="shared" si="4"/>
        <v>0</v>
      </c>
      <c r="Q64" s="25">
        <f t="shared" si="5"/>
        <v>4.4264530546095795</v>
      </c>
      <c r="R64" s="25">
        <f t="shared" si="6"/>
        <v>6.0315371105273154</v>
      </c>
      <c r="S64">
        <f>INDEX(Incomplete_stream_anc_data!H:H, MATCH(Consolidated_stream_data!C64, Incomplete_stream_anc_data!B:B, 0))</f>
        <v>1</v>
      </c>
      <c r="T64">
        <f>INDEX(Incomplete_stream_anc_data!I:I, MATCH(Consolidated_stream_data!C64, Incomplete_stream_anc_data!B:B, 0))</f>
        <v>10</v>
      </c>
      <c r="U64">
        <f>INDEX(Incomplete_stream_anc_data!G:G, MATCH(Consolidated_stream_data!C64, Incomplete_stream_anc_data!B:B, 0))</f>
        <v>1.25</v>
      </c>
    </row>
    <row r="65" spans="1:21" x14ac:dyDescent="0.35">
      <c r="A65" s="1" t="s">
        <v>124</v>
      </c>
      <c r="B65" s="1" t="s">
        <v>126</v>
      </c>
      <c r="C65" s="1" t="str">
        <f t="shared" si="0"/>
        <v>Amouli_Televai_42689</v>
      </c>
      <c r="D65" s="3">
        <v>42689</v>
      </c>
      <c r="E65" s="1" t="s">
        <v>9</v>
      </c>
      <c r="F65" s="1" t="s">
        <v>100</v>
      </c>
      <c r="G65" s="1">
        <f>INDEX(GIS_streams!D:D, MATCH(Consolidated_stream_data!I65, GIS_streams!G:G, 0))</f>
        <v>-14.273113</v>
      </c>
      <c r="H65" s="1">
        <f>INDEX(GIS_streams!C:C, MATCH(Consolidated_stream_data!I65, GIS_streams!G:G, 0))</f>
        <v>-170.58319700000001</v>
      </c>
      <c r="I65" s="1" t="str">
        <f t="shared" si="1"/>
        <v>Amouli_Televai</v>
      </c>
      <c r="J65" s="1" t="s">
        <v>80</v>
      </c>
      <c r="K65" s="1">
        <v>1E-3</v>
      </c>
      <c r="L65" s="1">
        <v>0.03</v>
      </c>
      <c r="M65" s="1">
        <v>0.01</v>
      </c>
      <c r="N65" s="25">
        <f t="shared" si="2"/>
        <v>7.1394404106606121E-2</v>
      </c>
      <c r="O65" s="25">
        <f t="shared" si="3"/>
        <v>2.1418321231981836</v>
      </c>
      <c r="P65" s="25">
        <f t="shared" si="4"/>
        <v>0.71394404106606124</v>
      </c>
      <c r="Q65" s="25">
        <f t="shared" si="5"/>
        <v>2.9271705683708511</v>
      </c>
      <c r="R65" s="25">
        <f t="shared" si="6"/>
        <v>2.9270980656612289</v>
      </c>
      <c r="S65">
        <f>INDEX(Incomplete_stream_anc_data!H:H, MATCH(Consolidated_stream_data!C65, Incomplete_stream_anc_data!B:B, 0))</f>
        <v>1</v>
      </c>
      <c r="T65">
        <f>INDEX(Incomplete_stream_anc_data!I:I, MATCH(Consolidated_stream_data!C65, Incomplete_stream_anc_data!B:B, 0))</f>
        <v>0</v>
      </c>
      <c r="U65">
        <f>INDEX(Incomplete_stream_anc_data!G:G, MATCH(Consolidated_stream_data!C65, Incomplete_stream_anc_data!B:B, 0))</f>
        <v>9.5</v>
      </c>
    </row>
    <row r="66" spans="1:21" x14ac:dyDescent="0.35">
      <c r="A66" s="1" t="s">
        <v>124</v>
      </c>
      <c r="B66" s="1" t="s">
        <v>126</v>
      </c>
      <c r="C66" s="1" t="str">
        <f t="shared" ref="C66:C127" si="7">E66&amp;"_"&amp;F66&amp;"_"&amp;D66</f>
        <v>Fagaitua_Tialu_42689</v>
      </c>
      <c r="D66" s="3">
        <v>42689</v>
      </c>
      <c r="E66" s="1" t="s">
        <v>103</v>
      </c>
      <c r="F66" s="1" t="s">
        <v>104</v>
      </c>
      <c r="G66" s="1">
        <f>INDEX(GIS_streams!D:D, MATCH(Consolidated_stream_data!I66, GIS_streams!G:G, 0))</f>
        <v>-14.268012000000001</v>
      </c>
      <c r="H66" s="1">
        <f>INDEX(GIS_streams!C:C, MATCH(Consolidated_stream_data!I66, GIS_streams!G:G, 0))</f>
        <v>-170.612202999999</v>
      </c>
      <c r="I66" s="1" t="str">
        <f t="shared" ref="I66:I127" si="8">E66&amp;"_"&amp;F66</f>
        <v>Fagaitua_Tialu</v>
      </c>
      <c r="J66" s="1" t="s">
        <v>80</v>
      </c>
      <c r="K66" s="1">
        <v>7.0000000000000001E-3</v>
      </c>
      <c r="L66" s="1">
        <v>0.105</v>
      </c>
      <c r="M66" s="1">
        <v>4.0000000000000001E-3</v>
      </c>
      <c r="N66" s="25">
        <f t="shared" si="2"/>
        <v>0.49976082874624289</v>
      </c>
      <c r="O66" s="25">
        <f t="shared" si="3"/>
        <v>7.4964124311936429</v>
      </c>
      <c r="P66" s="25">
        <f t="shared" si="4"/>
        <v>0.28557761642642449</v>
      </c>
      <c r="Q66" s="25">
        <f t="shared" ref="Q66:Q127" si="9">P66+O66+N66</f>
        <v>8.2817508763663099</v>
      </c>
      <c r="R66" s="25">
        <f t="shared" si="6"/>
        <v>8.2815265568064476</v>
      </c>
      <c r="S66">
        <f>INDEX(Incomplete_stream_anc_data!H:H, MATCH(Consolidated_stream_data!C66, Incomplete_stream_anc_data!B:B, 0))</f>
        <v>2</v>
      </c>
      <c r="T66">
        <f>INDEX(Incomplete_stream_anc_data!I:I, MATCH(Consolidated_stream_data!C66, Incomplete_stream_anc_data!B:B, 0))</f>
        <v>0</v>
      </c>
      <c r="U66">
        <f>INDEX(Incomplete_stream_anc_data!G:G, MATCH(Consolidated_stream_data!C66, Incomplete_stream_anc_data!B:B, 0))</f>
        <v>11.25</v>
      </c>
    </row>
    <row r="67" spans="1:21" x14ac:dyDescent="0.35">
      <c r="A67" s="1" t="s">
        <v>124</v>
      </c>
      <c r="B67" s="1" t="s">
        <v>126</v>
      </c>
      <c r="C67" s="1" t="str">
        <f t="shared" si="7"/>
        <v>Fagaitua_Siapapa_42689</v>
      </c>
      <c r="D67" s="3">
        <v>42689</v>
      </c>
      <c r="E67" s="1" t="s">
        <v>103</v>
      </c>
      <c r="F67" s="1" t="s">
        <v>105</v>
      </c>
      <c r="G67" s="1">
        <f>INDEX(GIS_streams!D:D, MATCH(Consolidated_stream_data!I67, GIS_streams!G:G, 0))</f>
        <v>-14.267779000000001</v>
      </c>
      <c r="H67" s="1">
        <f>INDEX(GIS_streams!C:C, MATCH(Consolidated_stream_data!I67, GIS_streams!G:G, 0))</f>
        <v>-170.61465899999899</v>
      </c>
      <c r="I67" s="1" t="str">
        <f t="shared" si="8"/>
        <v>Fagaitua_Siapapa</v>
      </c>
      <c r="J67" s="1" t="s">
        <v>80</v>
      </c>
      <c r="K67" s="1">
        <v>4.0000000000000001E-3</v>
      </c>
      <c r="L67" s="1">
        <v>5.8000000000000003E-2</v>
      </c>
      <c r="M67" s="1">
        <v>0.10199999999999999</v>
      </c>
      <c r="N67" s="25">
        <f t="shared" ref="N67:N130" si="10">K67/(14.0067*0.001)</f>
        <v>0.28557761642642449</v>
      </c>
      <c r="O67" s="25">
        <f t="shared" ref="O67:O130" si="11">L67/(14.0067*0.001)</f>
        <v>4.140875438183155</v>
      </c>
      <c r="P67" s="25">
        <f t="shared" ref="P67:P130" si="12">M67/(14.0067*0.001)</f>
        <v>7.282229218873824</v>
      </c>
      <c r="Q67" s="25">
        <f t="shared" si="9"/>
        <v>11.708682273483403</v>
      </c>
      <c r="R67" s="25">
        <f t="shared" ref="R67:R130" si="13">IF(ISERR(Q67+(Q67-0.37)*(T67-0.001)/(35.27-T67)),Q67,Q67+(Q67-0.37)*(T67-0.001)/(35.27-T67))</f>
        <v>26.558866084052788</v>
      </c>
      <c r="S67">
        <f>INDEX(Incomplete_stream_anc_data!H:H, MATCH(Consolidated_stream_data!C67, Incomplete_stream_anc_data!B:B, 0))</f>
        <v>1</v>
      </c>
      <c r="T67">
        <f>INDEX(Incomplete_stream_anc_data!I:I, MATCH(Consolidated_stream_data!C67, Incomplete_stream_anc_data!B:B, 0))</f>
        <v>20</v>
      </c>
      <c r="U67">
        <f>INDEX(Incomplete_stream_anc_data!G:G, MATCH(Consolidated_stream_data!C67, Incomplete_stream_anc_data!B:B, 0))</f>
        <v>0.5</v>
      </c>
    </row>
    <row r="68" spans="1:21" x14ac:dyDescent="0.35">
      <c r="A68" s="1" t="s">
        <v>124</v>
      </c>
      <c r="B68" s="1" t="s">
        <v>126</v>
      </c>
      <c r="C68" s="1" t="str">
        <f t="shared" si="7"/>
        <v>Alega_Alega_42689</v>
      </c>
      <c r="D68" s="3">
        <v>42689</v>
      </c>
      <c r="E68" s="1" t="s">
        <v>8</v>
      </c>
      <c r="F68" s="1" t="s">
        <v>8</v>
      </c>
      <c r="G68" s="1">
        <f>INDEX(GIS_streams!D:D, MATCH(Consolidated_stream_data!I68, GIS_streams!G:G, 0))</f>
        <v>-14.2798789999999</v>
      </c>
      <c r="H68" s="1">
        <f>INDEX(GIS_streams!C:C, MATCH(Consolidated_stream_data!I68, GIS_streams!G:G, 0))</f>
        <v>-170.637811</v>
      </c>
      <c r="I68" s="1" t="str">
        <f t="shared" si="8"/>
        <v>Alega_Alega</v>
      </c>
      <c r="J68" s="1" t="s">
        <v>80</v>
      </c>
      <c r="K68" s="1">
        <v>1E-3</v>
      </c>
      <c r="L68" s="1">
        <v>0.22600000000000001</v>
      </c>
      <c r="M68" s="1">
        <v>6.0000000000000001E-3</v>
      </c>
      <c r="N68" s="25">
        <f t="shared" si="10"/>
        <v>7.1394404106606121E-2</v>
      </c>
      <c r="O68" s="25">
        <f t="shared" si="11"/>
        <v>16.135135328092986</v>
      </c>
      <c r="P68" s="25">
        <f t="shared" si="12"/>
        <v>0.42836642463963676</v>
      </c>
      <c r="Q68" s="25">
        <f t="shared" si="9"/>
        <v>16.634896156839229</v>
      </c>
      <c r="R68" s="25">
        <f t="shared" si="13"/>
        <v>16.634435002992991</v>
      </c>
      <c r="S68">
        <f>INDEX(Incomplete_stream_anc_data!H:H, MATCH(Consolidated_stream_data!C68, Incomplete_stream_anc_data!B:B, 0))</f>
        <v>3</v>
      </c>
      <c r="T68">
        <f>INDEX(Incomplete_stream_anc_data!I:I, MATCH(Consolidated_stream_data!C68, Incomplete_stream_anc_data!B:B, 0))</f>
        <v>0</v>
      </c>
      <c r="U68">
        <f>INDEX(Incomplete_stream_anc_data!G:G, MATCH(Consolidated_stream_data!C68, Incomplete_stream_anc_data!B:B, 0))</f>
        <v>3.5</v>
      </c>
    </row>
    <row r="69" spans="1:21" x14ac:dyDescent="0.35">
      <c r="A69" s="1" t="s">
        <v>124</v>
      </c>
      <c r="B69" s="1" t="s">
        <v>126</v>
      </c>
      <c r="C69" s="1" t="str">
        <f t="shared" si="7"/>
        <v>Masefau_Talaloa_42689</v>
      </c>
      <c r="D69" s="3">
        <v>42689</v>
      </c>
      <c r="E69" s="1" t="s">
        <v>110</v>
      </c>
      <c r="F69" s="1" t="s">
        <v>111</v>
      </c>
      <c r="G69" s="1">
        <f>INDEX(GIS_streams!D:D, MATCH(Consolidated_stream_data!I69, GIS_streams!G:G, 0))</f>
        <v>-14.255492</v>
      </c>
      <c r="H69" s="1">
        <f>INDEX(GIS_streams!C:C, MATCH(Consolidated_stream_data!I69, GIS_streams!G:G, 0))</f>
        <v>-170.63214300000001</v>
      </c>
      <c r="I69" s="1" t="str">
        <f t="shared" si="8"/>
        <v>Masefau_Talaloa</v>
      </c>
      <c r="J69" s="1" t="s">
        <v>80</v>
      </c>
      <c r="K69" s="1">
        <v>2E-3</v>
      </c>
      <c r="L69" s="1">
        <v>1.6E-2</v>
      </c>
      <c r="M69" s="1">
        <v>3.9E-2</v>
      </c>
      <c r="N69" s="25">
        <f t="shared" si="10"/>
        <v>0.14278880821321224</v>
      </c>
      <c r="O69" s="25">
        <f t="shared" si="11"/>
        <v>1.1423104657056979</v>
      </c>
      <c r="P69" s="25">
        <f t="shared" si="12"/>
        <v>2.7843817601576388</v>
      </c>
      <c r="Q69" s="25">
        <f t="shared" si="9"/>
        <v>4.0694810340765493</v>
      </c>
      <c r="R69" s="25">
        <f t="shared" si="13"/>
        <v>8.7321232594004989</v>
      </c>
      <c r="S69">
        <f>INDEX(Incomplete_stream_anc_data!H:H, MATCH(Consolidated_stream_data!C69, Incomplete_stream_anc_data!B:B, 0))</f>
        <v>3</v>
      </c>
      <c r="T69">
        <f>INDEX(Incomplete_stream_anc_data!I:I, MATCH(Consolidated_stream_data!C69, Incomplete_stream_anc_data!B:B, 0))</f>
        <v>19.666666666666668</v>
      </c>
      <c r="U69">
        <f>INDEX(Incomplete_stream_anc_data!G:G, MATCH(Consolidated_stream_data!C69, Incomplete_stream_anc_data!B:B, 0))</f>
        <v>0</v>
      </c>
    </row>
    <row r="70" spans="1:21" x14ac:dyDescent="0.35">
      <c r="A70" s="1" t="s">
        <v>124</v>
      </c>
      <c r="B70" s="1" t="s">
        <v>126</v>
      </c>
      <c r="C70" s="1" t="str">
        <f t="shared" si="7"/>
        <v>Laulii_Vaitele_42689</v>
      </c>
      <c r="D70" s="3">
        <v>42689</v>
      </c>
      <c r="E70" s="1" t="s">
        <v>11</v>
      </c>
      <c r="F70" s="1" t="s">
        <v>94</v>
      </c>
      <c r="G70" s="1">
        <f>INDEX(GIS_streams!D:D, MATCH(Consolidated_stream_data!I70, GIS_streams!G:G, 0))</f>
        <v>-14.2878969999999</v>
      </c>
      <c r="H70" s="1">
        <f>INDEX(GIS_streams!C:C, MATCH(Consolidated_stream_data!I70, GIS_streams!G:G, 0))</f>
        <v>-170.653075</v>
      </c>
      <c r="I70" s="1" t="str">
        <f t="shared" si="8"/>
        <v>Laulii_Vaitele</v>
      </c>
      <c r="J70" s="1" t="s">
        <v>80</v>
      </c>
      <c r="K70" s="1">
        <v>1E-3</v>
      </c>
      <c r="L70" s="1">
        <v>9.2999999999999999E-2</v>
      </c>
      <c r="M70" s="1">
        <v>3.0000000000000001E-3</v>
      </c>
      <c r="N70" s="25">
        <f t="shared" si="10"/>
        <v>7.1394404106606121E-2</v>
      </c>
      <c r="O70" s="25">
        <f t="shared" si="11"/>
        <v>6.6396795819143692</v>
      </c>
      <c r="P70" s="25">
        <f t="shared" si="12"/>
        <v>0.21418321231981838</v>
      </c>
      <c r="Q70" s="25">
        <f t="shared" si="9"/>
        <v>6.9252571983407929</v>
      </c>
      <c r="R70" s="25">
        <f t="shared" si="13"/>
        <v>6.9250713390496577</v>
      </c>
      <c r="S70">
        <f>INDEX(Incomplete_stream_anc_data!H:H, MATCH(Consolidated_stream_data!C70, Incomplete_stream_anc_data!B:B, 0))</f>
        <v>3</v>
      </c>
      <c r="T70">
        <f>INDEX(Incomplete_stream_anc_data!I:I, MATCH(Consolidated_stream_data!C70, Incomplete_stream_anc_data!B:B, 0))</f>
        <v>0</v>
      </c>
      <c r="U70">
        <f>INDEX(Incomplete_stream_anc_data!G:G, MATCH(Consolidated_stream_data!C70, Incomplete_stream_anc_data!B:B, 0))</f>
        <v>2.5</v>
      </c>
    </row>
    <row r="71" spans="1:21" x14ac:dyDescent="0.35">
      <c r="A71" s="1" t="s">
        <v>124</v>
      </c>
      <c r="B71" s="1" t="s">
        <v>126</v>
      </c>
      <c r="C71" s="1" t="str">
        <f t="shared" si="7"/>
        <v>Masausi_Vaipito_42689</v>
      </c>
      <c r="D71" s="3">
        <v>42689</v>
      </c>
      <c r="E71" s="1" t="s">
        <v>107</v>
      </c>
      <c r="F71" s="1" t="s">
        <v>109</v>
      </c>
      <c r="G71" s="1">
        <f>INDEX(GIS_streams!D:D, MATCH(Consolidated_stream_data!I71, GIS_streams!G:G, 0))</f>
        <v>-14.259080000000001</v>
      </c>
      <c r="H71" s="1">
        <f>INDEX(GIS_streams!C:C, MATCH(Consolidated_stream_data!I71, GIS_streams!G:G, 0))</f>
        <v>-170.606361999999</v>
      </c>
      <c r="I71" s="1" t="str">
        <f t="shared" si="8"/>
        <v>Masausi_Vaipito</v>
      </c>
      <c r="J71" s="1" t="s">
        <v>80</v>
      </c>
      <c r="K71" s="1">
        <v>2E-3</v>
      </c>
      <c r="L71" s="1">
        <v>4.2999999999999997E-2</v>
      </c>
      <c r="M71" s="1">
        <v>1E-3</v>
      </c>
      <c r="N71" s="25">
        <f t="shared" si="10"/>
        <v>0.14278880821321224</v>
      </c>
      <c r="O71" s="25">
        <f t="shared" si="11"/>
        <v>3.0699593765840629</v>
      </c>
      <c r="P71" s="25">
        <f t="shared" si="12"/>
        <v>7.1394404106606121E-2</v>
      </c>
      <c r="Q71" s="25">
        <f t="shared" si="9"/>
        <v>3.2841425889038813</v>
      </c>
      <c r="R71" s="25">
        <f t="shared" si="13"/>
        <v>3.2840599650709099</v>
      </c>
      <c r="S71">
        <f>INDEX(Incomplete_stream_anc_data!H:H, MATCH(Consolidated_stream_data!C71, Incomplete_stream_anc_data!B:B, 0))</f>
        <v>2</v>
      </c>
      <c r="T71">
        <f>INDEX(Incomplete_stream_anc_data!I:I, MATCH(Consolidated_stream_data!C71, Incomplete_stream_anc_data!B:B, 0))</f>
        <v>0</v>
      </c>
      <c r="U71">
        <f>INDEX(Incomplete_stream_anc_data!G:G, MATCH(Consolidated_stream_data!C71, Incomplete_stream_anc_data!B:B, 0))</f>
        <v>9.25</v>
      </c>
    </row>
    <row r="72" spans="1:21" x14ac:dyDescent="0.35">
      <c r="A72" s="1" t="s">
        <v>124</v>
      </c>
      <c r="B72" s="1" t="s">
        <v>126</v>
      </c>
      <c r="C72" s="1" t="str">
        <f t="shared" si="7"/>
        <v>Masausi_Panata_42689</v>
      </c>
      <c r="D72" s="3">
        <v>42689</v>
      </c>
      <c r="E72" s="1" t="s">
        <v>107</v>
      </c>
      <c r="F72" s="1" t="s">
        <v>108</v>
      </c>
      <c r="G72" s="1">
        <f>INDEX(GIS_streams!D:D, MATCH(Consolidated_stream_data!I72, GIS_streams!G:G, 0))</f>
        <v>-14.258925</v>
      </c>
      <c r="H72" s="1">
        <f>INDEX(GIS_streams!C:C, MATCH(Consolidated_stream_data!I72, GIS_streams!G:G, 0))</f>
        <v>-170.60518300000001</v>
      </c>
      <c r="I72" s="1" t="str">
        <f t="shared" si="8"/>
        <v>Masausi_Panata</v>
      </c>
      <c r="J72" s="1" t="s">
        <v>80</v>
      </c>
      <c r="K72" s="1">
        <v>2E-3</v>
      </c>
      <c r="L72" s="1">
        <v>5.8000000000000003E-2</v>
      </c>
      <c r="M72" s="1">
        <v>3.0000000000000001E-3</v>
      </c>
      <c r="N72" s="25">
        <f t="shared" si="10"/>
        <v>0.14278880821321224</v>
      </c>
      <c r="O72" s="25">
        <f t="shared" si="11"/>
        <v>4.140875438183155</v>
      </c>
      <c r="P72" s="25">
        <f t="shared" si="12"/>
        <v>0.21418321231981838</v>
      </c>
      <c r="Q72" s="25">
        <f t="shared" si="9"/>
        <v>4.4978474587161852</v>
      </c>
      <c r="R72" s="25">
        <f t="shared" si="13"/>
        <v>4.4977304230638255</v>
      </c>
      <c r="S72">
        <f>INDEX(Incomplete_stream_anc_data!H:H, MATCH(Consolidated_stream_data!C72, Incomplete_stream_anc_data!B:B, 0))</f>
        <v>3</v>
      </c>
      <c r="T72">
        <f>INDEX(Incomplete_stream_anc_data!I:I, MATCH(Consolidated_stream_data!C72, Incomplete_stream_anc_data!B:B, 0))</f>
        <v>0</v>
      </c>
      <c r="U72">
        <f>INDEX(Incomplete_stream_anc_data!G:G, MATCH(Consolidated_stream_data!C72, Incomplete_stream_anc_data!B:B, 0))</f>
        <v>3.25</v>
      </c>
    </row>
    <row r="73" spans="1:21" x14ac:dyDescent="0.35">
      <c r="A73" s="1" t="s">
        <v>124</v>
      </c>
      <c r="B73" s="1" t="s">
        <v>127</v>
      </c>
      <c r="C73" s="1" t="str">
        <f t="shared" si="7"/>
        <v>Afono_Pago_42690</v>
      </c>
      <c r="D73" s="3">
        <v>42690</v>
      </c>
      <c r="E73" s="1" t="s">
        <v>12</v>
      </c>
      <c r="F73" s="1" t="s">
        <v>113</v>
      </c>
      <c r="G73" s="1">
        <f>INDEX(GIS_streams!D:D, MATCH(Consolidated_stream_data!I73, GIS_streams!G:G, 0))</f>
        <v>-14.259043</v>
      </c>
      <c r="H73" s="1">
        <f>INDEX(GIS_streams!C:C, MATCH(Consolidated_stream_data!I73, GIS_streams!G:G, 0))</f>
        <v>-170.651612</v>
      </c>
      <c r="I73" s="1" t="str">
        <f t="shared" si="8"/>
        <v>Afono_Pago</v>
      </c>
      <c r="J73" s="1" t="s">
        <v>80</v>
      </c>
      <c r="K73" s="1">
        <v>1E-3</v>
      </c>
      <c r="L73" s="1">
        <v>0.112</v>
      </c>
      <c r="M73" s="1">
        <v>3.0000000000000001E-3</v>
      </c>
      <c r="N73" s="25">
        <f t="shared" si="10"/>
        <v>7.1394404106606121E-2</v>
      </c>
      <c r="O73" s="25">
        <f t="shared" si="11"/>
        <v>7.9961732599398863</v>
      </c>
      <c r="P73" s="25">
        <f t="shared" si="12"/>
        <v>0.21418321231981838</v>
      </c>
      <c r="Q73" s="25">
        <f t="shared" si="9"/>
        <v>8.2817508763663099</v>
      </c>
      <c r="R73" s="25">
        <f t="shared" si="13"/>
        <v>8.2817508763663099</v>
      </c>
      <c r="S73">
        <f>INDEX(Incomplete_stream_anc_data!H:H, MATCH(Consolidated_stream_data!C73, Incomplete_stream_anc_data!B:B, 0))</f>
        <v>4</v>
      </c>
      <c r="T73" t="str">
        <f>INDEX(Incomplete_stream_anc_data!I:I, MATCH(Consolidated_stream_data!C73, Incomplete_stream_anc_data!B:B, 0))</f>
        <v/>
      </c>
      <c r="U73">
        <f>INDEX(Incomplete_stream_anc_data!G:G, MATCH(Consolidated_stream_data!C73, Incomplete_stream_anc_data!B:B, 0))</f>
        <v>1.25</v>
      </c>
    </row>
    <row r="74" spans="1:21" x14ac:dyDescent="0.35">
      <c r="A74" s="1" t="s">
        <v>124</v>
      </c>
      <c r="B74" s="1" t="s">
        <v>127</v>
      </c>
      <c r="C74" s="1" t="str">
        <f t="shared" si="7"/>
        <v>Vatia_Lausaa_42690</v>
      </c>
      <c r="D74" s="3">
        <v>42690</v>
      </c>
      <c r="E74" s="1" t="s">
        <v>14</v>
      </c>
      <c r="F74" s="1" t="s">
        <v>123</v>
      </c>
      <c r="G74" s="1">
        <f>INDEX(GIS_streams!D:D, MATCH(Consolidated_stream_data!I74, GIS_streams!G:G, 0))</f>
        <v>-14.2514699999999</v>
      </c>
      <c r="H74" s="1">
        <f>INDEX(GIS_streams!C:C, MATCH(Consolidated_stream_data!I74, GIS_streams!G:G, 0))</f>
        <v>-170.673528</v>
      </c>
      <c r="I74" s="1" t="str">
        <f t="shared" si="8"/>
        <v>Vatia_Lausaa</v>
      </c>
      <c r="J74" s="1" t="s">
        <v>80</v>
      </c>
      <c r="K74" s="1">
        <v>1E-3</v>
      </c>
      <c r="L74" s="1">
        <v>3.6999999999999998E-2</v>
      </c>
      <c r="M74" s="1">
        <v>4.0000000000000001E-3</v>
      </c>
      <c r="N74" s="25">
        <f t="shared" si="10"/>
        <v>7.1394404106606121E-2</v>
      </c>
      <c r="O74" s="25">
        <f t="shared" si="11"/>
        <v>2.6415929519444266</v>
      </c>
      <c r="P74" s="25">
        <f t="shared" si="12"/>
        <v>0.28557761642642449</v>
      </c>
      <c r="Q74" s="25">
        <f t="shared" si="9"/>
        <v>2.9985649724774572</v>
      </c>
      <c r="R74" s="25">
        <f t="shared" si="13"/>
        <v>2.9985649724774572</v>
      </c>
      <c r="S74">
        <f>INDEX(Incomplete_stream_anc_data!H:H, MATCH(Consolidated_stream_data!C74, Incomplete_stream_anc_data!B:B, 0))</f>
        <v>1</v>
      </c>
      <c r="T74" t="str">
        <f>INDEX(Incomplete_stream_anc_data!I:I, MATCH(Consolidated_stream_data!C74, Incomplete_stream_anc_data!B:B, 0))</f>
        <v/>
      </c>
      <c r="U74">
        <f>INDEX(Incomplete_stream_anc_data!G:G, MATCH(Consolidated_stream_data!C74, Incomplete_stream_anc_data!B:B, 0))</f>
        <v>20.5</v>
      </c>
    </row>
    <row r="75" spans="1:21" x14ac:dyDescent="0.35">
      <c r="A75" s="1" t="s">
        <v>124</v>
      </c>
      <c r="B75" s="1" t="s">
        <v>127</v>
      </c>
      <c r="C75" s="1" t="str">
        <f t="shared" si="7"/>
        <v>Fagasa_Leele_42690</v>
      </c>
      <c r="D75" s="3">
        <v>42690</v>
      </c>
      <c r="E75" s="1" t="s">
        <v>117</v>
      </c>
      <c r="F75" s="1" t="s">
        <v>118</v>
      </c>
      <c r="G75" s="1">
        <f>INDEX(GIS_streams!D:D, MATCH(Consolidated_stream_data!I75, GIS_streams!G:G, 0))</f>
        <v>-14.285985</v>
      </c>
      <c r="H75" s="1">
        <f>INDEX(GIS_streams!C:C, MATCH(Consolidated_stream_data!I75, GIS_streams!G:G, 0))</f>
        <v>-170.720485</v>
      </c>
      <c r="I75" s="1" t="str">
        <f t="shared" si="8"/>
        <v>Fagasa_Leele</v>
      </c>
      <c r="J75" s="1" t="s">
        <v>80</v>
      </c>
      <c r="K75" s="1">
        <v>1E-3</v>
      </c>
      <c r="L75" s="1">
        <v>6.0999999999999999E-2</v>
      </c>
      <c r="M75" s="1">
        <v>2E-3</v>
      </c>
      <c r="N75" s="25">
        <f t="shared" si="10"/>
        <v>7.1394404106606121E-2</v>
      </c>
      <c r="O75" s="25">
        <f t="shared" si="11"/>
        <v>4.3550586505029729</v>
      </c>
      <c r="P75" s="25">
        <f t="shared" si="12"/>
        <v>0.14278880821321224</v>
      </c>
      <c r="Q75" s="25">
        <f t="shared" si="9"/>
        <v>4.5692418628227909</v>
      </c>
      <c r="R75" s="25">
        <f t="shared" si="13"/>
        <v>4.5692418628227909</v>
      </c>
      <c r="S75">
        <f>INDEX(Incomplete_stream_anc_data!H:H, MATCH(Consolidated_stream_data!C75, Incomplete_stream_anc_data!B:B, 0))</f>
        <v>4</v>
      </c>
      <c r="T75" t="str">
        <f>INDEX(Incomplete_stream_anc_data!I:I, MATCH(Consolidated_stream_data!C75, Incomplete_stream_anc_data!B:B, 0))</f>
        <v/>
      </c>
      <c r="U75">
        <f>INDEX(Incomplete_stream_anc_data!G:G, MATCH(Consolidated_stream_data!C75, Incomplete_stream_anc_data!B:B, 0))</f>
        <v>0.5</v>
      </c>
    </row>
    <row r="76" spans="1:21" x14ac:dyDescent="0.35">
      <c r="A76" s="1" t="s">
        <v>124</v>
      </c>
      <c r="B76" s="1" t="s">
        <v>127</v>
      </c>
      <c r="C76" s="1" t="str">
        <f t="shared" si="7"/>
        <v>Fagasa_Agasii_42690</v>
      </c>
      <c r="D76" s="3">
        <v>42690</v>
      </c>
      <c r="E76" s="1" t="s">
        <v>117</v>
      </c>
      <c r="F76" s="1" t="s">
        <v>119</v>
      </c>
      <c r="G76" s="1">
        <f>INDEX(GIS_streams!D:D, MATCH(Consolidated_stream_data!I76, GIS_streams!G:G, 0))</f>
        <v>-14.288163000000001</v>
      </c>
      <c r="H76" s="1">
        <f>INDEX(GIS_streams!C:C, MATCH(Consolidated_stream_data!I76, GIS_streams!G:G, 0))</f>
        <v>-170.72437199999899</v>
      </c>
      <c r="I76" s="1" t="str">
        <f t="shared" si="8"/>
        <v>Fagasa_Agasii</v>
      </c>
      <c r="J76" s="1" t="s">
        <v>80</v>
      </c>
      <c r="K76" s="1">
        <v>2E-3</v>
      </c>
      <c r="L76" s="1">
        <v>0.14599999999999999</v>
      </c>
      <c r="M76" s="1">
        <v>1.4E-2</v>
      </c>
      <c r="N76" s="25">
        <f t="shared" si="10"/>
        <v>0.14278880821321224</v>
      </c>
      <c r="O76" s="25">
        <f t="shared" si="11"/>
        <v>10.423582999564493</v>
      </c>
      <c r="P76" s="25">
        <f t="shared" si="12"/>
        <v>0.99952165749248578</v>
      </c>
      <c r="Q76" s="25">
        <f t="shared" si="9"/>
        <v>11.565893465270189</v>
      </c>
      <c r="R76" s="25">
        <f t="shared" si="13"/>
        <v>11.565893465270189</v>
      </c>
      <c r="S76">
        <f>INDEX(Incomplete_stream_anc_data!H:H, MATCH(Consolidated_stream_data!C76, Incomplete_stream_anc_data!B:B, 0))</f>
        <v>3</v>
      </c>
      <c r="T76" t="str">
        <f>INDEX(Incomplete_stream_anc_data!I:I, MATCH(Consolidated_stream_data!C76, Incomplete_stream_anc_data!B:B, 0))</f>
        <v/>
      </c>
      <c r="U76">
        <f>INDEX(Incomplete_stream_anc_data!G:G, MATCH(Consolidated_stream_data!C76, Incomplete_stream_anc_data!B:B, 0))</f>
        <v>2.5</v>
      </c>
    </row>
    <row r="77" spans="1:21" x14ac:dyDescent="0.35">
      <c r="A77" s="1" t="s">
        <v>124</v>
      </c>
      <c r="B77" s="1" t="s">
        <v>127</v>
      </c>
      <c r="C77" s="1" t="str">
        <f t="shared" si="7"/>
        <v>Vatia_Gaoa_42690</v>
      </c>
      <c r="D77" s="3">
        <v>42690</v>
      </c>
      <c r="E77" s="1" t="s">
        <v>14</v>
      </c>
      <c r="F77" s="1" t="s">
        <v>122</v>
      </c>
      <c r="G77" s="1">
        <f>INDEX(GIS_streams!D:D, MATCH(Consolidated_stream_data!I77, GIS_streams!G:G, 0))</f>
        <v>-14.250759</v>
      </c>
      <c r="H77" s="1">
        <f>INDEX(GIS_streams!C:C, MATCH(Consolidated_stream_data!I77, GIS_streams!G:G, 0))</f>
        <v>-170.67560800000001</v>
      </c>
      <c r="I77" s="1" t="str">
        <f t="shared" si="8"/>
        <v>Vatia_Gaoa</v>
      </c>
      <c r="J77" s="1" t="s">
        <v>80</v>
      </c>
      <c r="K77" s="1">
        <v>1E-3</v>
      </c>
      <c r="L77" s="1">
        <v>3.1E-2</v>
      </c>
      <c r="M77" s="1">
        <v>3.5999999999999997E-2</v>
      </c>
      <c r="N77" s="25">
        <f t="shared" si="10"/>
        <v>7.1394404106606121E-2</v>
      </c>
      <c r="O77" s="25">
        <f t="shared" si="11"/>
        <v>2.2132265273047897</v>
      </c>
      <c r="P77" s="25">
        <f t="shared" si="12"/>
        <v>2.5701985478378204</v>
      </c>
      <c r="Q77" s="25">
        <f t="shared" si="9"/>
        <v>4.8548194792492154</v>
      </c>
      <c r="R77" s="25">
        <f t="shared" si="13"/>
        <v>4.8548194792492154</v>
      </c>
      <c r="S77">
        <f>INDEX(Incomplete_stream_anc_data!H:H, MATCH(Consolidated_stream_data!C77, Incomplete_stream_anc_data!B:B, 0))</f>
        <v>4</v>
      </c>
      <c r="T77" t="str">
        <f>INDEX(Incomplete_stream_anc_data!I:I, MATCH(Consolidated_stream_data!C77, Incomplete_stream_anc_data!B:B, 0))</f>
        <v/>
      </c>
      <c r="U77">
        <f>INDEX(Incomplete_stream_anc_data!G:G, MATCH(Consolidated_stream_data!C77, Incomplete_stream_anc_data!B:B, 0))</f>
        <v>6</v>
      </c>
    </row>
    <row r="78" spans="1:21" x14ac:dyDescent="0.35">
      <c r="A78" s="1" t="s">
        <v>124</v>
      </c>
      <c r="B78" s="1" t="s">
        <v>127</v>
      </c>
      <c r="C78" s="1" t="str">
        <f t="shared" si="7"/>
        <v>Vatia_Faatafe_42690</v>
      </c>
      <c r="D78" s="3">
        <v>42690</v>
      </c>
      <c r="E78" s="1" t="s">
        <v>14</v>
      </c>
      <c r="F78" s="1" t="s">
        <v>121</v>
      </c>
      <c r="G78" s="1">
        <f>INDEX(GIS_streams!D:D, MATCH(Consolidated_stream_data!I78, GIS_streams!G:G, 0))</f>
        <v>-14.251433</v>
      </c>
      <c r="H78" s="1">
        <f>INDEX(GIS_streams!C:C, MATCH(Consolidated_stream_data!I78, GIS_streams!G:G, 0))</f>
        <v>-170.67263700000001</v>
      </c>
      <c r="I78" s="1" t="str">
        <f t="shared" si="8"/>
        <v>Vatia_Faatafe</v>
      </c>
      <c r="J78" s="1" t="s">
        <v>80</v>
      </c>
      <c r="K78" s="1">
        <v>1E-3</v>
      </c>
      <c r="L78" s="1">
        <v>0.03</v>
      </c>
      <c r="M78" s="1">
        <v>1.6E-2</v>
      </c>
      <c r="N78" s="25">
        <f t="shared" si="10"/>
        <v>7.1394404106606121E-2</v>
      </c>
      <c r="O78" s="25">
        <f t="shared" si="11"/>
        <v>2.1418321231981836</v>
      </c>
      <c r="P78" s="25">
        <f t="shared" si="12"/>
        <v>1.1423104657056979</v>
      </c>
      <c r="Q78" s="25">
        <f t="shared" si="9"/>
        <v>3.3555369930104875</v>
      </c>
      <c r="R78" s="25">
        <f t="shared" si="13"/>
        <v>3.3555369930104875</v>
      </c>
      <c r="S78">
        <f>INDEX(Incomplete_stream_anc_data!H:H, MATCH(Consolidated_stream_data!C78, Incomplete_stream_anc_data!B:B, 0))</f>
        <v>3</v>
      </c>
      <c r="T78" t="str">
        <f>INDEX(Incomplete_stream_anc_data!I:I, MATCH(Consolidated_stream_data!C78, Incomplete_stream_anc_data!B:B, 0))</f>
        <v/>
      </c>
      <c r="U78">
        <f>INDEX(Incomplete_stream_anc_data!G:G, MATCH(Consolidated_stream_data!C78, Incomplete_stream_anc_data!B:B, 0))</f>
        <v>12.5</v>
      </c>
    </row>
    <row r="79" spans="1:21" x14ac:dyDescent="0.35">
      <c r="A79" s="1" t="s">
        <v>124</v>
      </c>
      <c r="B79" s="1" t="s">
        <v>127</v>
      </c>
      <c r="C79" s="1" t="str">
        <f t="shared" si="7"/>
        <v>Aua_Lalomauna_42690</v>
      </c>
      <c r="D79" s="3">
        <v>42690</v>
      </c>
      <c r="E79" s="1" t="s">
        <v>13</v>
      </c>
      <c r="F79" s="1" t="s">
        <v>116</v>
      </c>
      <c r="G79" s="1">
        <f>INDEX(GIS_streams!D:D, MATCH(Consolidated_stream_data!I79, GIS_streams!G:G, 0))</f>
        <v>-14.2707</v>
      </c>
      <c r="H79" s="1">
        <f>INDEX(GIS_streams!C:C, MATCH(Consolidated_stream_data!I79, GIS_streams!G:G, 0))</f>
        <v>-170.664986</v>
      </c>
      <c r="I79" s="1" t="str">
        <f t="shared" si="8"/>
        <v>Aua_Lalomauna</v>
      </c>
      <c r="J79" s="1" t="s">
        <v>80</v>
      </c>
      <c r="K79" s="1">
        <v>5.0000000000000001E-3</v>
      </c>
      <c r="L79" s="1">
        <v>0.249</v>
      </c>
      <c r="M79" s="1">
        <v>0.33100000000000002</v>
      </c>
      <c r="N79" s="25">
        <f t="shared" si="10"/>
        <v>0.35697202053303062</v>
      </c>
      <c r="O79" s="25">
        <f t="shared" si="11"/>
        <v>17.777206622544924</v>
      </c>
      <c r="P79" s="25">
        <f t="shared" si="12"/>
        <v>23.631547759286626</v>
      </c>
      <c r="Q79" s="25">
        <f t="shared" si="9"/>
        <v>41.765726402364578</v>
      </c>
      <c r="R79" s="25">
        <f t="shared" si="13"/>
        <v>41.765726402364578</v>
      </c>
      <c r="S79">
        <f>INDEX(Incomplete_stream_anc_data!H:H, MATCH(Consolidated_stream_data!C79, Incomplete_stream_anc_data!B:B, 0))</f>
        <v>2</v>
      </c>
      <c r="T79" t="str">
        <f>INDEX(Incomplete_stream_anc_data!I:I, MATCH(Consolidated_stream_data!C79, Incomplete_stream_anc_data!B:B, 0))</f>
        <v/>
      </c>
      <c r="U79">
        <f>INDEX(Incomplete_stream_anc_data!G:G, MATCH(Consolidated_stream_data!C79, Incomplete_stream_anc_data!B:B, 0))</f>
        <v>5</v>
      </c>
    </row>
    <row r="80" spans="1:21" x14ac:dyDescent="0.35">
      <c r="A80" s="1" t="s">
        <v>124</v>
      </c>
      <c r="B80" s="1" t="s">
        <v>127</v>
      </c>
      <c r="C80" s="1" t="str">
        <f t="shared" si="7"/>
        <v>Amalau_Tiaiu_42690</v>
      </c>
      <c r="D80" s="3">
        <v>42690</v>
      </c>
      <c r="E80" s="1" t="s">
        <v>114</v>
      </c>
      <c r="F80" s="1" t="s">
        <v>115</v>
      </c>
      <c r="G80" s="1">
        <f>INDEX(GIS_streams!D:D, MATCH(Consolidated_stream_data!I80, GIS_streams!G:G, 0))</f>
        <v>-14.253042000000001</v>
      </c>
      <c r="H80" s="1">
        <f>INDEX(GIS_streams!C:C, MATCH(Consolidated_stream_data!I80, GIS_streams!G:G, 0))</f>
        <v>-170.65840499999899</v>
      </c>
      <c r="I80" s="1" t="str">
        <f t="shared" si="8"/>
        <v>Amalau_Tiaiu</v>
      </c>
      <c r="J80" s="1" t="s">
        <v>80</v>
      </c>
      <c r="K80" s="1">
        <v>0</v>
      </c>
      <c r="L80" s="1">
        <v>3.5999999999999997E-2</v>
      </c>
      <c r="M80" s="1">
        <v>3.0000000000000001E-3</v>
      </c>
      <c r="N80" s="25">
        <f t="shared" si="10"/>
        <v>0</v>
      </c>
      <c r="O80" s="25">
        <f t="shared" si="11"/>
        <v>2.5701985478378204</v>
      </c>
      <c r="P80" s="25">
        <f t="shared" si="12"/>
        <v>0.21418321231981838</v>
      </c>
      <c r="Q80" s="25">
        <f t="shared" si="9"/>
        <v>2.7843817601576388</v>
      </c>
      <c r="R80" s="25">
        <f t="shared" si="13"/>
        <v>2.7843817601576388</v>
      </c>
      <c r="S80">
        <f>INDEX(Incomplete_stream_anc_data!H:H, MATCH(Consolidated_stream_data!C80, Incomplete_stream_anc_data!B:B, 0))</f>
        <v>4</v>
      </c>
      <c r="T80" t="str">
        <f>INDEX(Incomplete_stream_anc_data!I:I, MATCH(Consolidated_stream_data!C80, Incomplete_stream_anc_data!B:B, 0))</f>
        <v/>
      </c>
      <c r="U80">
        <f>INDEX(Incomplete_stream_anc_data!G:G, MATCH(Consolidated_stream_data!C80, Incomplete_stream_anc_data!B:B, 0))</f>
        <v>10.5</v>
      </c>
    </row>
    <row r="81" spans="1:21" x14ac:dyDescent="0.35">
      <c r="A81" s="1" t="s">
        <v>124</v>
      </c>
      <c r="B81" s="1" t="s">
        <v>127</v>
      </c>
      <c r="C81" s="1" t="str">
        <f t="shared" si="7"/>
        <v>Aoa_Vaitolu_42690</v>
      </c>
      <c r="D81" s="3">
        <v>42690</v>
      </c>
      <c r="E81" s="1" t="s">
        <v>15</v>
      </c>
      <c r="F81" s="1" t="s">
        <v>102</v>
      </c>
      <c r="G81" s="1">
        <f>INDEX(GIS_streams!D:D, MATCH(Consolidated_stream_data!I81, GIS_streams!G:G, 0))</f>
        <v>-14.2622319999999</v>
      </c>
      <c r="H81" s="1">
        <f>INDEX(GIS_streams!C:C, MATCH(Consolidated_stream_data!I81, GIS_streams!G:G, 0))</f>
        <v>-170.58982900000001</v>
      </c>
      <c r="I81" s="1" t="str">
        <f t="shared" si="8"/>
        <v>Aoa_Vaitolu</v>
      </c>
      <c r="J81" s="1" t="s">
        <v>80</v>
      </c>
      <c r="K81" s="1">
        <v>3.0000000000000001E-3</v>
      </c>
      <c r="L81" s="1">
        <v>0.40100000000000002</v>
      </c>
      <c r="M81" s="1">
        <v>4.2999999999999997E-2</v>
      </c>
      <c r="N81" s="25">
        <f t="shared" si="10"/>
        <v>0.21418321231981838</v>
      </c>
      <c r="O81" s="25">
        <f t="shared" si="11"/>
        <v>28.629156046749056</v>
      </c>
      <c r="P81" s="25">
        <f t="shared" si="12"/>
        <v>3.0699593765840629</v>
      </c>
      <c r="Q81" s="25">
        <f t="shared" si="9"/>
        <v>31.913298635652936</v>
      </c>
      <c r="R81" s="25">
        <f t="shared" si="13"/>
        <v>31.912404297727342</v>
      </c>
      <c r="S81">
        <f>INDEX(Incomplete_stream_anc_data!H:H, MATCH(Consolidated_stream_data!C81, Incomplete_stream_anc_data!B:B, 0))</f>
        <v>3</v>
      </c>
      <c r="T81">
        <f>INDEX(Incomplete_stream_anc_data!I:I, MATCH(Consolidated_stream_data!C81, Incomplete_stream_anc_data!B:B, 0))</f>
        <v>0</v>
      </c>
      <c r="U81">
        <f>INDEX(Incomplete_stream_anc_data!G:G, MATCH(Consolidated_stream_data!C81, Incomplete_stream_anc_data!B:B, 0))</f>
        <v>1.5</v>
      </c>
    </row>
    <row r="82" spans="1:21" x14ac:dyDescent="0.35">
      <c r="A82" s="1" t="s">
        <v>124</v>
      </c>
      <c r="B82" s="1" t="s">
        <v>127</v>
      </c>
      <c r="C82" s="161" t="str">
        <f t="shared" si="7"/>
        <v>Fagatele_No name_42690</v>
      </c>
      <c r="D82" s="72">
        <v>42690</v>
      </c>
      <c r="E82" s="161" t="s">
        <v>106</v>
      </c>
      <c r="F82" s="161" t="s">
        <v>84</v>
      </c>
      <c r="G82" s="161">
        <f>INDEX(GIS_streams!D:D, MATCH(Consolidated_stream_data!I82, GIS_streams!G:G, 0))</f>
        <v>-14.365201000000001</v>
      </c>
      <c r="H82" s="161">
        <f>INDEX(GIS_streams!C:C, MATCH(Consolidated_stream_data!I82, GIS_streams!G:G, 0))</f>
        <v>-170.75969900000001</v>
      </c>
      <c r="I82" s="161" t="str">
        <f t="shared" si="8"/>
        <v>Fagatele_No name</v>
      </c>
      <c r="J82" s="161" t="s">
        <v>80</v>
      </c>
      <c r="K82" s="161">
        <v>0</v>
      </c>
      <c r="L82" s="161">
        <v>1.0999999999999999E-2</v>
      </c>
      <c r="M82" s="161">
        <v>3.0000000000000001E-3</v>
      </c>
      <c r="N82" s="25">
        <f t="shared" si="10"/>
        <v>0</v>
      </c>
      <c r="O82" s="25">
        <f t="shared" si="11"/>
        <v>0.78533844517266727</v>
      </c>
      <c r="P82" s="25">
        <f t="shared" si="12"/>
        <v>0.21418321231981838</v>
      </c>
      <c r="Q82" s="162">
        <f t="shared" si="9"/>
        <v>0.99952165749248567</v>
      </c>
      <c r="R82" s="25">
        <f t="shared" si="13"/>
        <v>0.99950380884895029</v>
      </c>
      <c r="S82" s="163">
        <v>0</v>
      </c>
      <c r="T82" s="163">
        <v>0</v>
      </c>
      <c r="U82" s="163">
        <v>0</v>
      </c>
    </row>
    <row r="83" spans="1:21" x14ac:dyDescent="0.35">
      <c r="A83" s="2" t="s">
        <v>129</v>
      </c>
      <c r="B83" s="2" t="s">
        <v>130</v>
      </c>
      <c r="C83" s="1" t="str">
        <f t="shared" si="7"/>
        <v>Fagamalo_Matavai_42716</v>
      </c>
      <c r="D83" s="3">
        <v>42716</v>
      </c>
      <c r="E83" s="1" t="s">
        <v>85</v>
      </c>
      <c r="F83" s="1" t="s">
        <v>86</v>
      </c>
      <c r="G83" s="1">
        <f>INDEX(GIS_streams!D:D, MATCH(Consolidated_stream_data!I83, GIS_streams!G:G, 0))</f>
        <v>-14.298992</v>
      </c>
      <c r="H83" s="1">
        <f>INDEX(GIS_streams!C:C, MATCH(Consolidated_stream_data!I83, GIS_streams!G:G, 0))</f>
        <v>-170.81014400000001</v>
      </c>
      <c r="I83" s="1" t="str">
        <f t="shared" si="8"/>
        <v>Fagamalo_Matavai</v>
      </c>
      <c r="J83" s="1" t="s">
        <v>80</v>
      </c>
      <c r="K83" s="1">
        <v>2E-3</v>
      </c>
      <c r="L83" s="1">
        <v>4.8000000000000001E-2</v>
      </c>
      <c r="M83" s="1">
        <v>3.3000000000000002E-2</v>
      </c>
      <c r="N83" s="25">
        <f t="shared" si="10"/>
        <v>0.14278880821321224</v>
      </c>
      <c r="O83" s="25">
        <f t="shared" si="11"/>
        <v>3.426931397117094</v>
      </c>
      <c r="P83" s="25">
        <f t="shared" si="12"/>
        <v>2.356015335518002</v>
      </c>
      <c r="Q83" s="25">
        <f t="shared" si="9"/>
        <v>5.9257355408483088</v>
      </c>
      <c r="R83" s="25">
        <f t="shared" si="13"/>
        <v>5.9257355408483088</v>
      </c>
      <c r="S83">
        <f>INDEX(Incomplete_stream_anc_data!H:H, MATCH(Consolidated_stream_data!C83, Incomplete_stream_anc_data!B:B, 0))</f>
        <v>4</v>
      </c>
      <c r="T83" t="str">
        <f>INDEX(Incomplete_stream_anc_data!I:I, MATCH(Consolidated_stream_data!C83, Incomplete_stream_anc_data!B:B, 0))</f>
        <v/>
      </c>
      <c r="U83">
        <f>INDEX(Incomplete_stream_anc_data!G:G, MATCH(Consolidated_stream_data!C83, Incomplete_stream_anc_data!B:B, 0))</f>
        <v>6.5</v>
      </c>
    </row>
    <row r="84" spans="1:21" x14ac:dyDescent="0.35">
      <c r="A84" s="2" t="s">
        <v>129</v>
      </c>
      <c r="B84" s="2" t="s">
        <v>130</v>
      </c>
      <c r="C84" s="1" t="str">
        <f t="shared" si="7"/>
        <v>Maloata_Maloata_42716</v>
      </c>
      <c r="D84" s="3">
        <v>42716</v>
      </c>
      <c r="E84" s="1" t="s">
        <v>88</v>
      </c>
      <c r="F84" s="1" t="s">
        <v>88</v>
      </c>
      <c r="G84" s="1">
        <f>INDEX(GIS_streams!D:D, MATCH(Consolidated_stream_data!I84, GIS_streams!G:G, 0))</f>
        <v>-14.304018018700001</v>
      </c>
      <c r="H84" s="1">
        <f>INDEX(GIS_streams!C:C, MATCH(Consolidated_stream_data!I84, GIS_streams!G:G, 0))</f>
        <v>-170.815471132</v>
      </c>
      <c r="I84" s="1" t="str">
        <f t="shared" si="8"/>
        <v>Maloata_Maloata</v>
      </c>
      <c r="J84" s="1" t="s">
        <v>80</v>
      </c>
      <c r="K84" s="1">
        <v>2E-3</v>
      </c>
      <c r="L84" s="1">
        <v>9.2999999999999999E-2</v>
      </c>
      <c r="M84" s="1">
        <v>0.14899999999999999</v>
      </c>
      <c r="N84" s="25">
        <f t="shared" si="10"/>
        <v>0.14278880821321224</v>
      </c>
      <c r="O84" s="25">
        <f t="shared" si="11"/>
        <v>6.6396795819143692</v>
      </c>
      <c r="P84" s="25">
        <f t="shared" si="12"/>
        <v>10.637766211884312</v>
      </c>
      <c r="Q84" s="25">
        <f t="shared" si="9"/>
        <v>17.420234602011892</v>
      </c>
      <c r="R84" s="25">
        <f t="shared" si="13"/>
        <v>17.420234602011892</v>
      </c>
      <c r="S84">
        <f>INDEX(Incomplete_stream_anc_data!H:H, MATCH(Consolidated_stream_data!C84, Incomplete_stream_anc_data!B:B, 0))</f>
        <v>3</v>
      </c>
      <c r="T84" t="str">
        <f>INDEX(Incomplete_stream_anc_data!I:I, MATCH(Consolidated_stream_data!C84, Incomplete_stream_anc_data!B:B, 0))</f>
        <v/>
      </c>
      <c r="U84">
        <f>INDEX(Incomplete_stream_anc_data!G:G, MATCH(Consolidated_stream_data!C84, Incomplete_stream_anc_data!B:B, 0))</f>
        <v>23.6</v>
      </c>
    </row>
    <row r="85" spans="1:21" x14ac:dyDescent="0.35">
      <c r="A85" s="2" t="s">
        <v>129</v>
      </c>
      <c r="B85" s="2" t="s">
        <v>130</v>
      </c>
      <c r="C85" s="1" t="str">
        <f t="shared" si="7"/>
        <v>Poloa_Vaitele_42716</v>
      </c>
      <c r="D85" s="3">
        <v>42716</v>
      </c>
      <c r="E85" s="1" t="s">
        <v>7</v>
      </c>
      <c r="F85" s="1" t="s">
        <v>94</v>
      </c>
      <c r="G85" s="1">
        <f>INDEX(GIS_streams!D:D, MATCH(Consolidated_stream_data!I85, GIS_streams!G:G, 0))</f>
        <v>-14.3142219999999</v>
      </c>
      <c r="H85" s="1">
        <f>INDEX(GIS_streams!C:C, MATCH(Consolidated_stream_data!I85, GIS_streams!G:G, 0))</f>
        <v>-170.833236</v>
      </c>
      <c r="I85" s="1" t="str">
        <f t="shared" si="8"/>
        <v>Poloa_Vaitele</v>
      </c>
      <c r="J85" s="1" t="s">
        <v>80</v>
      </c>
      <c r="K85" s="1">
        <v>5.0000000000000001E-3</v>
      </c>
      <c r="L85" s="1">
        <v>0.23</v>
      </c>
      <c r="M85" s="1">
        <v>2.3E-2</v>
      </c>
      <c r="N85" s="25">
        <f t="shared" si="10"/>
        <v>0.35697202053303062</v>
      </c>
      <c r="O85" s="25">
        <f t="shared" si="11"/>
        <v>16.420712944519408</v>
      </c>
      <c r="P85" s="25">
        <f t="shared" si="12"/>
        <v>1.6420712944519409</v>
      </c>
      <c r="Q85" s="25">
        <f t="shared" si="9"/>
        <v>18.419756259504382</v>
      </c>
      <c r="R85" s="25">
        <f t="shared" si="13"/>
        <v>25.233827112998046</v>
      </c>
      <c r="S85">
        <f>INDEX(Incomplete_stream_anc_data!H:H, MATCH(Consolidated_stream_data!C85, Incomplete_stream_anc_data!B:B, 0))</f>
        <v>4</v>
      </c>
      <c r="T85">
        <f>INDEX(Incomplete_stream_anc_data!I:I, MATCH(Consolidated_stream_data!C85, Incomplete_stream_anc_data!B:B, 0))</f>
        <v>9.6666666666666661</v>
      </c>
      <c r="U85">
        <f>INDEX(Incomplete_stream_anc_data!G:G, MATCH(Consolidated_stream_data!C85, Incomplete_stream_anc_data!B:B, 0))</f>
        <v>5.25</v>
      </c>
    </row>
    <row r="86" spans="1:21" x14ac:dyDescent="0.35">
      <c r="A86" s="2" t="s">
        <v>129</v>
      </c>
      <c r="B86" s="2" t="s">
        <v>130</v>
      </c>
      <c r="C86" s="1" t="str">
        <f t="shared" si="7"/>
        <v>Amanave_Puna_42716</v>
      </c>
      <c r="D86" s="3">
        <v>42716</v>
      </c>
      <c r="E86" s="1" t="s">
        <v>3</v>
      </c>
      <c r="F86" s="1" t="s">
        <v>82</v>
      </c>
      <c r="G86" s="1">
        <f>INDEX(GIS_streams!D:D, MATCH(Consolidated_stream_data!I86, GIS_streams!G:G, 0))</f>
        <v>-14.325013</v>
      </c>
      <c r="H86" s="1">
        <f>INDEX(GIS_streams!C:C, MATCH(Consolidated_stream_data!I86, GIS_streams!G:G, 0))</f>
        <v>-170.831087</v>
      </c>
      <c r="I86" s="1" t="str">
        <f t="shared" si="8"/>
        <v>Amanave_Puna</v>
      </c>
      <c r="J86" s="1" t="s">
        <v>80</v>
      </c>
      <c r="K86" s="1">
        <v>6.0000000000000001E-3</v>
      </c>
      <c r="L86" s="1">
        <v>0.16500000000000001</v>
      </c>
      <c r="M86" s="1">
        <v>0.01</v>
      </c>
      <c r="N86" s="25">
        <f t="shared" si="10"/>
        <v>0.42836642463963676</v>
      </c>
      <c r="O86" s="25">
        <f t="shared" si="11"/>
        <v>11.78007667759001</v>
      </c>
      <c r="P86" s="25">
        <f t="shared" si="12"/>
        <v>0.71394404106606124</v>
      </c>
      <c r="Q86" s="25">
        <f t="shared" si="9"/>
        <v>12.922387143295706</v>
      </c>
      <c r="R86" s="25">
        <f t="shared" si="13"/>
        <v>12.922387143295706</v>
      </c>
      <c r="S86">
        <f>INDEX(Incomplete_stream_anc_data!H:H, MATCH(Consolidated_stream_data!C86, Incomplete_stream_anc_data!B:B, 0))</f>
        <v>1</v>
      </c>
      <c r="T86" t="str">
        <f>INDEX(Incomplete_stream_anc_data!I:I, MATCH(Consolidated_stream_data!C86, Incomplete_stream_anc_data!B:B, 0))</f>
        <v/>
      </c>
      <c r="U86">
        <f>INDEX(Incomplete_stream_anc_data!G:G, MATCH(Consolidated_stream_data!C86, Incomplete_stream_anc_data!B:B, 0))</f>
        <v>8.75</v>
      </c>
    </row>
    <row r="87" spans="1:21" x14ac:dyDescent="0.35">
      <c r="A87" s="2" t="s">
        <v>129</v>
      </c>
      <c r="B87" s="2" t="s">
        <v>130</v>
      </c>
      <c r="C87" s="1" t="str">
        <f t="shared" si="7"/>
        <v>Amanave_Laloafu_42716</v>
      </c>
      <c r="D87" s="3">
        <v>42716</v>
      </c>
      <c r="E87" s="1" t="s">
        <v>3</v>
      </c>
      <c r="F87" s="1" t="s">
        <v>81</v>
      </c>
      <c r="G87" s="1">
        <f>INDEX(GIS_streams!D:D, MATCH(Consolidated_stream_data!I87, GIS_streams!G:G, 0))</f>
        <v>-14.325937</v>
      </c>
      <c r="H87" s="1">
        <f>INDEX(GIS_streams!C:C, MATCH(Consolidated_stream_data!I87, GIS_streams!G:G, 0))</f>
        <v>-170.830352</v>
      </c>
      <c r="I87" s="1" t="str">
        <f t="shared" si="8"/>
        <v>Amanave_Laloafu</v>
      </c>
      <c r="J87" s="1" t="s">
        <v>80</v>
      </c>
      <c r="K87" s="1">
        <v>4.0000000000000001E-3</v>
      </c>
      <c r="L87" s="1">
        <v>4.0000000000000001E-3</v>
      </c>
      <c r="M87" s="1">
        <v>1.9E-2</v>
      </c>
      <c r="N87" s="25">
        <f t="shared" si="10"/>
        <v>0.28557761642642449</v>
      </c>
      <c r="O87" s="25">
        <f t="shared" si="11"/>
        <v>0.28557761642642449</v>
      </c>
      <c r="P87" s="25">
        <f t="shared" si="12"/>
        <v>1.3564936780255163</v>
      </c>
      <c r="Q87" s="25">
        <f t="shared" si="9"/>
        <v>1.9276489108783654</v>
      </c>
      <c r="R87" s="25">
        <f t="shared" si="13"/>
        <v>1.9276047473141216</v>
      </c>
      <c r="S87">
        <f>INDEX(Incomplete_stream_anc_data!H:H, MATCH(Consolidated_stream_data!C87, Incomplete_stream_anc_data!B:B, 0))</f>
        <v>3</v>
      </c>
      <c r="T87">
        <f>INDEX(Incomplete_stream_anc_data!I:I, MATCH(Consolidated_stream_data!C87, Incomplete_stream_anc_data!B:B, 0))</f>
        <v>0</v>
      </c>
      <c r="U87">
        <f>INDEX(Incomplete_stream_anc_data!G:G, MATCH(Consolidated_stream_data!C87, Incomplete_stream_anc_data!B:B, 0))</f>
        <v>3</v>
      </c>
    </row>
    <row r="88" spans="1:21" x14ac:dyDescent="0.35">
      <c r="A88" s="2" t="s">
        <v>129</v>
      </c>
      <c r="B88" s="2" t="s">
        <v>130</v>
      </c>
      <c r="C88" s="1" t="str">
        <f t="shared" si="7"/>
        <v>Nua-Seetaga_Saonapule_42716</v>
      </c>
      <c r="D88" s="3">
        <v>42716</v>
      </c>
      <c r="E88" s="1" t="s">
        <v>6</v>
      </c>
      <c r="F88" s="1" t="s">
        <v>91</v>
      </c>
      <c r="G88" s="1">
        <f>INDEX(GIS_streams!D:D, MATCH(Consolidated_stream_data!I88, GIS_streams!G:G, 0))</f>
        <v>-14.32586</v>
      </c>
      <c r="H88" s="1">
        <f>INDEX(GIS_streams!C:C, MATCH(Consolidated_stream_data!I88, GIS_streams!G:G, 0))</f>
        <v>-170.811364</v>
      </c>
      <c r="I88" s="1" t="str">
        <f t="shared" si="8"/>
        <v>Nua-Seetaga_Saonapule</v>
      </c>
      <c r="J88" s="1" t="s">
        <v>80</v>
      </c>
      <c r="K88" s="1">
        <v>3.0000000000000001E-3</v>
      </c>
      <c r="L88" s="1">
        <v>2.8000000000000001E-2</v>
      </c>
      <c r="M88" s="1">
        <v>2.8000000000000001E-2</v>
      </c>
      <c r="N88" s="25">
        <f t="shared" si="10"/>
        <v>0.21418321231981838</v>
      </c>
      <c r="O88" s="25">
        <f t="shared" si="11"/>
        <v>1.9990433149849716</v>
      </c>
      <c r="P88" s="25">
        <f t="shared" si="12"/>
        <v>1.9990433149849716</v>
      </c>
      <c r="Q88" s="25">
        <f t="shared" si="9"/>
        <v>4.2122698422897615</v>
      </c>
      <c r="R88" s="25">
        <f t="shared" si="13"/>
        <v>4.2122698422897615</v>
      </c>
      <c r="S88">
        <f>INDEX(Incomplete_stream_anc_data!H:H, MATCH(Consolidated_stream_data!C88, Incomplete_stream_anc_data!B:B, 0))</f>
        <v>4</v>
      </c>
      <c r="T88" t="str">
        <f>INDEX(Incomplete_stream_anc_data!I:I, MATCH(Consolidated_stream_data!C88, Incomplete_stream_anc_data!B:B, 0))</f>
        <v/>
      </c>
      <c r="U88">
        <f>INDEX(Incomplete_stream_anc_data!G:G, MATCH(Consolidated_stream_data!C88, Incomplete_stream_anc_data!B:B, 0))</f>
        <v>5</v>
      </c>
    </row>
    <row r="89" spans="1:21" x14ac:dyDescent="0.35">
      <c r="A89" s="2" t="s">
        <v>129</v>
      </c>
      <c r="B89" s="2" t="s">
        <v>130</v>
      </c>
      <c r="C89" s="1" t="str">
        <f t="shared" si="7"/>
        <v>Asili_Asili_42716</v>
      </c>
      <c r="D89" s="3">
        <v>42716</v>
      </c>
      <c r="E89" s="1" t="s">
        <v>83</v>
      </c>
      <c r="F89" s="1" t="s">
        <v>83</v>
      </c>
      <c r="G89" s="1">
        <f>INDEX(GIS_streams!D:D, MATCH(Consolidated_stream_data!I89, GIS_streams!G:G, 0))</f>
        <v>-14.330902</v>
      </c>
      <c r="H89" s="1">
        <f>INDEX(GIS_streams!C:C, MATCH(Consolidated_stream_data!I89, GIS_streams!G:G, 0))</f>
        <v>-170.796165</v>
      </c>
      <c r="I89" s="1" t="str">
        <f t="shared" si="8"/>
        <v>Asili_Asili</v>
      </c>
      <c r="J89" s="1" t="s">
        <v>80</v>
      </c>
      <c r="K89" s="1">
        <v>2E-3</v>
      </c>
      <c r="L89" s="1">
        <v>1.4999999999999999E-2</v>
      </c>
      <c r="M89" s="1">
        <v>0.03</v>
      </c>
      <c r="N89" s="25">
        <f t="shared" si="10"/>
        <v>0.14278880821321224</v>
      </c>
      <c r="O89" s="25">
        <f t="shared" si="11"/>
        <v>1.0709160615990918</v>
      </c>
      <c r="P89" s="25">
        <f t="shared" si="12"/>
        <v>2.1418321231981836</v>
      </c>
      <c r="Q89" s="25">
        <f t="shared" si="9"/>
        <v>3.3555369930104879</v>
      </c>
      <c r="R89" s="25">
        <f t="shared" si="13"/>
        <v>3.3554523449528464</v>
      </c>
      <c r="S89">
        <f>INDEX(Incomplete_stream_anc_data!H:H, MATCH(Consolidated_stream_data!C89, Incomplete_stream_anc_data!B:B, 0))</f>
        <v>3</v>
      </c>
      <c r="T89">
        <f>INDEX(Incomplete_stream_anc_data!I:I, MATCH(Consolidated_stream_data!C89, Incomplete_stream_anc_data!B:B, 0))</f>
        <v>0</v>
      </c>
      <c r="U89">
        <f>INDEX(Incomplete_stream_anc_data!G:G, MATCH(Consolidated_stream_data!C89, Incomplete_stream_anc_data!B:B, 0))</f>
        <v>25</v>
      </c>
    </row>
    <row r="90" spans="1:21" x14ac:dyDescent="0.35">
      <c r="A90" s="2" t="s">
        <v>129</v>
      </c>
      <c r="B90" s="2" t="s">
        <v>130</v>
      </c>
      <c r="C90" s="1" t="str">
        <f t="shared" si="7"/>
        <v>Amaluia_Vaipuna_42716</v>
      </c>
      <c r="D90" s="3">
        <v>42716</v>
      </c>
      <c r="E90" s="1" t="s">
        <v>2</v>
      </c>
      <c r="F90" s="1" t="s">
        <v>79</v>
      </c>
      <c r="G90" s="1">
        <f>INDEX(GIS_streams!D:D, MATCH(Consolidated_stream_data!I90, GIS_streams!G:G, 0))</f>
        <v>-14.3336229999999</v>
      </c>
      <c r="H90" s="1">
        <f>INDEX(GIS_streams!C:C, MATCH(Consolidated_stream_data!I90, GIS_streams!G:G, 0))</f>
        <v>-170.79196300000001</v>
      </c>
      <c r="I90" s="1" t="str">
        <f t="shared" si="8"/>
        <v>Amaluia_Vaipuna</v>
      </c>
      <c r="J90" s="1" t="s">
        <v>80</v>
      </c>
      <c r="K90" s="1">
        <v>2E-3</v>
      </c>
      <c r="L90" s="1">
        <v>5.2999999999999999E-2</v>
      </c>
      <c r="M90" s="1">
        <v>2.7E-2</v>
      </c>
      <c r="N90" s="25">
        <f t="shared" si="10"/>
        <v>0.14278880821321224</v>
      </c>
      <c r="O90" s="25">
        <f t="shared" si="11"/>
        <v>3.7839034176501243</v>
      </c>
      <c r="P90" s="25">
        <f t="shared" si="12"/>
        <v>1.9276489108783652</v>
      </c>
      <c r="Q90" s="25">
        <f t="shared" si="9"/>
        <v>5.8543411367417013</v>
      </c>
      <c r="R90" s="25">
        <f t="shared" si="13"/>
        <v>5.8543411367417013</v>
      </c>
      <c r="S90">
        <f>INDEX(Incomplete_stream_anc_data!H:H, MATCH(Consolidated_stream_data!C90, Incomplete_stream_anc_data!B:B, 0))</f>
        <v>3</v>
      </c>
      <c r="T90" t="str">
        <f>INDEX(Incomplete_stream_anc_data!I:I, MATCH(Consolidated_stream_data!C90, Incomplete_stream_anc_data!B:B, 0))</f>
        <v/>
      </c>
      <c r="U90">
        <f>INDEX(Incomplete_stream_anc_data!G:G, MATCH(Consolidated_stream_data!C90, Incomplete_stream_anc_data!B:B, 0))</f>
        <v>7.25</v>
      </c>
    </row>
    <row r="91" spans="1:21" x14ac:dyDescent="0.35">
      <c r="A91" s="2" t="s">
        <v>129</v>
      </c>
      <c r="B91" s="2" t="s">
        <v>130</v>
      </c>
      <c r="C91" s="1" t="str">
        <f t="shared" si="7"/>
        <v>Leone_Leafu_42716</v>
      </c>
      <c r="D91" s="3">
        <v>42716</v>
      </c>
      <c r="E91" s="1" t="s">
        <v>5</v>
      </c>
      <c r="F91" s="1" t="s">
        <v>87</v>
      </c>
      <c r="G91" s="1">
        <f>INDEX(GIS_streams!D:D, MATCH(Consolidated_stream_data!I91, GIS_streams!G:G, 0))</f>
        <v>-14.335437000000001</v>
      </c>
      <c r="H91" s="1">
        <f>INDEX(GIS_streams!C:C, MATCH(Consolidated_stream_data!I91, GIS_streams!G:G, 0))</f>
        <v>-170.786172999999</v>
      </c>
      <c r="I91" s="1" t="str">
        <f t="shared" si="8"/>
        <v>Leone_Leafu</v>
      </c>
      <c r="J91" s="1" t="s">
        <v>80</v>
      </c>
      <c r="K91" s="1">
        <v>0</v>
      </c>
      <c r="L91" s="1">
        <v>0.28399999999999997</v>
      </c>
      <c r="M91" s="1">
        <v>2.1999999999999999E-2</v>
      </c>
      <c r="N91" s="25">
        <f t="shared" si="10"/>
        <v>0</v>
      </c>
      <c r="O91" s="25">
        <f t="shared" si="11"/>
        <v>20.276010766276137</v>
      </c>
      <c r="P91" s="25">
        <f t="shared" si="12"/>
        <v>1.5706768903453345</v>
      </c>
      <c r="Q91" s="25">
        <f t="shared" si="9"/>
        <v>21.846687656621473</v>
      </c>
      <c r="R91" s="25">
        <f t="shared" si="13"/>
        <v>21.846687656621473</v>
      </c>
      <c r="S91">
        <f>INDEX(Incomplete_stream_anc_data!H:H, MATCH(Consolidated_stream_data!C91, Incomplete_stream_anc_data!B:B, 0))</f>
        <v>3</v>
      </c>
      <c r="T91" t="str">
        <f>INDEX(Incomplete_stream_anc_data!I:I, MATCH(Consolidated_stream_data!C91, Incomplete_stream_anc_data!B:B, 0))</f>
        <v/>
      </c>
      <c r="U91">
        <f>INDEX(Incomplete_stream_anc_data!G:G, MATCH(Consolidated_stream_data!C91, Incomplete_stream_anc_data!B:B, 0))</f>
        <v>10</v>
      </c>
    </row>
    <row r="92" spans="1:21" x14ac:dyDescent="0.35">
      <c r="A92" s="2" t="s">
        <v>129</v>
      </c>
      <c r="B92" s="2" t="s">
        <v>130</v>
      </c>
      <c r="C92" s="1" t="str">
        <f t="shared" si="7"/>
        <v>Nuuuli_Amalie_42716</v>
      </c>
      <c r="D92" s="3">
        <v>42716</v>
      </c>
      <c r="E92" s="1" t="s">
        <v>92</v>
      </c>
      <c r="F92" s="1" t="s">
        <v>93</v>
      </c>
      <c r="G92" s="1">
        <f>INDEX(GIS_streams!D:D, MATCH(Consolidated_stream_data!I92, GIS_streams!G:G, 0))</f>
        <v>-14.310904000000001</v>
      </c>
      <c r="H92" s="1">
        <f>INDEX(GIS_streams!C:C, MATCH(Consolidated_stream_data!I92, GIS_streams!G:G, 0))</f>
        <v>-170.69734</v>
      </c>
      <c r="I92" s="1" t="str">
        <f t="shared" si="8"/>
        <v>Nuuuli_Amalie</v>
      </c>
      <c r="J92" s="1" t="s">
        <v>80</v>
      </c>
      <c r="K92" s="1">
        <v>1E-3</v>
      </c>
      <c r="L92" s="1">
        <v>9.5000000000000001E-2</v>
      </c>
      <c r="M92" s="1">
        <v>2.1000000000000001E-2</v>
      </c>
      <c r="N92" s="25">
        <f t="shared" si="10"/>
        <v>7.1394404106606121E-2</v>
      </c>
      <c r="O92" s="25">
        <f t="shared" si="11"/>
        <v>6.7824683901275815</v>
      </c>
      <c r="P92" s="25">
        <f t="shared" si="12"/>
        <v>1.4992824862387286</v>
      </c>
      <c r="Q92" s="25">
        <f t="shared" si="9"/>
        <v>8.3531452804729156</v>
      </c>
      <c r="R92" s="25">
        <f t="shared" si="13"/>
        <v>8.3531452804729156</v>
      </c>
      <c r="S92">
        <f>INDEX(Incomplete_stream_anc_data!H:H, MATCH(Consolidated_stream_data!C92, Incomplete_stream_anc_data!B:B, 0))</f>
        <v>3</v>
      </c>
      <c r="T92" t="str">
        <f>INDEX(Incomplete_stream_anc_data!I:I, MATCH(Consolidated_stream_data!C92, Incomplete_stream_anc_data!B:B, 0))</f>
        <v/>
      </c>
      <c r="U92">
        <f>INDEX(Incomplete_stream_anc_data!G:G, MATCH(Consolidated_stream_data!C92, Incomplete_stream_anc_data!B:B, 0))</f>
        <v>9.5</v>
      </c>
    </row>
    <row r="93" spans="1:21" x14ac:dyDescent="0.35">
      <c r="A93" s="2" t="s">
        <v>129</v>
      </c>
      <c r="B93" s="2" t="s">
        <v>130</v>
      </c>
      <c r="C93" s="1" t="str">
        <f t="shared" si="7"/>
        <v>Matuu_Afuelo_42716</v>
      </c>
      <c r="D93" s="3">
        <v>42716</v>
      </c>
      <c r="E93" s="1" t="s">
        <v>89</v>
      </c>
      <c r="F93" s="1" t="s">
        <v>90</v>
      </c>
      <c r="G93" s="1">
        <f>INDEX(GIS_streams!D:D, MATCH(Consolidated_stream_data!I93, GIS_streams!G:G, 0))</f>
        <v>-14.29884</v>
      </c>
      <c r="H93" s="1">
        <f>INDEX(GIS_streams!C:C, MATCH(Consolidated_stream_data!I93, GIS_streams!G:G, 0))</f>
        <v>-170.68323899999899</v>
      </c>
      <c r="I93" s="1" t="str">
        <f t="shared" si="8"/>
        <v>Matuu_Afuelo</v>
      </c>
      <c r="J93" s="1" t="s">
        <v>80</v>
      </c>
      <c r="K93" s="1">
        <v>2E-3</v>
      </c>
      <c r="L93" s="1">
        <v>9.2999999999999999E-2</v>
      </c>
      <c r="M93" s="1">
        <v>3.1E-2</v>
      </c>
      <c r="N93" s="25">
        <f t="shared" si="10"/>
        <v>0.14278880821321224</v>
      </c>
      <c r="O93" s="25">
        <f t="shared" si="11"/>
        <v>6.6396795819143692</v>
      </c>
      <c r="P93" s="25">
        <f t="shared" si="12"/>
        <v>2.2132265273047897</v>
      </c>
      <c r="Q93" s="25">
        <f t="shared" si="9"/>
        <v>8.9956949174323704</v>
      </c>
      <c r="R93" s="25">
        <f t="shared" si="13"/>
        <v>8.9954503556258079</v>
      </c>
      <c r="S93">
        <f>INDEX(Incomplete_stream_anc_data!H:H, MATCH(Consolidated_stream_data!C93, Incomplete_stream_anc_data!B:B, 0))</f>
        <v>2</v>
      </c>
      <c r="T93">
        <f>INDEX(Incomplete_stream_anc_data!I:I, MATCH(Consolidated_stream_data!C93, Incomplete_stream_anc_data!B:B, 0))</f>
        <v>0</v>
      </c>
      <c r="U93">
        <f>INDEX(Incomplete_stream_anc_data!G:G, MATCH(Consolidated_stream_data!C93, Incomplete_stream_anc_data!B:B, 0))</f>
        <v>6.5</v>
      </c>
    </row>
    <row r="94" spans="1:21" x14ac:dyDescent="0.35">
      <c r="A94" s="2" t="s">
        <v>129</v>
      </c>
      <c r="B94" s="2" t="s">
        <v>130</v>
      </c>
      <c r="C94" s="1" t="str">
        <f t="shared" si="7"/>
        <v>Fagaalu_Fagaalu_42716</v>
      </c>
      <c r="D94" s="3">
        <v>42716</v>
      </c>
      <c r="E94" s="1" t="s">
        <v>4</v>
      </c>
      <c r="F94" s="1" t="s">
        <v>4</v>
      </c>
      <c r="G94" s="1">
        <f>INDEX(GIS_streams!D:D, MATCH(Consolidated_stream_data!I94, GIS_streams!G:G, 0))</f>
        <v>-14.2914049999999</v>
      </c>
      <c r="H94" s="1">
        <f>INDEX(GIS_streams!C:C, MATCH(Consolidated_stream_data!I94, GIS_streams!G:G, 0))</f>
        <v>-170.683762</v>
      </c>
      <c r="I94" s="1" t="str">
        <f t="shared" si="8"/>
        <v>Fagaalu_Fagaalu</v>
      </c>
      <c r="J94" s="1" t="s">
        <v>80</v>
      </c>
      <c r="K94" s="1">
        <v>1E-3</v>
      </c>
      <c r="L94" s="1">
        <v>0.158</v>
      </c>
      <c r="M94" s="1">
        <v>1.0999999999999999E-2</v>
      </c>
      <c r="N94" s="25">
        <f t="shared" si="10"/>
        <v>7.1394404106606121E-2</v>
      </c>
      <c r="O94" s="25">
        <f t="shared" si="11"/>
        <v>11.280315848843767</v>
      </c>
      <c r="P94" s="25">
        <f t="shared" si="12"/>
        <v>0.78533844517266727</v>
      </c>
      <c r="Q94" s="25">
        <f t="shared" si="9"/>
        <v>12.13704869812304</v>
      </c>
      <c r="R94" s="25">
        <f t="shared" si="13"/>
        <v>12.13704869812304</v>
      </c>
      <c r="S94">
        <f>INDEX(Incomplete_stream_anc_data!H:H, MATCH(Consolidated_stream_data!C94, Incomplete_stream_anc_data!B:B, 0))</f>
        <v>3</v>
      </c>
      <c r="T94" t="str">
        <f>INDEX(Incomplete_stream_anc_data!I:I, MATCH(Consolidated_stream_data!C94, Incomplete_stream_anc_data!B:B, 0))</f>
        <v/>
      </c>
      <c r="U94">
        <f>INDEX(Incomplete_stream_anc_data!G:G, MATCH(Consolidated_stream_data!C94, Incomplete_stream_anc_data!B:B, 0))</f>
        <v>6.25</v>
      </c>
    </row>
    <row r="95" spans="1:21" ht="15.5" x14ac:dyDescent="0.35">
      <c r="A95" s="2" t="s">
        <v>129</v>
      </c>
      <c r="B95" s="2" t="s">
        <v>131</v>
      </c>
      <c r="C95" s="1" t="str">
        <f t="shared" si="7"/>
        <v>Amouli_Televai_42717</v>
      </c>
      <c r="D95" s="3">
        <v>42717</v>
      </c>
      <c r="E95" s="4" t="s">
        <v>9</v>
      </c>
      <c r="F95" s="1" t="s">
        <v>100</v>
      </c>
      <c r="G95" s="1">
        <f>INDEX(GIS_streams!D:D, MATCH(Consolidated_stream_data!I95, GIS_streams!G:G, 0))</f>
        <v>-14.273113</v>
      </c>
      <c r="H95" s="1">
        <f>INDEX(GIS_streams!C:C, MATCH(Consolidated_stream_data!I95, GIS_streams!G:G, 0))</f>
        <v>-170.58319700000001</v>
      </c>
      <c r="I95" s="1" t="str">
        <f t="shared" si="8"/>
        <v>Amouli_Televai</v>
      </c>
      <c r="J95" s="1" t="s">
        <v>80</v>
      </c>
      <c r="K95" s="1">
        <v>2E-3</v>
      </c>
      <c r="L95" s="1">
        <v>3.6999999999999998E-2</v>
      </c>
      <c r="M95" s="1">
        <v>0.17299999999999999</v>
      </c>
      <c r="N95" s="25">
        <f t="shared" si="10"/>
        <v>0.14278880821321224</v>
      </c>
      <c r="O95" s="25">
        <f t="shared" si="11"/>
        <v>2.6415929519444266</v>
      </c>
      <c r="P95" s="25">
        <f t="shared" si="12"/>
        <v>12.351231910442857</v>
      </c>
      <c r="Q95" s="25">
        <f t="shared" si="9"/>
        <v>15.135613670600495</v>
      </c>
      <c r="R95" s="25">
        <f t="shared" si="13"/>
        <v>15.135195025472324</v>
      </c>
      <c r="S95">
        <f>INDEX(Incomplete_stream_anc_data!H:H, MATCH(Consolidated_stream_data!C95, Incomplete_stream_anc_data!B:B, 0))</f>
        <v>2</v>
      </c>
      <c r="T95">
        <f>INDEX(Incomplete_stream_anc_data!I:I, MATCH(Consolidated_stream_data!C95, Incomplete_stream_anc_data!B:B, 0))</f>
        <v>0</v>
      </c>
      <c r="U95">
        <f>INDEX(Incomplete_stream_anc_data!G:G, MATCH(Consolidated_stream_data!C95, Incomplete_stream_anc_data!B:B, 0))</f>
        <v>6</v>
      </c>
    </row>
    <row r="96" spans="1:21" ht="15.5" x14ac:dyDescent="0.35">
      <c r="A96" s="2" t="s">
        <v>129</v>
      </c>
      <c r="B96" s="2" t="s">
        <v>131</v>
      </c>
      <c r="C96" s="1" t="str">
        <f t="shared" si="7"/>
        <v>Aoa_Tapua_42717</v>
      </c>
      <c r="D96" s="3">
        <v>42717</v>
      </c>
      <c r="E96" s="4" t="s">
        <v>15</v>
      </c>
      <c r="F96" s="1" t="s">
        <v>101</v>
      </c>
      <c r="G96" s="1">
        <f>INDEX(GIS_streams!D:D, MATCH(Consolidated_stream_data!I96, GIS_streams!G:G, 0))</f>
        <v>-14.2611589999999</v>
      </c>
      <c r="H96" s="1">
        <f>INDEX(GIS_streams!C:C, MATCH(Consolidated_stream_data!I96, GIS_streams!G:G, 0))</f>
        <v>-170.586556</v>
      </c>
      <c r="I96" s="1" t="str">
        <f t="shared" si="8"/>
        <v>Aoa_Tapua</v>
      </c>
      <c r="J96" s="1" t="s">
        <v>80</v>
      </c>
      <c r="K96" s="1">
        <v>0</v>
      </c>
      <c r="L96" s="1">
        <v>4.0000000000000001E-3</v>
      </c>
      <c r="M96" s="1">
        <v>3.5000000000000003E-2</v>
      </c>
      <c r="N96" s="25">
        <f t="shared" si="10"/>
        <v>0</v>
      </c>
      <c r="O96" s="25">
        <f t="shared" si="11"/>
        <v>0.28557761642642449</v>
      </c>
      <c r="P96" s="25">
        <f t="shared" si="12"/>
        <v>2.4988041437312147</v>
      </c>
      <c r="Q96" s="25">
        <f t="shared" si="9"/>
        <v>2.7843817601576393</v>
      </c>
      <c r="R96" s="25">
        <f t="shared" si="13"/>
        <v>3.4925827025669154</v>
      </c>
      <c r="S96">
        <f>INDEX(Incomplete_stream_anc_data!H:H, MATCH(Consolidated_stream_data!C96, Incomplete_stream_anc_data!B:B, 0))</f>
        <v>1</v>
      </c>
      <c r="T96">
        <f>INDEX(Incomplete_stream_anc_data!I:I, MATCH(Consolidated_stream_data!C96, Incomplete_stream_anc_data!B:B, 0))</f>
        <v>8</v>
      </c>
      <c r="U96">
        <f>INDEX(Incomplete_stream_anc_data!G:G, MATCH(Consolidated_stream_data!C96, Incomplete_stream_anc_data!B:B, 0))</f>
        <v>7.75</v>
      </c>
    </row>
    <row r="97" spans="1:21" ht="15.5" x14ac:dyDescent="0.35">
      <c r="A97" s="2" t="s">
        <v>129</v>
      </c>
      <c r="B97" s="2" t="s">
        <v>131</v>
      </c>
      <c r="C97" s="1" t="str">
        <f t="shared" si="7"/>
        <v>Aoa_Vaitolu_42717</v>
      </c>
      <c r="D97" s="3">
        <v>42717</v>
      </c>
      <c r="E97" s="4" t="s">
        <v>15</v>
      </c>
      <c r="F97" s="1" t="s">
        <v>102</v>
      </c>
      <c r="G97" s="1">
        <f>INDEX(GIS_streams!D:D, MATCH(Consolidated_stream_data!I97, GIS_streams!G:G, 0))</f>
        <v>-14.2622319999999</v>
      </c>
      <c r="H97" s="1">
        <f>INDEX(GIS_streams!C:C, MATCH(Consolidated_stream_data!I97, GIS_streams!G:G, 0))</f>
        <v>-170.58982900000001</v>
      </c>
      <c r="I97" s="1" t="str">
        <f t="shared" si="8"/>
        <v>Aoa_Vaitolu</v>
      </c>
      <c r="J97" s="1" t="s">
        <v>80</v>
      </c>
      <c r="K97" s="1">
        <v>1E-3</v>
      </c>
      <c r="L97" s="1">
        <v>8.2000000000000003E-2</v>
      </c>
      <c r="M97" s="1">
        <v>1E-3</v>
      </c>
      <c r="N97" s="25">
        <f t="shared" si="10"/>
        <v>7.1394404106606121E-2</v>
      </c>
      <c r="O97" s="25">
        <f t="shared" si="11"/>
        <v>5.8543411367417022</v>
      </c>
      <c r="P97" s="25">
        <f t="shared" si="12"/>
        <v>7.1394404106606121E-2</v>
      </c>
      <c r="Q97" s="25">
        <f t="shared" si="9"/>
        <v>5.9971299449549136</v>
      </c>
      <c r="R97" s="25">
        <f t="shared" si="13"/>
        <v>6.9264336316027366</v>
      </c>
      <c r="S97">
        <f>INDEX(Incomplete_stream_anc_data!H:H, MATCH(Consolidated_stream_data!C97, Incomplete_stream_anc_data!B:B, 0))</f>
        <v>2</v>
      </c>
      <c r="T97">
        <f>INDEX(Incomplete_stream_anc_data!I:I, MATCH(Consolidated_stream_data!C97, Incomplete_stream_anc_data!B:B, 0))</f>
        <v>5</v>
      </c>
      <c r="U97">
        <f>INDEX(Incomplete_stream_anc_data!G:G, MATCH(Consolidated_stream_data!C97, Incomplete_stream_anc_data!B:B, 0))</f>
        <v>7.25</v>
      </c>
    </row>
    <row r="98" spans="1:21" ht="15.5" x14ac:dyDescent="0.35">
      <c r="A98" s="2" t="s">
        <v>129</v>
      </c>
      <c r="B98" s="2" t="s">
        <v>131</v>
      </c>
      <c r="C98" s="1" t="str">
        <f t="shared" si="7"/>
        <v>Amouli_Laloi_42717</v>
      </c>
      <c r="D98" s="3">
        <v>42717</v>
      </c>
      <c r="E98" s="4" t="s">
        <v>9</v>
      </c>
      <c r="F98" s="1" t="s">
        <v>99</v>
      </c>
      <c r="G98" s="1">
        <f>INDEX(GIS_streams!D:D, MATCH(Consolidated_stream_data!I98, GIS_streams!G:G, 0))</f>
        <v>-14.273793</v>
      </c>
      <c r="H98" s="1">
        <f>INDEX(GIS_streams!C:C, MATCH(Consolidated_stream_data!I98, GIS_streams!G:G, 0))</f>
        <v>-170.58573999999899</v>
      </c>
      <c r="I98" s="1" t="str">
        <f t="shared" si="8"/>
        <v>Amouli_Laloi</v>
      </c>
      <c r="J98" s="1" t="s">
        <v>80</v>
      </c>
      <c r="K98" s="1">
        <v>5.0000000000000001E-3</v>
      </c>
      <c r="L98" s="1">
        <v>3.6999999999999998E-2</v>
      </c>
      <c r="M98" s="1">
        <v>3.1E-2</v>
      </c>
      <c r="N98" s="25">
        <f t="shared" si="10"/>
        <v>0.35697202053303062</v>
      </c>
      <c r="O98" s="25">
        <f t="shared" si="11"/>
        <v>2.6415929519444266</v>
      </c>
      <c r="P98" s="25">
        <f t="shared" si="12"/>
        <v>2.2132265273047897</v>
      </c>
      <c r="Q98" s="25">
        <f t="shared" si="9"/>
        <v>5.2117914997822465</v>
      </c>
      <c r="R98" s="25">
        <f t="shared" si="13"/>
        <v>5.2116542218831885</v>
      </c>
      <c r="S98">
        <f>INDEX(Incomplete_stream_anc_data!H:H, MATCH(Consolidated_stream_data!C98, Incomplete_stream_anc_data!B:B, 0))</f>
        <v>0</v>
      </c>
      <c r="T98">
        <f>INDEX(Incomplete_stream_anc_data!I:I, MATCH(Consolidated_stream_data!C98, Incomplete_stream_anc_data!B:B, 0))</f>
        <v>0</v>
      </c>
      <c r="U98">
        <f>INDEX(Incomplete_stream_anc_data!G:G, MATCH(Consolidated_stream_data!C98, Incomplete_stream_anc_data!B:B, 0))</f>
        <v>8.5</v>
      </c>
    </row>
    <row r="99" spans="1:21" ht="15.5" x14ac:dyDescent="0.35">
      <c r="A99" s="2" t="s">
        <v>129</v>
      </c>
      <c r="B99" s="2" t="s">
        <v>131</v>
      </c>
      <c r="C99" s="1" t="str">
        <f t="shared" si="7"/>
        <v>Alofau_Nuu_42717</v>
      </c>
      <c r="D99" s="3">
        <v>42717</v>
      </c>
      <c r="E99" s="4" t="s">
        <v>96</v>
      </c>
      <c r="F99" s="1" t="s">
        <v>98</v>
      </c>
      <c r="G99" s="1">
        <f>INDEX(GIS_streams!D:D, MATCH(Consolidated_stream_data!I99, GIS_streams!G:G, 0))</f>
        <v>-14.276094000000001</v>
      </c>
      <c r="H99" s="1">
        <f>INDEX(GIS_streams!C:C, MATCH(Consolidated_stream_data!I99, GIS_streams!G:G, 0))</f>
        <v>-170.60317699999899</v>
      </c>
      <c r="I99" s="1" t="str">
        <f t="shared" si="8"/>
        <v>Alofau_Nuu</v>
      </c>
      <c r="J99" s="1" t="s">
        <v>80</v>
      </c>
      <c r="K99" s="1">
        <v>8.9999999999999993E-3</v>
      </c>
      <c r="L99" s="1">
        <v>2.5000000000000001E-2</v>
      </c>
      <c r="M99" s="1">
        <v>0.86799999999999999</v>
      </c>
      <c r="N99" s="25">
        <f t="shared" si="10"/>
        <v>0.64254963695945511</v>
      </c>
      <c r="O99" s="25">
        <f t="shared" si="11"/>
        <v>1.7848601026651532</v>
      </c>
      <c r="P99" s="25">
        <f t="shared" si="12"/>
        <v>61.970342764534116</v>
      </c>
      <c r="Q99" s="25">
        <f t="shared" si="9"/>
        <v>64.397752504158731</v>
      </c>
      <c r="R99" s="25">
        <f t="shared" si="13"/>
        <v>74.971744402681679</v>
      </c>
      <c r="S99">
        <f>INDEX(Incomplete_stream_anc_data!H:H, MATCH(Consolidated_stream_data!C99, Incomplete_stream_anc_data!B:B, 0))</f>
        <v>3</v>
      </c>
      <c r="T99">
        <f>INDEX(Incomplete_stream_anc_data!I:I, MATCH(Consolidated_stream_data!C99, Incomplete_stream_anc_data!B:B, 0))</f>
        <v>5</v>
      </c>
      <c r="U99">
        <f>INDEX(Incomplete_stream_anc_data!G:G, MATCH(Consolidated_stream_data!C99, Incomplete_stream_anc_data!B:B, 0))</f>
        <v>0.25</v>
      </c>
    </row>
    <row r="100" spans="1:21" ht="15.5" x14ac:dyDescent="0.35">
      <c r="A100" s="2" t="s">
        <v>129</v>
      </c>
      <c r="B100" s="2" t="s">
        <v>131</v>
      </c>
      <c r="C100" s="1" t="str">
        <f t="shared" si="7"/>
        <v>Alofau_Fogalilima_42717</v>
      </c>
      <c r="D100" s="3">
        <v>42717</v>
      </c>
      <c r="E100" s="4" t="s">
        <v>96</v>
      </c>
      <c r="F100" s="1" t="s">
        <v>97</v>
      </c>
      <c r="G100" s="1">
        <f>INDEX(GIS_streams!D:D, MATCH(Consolidated_stream_data!I100, GIS_streams!G:G, 0))</f>
        <v>-14.2735679999999</v>
      </c>
      <c r="H100" s="1">
        <f>INDEX(GIS_streams!C:C, MATCH(Consolidated_stream_data!I100, GIS_streams!G:G, 0))</f>
        <v>-170.60415</v>
      </c>
      <c r="I100" s="1" t="str">
        <f t="shared" si="8"/>
        <v>Alofau_Fogalilima</v>
      </c>
      <c r="J100" s="1" t="s">
        <v>80</v>
      </c>
      <c r="K100" s="1">
        <v>2E-3</v>
      </c>
      <c r="L100" s="1">
        <v>4.8000000000000001E-2</v>
      </c>
      <c r="M100" s="1">
        <v>3.3000000000000002E-2</v>
      </c>
      <c r="N100" s="25">
        <f t="shared" si="10"/>
        <v>0.14278880821321224</v>
      </c>
      <c r="O100" s="25">
        <f t="shared" si="11"/>
        <v>3.426931397117094</v>
      </c>
      <c r="P100" s="25">
        <f t="shared" si="12"/>
        <v>2.356015335518002</v>
      </c>
      <c r="Q100" s="25">
        <f t="shared" si="9"/>
        <v>5.9257355408483088</v>
      </c>
      <c r="R100" s="25">
        <f t="shared" si="13"/>
        <v>13.202039082526454</v>
      </c>
      <c r="S100">
        <f>INDEX(Incomplete_stream_anc_data!H:H, MATCH(Consolidated_stream_data!C100, Incomplete_stream_anc_data!B:B, 0))</f>
        <v>2</v>
      </c>
      <c r="T100">
        <f>INDEX(Incomplete_stream_anc_data!I:I, MATCH(Consolidated_stream_data!C100, Incomplete_stream_anc_data!B:B, 0))</f>
        <v>20</v>
      </c>
      <c r="U100">
        <f>INDEX(Incomplete_stream_anc_data!G:G, MATCH(Consolidated_stream_data!C100, Incomplete_stream_anc_data!B:B, 0))</f>
        <v>15</v>
      </c>
    </row>
    <row r="101" spans="1:21" ht="15.5" x14ac:dyDescent="0.35">
      <c r="A101" s="2" t="s">
        <v>129</v>
      </c>
      <c r="B101" s="2" t="s">
        <v>131</v>
      </c>
      <c r="C101" s="1" t="str">
        <f t="shared" si="7"/>
        <v>Masausi_Vaipito_42717</v>
      </c>
      <c r="D101" s="3">
        <v>42717</v>
      </c>
      <c r="E101" s="4" t="s">
        <v>107</v>
      </c>
      <c r="F101" s="1" t="s">
        <v>109</v>
      </c>
      <c r="G101" s="1">
        <f>INDEX(GIS_streams!D:D, MATCH(Consolidated_stream_data!I101, GIS_streams!G:G, 0))</f>
        <v>-14.259080000000001</v>
      </c>
      <c r="H101" s="1">
        <f>INDEX(GIS_streams!C:C, MATCH(Consolidated_stream_data!I101, GIS_streams!G:G, 0))</f>
        <v>-170.606361999999</v>
      </c>
      <c r="I101" s="1" t="str">
        <f t="shared" si="8"/>
        <v>Masausi_Vaipito</v>
      </c>
      <c r="J101" s="1" t="s">
        <v>80</v>
      </c>
      <c r="K101" s="1">
        <v>1E-3</v>
      </c>
      <c r="L101" s="1">
        <v>5.8000000000000003E-2</v>
      </c>
      <c r="M101" s="1">
        <v>7.0000000000000001E-3</v>
      </c>
      <c r="N101" s="25">
        <f t="shared" si="10"/>
        <v>7.1394404106606121E-2</v>
      </c>
      <c r="O101" s="25">
        <f t="shared" si="11"/>
        <v>4.140875438183155</v>
      </c>
      <c r="P101" s="25">
        <f t="shared" si="12"/>
        <v>0.49976082874624289</v>
      </c>
      <c r="Q101" s="25">
        <f t="shared" si="9"/>
        <v>4.7120306710360031</v>
      </c>
      <c r="R101" s="25">
        <f t="shared" si="13"/>
        <v>4.7119075627096345</v>
      </c>
      <c r="S101">
        <f>INDEX(Incomplete_stream_anc_data!H:H, MATCH(Consolidated_stream_data!C101, Incomplete_stream_anc_data!B:B, 0))</f>
        <v>1</v>
      </c>
      <c r="T101">
        <f>INDEX(Incomplete_stream_anc_data!I:I, MATCH(Consolidated_stream_data!C101, Incomplete_stream_anc_data!B:B, 0))</f>
        <v>0</v>
      </c>
      <c r="U101">
        <f>INDEX(Incomplete_stream_anc_data!G:G, MATCH(Consolidated_stream_data!C101, Incomplete_stream_anc_data!B:B, 0))</f>
        <v>29.5</v>
      </c>
    </row>
    <row r="102" spans="1:21" ht="15.5" x14ac:dyDescent="0.35">
      <c r="A102" s="2" t="s">
        <v>129</v>
      </c>
      <c r="B102" s="2" t="s">
        <v>131</v>
      </c>
      <c r="C102" s="1" t="str">
        <f t="shared" si="7"/>
        <v>Masausi_Panata_42717</v>
      </c>
      <c r="D102" s="3">
        <v>42717</v>
      </c>
      <c r="E102" s="4" t="s">
        <v>107</v>
      </c>
      <c r="F102" s="1" t="s">
        <v>108</v>
      </c>
      <c r="G102" s="1">
        <f>INDEX(GIS_streams!D:D, MATCH(Consolidated_stream_data!I102, GIS_streams!G:G, 0))</f>
        <v>-14.258925</v>
      </c>
      <c r="H102" s="1">
        <f>INDEX(GIS_streams!C:C, MATCH(Consolidated_stream_data!I102, GIS_streams!G:G, 0))</f>
        <v>-170.60518300000001</v>
      </c>
      <c r="I102" s="1" t="str">
        <f t="shared" si="8"/>
        <v>Masausi_Panata</v>
      </c>
      <c r="J102" s="1" t="s">
        <v>80</v>
      </c>
      <c r="K102" s="1">
        <v>3.0000000000000001E-3</v>
      </c>
      <c r="L102" s="1">
        <v>5.8999999999999997E-2</v>
      </c>
      <c r="M102" s="1">
        <v>3.4000000000000002E-2</v>
      </c>
      <c r="N102" s="25">
        <f t="shared" si="10"/>
        <v>0.21418321231981838</v>
      </c>
      <c r="O102" s="25">
        <f t="shared" si="11"/>
        <v>4.2122698422897606</v>
      </c>
      <c r="P102" s="25">
        <f t="shared" si="12"/>
        <v>2.4274097396246082</v>
      </c>
      <c r="Q102" s="25">
        <f t="shared" si="9"/>
        <v>6.8538627942341863</v>
      </c>
      <c r="R102" s="25">
        <f t="shared" si="13"/>
        <v>6.8536789591677207</v>
      </c>
      <c r="S102">
        <f>INDEX(Incomplete_stream_anc_data!H:H, MATCH(Consolidated_stream_data!C102, Incomplete_stream_anc_data!B:B, 0))</f>
        <v>4</v>
      </c>
      <c r="T102">
        <f>INDEX(Incomplete_stream_anc_data!I:I, MATCH(Consolidated_stream_data!C102, Incomplete_stream_anc_data!B:B, 0))</f>
        <v>0</v>
      </c>
      <c r="U102">
        <f>INDEX(Incomplete_stream_anc_data!G:G, MATCH(Consolidated_stream_data!C102, Incomplete_stream_anc_data!B:B, 0))</f>
        <v>4.5</v>
      </c>
    </row>
    <row r="103" spans="1:21" ht="15.5" x14ac:dyDescent="0.35">
      <c r="A103" s="2" t="s">
        <v>129</v>
      </c>
      <c r="B103" s="2" t="s">
        <v>131</v>
      </c>
      <c r="C103" s="1" t="str">
        <f t="shared" si="7"/>
        <v>Masefau_Talaloa_42717</v>
      </c>
      <c r="D103" s="3">
        <v>42717</v>
      </c>
      <c r="E103" s="4" t="s">
        <v>110</v>
      </c>
      <c r="F103" s="1" t="s">
        <v>111</v>
      </c>
      <c r="G103" s="1">
        <f>INDEX(GIS_streams!D:D, MATCH(Consolidated_stream_data!I103, GIS_streams!G:G, 0))</f>
        <v>-14.255492</v>
      </c>
      <c r="H103" s="1">
        <f>INDEX(GIS_streams!C:C, MATCH(Consolidated_stream_data!I103, GIS_streams!G:G, 0))</f>
        <v>-170.63214300000001</v>
      </c>
      <c r="I103" s="1" t="str">
        <f t="shared" si="8"/>
        <v>Masefau_Talaloa</v>
      </c>
      <c r="J103" s="1" t="s">
        <v>80</v>
      </c>
      <c r="K103" s="1">
        <v>1E-3</v>
      </c>
      <c r="L103" s="1">
        <v>3.0000000000000001E-3</v>
      </c>
      <c r="M103" s="1">
        <v>1.6E-2</v>
      </c>
      <c r="N103" s="25">
        <f t="shared" si="10"/>
        <v>7.1394404106606121E-2</v>
      </c>
      <c r="O103" s="25">
        <f t="shared" si="11"/>
        <v>0.21418321231981838</v>
      </c>
      <c r="P103" s="25">
        <f t="shared" si="12"/>
        <v>1.1423104657056979</v>
      </c>
      <c r="Q103" s="25">
        <f t="shared" si="9"/>
        <v>1.4278880821321225</v>
      </c>
      <c r="R103" s="25">
        <f t="shared" si="13"/>
        <v>4.8815664774749479</v>
      </c>
      <c r="S103">
        <f>INDEX(Incomplete_stream_anc_data!H:H, MATCH(Consolidated_stream_data!C103, Incomplete_stream_anc_data!B:B, 0))</f>
        <v>3</v>
      </c>
      <c r="T103">
        <f>INDEX(Incomplete_stream_anc_data!I:I, MATCH(Consolidated_stream_data!C103, Incomplete_stream_anc_data!B:B, 0))</f>
        <v>27</v>
      </c>
      <c r="U103">
        <f>INDEX(Incomplete_stream_anc_data!G:G, MATCH(Consolidated_stream_data!C103, Incomplete_stream_anc_data!B:B, 0))</f>
        <v>9</v>
      </c>
    </row>
    <row r="104" spans="1:21" ht="15.5" x14ac:dyDescent="0.35">
      <c r="A104" s="2" t="s">
        <v>129</v>
      </c>
      <c r="B104" s="2" t="s">
        <v>131</v>
      </c>
      <c r="C104" s="1" t="str">
        <f t="shared" si="7"/>
        <v>Fagaitua_Tialu_42717</v>
      </c>
      <c r="D104" s="3">
        <v>42717</v>
      </c>
      <c r="E104" s="4" t="s">
        <v>103</v>
      </c>
      <c r="F104" s="1" t="s">
        <v>104</v>
      </c>
      <c r="G104" s="1">
        <f>INDEX(GIS_streams!D:D, MATCH(Consolidated_stream_data!I104, GIS_streams!G:G, 0))</f>
        <v>-14.268012000000001</v>
      </c>
      <c r="H104" s="1">
        <f>INDEX(GIS_streams!C:C, MATCH(Consolidated_stream_data!I104, GIS_streams!G:G, 0))</f>
        <v>-170.612202999999</v>
      </c>
      <c r="I104" s="1" t="str">
        <f t="shared" si="8"/>
        <v>Fagaitua_Tialu</v>
      </c>
      <c r="J104" s="1" t="s">
        <v>80</v>
      </c>
      <c r="K104" s="1">
        <v>0</v>
      </c>
      <c r="L104" s="1">
        <v>1.0999999999999999E-2</v>
      </c>
      <c r="M104" s="1">
        <v>3.9E-2</v>
      </c>
      <c r="N104" s="25">
        <f t="shared" si="10"/>
        <v>0</v>
      </c>
      <c r="O104" s="25">
        <f t="shared" si="11"/>
        <v>0.78533844517266727</v>
      </c>
      <c r="P104" s="25">
        <f t="shared" si="12"/>
        <v>2.7843817601576388</v>
      </c>
      <c r="Q104" s="25">
        <f t="shared" si="9"/>
        <v>3.5697202053303059</v>
      </c>
      <c r="R104" s="25">
        <f t="shared" si="13"/>
        <v>5.9373868733001753</v>
      </c>
      <c r="S104">
        <f>INDEX(Incomplete_stream_anc_data!H:H, MATCH(Consolidated_stream_data!C104, Incomplete_stream_anc_data!B:B, 0))</f>
        <v>2</v>
      </c>
      <c r="T104">
        <f>INDEX(Incomplete_stream_anc_data!I:I, MATCH(Consolidated_stream_data!C104, Incomplete_stream_anc_data!B:B, 0))</f>
        <v>15</v>
      </c>
      <c r="U104">
        <f>INDEX(Incomplete_stream_anc_data!G:G, MATCH(Consolidated_stream_data!C104, Incomplete_stream_anc_data!B:B, 0))</f>
        <v>11</v>
      </c>
    </row>
    <row r="105" spans="1:21" ht="15.5" x14ac:dyDescent="0.35">
      <c r="A105" s="2" t="s">
        <v>129</v>
      </c>
      <c r="B105" s="2" t="s">
        <v>131</v>
      </c>
      <c r="C105" s="1" t="str">
        <f t="shared" si="7"/>
        <v>Fagaitua_Siapapa_42717</v>
      </c>
      <c r="D105" s="3">
        <v>42717</v>
      </c>
      <c r="E105" s="4" t="s">
        <v>103</v>
      </c>
      <c r="F105" s="1" t="s">
        <v>105</v>
      </c>
      <c r="G105" s="1">
        <f>INDEX(GIS_streams!D:D, MATCH(Consolidated_stream_data!I105, GIS_streams!G:G, 0))</f>
        <v>-14.267779000000001</v>
      </c>
      <c r="H105" s="1">
        <f>INDEX(GIS_streams!C:C, MATCH(Consolidated_stream_data!I105, GIS_streams!G:G, 0))</f>
        <v>-170.61465899999899</v>
      </c>
      <c r="I105" s="1" t="str">
        <f t="shared" si="8"/>
        <v>Fagaitua_Siapapa</v>
      </c>
      <c r="J105" s="1" t="s">
        <v>80</v>
      </c>
      <c r="K105" s="1">
        <v>1.4E-2</v>
      </c>
      <c r="L105" s="1">
        <v>0.249</v>
      </c>
      <c r="M105" s="1">
        <v>4.4999999999999998E-2</v>
      </c>
      <c r="N105" s="25">
        <f t="shared" si="10"/>
        <v>0.99952165749248578</v>
      </c>
      <c r="O105" s="25">
        <f t="shared" si="11"/>
        <v>17.777206622544924</v>
      </c>
      <c r="P105" s="25">
        <f t="shared" si="12"/>
        <v>3.2127481847972752</v>
      </c>
      <c r="Q105" s="25">
        <f t="shared" si="9"/>
        <v>21.989476464834684</v>
      </c>
      <c r="R105" s="25">
        <f t="shared" si="13"/>
        <v>25.559868365981316</v>
      </c>
      <c r="S105">
        <f>INDEX(Incomplete_stream_anc_data!H:H, MATCH(Consolidated_stream_data!C105, Incomplete_stream_anc_data!B:B, 0))</f>
        <v>1</v>
      </c>
      <c r="T105">
        <f>INDEX(Incomplete_stream_anc_data!I:I, MATCH(Consolidated_stream_data!C105, Incomplete_stream_anc_data!B:B, 0))</f>
        <v>5</v>
      </c>
      <c r="U105">
        <f>INDEX(Incomplete_stream_anc_data!G:G, MATCH(Consolidated_stream_data!C105, Incomplete_stream_anc_data!B:B, 0))</f>
        <v>0.5</v>
      </c>
    </row>
    <row r="106" spans="1:21" ht="15.5" x14ac:dyDescent="0.35">
      <c r="A106" s="2" t="s">
        <v>129</v>
      </c>
      <c r="B106" s="2" t="s">
        <v>131</v>
      </c>
      <c r="C106" s="1" t="str">
        <f t="shared" si="7"/>
        <v>Amaua_No name_42717</v>
      </c>
      <c r="D106" s="3">
        <v>42717</v>
      </c>
      <c r="E106" s="4" t="s">
        <v>10</v>
      </c>
      <c r="F106" s="1" t="s">
        <v>84</v>
      </c>
      <c r="G106" s="1">
        <f>INDEX(GIS_streams!D:D, MATCH(Consolidated_stream_data!I106, GIS_streams!G:G, 0))</f>
        <v>-14.272437</v>
      </c>
      <c r="H106" s="1">
        <f>INDEX(GIS_streams!C:C, MATCH(Consolidated_stream_data!I106, GIS_streams!G:G, 0))</f>
        <v>-170.623662</v>
      </c>
      <c r="I106" s="1" t="str">
        <f t="shared" si="8"/>
        <v>Amaua_No name</v>
      </c>
      <c r="J106" s="1" t="s">
        <v>80</v>
      </c>
      <c r="K106" s="1">
        <v>1E-3</v>
      </c>
      <c r="L106" s="1">
        <v>7.3999999999999996E-2</v>
      </c>
      <c r="M106" s="1">
        <v>2.9000000000000001E-2</v>
      </c>
      <c r="N106" s="25">
        <f t="shared" si="10"/>
        <v>7.1394404106606121E-2</v>
      </c>
      <c r="O106" s="25">
        <f t="shared" si="11"/>
        <v>5.2831859038888531</v>
      </c>
      <c r="P106" s="25">
        <f t="shared" si="12"/>
        <v>2.0704377190915775</v>
      </c>
      <c r="Q106" s="25">
        <f t="shared" si="9"/>
        <v>7.4250180270870363</v>
      </c>
      <c r="R106" s="25">
        <f t="shared" si="13"/>
        <v>8.0806734055572562</v>
      </c>
      <c r="S106">
        <f>INDEX(Incomplete_stream_anc_data!H:H, MATCH(Consolidated_stream_data!C106, Incomplete_stream_anc_data!B:B, 0))</f>
        <v>0</v>
      </c>
      <c r="T106">
        <f>INDEX(Incomplete_stream_anc_data!I:I, MATCH(Consolidated_stream_data!C106, Incomplete_stream_anc_data!B:B, 0))</f>
        <v>3</v>
      </c>
      <c r="U106">
        <f>INDEX(Incomplete_stream_anc_data!G:G, MATCH(Consolidated_stream_data!C106, Incomplete_stream_anc_data!B:B, 0))</f>
        <v>9</v>
      </c>
    </row>
    <row r="107" spans="1:21" ht="15.5" x14ac:dyDescent="0.35">
      <c r="A107" s="2" t="s">
        <v>129</v>
      </c>
      <c r="B107" s="2" t="s">
        <v>131</v>
      </c>
      <c r="C107" s="1" t="str">
        <f t="shared" si="7"/>
        <v>Alega_Alega_42717</v>
      </c>
      <c r="D107" s="3">
        <v>42717</v>
      </c>
      <c r="E107" s="4" t="s">
        <v>8</v>
      </c>
      <c r="F107" s="1" t="s">
        <v>8</v>
      </c>
      <c r="G107" s="1">
        <f>INDEX(GIS_streams!D:D, MATCH(Consolidated_stream_data!I107, GIS_streams!G:G, 0))</f>
        <v>-14.2798789999999</v>
      </c>
      <c r="H107" s="1">
        <f>INDEX(GIS_streams!C:C, MATCH(Consolidated_stream_data!I107, GIS_streams!G:G, 0))</f>
        <v>-170.637811</v>
      </c>
      <c r="I107" s="1" t="str">
        <f t="shared" si="8"/>
        <v>Alega_Alega</v>
      </c>
      <c r="J107" s="1" t="s">
        <v>80</v>
      </c>
      <c r="K107" s="1">
        <v>0</v>
      </c>
      <c r="L107" s="1">
        <v>0.13300000000000001</v>
      </c>
      <c r="M107" s="1">
        <v>0.04</v>
      </c>
      <c r="N107" s="25">
        <f t="shared" si="10"/>
        <v>0</v>
      </c>
      <c r="O107" s="25">
        <f t="shared" si="11"/>
        <v>9.4954557461786155</v>
      </c>
      <c r="P107" s="25">
        <f t="shared" si="12"/>
        <v>2.855776164264245</v>
      </c>
      <c r="Q107" s="25">
        <f t="shared" si="9"/>
        <v>12.351231910442861</v>
      </c>
      <c r="R107" s="25">
        <f t="shared" si="13"/>
        <v>12.350892210076815</v>
      </c>
      <c r="S107">
        <f>INDEX(Incomplete_stream_anc_data!H:H, MATCH(Consolidated_stream_data!C107, Incomplete_stream_anc_data!B:B, 0))</f>
        <v>2</v>
      </c>
      <c r="T107">
        <f>INDEX(Incomplete_stream_anc_data!I:I, MATCH(Consolidated_stream_data!C107, Incomplete_stream_anc_data!B:B, 0))</f>
        <v>0</v>
      </c>
      <c r="U107">
        <f>INDEX(Incomplete_stream_anc_data!G:G, MATCH(Consolidated_stream_data!C107, Incomplete_stream_anc_data!B:B, 0))</f>
        <v>3</v>
      </c>
    </row>
    <row r="108" spans="1:21" ht="15.5" x14ac:dyDescent="0.35">
      <c r="A108" s="2" t="s">
        <v>129</v>
      </c>
      <c r="B108" s="2" t="s">
        <v>131</v>
      </c>
      <c r="C108" s="1" t="str">
        <f t="shared" si="7"/>
        <v>Laulii_Vaitele_42717</v>
      </c>
      <c r="D108" s="3">
        <v>42717</v>
      </c>
      <c r="E108" s="4" t="s">
        <v>11</v>
      </c>
      <c r="F108" s="1" t="s">
        <v>94</v>
      </c>
      <c r="G108" s="1">
        <f>INDEX(GIS_streams!D:D, MATCH(Consolidated_stream_data!I108, GIS_streams!G:G, 0))</f>
        <v>-14.2878969999999</v>
      </c>
      <c r="H108" s="1">
        <f>INDEX(GIS_streams!C:C, MATCH(Consolidated_stream_data!I108, GIS_streams!G:G, 0))</f>
        <v>-170.653075</v>
      </c>
      <c r="I108" s="1" t="str">
        <f t="shared" si="8"/>
        <v>Laulii_Vaitele</v>
      </c>
      <c r="J108" s="1" t="s">
        <v>80</v>
      </c>
      <c r="K108" s="1">
        <v>0</v>
      </c>
      <c r="L108" s="1">
        <v>0.05</v>
      </c>
      <c r="M108" s="1">
        <v>1.4999999999999999E-2</v>
      </c>
      <c r="N108" s="25">
        <f t="shared" si="10"/>
        <v>0</v>
      </c>
      <c r="O108" s="25">
        <f t="shared" si="11"/>
        <v>3.5697202053303063</v>
      </c>
      <c r="P108" s="25">
        <f t="shared" si="12"/>
        <v>1.0709160615990918</v>
      </c>
      <c r="Q108" s="25">
        <f t="shared" si="9"/>
        <v>4.6406362669293983</v>
      </c>
      <c r="R108" s="25">
        <f t="shared" si="13"/>
        <v>4.6405151828276994</v>
      </c>
      <c r="S108">
        <f>INDEX(Incomplete_stream_anc_data!H:H, MATCH(Consolidated_stream_data!C108, Incomplete_stream_anc_data!B:B, 0))</f>
        <v>3</v>
      </c>
      <c r="T108">
        <f>INDEX(Incomplete_stream_anc_data!I:I, MATCH(Consolidated_stream_data!C108, Incomplete_stream_anc_data!B:B, 0))</f>
        <v>0</v>
      </c>
      <c r="U108">
        <f>INDEX(Incomplete_stream_anc_data!G:G, MATCH(Consolidated_stream_data!C108, Incomplete_stream_anc_data!B:B, 0))</f>
        <v>5.25</v>
      </c>
    </row>
    <row r="109" spans="1:21" ht="15.5" x14ac:dyDescent="0.35">
      <c r="A109" s="2" t="s">
        <v>129</v>
      </c>
      <c r="B109" s="2" t="s">
        <v>132</v>
      </c>
      <c r="C109" s="1" t="str">
        <f t="shared" si="7"/>
        <v>Vatia_Gaoa_42718</v>
      </c>
      <c r="D109" s="3">
        <v>42718</v>
      </c>
      <c r="E109" s="4" t="s">
        <v>14</v>
      </c>
      <c r="F109" s="1" t="s">
        <v>122</v>
      </c>
      <c r="G109" s="1">
        <f>INDEX(GIS_streams!D:D, MATCH(Consolidated_stream_data!I109, GIS_streams!G:G, 0))</f>
        <v>-14.250759</v>
      </c>
      <c r="H109" s="1">
        <f>INDEX(GIS_streams!C:C, MATCH(Consolidated_stream_data!I109, GIS_streams!G:G, 0))</f>
        <v>-170.67560800000001</v>
      </c>
      <c r="I109" s="1" t="str">
        <f t="shared" si="8"/>
        <v>Vatia_Gaoa</v>
      </c>
      <c r="J109" s="1" t="s">
        <v>80</v>
      </c>
      <c r="K109" s="1">
        <v>0.01</v>
      </c>
      <c r="L109" s="1">
        <v>0.21199999999999999</v>
      </c>
      <c r="M109" s="1">
        <v>0.105</v>
      </c>
      <c r="N109" s="25">
        <f t="shared" si="10"/>
        <v>0.71394404106606124</v>
      </c>
      <c r="O109" s="25">
        <f t="shared" si="11"/>
        <v>15.135613670600497</v>
      </c>
      <c r="P109" s="25">
        <f t="shared" si="12"/>
        <v>7.4964124311936429</v>
      </c>
      <c r="Q109" s="25">
        <f t="shared" si="9"/>
        <v>23.3459701428602</v>
      </c>
      <c r="R109" s="25">
        <f t="shared" si="13"/>
        <v>23.345318711894993</v>
      </c>
      <c r="S109">
        <f>INDEX(Incomplete_stream_anc_data!H:H, MATCH(Consolidated_stream_data!C109, Incomplete_stream_anc_data!B:B, 0))</f>
        <v>2</v>
      </c>
      <c r="T109">
        <f>INDEX(Incomplete_stream_anc_data!I:I, MATCH(Consolidated_stream_data!C109, Incomplete_stream_anc_data!B:B, 0))</f>
        <v>0</v>
      </c>
      <c r="U109">
        <f>INDEX(Incomplete_stream_anc_data!G:G, MATCH(Consolidated_stream_data!C109, Incomplete_stream_anc_data!B:B, 0))</f>
        <v>2.5</v>
      </c>
    </row>
    <row r="110" spans="1:21" ht="15.5" x14ac:dyDescent="0.35">
      <c r="A110" s="2" t="s">
        <v>129</v>
      </c>
      <c r="B110" s="2" t="s">
        <v>132</v>
      </c>
      <c r="C110" s="1" t="str">
        <f t="shared" si="7"/>
        <v>Vatia_Lausaa_42718</v>
      </c>
      <c r="D110" s="3">
        <v>42718</v>
      </c>
      <c r="E110" s="4" t="s">
        <v>14</v>
      </c>
      <c r="F110" s="1" t="s">
        <v>123</v>
      </c>
      <c r="G110" s="1">
        <f>INDEX(GIS_streams!D:D, MATCH(Consolidated_stream_data!I110, GIS_streams!G:G, 0))</f>
        <v>-14.2514699999999</v>
      </c>
      <c r="H110" s="1">
        <f>INDEX(GIS_streams!C:C, MATCH(Consolidated_stream_data!I110, GIS_streams!G:G, 0))</f>
        <v>-170.673528</v>
      </c>
      <c r="I110" s="1" t="str">
        <f t="shared" si="8"/>
        <v>Vatia_Lausaa</v>
      </c>
      <c r="J110" s="1" t="s">
        <v>80</v>
      </c>
      <c r="K110" s="1">
        <v>1E-3</v>
      </c>
      <c r="L110" s="1">
        <v>4.2999999999999997E-2</v>
      </c>
      <c r="M110" s="1">
        <v>4.7E-2</v>
      </c>
      <c r="N110" s="25">
        <f t="shared" si="10"/>
        <v>7.1394404106606121E-2</v>
      </c>
      <c r="O110" s="25">
        <f t="shared" si="11"/>
        <v>3.0699593765840629</v>
      </c>
      <c r="P110" s="25">
        <f t="shared" si="12"/>
        <v>3.3555369930104879</v>
      </c>
      <c r="Q110" s="25">
        <f t="shared" si="9"/>
        <v>6.496890773701157</v>
      </c>
      <c r="R110" s="25">
        <f t="shared" si="13"/>
        <v>6.4967170597580406</v>
      </c>
      <c r="S110">
        <f>INDEX(Incomplete_stream_anc_data!H:H, MATCH(Consolidated_stream_data!C110, Incomplete_stream_anc_data!B:B, 0))</f>
        <v>0</v>
      </c>
      <c r="T110">
        <f>INDEX(Incomplete_stream_anc_data!I:I, MATCH(Consolidated_stream_data!C110, Incomplete_stream_anc_data!B:B, 0))</f>
        <v>0</v>
      </c>
      <c r="U110">
        <f>INDEX(Incomplete_stream_anc_data!G:G, MATCH(Consolidated_stream_data!C110, Incomplete_stream_anc_data!B:B, 0))</f>
        <v>20.75</v>
      </c>
    </row>
    <row r="111" spans="1:21" ht="15.5" x14ac:dyDescent="0.35">
      <c r="A111" s="2" t="s">
        <v>129</v>
      </c>
      <c r="B111" s="2" t="s">
        <v>132</v>
      </c>
      <c r="C111" s="1" t="str">
        <f t="shared" si="7"/>
        <v>Vatia_Faatafe_42718</v>
      </c>
      <c r="D111" s="3">
        <v>42718</v>
      </c>
      <c r="E111" s="4" t="s">
        <v>14</v>
      </c>
      <c r="F111" s="1" t="s">
        <v>121</v>
      </c>
      <c r="G111" s="1">
        <f>INDEX(GIS_streams!D:D, MATCH(Consolidated_stream_data!I111, GIS_streams!G:G, 0))</f>
        <v>-14.251433</v>
      </c>
      <c r="H111" s="1">
        <f>INDEX(GIS_streams!C:C, MATCH(Consolidated_stream_data!I111, GIS_streams!G:G, 0))</f>
        <v>-170.67263700000001</v>
      </c>
      <c r="I111" s="1" t="str">
        <f t="shared" si="8"/>
        <v>Vatia_Faatafe</v>
      </c>
      <c r="J111" s="1" t="s">
        <v>80</v>
      </c>
      <c r="K111" s="1">
        <v>0</v>
      </c>
      <c r="L111" s="1">
        <v>1.2E-2</v>
      </c>
      <c r="M111" s="1">
        <v>1.6E-2</v>
      </c>
      <c r="N111" s="25">
        <f t="shared" si="10"/>
        <v>0</v>
      </c>
      <c r="O111" s="25">
        <f t="shared" si="11"/>
        <v>0.85673284927927351</v>
      </c>
      <c r="P111" s="25">
        <f t="shared" si="12"/>
        <v>1.1423104657056979</v>
      </c>
      <c r="Q111" s="25">
        <f t="shared" si="9"/>
        <v>1.9990433149849713</v>
      </c>
      <c r="R111" s="25">
        <f t="shared" si="13"/>
        <v>2.096923014012773</v>
      </c>
      <c r="S111">
        <f>INDEX(Incomplete_stream_anc_data!H:H, MATCH(Consolidated_stream_data!C111, Incomplete_stream_anc_data!B:B, 0))</f>
        <v>2</v>
      </c>
      <c r="T111">
        <f>INDEX(Incomplete_stream_anc_data!I:I, MATCH(Consolidated_stream_data!C111, Incomplete_stream_anc_data!B:B, 0))</f>
        <v>2</v>
      </c>
      <c r="U111">
        <f>INDEX(Incomplete_stream_anc_data!G:G, MATCH(Consolidated_stream_data!C111, Incomplete_stream_anc_data!B:B, 0))</f>
        <v>13.5</v>
      </c>
    </row>
    <row r="112" spans="1:21" ht="15.5" x14ac:dyDescent="0.35">
      <c r="A112" s="2" t="s">
        <v>129</v>
      </c>
      <c r="B112" s="2" t="s">
        <v>132</v>
      </c>
      <c r="C112" s="1" t="str">
        <f t="shared" si="7"/>
        <v>Amalau_Tiaiu_42718</v>
      </c>
      <c r="D112" s="3">
        <v>42718</v>
      </c>
      <c r="E112" s="4" t="s">
        <v>114</v>
      </c>
      <c r="F112" s="1" t="s">
        <v>115</v>
      </c>
      <c r="G112" s="1">
        <f>INDEX(GIS_streams!D:D, MATCH(Consolidated_stream_data!I112, GIS_streams!G:G, 0))</f>
        <v>-14.253042000000001</v>
      </c>
      <c r="H112" s="1">
        <f>INDEX(GIS_streams!C:C, MATCH(Consolidated_stream_data!I112, GIS_streams!G:G, 0))</f>
        <v>-170.65840499999899</v>
      </c>
      <c r="I112" s="1" t="str">
        <f t="shared" si="8"/>
        <v>Amalau_Tiaiu</v>
      </c>
      <c r="J112" s="1" t="s">
        <v>80</v>
      </c>
      <c r="K112" s="1">
        <v>-1E-3</v>
      </c>
      <c r="L112" s="1">
        <v>3.1E-2</v>
      </c>
      <c r="M112" s="1">
        <v>4.8000000000000001E-2</v>
      </c>
      <c r="N112" s="25">
        <f t="shared" si="10"/>
        <v>-7.1394404106606121E-2</v>
      </c>
      <c r="O112" s="25">
        <f t="shared" si="11"/>
        <v>2.2132265273047897</v>
      </c>
      <c r="P112" s="25">
        <f t="shared" si="12"/>
        <v>3.426931397117094</v>
      </c>
      <c r="Q112" s="25">
        <f t="shared" si="9"/>
        <v>5.5687635203152777</v>
      </c>
      <c r="R112" s="25">
        <f t="shared" si="13"/>
        <v>5.5686161212928704</v>
      </c>
      <c r="S112">
        <f>INDEX(Incomplete_stream_anc_data!H:H, MATCH(Consolidated_stream_data!C112, Incomplete_stream_anc_data!B:B, 0))</f>
        <v>3</v>
      </c>
      <c r="T112">
        <f>INDEX(Incomplete_stream_anc_data!I:I, MATCH(Consolidated_stream_data!C112, Incomplete_stream_anc_data!B:B, 0))</f>
        <v>0</v>
      </c>
      <c r="U112">
        <f>INDEX(Incomplete_stream_anc_data!G:G, MATCH(Consolidated_stream_data!C112, Incomplete_stream_anc_data!B:B, 0))</f>
        <v>9.25</v>
      </c>
    </row>
    <row r="113" spans="1:21" ht="15.5" x14ac:dyDescent="0.35">
      <c r="A113" s="2" t="s">
        <v>129</v>
      </c>
      <c r="B113" s="2" t="s">
        <v>132</v>
      </c>
      <c r="C113" s="1" t="str">
        <f t="shared" si="7"/>
        <v>Afono_Pago_42718</v>
      </c>
      <c r="D113" s="3">
        <v>42718</v>
      </c>
      <c r="E113" s="5" t="s">
        <v>12</v>
      </c>
      <c r="F113" s="1" t="s">
        <v>113</v>
      </c>
      <c r="G113" s="1">
        <f>INDEX(GIS_streams!D:D, MATCH(Consolidated_stream_data!I113, GIS_streams!G:G, 0))</f>
        <v>-14.259043</v>
      </c>
      <c r="H113" s="1">
        <f>INDEX(GIS_streams!C:C, MATCH(Consolidated_stream_data!I113, GIS_streams!G:G, 0))</f>
        <v>-170.651612</v>
      </c>
      <c r="I113" s="1" t="str">
        <f t="shared" si="8"/>
        <v>Afono_Pago</v>
      </c>
      <c r="J113" s="1" t="s">
        <v>80</v>
      </c>
      <c r="K113" s="1">
        <v>3.0000000000000001E-3</v>
      </c>
      <c r="L113" s="1">
        <v>0.192</v>
      </c>
      <c r="M113" s="1">
        <v>1.7999999999999999E-2</v>
      </c>
      <c r="N113" s="25">
        <f t="shared" si="10"/>
        <v>0.21418321231981838</v>
      </c>
      <c r="O113" s="25">
        <f t="shared" si="11"/>
        <v>13.707725588468376</v>
      </c>
      <c r="P113" s="25">
        <f t="shared" si="12"/>
        <v>1.2850992739189102</v>
      </c>
      <c r="Q113" s="25">
        <f t="shared" si="9"/>
        <v>15.207008074707105</v>
      </c>
      <c r="R113" s="25">
        <f t="shared" si="13"/>
        <v>15.206587405354263</v>
      </c>
      <c r="S113">
        <f>INDEX(Incomplete_stream_anc_data!H:H, MATCH(Consolidated_stream_data!C113, Incomplete_stream_anc_data!B:B, 0))</f>
        <v>3</v>
      </c>
      <c r="T113">
        <f>INDEX(Incomplete_stream_anc_data!I:I, MATCH(Consolidated_stream_data!C113, Incomplete_stream_anc_data!B:B, 0))</f>
        <v>0</v>
      </c>
      <c r="U113">
        <f>INDEX(Incomplete_stream_anc_data!G:G, MATCH(Consolidated_stream_data!C113, Incomplete_stream_anc_data!B:B, 0))</f>
        <v>0.5</v>
      </c>
    </row>
    <row r="114" spans="1:21" ht="15.5" x14ac:dyDescent="0.35">
      <c r="A114" s="2" t="s">
        <v>129</v>
      </c>
      <c r="B114" s="2" t="s">
        <v>132</v>
      </c>
      <c r="C114" s="1" t="str">
        <f t="shared" si="7"/>
        <v>Aua_Lalomauna_42718</v>
      </c>
      <c r="D114" s="3">
        <v>42718</v>
      </c>
      <c r="E114" s="4" t="s">
        <v>13</v>
      </c>
      <c r="F114" s="1" t="s">
        <v>116</v>
      </c>
      <c r="G114" s="1">
        <f>INDEX(GIS_streams!D:D, MATCH(Consolidated_stream_data!I114, GIS_streams!G:G, 0))</f>
        <v>-14.2707</v>
      </c>
      <c r="H114" s="1">
        <f>INDEX(GIS_streams!C:C, MATCH(Consolidated_stream_data!I114, GIS_streams!G:G, 0))</f>
        <v>-170.664986</v>
      </c>
      <c r="I114" s="1" t="str">
        <f t="shared" si="8"/>
        <v>Aua_Lalomauna</v>
      </c>
      <c r="J114" s="1" t="s">
        <v>80</v>
      </c>
      <c r="K114" s="1">
        <v>8.0000000000000002E-3</v>
      </c>
      <c r="L114" s="1">
        <v>0.14599999999999999</v>
      </c>
      <c r="M114" s="1">
        <v>0.91900000000000004</v>
      </c>
      <c r="N114" s="25">
        <f t="shared" si="10"/>
        <v>0.57115523285284897</v>
      </c>
      <c r="O114" s="25">
        <f t="shared" si="11"/>
        <v>10.423582999564493</v>
      </c>
      <c r="P114" s="25">
        <f t="shared" si="12"/>
        <v>65.611457373971035</v>
      </c>
      <c r="Q114" s="25">
        <f t="shared" si="9"/>
        <v>76.606195606388368</v>
      </c>
      <c r="R114" s="25">
        <f t="shared" si="13"/>
        <v>95.48051937890736</v>
      </c>
      <c r="S114">
        <f>INDEX(Incomplete_stream_anc_data!H:H, MATCH(Consolidated_stream_data!C114, Incomplete_stream_anc_data!B:B, 0))</f>
        <v>3</v>
      </c>
      <c r="T114">
        <f>INDEX(Incomplete_stream_anc_data!I:I, MATCH(Consolidated_stream_data!C114, Incomplete_stream_anc_data!B:B, 0))</f>
        <v>7</v>
      </c>
      <c r="U114">
        <f>INDEX(Incomplete_stream_anc_data!G:G, MATCH(Consolidated_stream_data!C114, Incomplete_stream_anc_data!B:B, 0))</f>
        <v>17.75</v>
      </c>
    </row>
    <row r="115" spans="1:21" ht="15.5" x14ac:dyDescent="0.35">
      <c r="A115" s="2" t="s">
        <v>129</v>
      </c>
      <c r="B115" s="2" t="s">
        <v>132</v>
      </c>
      <c r="C115" s="1" t="str">
        <f t="shared" si="7"/>
        <v>Fagasa_Leele_42718</v>
      </c>
      <c r="D115" s="3">
        <v>42718</v>
      </c>
      <c r="E115" s="4" t="s">
        <v>117</v>
      </c>
      <c r="F115" s="1" t="s">
        <v>118</v>
      </c>
      <c r="G115" s="1">
        <f>INDEX(GIS_streams!D:D, MATCH(Consolidated_stream_data!I115, GIS_streams!G:G, 0))</f>
        <v>-14.285985</v>
      </c>
      <c r="H115" s="1">
        <f>INDEX(GIS_streams!C:C, MATCH(Consolidated_stream_data!I115, GIS_streams!G:G, 0))</f>
        <v>-170.720485</v>
      </c>
      <c r="I115" s="1" t="str">
        <f t="shared" si="8"/>
        <v>Fagasa_Leele</v>
      </c>
      <c r="J115" s="1" t="s">
        <v>80</v>
      </c>
      <c r="K115" s="1">
        <v>1E-3</v>
      </c>
      <c r="L115" s="1">
        <v>9.4E-2</v>
      </c>
      <c r="M115" s="1">
        <v>1.4999999999999999E-2</v>
      </c>
      <c r="N115" s="25">
        <f t="shared" si="10"/>
        <v>7.1394404106606121E-2</v>
      </c>
      <c r="O115" s="25">
        <f t="shared" si="11"/>
        <v>6.7110739860209758</v>
      </c>
      <c r="P115" s="25">
        <f t="shared" si="12"/>
        <v>1.0709160615990918</v>
      </c>
      <c r="Q115" s="25">
        <f t="shared" si="9"/>
        <v>7.8533844517266731</v>
      </c>
      <c r="R115" s="25">
        <f t="shared" si="13"/>
        <v>7.8531722775148296</v>
      </c>
      <c r="S115">
        <f>INDEX(Incomplete_stream_anc_data!H:H, MATCH(Consolidated_stream_data!C115, Incomplete_stream_anc_data!B:B, 0))</f>
        <v>3</v>
      </c>
      <c r="T115">
        <f>INDEX(Incomplete_stream_anc_data!I:I, MATCH(Consolidated_stream_data!C115, Incomplete_stream_anc_data!B:B, 0))</f>
        <v>0</v>
      </c>
      <c r="U115">
        <f>INDEX(Incomplete_stream_anc_data!G:G, MATCH(Consolidated_stream_data!C115, Incomplete_stream_anc_data!B:B, 0))</f>
        <v>1.75</v>
      </c>
    </row>
    <row r="116" spans="1:21" ht="15.5" x14ac:dyDescent="0.35">
      <c r="A116" s="2" t="s">
        <v>129</v>
      </c>
      <c r="B116" s="2" t="s">
        <v>132</v>
      </c>
      <c r="C116" s="1" t="str">
        <f t="shared" si="7"/>
        <v>Fagasa_Agasii_42718</v>
      </c>
      <c r="D116" s="3">
        <v>42718</v>
      </c>
      <c r="E116" s="4" t="s">
        <v>117</v>
      </c>
      <c r="F116" s="1" t="s">
        <v>119</v>
      </c>
      <c r="G116" s="1">
        <f>INDEX(GIS_streams!D:D, MATCH(Consolidated_stream_data!I116, GIS_streams!G:G, 0))</f>
        <v>-14.288163000000001</v>
      </c>
      <c r="H116" s="1">
        <f>INDEX(GIS_streams!C:C, MATCH(Consolidated_stream_data!I116, GIS_streams!G:G, 0))</f>
        <v>-170.72437199999899</v>
      </c>
      <c r="I116" s="1" t="str">
        <f t="shared" si="8"/>
        <v>Fagasa_Agasii</v>
      </c>
      <c r="J116" s="1" t="s">
        <v>80</v>
      </c>
      <c r="K116" s="1">
        <v>4.0000000000000001E-3</v>
      </c>
      <c r="L116" s="1">
        <v>0.13500000000000001</v>
      </c>
      <c r="M116" s="1">
        <v>6.0000000000000001E-3</v>
      </c>
      <c r="N116" s="25">
        <f t="shared" si="10"/>
        <v>0.28557761642642449</v>
      </c>
      <c r="O116" s="25">
        <f t="shared" si="11"/>
        <v>9.6382445543918269</v>
      </c>
      <c r="P116" s="25">
        <f t="shared" si="12"/>
        <v>0.42836642463963676</v>
      </c>
      <c r="Q116" s="25">
        <f t="shared" si="9"/>
        <v>10.352188595457887</v>
      </c>
      <c r="R116" s="25">
        <f t="shared" si="13"/>
        <v>10.744083378053361</v>
      </c>
      <c r="S116">
        <f>INDEX(Incomplete_stream_anc_data!H:H, MATCH(Consolidated_stream_data!C116, Incomplete_stream_anc_data!B:B, 0))</f>
        <v>2</v>
      </c>
      <c r="T116">
        <f>INDEX(Incomplete_stream_anc_data!I:I, MATCH(Consolidated_stream_data!C116, Incomplete_stream_anc_data!B:B, 0))</f>
        <v>1.3333333333333333</v>
      </c>
      <c r="U116">
        <f>INDEX(Incomplete_stream_anc_data!G:G, MATCH(Consolidated_stream_data!C116, Incomplete_stream_anc_data!B:B, 0))</f>
        <v>1.5</v>
      </c>
    </row>
    <row r="117" spans="1:21" x14ac:dyDescent="0.35">
      <c r="A117" s="2" t="s">
        <v>133</v>
      </c>
      <c r="B117" s="2" t="s">
        <v>134</v>
      </c>
      <c r="C117" s="1" t="str">
        <f t="shared" si="7"/>
        <v>Amaluia_Vaipuna_42746</v>
      </c>
      <c r="D117" s="3">
        <v>42746</v>
      </c>
      <c r="E117" s="1" t="s">
        <v>2</v>
      </c>
      <c r="F117" s="1" t="s">
        <v>79</v>
      </c>
      <c r="G117" s="1">
        <f>INDEX(GIS_streams!D:D, MATCH(Consolidated_stream_data!I117, GIS_streams!G:G, 0))</f>
        <v>-14.3336229999999</v>
      </c>
      <c r="H117" s="1">
        <f>INDEX(GIS_streams!C:C, MATCH(Consolidated_stream_data!I117, GIS_streams!G:G, 0))</f>
        <v>-170.79196300000001</v>
      </c>
      <c r="I117" s="1" t="str">
        <f t="shared" si="8"/>
        <v>Amaluia_Vaipuna</v>
      </c>
      <c r="J117" s="1" t="s">
        <v>80</v>
      </c>
      <c r="K117" s="1">
        <v>0</v>
      </c>
      <c r="L117" s="1">
        <v>6.9000000000000006E-2</v>
      </c>
      <c r="M117" s="1">
        <v>2E-3</v>
      </c>
      <c r="N117" s="25">
        <f t="shared" si="10"/>
        <v>0</v>
      </c>
      <c r="O117" s="25">
        <f t="shared" si="11"/>
        <v>4.9262138833558229</v>
      </c>
      <c r="P117" s="25">
        <f t="shared" si="12"/>
        <v>0.14278880821321224</v>
      </c>
      <c r="Q117" s="25">
        <f t="shared" si="9"/>
        <v>5.0690026915690352</v>
      </c>
      <c r="R117" s="25">
        <f t="shared" si="13"/>
        <v>5.0688694621193164</v>
      </c>
      <c r="S117">
        <f>INDEX(Incomplete_stream_anc_data!H:H, MATCH(Consolidated_stream_data!C117, Incomplete_stream_anc_data!B:B, 0))</f>
        <v>2</v>
      </c>
      <c r="T117">
        <f>INDEX(Incomplete_stream_anc_data!I:I, MATCH(Consolidated_stream_data!C117, Incomplete_stream_anc_data!B:B, 0))</f>
        <v>0</v>
      </c>
      <c r="U117">
        <f>INDEX(Incomplete_stream_anc_data!G:G, MATCH(Consolidated_stream_data!C117, Incomplete_stream_anc_data!B:B, 0))</f>
        <v>14.75</v>
      </c>
    </row>
    <row r="118" spans="1:21" x14ac:dyDescent="0.35">
      <c r="A118" s="2" t="s">
        <v>133</v>
      </c>
      <c r="B118" s="2" t="s">
        <v>134</v>
      </c>
      <c r="C118" s="1" t="str">
        <f t="shared" si="7"/>
        <v>Amanave_Laloafu_42746</v>
      </c>
      <c r="D118" s="3">
        <v>42746</v>
      </c>
      <c r="E118" s="1" t="s">
        <v>3</v>
      </c>
      <c r="F118" s="1" t="s">
        <v>81</v>
      </c>
      <c r="G118" s="1">
        <f>INDEX(GIS_streams!D:D, MATCH(Consolidated_stream_data!I118, GIS_streams!G:G, 0))</f>
        <v>-14.325937</v>
      </c>
      <c r="H118" s="1">
        <f>INDEX(GIS_streams!C:C, MATCH(Consolidated_stream_data!I118, GIS_streams!G:G, 0))</f>
        <v>-170.830352</v>
      </c>
      <c r="I118" s="1" t="str">
        <f t="shared" si="8"/>
        <v>Amanave_Laloafu</v>
      </c>
      <c r="J118" s="1" t="s">
        <v>80</v>
      </c>
      <c r="K118" s="1">
        <v>0</v>
      </c>
      <c r="L118" s="1">
        <v>3.1E-2</v>
      </c>
      <c r="M118" s="1">
        <v>2.1000000000000001E-2</v>
      </c>
      <c r="N118" s="25">
        <f t="shared" si="10"/>
        <v>0</v>
      </c>
      <c r="O118" s="25">
        <f t="shared" si="11"/>
        <v>2.2132265273047897</v>
      </c>
      <c r="P118" s="25">
        <f t="shared" si="12"/>
        <v>1.4992824862387286</v>
      </c>
      <c r="Q118" s="25">
        <f t="shared" si="9"/>
        <v>3.7125090135435181</v>
      </c>
      <c r="R118" s="25">
        <f t="shared" si="13"/>
        <v>3.7124142443625274</v>
      </c>
      <c r="S118">
        <f>INDEX(Incomplete_stream_anc_data!H:H, MATCH(Consolidated_stream_data!C118, Incomplete_stream_anc_data!B:B, 0))</f>
        <v>2</v>
      </c>
      <c r="T118">
        <f>INDEX(Incomplete_stream_anc_data!I:I, MATCH(Consolidated_stream_data!C118, Incomplete_stream_anc_data!B:B, 0))</f>
        <v>0</v>
      </c>
      <c r="U118">
        <f>INDEX(Incomplete_stream_anc_data!G:G, MATCH(Consolidated_stream_data!C118, Incomplete_stream_anc_data!B:B, 0))</f>
        <v>1</v>
      </c>
    </row>
    <row r="119" spans="1:21" x14ac:dyDescent="0.35">
      <c r="A119" s="2" t="s">
        <v>133</v>
      </c>
      <c r="B119" s="2" t="s">
        <v>134</v>
      </c>
      <c r="C119" s="1" t="str">
        <f t="shared" si="7"/>
        <v>Amanave_Puna_42746</v>
      </c>
      <c r="D119" s="3">
        <v>42746</v>
      </c>
      <c r="E119" s="1" t="s">
        <v>3</v>
      </c>
      <c r="F119" s="1" t="s">
        <v>82</v>
      </c>
      <c r="G119" s="1">
        <f>INDEX(GIS_streams!D:D, MATCH(Consolidated_stream_data!I119, GIS_streams!G:G, 0))</f>
        <v>-14.325013</v>
      </c>
      <c r="H119" s="1">
        <f>INDEX(GIS_streams!C:C, MATCH(Consolidated_stream_data!I119, GIS_streams!G:G, 0))</f>
        <v>-170.831087</v>
      </c>
      <c r="I119" s="1" t="str">
        <f t="shared" si="8"/>
        <v>Amanave_Puna</v>
      </c>
      <c r="J119" s="1" t="s">
        <v>80</v>
      </c>
      <c r="K119" s="1">
        <v>1E-3</v>
      </c>
      <c r="L119" s="1">
        <v>6.9000000000000006E-2</v>
      </c>
      <c r="M119" s="1">
        <v>1.7999999999999999E-2</v>
      </c>
      <c r="N119" s="25">
        <f t="shared" si="10"/>
        <v>7.1394404106606121E-2</v>
      </c>
      <c r="O119" s="25">
        <f t="shared" si="11"/>
        <v>4.9262138833558229</v>
      </c>
      <c r="P119" s="25">
        <f t="shared" si="12"/>
        <v>1.2850992739189102</v>
      </c>
      <c r="Q119" s="25">
        <f t="shared" si="9"/>
        <v>6.282707561381339</v>
      </c>
      <c r="R119" s="25">
        <f t="shared" si="13"/>
        <v>6.2825399201122325</v>
      </c>
      <c r="S119">
        <f>INDEX(Incomplete_stream_anc_data!H:H, MATCH(Consolidated_stream_data!C119, Incomplete_stream_anc_data!B:B, 0))</f>
        <v>1</v>
      </c>
      <c r="T119">
        <f>INDEX(Incomplete_stream_anc_data!I:I, MATCH(Consolidated_stream_data!C119, Incomplete_stream_anc_data!B:B, 0))</f>
        <v>0</v>
      </c>
      <c r="U119">
        <f>INDEX(Incomplete_stream_anc_data!G:G, MATCH(Consolidated_stream_data!C119, Incomplete_stream_anc_data!B:B, 0))</f>
        <v>10.25</v>
      </c>
    </row>
    <row r="120" spans="1:21" x14ac:dyDescent="0.35">
      <c r="A120" s="2" t="s">
        <v>133</v>
      </c>
      <c r="B120" s="2" t="s">
        <v>134</v>
      </c>
      <c r="C120" s="1" t="str">
        <f t="shared" si="7"/>
        <v>Asili_Asili_42746</v>
      </c>
      <c r="D120" s="3">
        <v>42746</v>
      </c>
      <c r="E120" s="1" t="s">
        <v>83</v>
      </c>
      <c r="F120" s="1" t="s">
        <v>83</v>
      </c>
      <c r="G120" s="1">
        <f>INDEX(GIS_streams!D:D, MATCH(Consolidated_stream_data!I120, GIS_streams!G:G, 0))</f>
        <v>-14.330902</v>
      </c>
      <c r="H120" s="1">
        <f>INDEX(GIS_streams!C:C, MATCH(Consolidated_stream_data!I120, GIS_streams!G:G, 0))</f>
        <v>-170.796165</v>
      </c>
      <c r="I120" s="1" t="str">
        <f t="shared" si="8"/>
        <v>Asili_Asili</v>
      </c>
      <c r="J120" s="1" t="s">
        <v>80</v>
      </c>
      <c r="K120" s="1">
        <v>-1E-3</v>
      </c>
      <c r="L120" s="1">
        <v>1.7000000000000001E-2</v>
      </c>
      <c r="M120" s="1">
        <v>1.6E-2</v>
      </c>
      <c r="N120" s="25">
        <f t="shared" si="10"/>
        <v>-7.1394404106606121E-2</v>
      </c>
      <c r="O120" s="25">
        <f t="shared" si="11"/>
        <v>1.2137048698123041</v>
      </c>
      <c r="P120" s="25">
        <f t="shared" si="12"/>
        <v>1.1423104657056979</v>
      </c>
      <c r="Q120" s="25">
        <f t="shared" si="9"/>
        <v>2.2846209314113959</v>
      </c>
      <c r="R120" s="25">
        <f t="shared" si="13"/>
        <v>2.2845666467238028</v>
      </c>
      <c r="S120">
        <f>INDEX(Incomplete_stream_anc_data!H:H, MATCH(Consolidated_stream_data!C120, Incomplete_stream_anc_data!B:B, 0))</f>
        <v>2</v>
      </c>
      <c r="T120">
        <f>INDEX(Incomplete_stream_anc_data!I:I, MATCH(Consolidated_stream_data!C120, Incomplete_stream_anc_data!B:B, 0))</f>
        <v>0</v>
      </c>
      <c r="U120">
        <f>INDEX(Incomplete_stream_anc_data!G:G, MATCH(Consolidated_stream_data!C120, Incomplete_stream_anc_data!B:B, 0))</f>
        <v>30</v>
      </c>
    </row>
    <row r="121" spans="1:21" x14ac:dyDescent="0.35">
      <c r="A121" s="2" t="s">
        <v>133</v>
      </c>
      <c r="B121" s="2" t="s">
        <v>134</v>
      </c>
      <c r="C121" s="1" t="str">
        <f t="shared" si="7"/>
        <v>Fagaalu_Fagaalu_42746</v>
      </c>
      <c r="D121" s="3">
        <v>42746</v>
      </c>
      <c r="E121" s="1" t="s">
        <v>4</v>
      </c>
      <c r="F121" s="1" t="s">
        <v>4</v>
      </c>
      <c r="G121" s="1">
        <f>INDEX(GIS_streams!D:D, MATCH(Consolidated_stream_data!I121, GIS_streams!G:G, 0))</f>
        <v>-14.2914049999999</v>
      </c>
      <c r="H121" s="1">
        <f>INDEX(GIS_streams!C:C, MATCH(Consolidated_stream_data!I121, GIS_streams!G:G, 0))</f>
        <v>-170.683762</v>
      </c>
      <c r="I121" s="1" t="str">
        <f t="shared" si="8"/>
        <v>Fagaalu_Fagaalu</v>
      </c>
      <c r="J121" s="1" t="s">
        <v>80</v>
      </c>
      <c r="K121" s="1">
        <v>1E-3</v>
      </c>
      <c r="L121" s="1">
        <v>0.10299999999999999</v>
      </c>
      <c r="M121" s="1">
        <v>3.0000000000000001E-3</v>
      </c>
      <c r="N121" s="25">
        <f t="shared" si="10"/>
        <v>7.1394404106606121E-2</v>
      </c>
      <c r="O121" s="25">
        <f t="shared" si="11"/>
        <v>7.3536236229804306</v>
      </c>
      <c r="P121" s="25">
        <f t="shared" si="12"/>
        <v>0.21418321231981838</v>
      </c>
      <c r="Q121" s="25">
        <f t="shared" si="9"/>
        <v>7.6392012394068542</v>
      </c>
      <c r="R121" s="25">
        <f t="shared" si="13"/>
        <v>7.6389951378690206</v>
      </c>
      <c r="S121">
        <f>INDEX(Incomplete_stream_anc_data!H:H, MATCH(Consolidated_stream_data!C121, Incomplete_stream_anc_data!B:B, 0))</f>
        <v>4</v>
      </c>
      <c r="T121">
        <f>INDEX(Incomplete_stream_anc_data!I:I, MATCH(Consolidated_stream_data!C121, Incomplete_stream_anc_data!B:B, 0))</f>
        <v>0</v>
      </c>
      <c r="U121">
        <f>INDEX(Incomplete_stream_anc_data!G:G, MATCH(Consolidated_stream_data!C121, Incomplete_stream_anc_data!B:B, 0))</f>
        <v>4.25</v>
      </c>
    </row>
    <row r="122" spans="1:21" x14ac:dyDescent="0.35">
      <c r="A122" s="2" t="s">
        <v>133</v>
      </c>
      <c r="B122" s="2" t="s">
        <v>134</v>
      </c>
      <c r="C122" s="1" t="str">
        <f t="shared" si="7"/>
        <v>Fagamalo_Matavai_42746</v>
      </c>
      <c r="D122" s="3">
        <v>42746</v>
      </c>
      <c r="E122" s="1" t="s">
        <v>85</v>
      </c>
      <c r="F122" s="1" t="s">
        <v>86</v>
      </c>
      <c r="G122" s="1">
        <f>INDEX(GIS_streams!D:D, MATCH(Consolidated_stream_data!I122, GIS_streams!G:G, 0))</f>
        <v>-14.298992</v>
      </c>
      <c r="H122" s="1">
        <f>INDEX(GIS_streams!C:C, MATCH(Consolidated_stream_data!I122, GIS_streams!G:G, 0))</f>
        <v>-170.81014400000001</v>
      </c>
      <c r="I122" s="1" t="str">
        <f t="shared" si="8"/>
        <v>Fagamalo_Matavai</v>
      </c>
      <c r="J122" s="1" t="s">
        <v>80</v>
      </c>
      <c r="K122" s="1">
        <v>-1E-3</v>
      </c>
      <c r="L122" s="1">
        <v>0.03</v>
      </c>
      <c r="M122" s="1">
        <v>5.0000000000000001E-3</v>
      </c>
      <c r="N122" s="25">
        <f t="shared" si="10"/>
        <v>-7.1394404106606121E-2</v>
      </c>
      <c r="O122" s="25">
        <f t="shared" si="11"/>
        <v>2.1418321231981836</v>
      </c>
      <c r="P122" s="25">
        <f t="shared" si="12"/>
        <v>0.35697202053303062</v>
      </c>
      <c r="Q122" s="25">
        <f t="shared" si="9"/>
        <v>2.4274097396246082</v>
      </c>
      <c r="R122" s="25">
        <f t="shared" si="13"/>
        <v>2.4273514064876753</v>
      </c>
      <c r="S122">
        <f>INDEX(Incomplete_stream_anc_data!H:H, MATCH(Consolidated_stream_data!C122, Incomplete_stream_anc_data!B:B, 0))</f>
        <v>4</v>
      </c>
      <c r="T122">
        <f>INDEX(Incomplete_stream_anc_data!I:I, MATCH(Consolidated_stream_data!C122, Incomplete_stream_anc_data!B:B, 0))</f>
        <v>0</v>
      </c>
      <c r="U122">
        <f>INDEX(Incomplete_stream_anc_data!G:G, MATCH(Consolidated_stream_data!C122, Incomplete_stream_anc_data!B:B, 0))</f>
        <v>5.5</v>
      </c>
    </row>
    <row r="123" spans="1:21" x14ac:dyDescent="0.35">
      <c r="A123" s="2" t="s">
        <v>133</v>
      </c>
      <c r="B123" s="2" t="s">
        <v>134</v>
      </c>
      <c r="C123" s="1" t="str">
        <f t="shared" si="7"/>
        <v>Leone_Leafu_42746</v>
      </c>
      <c r="D123" s="3">
        <v>42746</v>
      </c>
      <c r="E123" s="1" t="s">
        <v>5</v>
      </c>
      <c r="F123" s="1" t="s">
        <v>87</v>
      </c>
      <c r="G123" s="1">
        <f>INDEX(GIS_streams!D:D, MATCH(Consolidated_stream_data!I123, GIS_streams!G:G, 0))</f>
        <v>-14.335437000000001</v>
      </c>
      <c r="H123" s="1">
        <f>INDEX(GIS_streams!C:C, MATCH(Consolidated_stream_data!I123, GIS_streams!G:G, 0))</f>
        <v>-170.786172999999</v>
      </c>
      <c r="I123" s="1" t="str">
        <f t="shared" si="8"/>
        <v>Leone_Leafu</v>
      </c>
      <c r="J123" s="1" t="s">
        <v>80</v>
      </c>
      <c r="K123" s="1">
        <v>0</v>
      </c>
      <c r="L123" s="1">
        <v>0.23599999999999999</v>
      </c>
      <c r="M123" s="1">
        <v>8.0000000000000002E-3</v>
      </c>
      <c r="N123" s="25">
        <f t="shared" si="10"/>
        <v>0</v>
      </c>
      <c r="O123" s="25">
        <f t="shared" si="11"/>
        <v>16.849079369159043</v>
      </c>
      <c r="P123" s="25">
        <f t="shared" si="12"/>
        <v>0.57115523285284897</v>
      </c>
      <c r="Q123" s="25">
        <f t="shared" si="9"/>
        <v>17.420234602011892</v>
      </c>
      <c r="R123" s="25">
        <f t="shared" si="13"/>
        <v>17.419751181694284</v>
      </c>
      <c r="S123">
        <f>INDEX(Incomplete_stream_anc_data!H:H, MATCH(Consolidated_stream_data!C123, Incomplete_stream_anc_data!B:B, 0))</f>
        <v>3</v>
      </c>
      <c r="T123">
        <f>INDEX(Incomplete_stream_anc_data!I:I, MATCH(Consolidated_stream_data!C123, Incomplete_stream_anc_data!B:B, 0))</f>
        <v>0</v>
      </c>
      <c r="U123">
        <f>INDEX(Incomplete_stream_anc_data!G:G, MATCH(Consolidated_stream_data!C123, Incomplete_stream_anc_data!B:B, 0))</f>
        <v>9.75</v>
      </c>
    </row>
    <row r="124" spans="1:21" x14ac:dyDescent="0.35">
      <c r="A124" s="2" t="s">
        <v>133</v>
      </c>
      <c r="B124" s="2" t="s">
        <v>134</v>
      </c>
      <c r="C124" s="1" t="str">
        <f t="shared" si="7"/>
        <v>Maloata_Maloata_42746</v>
      </c>
      <c r="D124" s="3">
        <v>42746</v>
      </c>
      <c r="E124" s="1" t="s">
        <v>88</v>
      </c>
      <c r="F124" s="1" t="s">
        <v>88</v>
      </c>
      <c r="G124" s="1">
        <f>INDEX(GIS_streams!D:D, MATCH(Consolidated_stream_data!I124, GIS_streams!G:G, 0))</f>
        <v>-14.304018018700001</v>
      </c>
      <c r="H124" s="1">
        <f>INDEX(GIS_streams!C:C, MATCH(Consolidated_stream_data!I124, GIS_streams!G:G, 0))</f>
        <v>-170.815471132</v>
      </c>
      <c r="I124" s="1" t="str">
        <f t="shared" si="8"/>
        <v>Maloata_Maloata</v>
      </c>
      <c r="J124" s="1" t="s">
        <v>80</v>
      </c>
      <c r="K124" s="1">
        <v>-1E-3</v>
      </c>
      <c r="L124" s="1">
        <v>3.1E-2</v>
      </c>
      <c r="M124" s="1">
        <v>1.0999999999999999E-2</v>
      </c>
      <c r="N124" s="25">
        <f t="shared" si="10"/>
        <v>-7.1394404106606121E-2</v>
      </c>
      <c r="O124" s="25">
        <f t="shared" si="11"/>
        <v>2.2132265273047897</v>
      </c>
      <c r="P124" s="25">
        <f t="shared" si="12"/>
        <v>0.78533844517266727</v>
      </c>
      <c r="Q124" s="25">
        <f t="shared" si="9"/>
        <v>2.9271705683708507</v>
      </c>
      <c r="R124" s="25">
        <f t="shared" si="13"/>
        <v>2.9271705683708507</v>
      </c>
      <c r="S124">
        <f>INDEX(Incomplete_stream_anc_data!H:H, MATCH(Consolidated_stream_data!C124, Incomplete_stream_anc_data!B:B, 0))</f>
        <v>2</v>
      </c>
      <c r="T124" t="str">
        <f>INDEX(Incomplete_stream_anc_data!I:I, MATCH(Consolidated_stream_data!C124, Incomplete_stream_anc_data!B:B, 0))</f>
        <v/>
      </c>
      <c r="U124">
        <f>INDEX(Incomplete_stream_anc_data!G:G, MATCH(Consolidated_stream_data!C124, Incomplete_stream_anc_data!B:B, 0))</f>
        <v>16.7</v>
      </c>
    </row>
    <row r="125" spans="1:21" x14ac:dyDescent="0.35">
      <c r="A125" s="2" t="s">
        <v>133</v>
      </c>
      <c r="B125" s="2" t="s">
        <v>134</v>
      </c>
      <c r="C125" s="1" t="str">
        <f t="shared" si="7"/>
        <v>Matuu_Afuelo_42746</v>
      </c>
      <c r="D125" s="3">
        <v>42746</v>
      </c>
      <c r="E125" s="1" t="s">
        <v>89</v>
      </c>
      <c r="F125" s="1" t="s">
        <v>90</v>
      </c>
      <c r="G125" s="1">
        <f>INDEX(GIS_streams!D:D, MATCH(Consolidated_stream_data!I125, GIS_streams!G:G, 0))</f>
        <v>-14.29884</v>
      </c>
      <c r="H125" s="1">
        <f>INDEX(GIS_streams!C:C, MATCH(Consolidated_stream_data!I125, GIS_streams!G:G, 0))</f>
        <v>-170.68323899999899</v>
      </c>
      <c r="I125" s="1" t="str">
        <f t="shared" si="8"/>
        <v>Matuu_Afuelo</v>
      </c>
      <c r="J125" s="1" t="s">
        <v>80</v>
      </c>
      <c r="K125" s="1">
        <v>0</v>
      </c>
      <c r="L125" s="1">
        <v>5.7000000000000002E-2</v>
      </c>
      <c r="M125" s="1">
        <v>3.0000000000000001E-3</v>
      </c>
      <c r="N125" s="25">
        <f t="shared" si="10"/>
        <v>0</v>
      </c>
      <c r="O125" s="25">
        <f t="shared" si="11"/>
        <v>4.0694810340765493</v>
      </c>
      <c r="P125" s="25">
        <f t="shared" si="12"/>
        <v>0.21418321231981838</v>
      </c>
      <c r="Q125" s="25">
        <f t="shared" si="9"/>
        <v>4.2836642463963672</v>
      </c>
      <c r="R125" s="25">
        <f t="shared" si="13"/>
        <v>4.2835532834180174</v>
      </c>
      <c r="S125">
        <f>INDEX(Incomplete_stream_anc_data!H:H, MATCH(Consolidated_stream_data!C125, Incomplete_stream_anc_data!B:B, 0))</f>
        <v>1</v>
      </c>
      <c r="T125">
        <f>INDEX(Incomplete_stream_anc_data!I:I, MATCH(Consolidated_stream_data!C125, Incomplete_stream_anc_data!B:B, 0))</f>
        <v>0</v>
      </c>
      <c r="U125">
        <f>INDEX(Incomplete_stream_anc_data!G:G, MATCH(Consolidated_stream_data!C125, Incomplete_stream_anc_data!B:B, 0))</f>
        <v>36</v>
      </c>
    </row>
    <row r="126" spans="1:21" x14ac:dyDescent="0.35">
      <c r="A126" s="2" t="s">
        <v>133</v>
      </c>
      <c r="B126" s="2" t="s">
        <v>134</v>
      </c>
      <c r="C126" s="1" t="str">
        <f t="shared" si="7"/>
        <v>Nua-Seetaga_Saonapule_42746</v>
      </c>
      <c r="D126" s="3">
        <v>42746</v>
      </c>
      <c r="E126" s="1" t="s">
        <v>6</v>
      </c>
      <c r="F126" s="1" t="s">
        <v>91</v>
      </c>
      <c r="G126" s="1">
        <f>INDEX(GIS_streams!D:D, MATCH(Consolidated_stream_data!I126, GIS_streams!G:G, 0))</f>
        <v>-14.32586</v>
      </c>
      <c r="H126" s="1">
        <f>INDEX(GIS_streams!C:C, MATCH(Consolidated_stream_data!I126, GIS_streams!G:G, 0))</f>
        <v>-170.811364</v>
      </c>
      <c r="I126" s="1" t="str">
        <f t="shared" si="8"/>
        <v>Nua-Seetaga_Saonapule</v>
      </c>
      <c r="J126" s="1" t="s">
        <v>80</v>
      </c>
      <c r="K126" s="1">
        <v>-1E-3</v>
      </c>
      <c r="L126" s="1">
        <v>2.5000000000000001E-2</v>
      </c>
      <c r="M126" s="1">
        <v>1.4E-2</v>
      </c>
      <c r="N126" s="25">
        <f t="shared" si="10"/>
        <v>-7.1394404106606121E-2</v>
      </c>
      <c r="O126" s="25">
        <f t="shared" si="11"/>
        <v>1.7848601026651532</v>
      </c>
      <c r="P126" s="25">
        <f t="shared" si="12"/>
        <v>0.99952165749248578</v>
      </c>
      <c r="Q126" s="25">
        <f t="shared" si="9"/>
        <v>2.7129873560510327</v>
      </c>
      <c r="R126" s="25">
        <f t="shared" si="13"/>
        <v>2.7129209260154203</v>
      </c>
      <c r="S126">
        <f>INDEX(Incomplete_stream_anc_data!H:H, MATCH(Consolidated_stream_data!C126, Incomplete_stream_anc_data!B:B, 0))</f>
        <v>4</v>
      </c>
      <c r="T126">
        <f>INDEX(Incomplete_stream_anc_data!I:I, MATCH(Consolidated_stream_data!C126, Incomplete_stream_anc_data!B:B, 0))</f>
        <v>0</v>
      </c>
      <c r="U126">
        <f>INDEX(Incomplete_stream_anc_data!G:G, MATCH(Consolidated_stream_data!C126, Incomplete_stream_anc_data!B:B, 0))</f>
        <v>18</v>
      </c>
    </row>
    <row r="127" spans="1:21" x14ac:dyDescent="0.35">
      <c r="A127" s="2" t="s">
        <v>133</v>
      </c>
      <c r="B127" s="2" t="s">
        <v>134</v>
      </c>
      <c r="C127" s="1" t="str">
        <f t="shared" si="7"/>
        <v>Nuuuli_Amalie_42746</v>
      </c>
      <c r="D127" s="3">
        <v>42746</v>
      </c>
      <c r="E127" s="1" t="s">
        <v>92</v>
      </c>
      <c r="F127" s="1" t="s">
        <v>93</v>
      </c>
      <c r="G127" s="1">
        <f>INDEX(GIS_streams!D:D, MATCH(Consolidated_stream_data!I127, GIS_streams!G:G, 0))</f>
        <v>-14.310904000000001</v>
      </c>
      <c r="H127" s="1">
        <f>INDEX(GIS_streams!C:C, MATCH(Consolidated_stream_data!I127, GIS_streams!G:G, 0))</f>
        <v>-170.69734</v>
      </c>
      <c r="I127" s="1" t="str">
        <f t="shared" si="8"/>
        <v>Nuuuli_Amalie</v>
      </c>
      <c r="J127" s="1" t="s">
        <v>80</v>
      </c>
      <c r="K127" s="1">
        <v>0</v>
      </c>
      <c r="L127" s="1">
        <v>0.08</v>
      </c>
      <c r="M127" s="1">
        <v>2E-3</v>
      </c>
      <c r="N127" s="25">
        <f t="shared" si="10"/>
        <v>0</v>
      </c>
      <c r="O127" s="25">
        <f t="shared" si="11"/>
        <v>5.7115523285284899</v>
      </c>
      <c r="P127" s="25">
        <f t="shared" si="12"/>
        <v>0.14278880821321224</v>
      </c>
      <c r="Q127" s="25">
        <f t="shared" si="9"/>
        <v>5.8543411367417022</v>
      </c>
      <c r="R127" s="25">
        <f t="shared" si="13"/>
        <v>5.8541856408206154</v>
      </c>
      <c r="S127">
        <f>INDEX(Incomplete_stream_anc_data!H:H, MATCH(Consolidated_stream_data!C127, Incomplete_stream_anc_data!B:B, 0))</f>
        <v>3</v>
      </c>
      <c r="T127">
        <f>INDEX(Incomplete_stream_anc_data!I:I, MATCH(Consolidated_stream_data!C127, Incomplete_stream_anc_data!B:B, 0))</f>
        <v>0</v>
      </c>
      <c r="U127">
        <f>INDEX(Incomplete_stream_anc_data!G:G, MATCH(Consolidated_stream_data!C127, Incomplete_stream_anc_data!B:B, 0))</f>
        <v>9.75</v>
      </c>
    </row>
    <row r="128" spans="1:21" x14ac:dyDescent="0.35">
      <c r="A128" s="2" t="s">
        <v>133</v>
      </c>
      <c r="B128" s="2" t="s">
        <v>134</v>
      </c>
      <c r="C128" s="1" t="str">
        <f t="shared" ref="C128:C191" si="14">E128&amp;"_"&amp;F128&amp;"_"&amp;D128</f>
        <v>Poloa_Vaitele_42746</v>
      </c>
      <c r="D128" s="3">
        <v>42746</v>
      </c>
      <c r="E128" s="1" t="s">
        <v>7</v>
      </c>
      <c r="F128" s="1" t="s">
        <v>94</v>
      </c>
      <c r="G128" s="1">
        <f>INDEX(GIS_streams!D:D, MATCH(Consolidated_stream_data!I128, GIS_streams!G:G, 0))</f>
        <v>-14.3142219999999</v>
      </c>
      <c r="H128" s="1">
        <f>INDEX(GIS_streams!C:C, MATCH(Consolidated_stream_data!I128, GIS_streams!G:G, 0))</f>
        <v>-170.833236</v>
      </c>
      <c r="I128" s="1" t="str">
        <f t="shared" ref="I128:I191" si="15">E128&amp;"_"&amp;F128</f>
        <v>Poloa_Vaitele</v>
      </c>
      <c r="J128" s="1" t="s">
        <v>80</v>
      </c>
      <c r="K128" s="1">
        <v>0</v>
      </c>
      <c r="L128" s="1">
        <v>0.16200000000000001</v>
      </c>
      <c r="M128" s="1">
        <v>0.20599999999999999</v>
      </c>
      <c r="N128" s="25">
        <f t="shared" si="10"/>
        <v>0</v>
      </c>
      <c r="O128" s="25">
        <f t="shared" si="11"/>
        <v>11.565893465270193</v>
      </c>
      <c r="P128" s="25">
        <f t="shared" si="12"/>
        <v>14.707247245960861</v>
      </c>
      <c r="Q128" s="25">
        <f t="shared" ref="Q128:Q191" si="16">P128+O128+N128</f>
        <v>26.273140711231054</v>
      </c>
      <c r="R128" s="25">
        <f t="shared" si="13"/>
        <v>26.27240628705438</v>
      </c>
      <c r="S128">
        <f>INDEX(Incomplete_stream_anc_data!H:H, MATCH(Consolidated_stream_data!C128, Incomplete_stream_anc_data!B:B, 0))</f>
        <v>4</v>
      </c>
      <c r="T128">
        <f>INDEX(Incomplete_stream_anc_data!I:I, MATCH(Consolidated_stream_data!C128, Incomplete_stream_anc_data!B:B, 0))</f>
        <v>0</v>
      </c>
      <c r="U128">
        <f>INDEX(Incomplete_stream_anc_data!G:G, MATCH(Consolidated_stream_data!C128, Incomplete_stream_anc_data!B:B, 0))</f>
        <v>4.25</v>
      </c>
    </row>
    <row r="129" spans="1:21" x14ac:dyDescent="0.35">
      <c r="A129" s="2" t="s">
        <v>133</v>
      </c>
      <c r="B129" s="2" t="s">
        <v>135</v>
      </c>
      <c r="C129" s="1" t="str">
        <f t="shared" si="14"/>
        <v>Alega_Alega_42747</v>
      </c>
      <c r="D129" s="3">
        <v>42747</v>
      </c>
      <c r="E129" s="1" t="s">
        <v>8</v>
      </c>
      <c r="F129" s="1" t="s">
        <v>8</v>
      </c>
      <c r="G129" s="1">
        <f>INDEX(GIS_streams!D:D, MATCH(Consolidated_stream_data!I129, GIS_streams!G:G, 0))</f>
        <v>-14.2798789999999</v>
      </c>
      <c r="H129" s="1">
        <f>INDEX(GIS_streams!C:C, MATCH(Consolidated_stream_data!I129, GIS_streams!G:G, 0))</f>
        <v>-170.637811</v>
      </c>
      <c r="I129" s="1" t="str">
        <f t="shared" si="15"/>
        <v>Alega_Alega</v>
      </c>
      <c r="J129" s="1" t="s">
        <v>80</v>
      </c>
      <c r="K129" s="1">
        <v>0</v>
      </c>
      <c r="L129" s="1">
        <v>0.129</v>
      </c>
      <c r="M129" s="1">
        <v>1.0999999999999999E-2</v>
      </c>
      <c r="N129" s="25">
        <f t="shared" si="10"/>
        <v>0</v>
      </c>
      <c r="O129" s="25">
        <f t="shared" si="11"/>
        <v>9.2098781297521892</v>
      </c>
      <c r="P129" s="25">
        <f t="shared" si="12"/>
        <v>0.78533844517266727</v>
      </c>
      <c r="Q129" s="25">
        <f t="shared" si="16"/>
        <v>9.9952165749248572</v>
      </c>
      <c r="R129" s="25">
        <f t="shared" si="13"/>
        <v>9.9949436739729176</v>
      </c>
      <c r="S129">
        <f>INDEX(Incomplete_stream_anc_data!H:H, MATCH(Consolidated_stream_data!C129, Incomplete_stream_anc_data!B:B, 0))</f>
        <v>4</v>
      </c>
      <c r="T129">
        <f>INDEX(Incomplete_stream_anc_data!I:I, MATCH(Consolidated_stream_data!C129, Incomplete_stream_anc_data!B:B, 0))</f>
        <v>0</v>
      </c>
      <c r="U129">
        <f>INDEX(Incomplete_stream_anc_data!G:G, MATCH(Consolidated_stream_data!C129, Incomplete_stream_anc_data!B:B, 0))</f>
        <v>4.25</v>
      </c>
    </row>
    <row r="130" spans="1:21" x14ac:dyDescent="0.35">
      <c r="A130" s="2" t="s">
        <v>133</v>
      </c>
      <c r="B130" s="2" t="s">
        <v>135</v>
      </c>
      <c r="C130" s="1" t="str">
        <f t="shared" si="14"/>
        <v>Alofau_Fogalilima_42747</v>
      </c>
      <c r="D130" s="3">
        <v>42747</v>
      </c>
      <c r="E130" s="1" t="s">
        <v>96</v>
      </c>
      <c r="F130" s="1" t="s">
        <v>97</v>
      </c>
      <c r="G130" s="1">
        <f>INDEX(GIS_streams!D:D, MATCH(Consolidated_stream_data!I130, GIS_streams!G:G, 0))</f>
        <v>-14.2735679999999</v>
      </c>
      <c r="H130" s="1">
        <f>INDEX(GIS_streams!C:C, MATCH(Consolidated_stream_data!I130, GIS_streams!G:G, 0))</f>
        <v>-170.60415</v>
      </c>
      <c r="I130" s="1" t="str">
        <f t="shared" si="15"/>
        <v>Alofau_Fogalilima</v>
      </c>
      <c r="J130" s="1" t="s">
        <v>80</v>
      </c>
      <c r="K130" s="1">
        <v>2E-3</v>
      </c>
      <c r="L130" s="1">
        <v>6.4000000000000001E-2</v>
      </c>
      <c r="M130" s="1">
        <v>5.7000000000000002E-2</v>
      </c>
      <c r="N130" s="25">
        <f t="shared" si="10"/>
        <v>0.14278880821321224</v>
      </c>
      <c r="O130" s="25">
        <f t="shared" si="11"/>
        <v>4.5692418628227918</v>
      </c>
      <c r="P130" s="25">
        <f t="shared" si="12"/>
        <v>4.0694810340765493</v>
      </c>
      <c r="Q130" s="25">
        <f t="shared" si="16"/>
        <v>8.7815117051125533</v>
      </c>
      <c r="R130" s="25">
        <f t="shared" si="13"/>
        <v>16.607854752469329</v>
      </c>
      <c r="S130">
        <f>INDEX(Incomplete_stream_anc_data!H:H, MATCH(Consolidated_stream_data!C130, Incomplete_stream_anc_data!B:B, 0))</f>
        <v>3</v>
      </c>
      <c r="T130">
        <f>INDEX(Incomplete_stream_anc_data!I:I, MATCH(Consolidated_stream_data!C130, Incomplete_stream_anc_data!B:B, 0))</f>
        <v>17</v>
      </c>
      <c r="U130">
        <f>INDEX(Incomplete_stream_anc_data!G:G, MATCH(Consolidated_stream_data!C130, Incomplete_stream_anc_data!B:B, 0))</f>
        <v>15.25</v>
      </c>
    </row>
    <row r="131" spans="1:21" x14ac:dyDescent="0.35">
      <c r="A131" s="2" t="s">
        <v>133</v>
      </c>
      <c r="B131" s="2" t="s">
        <v>135</v>
      </c>
      <c r="C131" s="1" t="str">
        <f t="shared" si="14"/>
        <v>Alofau_Nuu_42747</v>
      </c>
      <c r="D131" s="3">
        <v>42747</v>
      </c>
      <c r="E131" s="1" t="s">
        <v>96</v>
      </c>
      <c r="F131" s="1" t="s">
        <v>98</v>
      </c>
      <c r="G131" s="1">
        <f>INDEX(GIS_streams!D:D, MATCH(Consolidated_stream_data!I131, GIS_streams!G:G, 0))</f>
        <v>-14.276094000000001</v>
      </c>
      <c r="H131" s="1">
        <f>INDEX(GIS_streams!C:C, MATCH(Consolidated_stream_data!I131, GIS_streams!G:G, 0))</f>
        <v>-170.60317699999899</v>
      </c>
      <c r="I131" s="1" t="str">
        <f t="shared" si="15"/>
        <v>Alofau_Nuu</v>
      </c>
      <c r="J131" s="1" t="s">
        <v>80</v>
      </c>
      <c r="K131" s="1">
        <v>1.7000000000000001E-2</v>
      </c>
      <c r="L131" s="1">
        <v>0.12</v>
      </c>
      <c r="M131" s="1">
        <v>8.6999999999999994E-2</v>
      </c>
      <c r="N131" s="25">
        <f t="shared" ref="N131:N194" si="17">K131/(14.0067*0.001)</f>
        <v>1.2137048698123041</v>
      </c>
      <c r="O131" s="25">
        <f t="shared" ref="O131:O194" si="18">L131/(14.0067*0.001)</f>
        <v>8.5673284927927345</v>
      </c>
      <c r="P131" s="25">
        <f t="shared" ref="P131:P194" si="19">M131/(14.0067*0.001)</f>
        <v>6.2113131572747324</v>
      </c>
      <c r="Q131" s="25">
        <f t="shared" si="16"/>
        <v>15.992346519879771</v>
      </c>
      <c r="R131" s="25">
        <f t="shared" ref="R131:R194" si="20">IF(ISERR(Q131+(Q131-0.37)*(T131-0.001)/(35.27-T131)),Q131,Q131+(Q131-0.37)*(T131-0.001)/(35.27-T131))</f>
        <v>15.99190358405556</v>
      </c>
      <c r="S131">
        <f>INDEX(Incomplete_stream_anc_data!H:H, MATCH(Consolidated_stream_data!C131, Incomplete_stream_anc_data!B:B, 0))</f>
        <v>3</v>
      </c>
      <c r="T131">
        <f>INDEX(Incomplete_stream_anc_data!I:I, MATCH(Consolidated_stream_data!C131, Incomplete_stream_anc_data!B:B, 0))</f>
        <v>0</v>
      </c>
      <c r="U131">
        <f>INDEX(Incomplete_stream_anc_data!G:G, MATCH(Consolidated_stream_data!C131, Incomplete_stream_anc_data!B:B, 0))</f>
        <v>2</v>
      </c>
    </row>
    <row r="132" spans="1:21" x14ac:dyDescent="0.35">
      <c r="A132" s="2" t="s">
        <v>133</v>
      </c>
      <c r="B132" s="2" t="s">
        <v>135</v>
      </c>
      <c r="C132" s="1" t="str">
        <f t="shared" si="14"/>
        <v>Amaua_No name_42747</v>
      </c>
      <c r="D132" s="3">
        <v>42747</v>
      </c>
      <c r="E132" s="1" t="s">
        <v>10</v>
      </c>
      <c r="F132" s="1" t="s">
        <v>84</v>
      </c>
      <c r="G132" s="1">
        <f>INDEX(GIS_streams!D:D, MATCH(Consolidated_stream_data!I132, GIS_streams!G:G, 0))</f>
        <v>-14.272437</v>
      </c>
      <c r="H132" s="1">
        <f>INDEX(GIS_streams!C:C, MATCH(Consolidated_stream_data!I132, GIS_streams!G:G, 0))</f>
        <v>-170.623662</v>
      </c>
      <c r="I132" s="1" t="str">
        <f t="shared" si="15"/>
        <v>Amaua_No name</v>
      </c>
      <c r="J132" s="1" t="s">
        <v>80</v>
      </c>
      <c r="K132" s="1">
        <v>0</v>
      </c>
      <c r="L132" s="1">
        <v>2.7E-2</v>
      </c>
      <c r="M132" s="1">
        <v>2E-3</v>
      </c>
      <c r="N132" s="25">
        <f t="shared" si="17"/>
        <v>0</v>
      </c>
      <c r="O132" s="25">
        <f t="shared" si="18"/>
        <v>1.9276489108783652</v>
      </c>
      <c r="P132" s="25">
        <f t="shared" si="19"/>
        <v>0.14278880821321224</v>
      </c>
      <c r="Q132" s="25">
        <f t="shared" si="16"/>
        <v>2.0704377190915775</v>
      </c>
      <c r="R132" s="25">
        <f t="shared" si="20"/>
        <v>2.0703895070779939</v>
      </c>
      <c r="S132">
        <f>INDEX(Incomplete_stream_anc_data!H:H, MATCH(Consolidated_stream_data!C132, Incomplete_stream_anc_data!B:B, 0))</f>
        <v>1</v>
      </c>
      <c r="T132">
        <f>INDEX(Incomplete_stream_anc_data!I:I, MATCH(Consolidated_stream_data!C132, Incomplete_stream_anc_data!B:B, 0))</f>
        <v>0</v>
      </c>
      <c r="U132">
        <f>INDEX(Incomplete_stream_anc_data!G:G, MATCH(Consolidated_stream_data!C132, Incomplete_stream_anc_data!B:B, 0))</f>
        <v>13.75</v>
      </c>
    </row>
    <row r="133" spans="1:21" x14ac:dyDescent="0.35">
      <c r="A133" s="2" t="s">
        <v>133</v>
      </c>
      <c r="B133" s="2" t="s">
        <v>135</v>
      </c>
      <c r="C133" s="1" t="str">
        <f t="shared" si="14"/>
        <v>Amouli_Laloi_42747</v>
      </c>
      <c r="D133" s="3">
        <v>42747</v>
      </c>
      <c r="E133" s="1" t="s">
        <v>9</v>
      </c>
      <c r="F133" s="1" t="s">
        <v>99</v>
      </c>
      <c r="G133" s="1">
        <f>INDEX(GIS_streams!D:D, MATCH(Consolidated_stream_data!I133, GIS_streams!G:G, 0))</f>
        <v>-14.273793</v>
      </c>
      <c r="H133" s="1">
        <f>INDEX(GIS_streams!C:C, MATCH(Consolidated_stream_data!I133, GIS_streams!G:G, 0))</f>
        <v>-170.58573999999899</v>
      </c>
      <c r="I133" s="1" t="str">
        <f t="shared" si="15"/>
        <v>Amouli_Laloi</v>
      </c>
      <c r="J133" s="1" t="s">
        <v>80</v>
      </c>
      <c r="K133" s="1">
        <v>-1E-3</v>
      </c>
      <c r="L133" s="1">
        <v>2.1999999999999999E-2</v>
      </c>
      <c r="M133" s="1">
        <v>8.0000000000000002E-3</v>
      </c>
      <c r="N133" s="25">
        <f t="shared" si="17"/>
        <v>-7.1394404106606121E-2</v>
      </c>
      <c r="O133" s="25">
        <f t="shared" si="18"/>
        <v>1.5706768903453345</v>
      </c>
      <c r="P133" s="25">
        <f t="shared" si="19"/>
        <v>0.57115523285284897</v>
      </c>
      <c r="Q133" s="25">
        <f t="shared" si="16"/>
        <v>2.0704377190915775</v>
      </c>
      <c r="R133" s="25">
        <f t="shared" si="20"/>
        <v>2.0703895070779939</v>
      </c>
      <c r="S133">
        <f>INDEX(Incomplete_stream_anc_data!H:H, MATCH(Consolidated_stream_data!C133, Incomplete_stream_anc_data!B:B, 0))</f>
        <v>2</v>
      </c>
      <c r="T133">
        <f>INDEX(Incomplete_stream_anc_data!I:I, MATCH(Consolidated_stream_data!C133, Incomplete_stream_anc_data!B:B, 0))</f>
        <v>0</v>
      </c>
      <c r="U133">
        <f>INDEX(Incomplete_stream_anc_data!G:G, MATCH(Consolidated_stream_data!C133, Incomplete_stream_anc_data!B:B, 0))</f>
        <v>13.5</v>
      </c>
    </row>
    <row r="134" spans="1:21" x14ac:dyDescent="0.35">
      <c r="A134" s="2" t="s">
        <v>133</v>
      </c>
      <c r="B134" s="2" t="s">
        <v>135</v>
      </c>
      <c r="C134" s="1" t="str">
        <f t="shared" si="14"/>
        <v>Amouli_Televai_42747</v>
      </c>
      <c r="D134" s="3">
        <v>42747</v>
      </c>
      <c r="E134" s="1" t="s">
        <v>9</v>
      </c>
      <c r="F134" s="1" t="s">
        <v>100</v>
      </c>
      <c r="G134" s="1">
        <f>INDEX(GIS_streams!D:D, MATCH(Consolidated_stream_data!I134, GIS_streams!G:G, 0))</f>
        <v>-14.273113</v>
      </c>
      <c r="H134" s="1">
        <f>INDEX(GIS_streams!C:C, MATCH(Consolidated_stream_data!I134, GIS_streams!G:G, 0))</f>
        <v>-170.58319700000001</v>
      </c>
      <c r="I134" s="1" t="str">
        <f t="shared" si="15"/>
        <v>Amouli_Televai</v>
      </c>
      <c r="J134" s="1" t="s">
        <v>80</v>
      </c>
      <c r="K134" s="1">
        <v>0</v>
      </c>
      <c r="L134" s="1">
        <v>3.3000000000000002E-2</v>
      </c>
      <c r="M134" s="1">
        <v>8.9999999999999993E-3</v>
      </c>
      <c r="N134" s="25">
        <f t="shared" si="17"/>
        <v>0</v>
      </c>
      <c r="O134" s="25">
        <f t="shared" si="18"/>
        <v>2.356015335518002</v>
      </c>
      <c r="P134" s="25">
        <f t="shared" si="19"/>
        <v>0.64254963695945511</v>
      </c>
      <c r="Q134" s="25">
        <f t="shared" si="16"/>
        <v>2.9985649724774572</v>
      </c>
      <c r="R134" s="25">
        <f t="shared" si="20"/>
        <v>2.9984904455431654</v>
      </c>
      <c r="S134">
        <f>INDEX(Incomplete_stream_anc_data!H:H, MATCH(Consolidated_stream_data!C134, Incomplete_stream_anc_data!B:B, 0))</f>
        <v>2</v>
      </c>
      <c r="T134">
        <f>INDEX(Incomplete_stream_anc_data!I:I, MATCH(Consolidated_stream_data!C134, Incomplete_stream_anc_data!B:B, 0))</f>
        <v>0</v>
      </c>
      <c r="U134">
        <f>INDEX(Incomplete_stream_anc_data!G:G, MATCH(Consolidated_stream_data!C134, Incomplete_stream_anc_data!B:B, 0))</f>
        <v>5.25</v>
      </c>
    </row>
    <row r="135" spans="1:21" x14ac:dyDescent="0.35">
      <c r="A135" s="2" t="s">
        <v>133</v>
      </c>
      <c r="B135" s="2" t="s">
        <v>135</v>
      </c>
      <c r="C135" s="1" t="str">
        <f t="shared" si="14"/>
        <v>Aoa_Tapua_42747</v>
      </c>
      <c r="D135" s="3">
        <v>42747</v>
      </c>
      <c r="E135" s="1" t="s">
        <v>15</v>
      </c>
      <c r="F135" s="1" t="s">
        <v>101</v>
      </c>
      <c r="G135" s="1">
        <f>INDEX(GIS_streams!D:D, MATCH(Consolidated_stream_data!I135, GIS_streams!G:G, 0))</f>
        <v>-14.2611589999999</v>
      </c>
      <c r="H135" s="1">
        <f>INDEX(GIS_streams!C:C, MATCH(Consolidated_stream_data!I135, GIS_streams!G:G, 0))</f>
        <v>-170.586556</v>
      </c>
      <c r="I135" s="1" t="str">
        <f t="shared" si="15"/>
        <v>Aoa_Tapua</v>
      </c>
      <c r="J135" s="1" t="s">
        <v>80</v>
      </c>
      <c r="K135" s="1">
        <v>5.0000000000000001E-3</v>
      </c>
      <c r="L135" s="1">
        <v>7.0000000000000007E-2</v>
      </c>
      <c r="M135" s="1">
        <v>0.13700000000000001</v>
      </c>
      <c r="N135" s="25">
        <f t="shared" si="17"/>
        <v>0.35697202053303062</v>
      </c>
      <c r="O135" s="25">
        <f t="shared" si="18"/>
        <v>4.9976082874624295</v>
      </c>
      <c r="P135" s="25">
        <f t="shared" si="19"/>
        <v>9.7810333626050401</v>
      </c>
      <c r="Q135" s="25">
        <f t="shared" si="16"/>
        <v>15.135613670600501</v>
      </c>
      <c r="R135" s="25">
        <f t="shared" si="20"/>
        <v>20.978168917626</v>
      </c>
      <c r="S135">
        <f>INDEX(Incomplete_stream_anc_data!H:H, MATCH(Consolidated_stream_data!C135, Incomplete_stream_anc_data!B:B, 0))</f>
        <v>2</v>
      </c>
      <c r="T135">
        <f>INDEX(Incomplete_stream_anc_data!I:I, MATCH(Consolidated_stream_data!C135, Incomplete_stream_anc_data!B:B, 0))</f>
        <v>10</v>
      </c>
      <c r="U135">
        <f>INDEX(Incomplete_stream_anc_data!G:G, MATCH(Consolidated_stream_data!C135, Incomplete_stream_anc_data!B:B, 0))</f>
        <v>11</v>
      </c>
    </row>
    <row r="136" spans="1:21" x14ac:dyDescent="0.35">
      <c r="A136" s="2" t="s">
        <v>133</v>
      </c>
      <c r="B136" s="2" t="s">
        <v>135</v>
      </c>
      <c r="C136" s="1" t="str">
        <f t="shared" si="14"/>
        <v>Aoa_Vaitolu_42747</v>
      </c>
      <c r="D136" s="3">
        <v>42747</v>
      </c>
      <c r="E136" s="1" t="s">
        <v>15</v>
      </c>
      <c r="F136" s="1" t="s">
        <v>102</v>
      </c>
      <c r="G136" s="1">
        <f>INDEX(GIS_streams!D:D, MATCH(Consolidated_stream_data!I136, GIS_streams!G:G, 0))</f>
        <v>-14.2622319999999</v>
      </c>
      <c r="H136" s="1">
        <f>INDEX(GIS_streams!C:C, MATCH(Consolidated_stream_data!I136, GIS_streams!G:G, 0))</f>
        <v>-170.58982900000001</v>
      </c>
      <c r="I136" s="1" t="str">
        <f t="shared" si="15"/>
        <v>Aoa_Vaitolu</v>
      </c>
      <c r="J136" s="1" t="s">
        <v>80</v>
      </c>
      <c r="K136" s="1">
        <v>0</v>
      </c>
      <c r="L136" s="1">
        <v>9.9000000000000005E-2</v>
      </c>
      <c r="M136" s="1">
        <v>7.0000000000000001E-3</v>
      </c>
      <c r="N136" s="25">
        <f t="shared" si="17"/>
        <v>0</v>
      </c>
      <c r="O136" s="25">
        <f t="shared" si="18"/>
        <v>7.0680460065540061</v>
      </c>
      <c r="P136" s="25">
        <f t="shared" si="19"/>
        <v>0.49976082874624289</v>
      </c>
      <c r="Q136" s="25">
        <f t="shared" si="16"/>
        <v>7.5678068353002486</v>
      </c>
      <c r="R136" s="25">
        <f t="shared" si="20"/>
        <v>7.5676027579870846</v>
      </c>
      <c r="S136">
        <f>INDEX(Incomplete_stream_anc_data!H:H, MATCH(Consolidated_stream_data!C136, Incomplete_stream_anc_data!B:B, 0))</f>
        <v>2</v>
      </c>
      <c r="T136">
        <f>INDEX(Incomplete_stream_anc_data!I:I, MATCH(Consolidated_stream_data!C136, Incomplete_stream_anc_data!B:B, 0))</f>
        <v>0</v>
      </c>
      <c r="U136">
        <f>INDEX(Incomplete_stream_anc_data!G:G, MATCH(Consolidated_stream_data!C136, Incomplete_stream_anc_data!B:B, 0))</f>
        <v>4.75</v>
      </c>
    </row>
    <row r="137" spans="1:21" x14ac:dyDescent="0.35">
      <c r="A137" s="2" t="s">
        <v>133</v>
      </c>
      <c r="B137" s="2" t="s">
        <v>135</v>
      </c>
      <c r="C137" s="1" t="str">
        <f t="shared" si="14"/>
        <v>Fagaitua_Tialu_42747</v>
      </c>
      <c r="D137" s="3">
        <v>42747</v>
      </c>
      <c r="E137" s="1" t="s">
        <v>103</v>
      </c>
      <c r="F137" s="1" t="s">
        <v>104</v>
      </c>
      <c r="G137" s="1">
        <f>INDEX(GIS_streams!D:D, MATCH(Consolidated_stream_data!I137, GIS_streams!G:G, 0))</f>
        <v>-14.268012000000001</v>
      </c>
      <c r="H137" s="1">
        <f>INDEX(GIS_streams!C:C, MATCH(Consolidated_stream_data!I137, GIS_streams!G:G, 0))</f>
        <v>-170.612202999999</v>
      </c>
      <c r="I137" s="1" t="str">
        <f t="shared" si="15"/>
        <v>Fagaitua_Tialu</v>
      </c>
      <c r="J137" s="1" t="s">
        <v>80</v>
      </c>
      <c r="K137" s="1">
        <v>5.0000000000000001E-3</v>
      </c>
      <c r="L137" s="1">
        <v>8.6999999999999994E-2</v>
      </c>
      <c r="M137" s="1">
        <v>1.6E-2</v>
      </c>
      <c r="N137" s="25">
        <f t="shared" si="17"/>
        <v>0.35697202053303062</v>
      </c>
      <c r="O137" s="25">
        <f t="shared" si="18"/>
        <v>6.2113131572747324</v>
      </c>
      <c r="P137" s="25">
        <f t="shared" si="19"/>
        <v>1.1423104657056979</v>
      </c>
      <c r="Q137" s="25">
        <f t="shared" si="16"/>
        <v>7.7105956435134608</v>
      </c>
      <c r="R137" s="25">
        <f t="shared" si="20"/>
        <v>8.5620304108556979</v>
      </c>
      <c r="S137">
        <f>INDEX(Incomplete_stream_anc_data!H:H, MATCH(Consolidated_stream_data!C137, Incomplete_stream_anc_data!B:B, 0))</f>
        <v>2</v>
      </c>
      <c r="T137">
        <f>INDEX(Incomplete_stream_anc_data!I:I, MATCH(Consolidated_stream_data!C137, Incomplete_stream_anc_data!B:B, 0))</f>
        <v>3.6666666666666665</v>
      </c>
      <c r="U137">
        <f>INDEX(Incomplete_stream_anc_data!G:G, MATCH(Consolidated_stream_data!C137, Incomplete_stream_anc_data!B:B, 0))</f>
        <v>11</v>
      </c>
    </row>
    <row r="138" spans="1:21" x14ac:dyDescent="0.35">
      <c r="A138" s="2" t="s">
        <v>133</v>
      </c>
      <c r="B138" s="2" t="s">
        <v>135</v>
      </c>
      <c r="C138" s="1" t="str">
        <f t="shared" si="14"/>
        <v>Fagaitua_Siapapa_42747</v>
      </c>
      <c r="D138" s="3">
        <v>42747</v>
      </c>
      <c r="E138" s="1" t="s">
        <v>103</v>
      </c>
      <c r="F138" s="1" t="s">
        <v>105</v>
      </c>
      <c r="G138" s="1">
        <f>INDEX(GIS_streams!D:D, MATCH(Consolidated_stream_data!I138, GIS_streams!G:G, 0))</f>
        <v>-14.267779000000001</v>
      </c>
      <c r="H138" s="1">
        <f>INDEX(GIS_streams!C:C, MATCH(Consolidated_stream_data!I138, GIS_streams!G:G, 0))</f>
        <v>-170.61465899999899</v>
      </c>
      <c r="I138" s="1" t="str">
        <f t="shared" si="15"/>
        <v>Fagaitua_Siapapa</v>
      </c>
      <c r="J138" s="1" t="s">
        <v>80</v>
      </c>
      <c r="K138" s="1">
        <v>1E-3</v>
      </c>
      <c r="L138" s="1">
        <v>1.7000000000000001E-2</v>
      </c>
      <c r="M138" s="1">
        <v>5.5E-2</v>
      </c>
      <c r="N138" s="25">
        <f t="shared" si="17"/>
        <v>7.1394404106606121E-2</v>
      </c>
      <c r="O138" s="25">
        <f t="shared" si="18"/>
        <v>1.2137048698123041</v>
      </c>
      <c r="P138" s="25">
        <f t="shared" si="19"/>
        <v>3.9266922258633365</v>
      </c>
      <c r="Q138" s="25">
        <f t="shared" si="16"/>
        <v>5.2117914997822465</v>
      </c>
      <c r="R138" s="25">
        <f t="shared" si="20"/>
        <v>24.987752677436806</v>
      </c>
      <c r="S138">
        <f>INDEX(Incomplete_stream_anc_data!H:H, MATCH(Consolidated_stream_data!C138, Incomplete_stream_anc_data!B:B, 0))</f>
        <v>1</v>
      </c>
      <c r="T138">
        <f>INDEX(Incomplete_stream_anc_data!I:I, MATCH(Consolidated_stream_data!C138, Incomplete_stream_anc_data!B:B, 0))</f>
        <v>28.333333333333332</v>
      </c>
      <c r="U138">
        <f>INDEX(Incomplete_stream_anc_data!G:G, MATCH(Consolidated_stream_data!C138, Incomplete_stream_anc_data!B:B, 0))</f>
        <v>1</v>
      </c>
    </row>
    <row r="139" spans="1:21" x14ac:dyDescent="0.35">
      <c r="A139" s="160" t="s">
        <v>133</v>
      </c>
      <c r="B139" s="160" t="s">
        <v>135</v>
      </c>
      <c r="C139" s="161" t="str">
        <f t="shared" si="14"/>
        <v>Fagatele_No name_42747</v>
      </c>
      <c r="D139" s="72">
        <v>42747</v>
      </c>
      <c r="E139" s="161" t="s">
        <v>106</v>
      </c>
      <c r="F139" s="161" t="s">
        <v>84</v>
      </c>
      <c r="G139" s="161">
        <f>INDEX(GIS_streams!D:D, MATCH(Consolidated_stream_data!I139, GIS_streams!G:G, 0))</f>
        <v>-14.365201000000001</v>
      </c>
      <c r="H139" s="161">
        <f>INDEX(GIS_streams!C:C, MATCH(Consolidated_stream_data!I139, GIS_streams!G:G, 0))</f>
        <v>-170.75969900000001</v>
      </c>
      <c r="I139" s="161" t="str">
        <f t="shared" si="15"/>
        <v>Fagatele_No name</v>
      </c>
      <c r="J139" s="161" t="s">
        <v>80</v>
      </c>
      <c r="K139" s="161">
        <v>-1E-3</v>
      </c>
      <c r="L139" s="161">
        <v>2.1000000000000001E-2</v>
      </c>
      <c r="M139" s="161">
        <v>3.0000000000000001E-3</v>
      </c>
      <c r="N139" s="25">
        <f t="shared" si="17"/>
        <v>-7.1394404106606121E-2</v>
      </c>
      <c r="O139" s="25">
        <f t="shared" si="18"/>
        <v>1.4992824862387286</v>
      </c>
      <c r="P139" s="25">
        <f t="shared" si="19"/>
        <v>0.21418321231981838</v>
      </c>
      <c r="Q139" s="162">
        <f t="shared" si="16"/>
        <v>1.6420712944519409</v>
      </c>
      <c r="R139" s="25">
        <f t="shared" si="20"/>
        <v>1.6420352277863766</v>
      </c>
      <c r="S139" s="163">
        <v>0</v>
      </c>
      <c r="T139" s="163">
        <v>0</v>
      </c>
      <c r="U139" s="163">
        <v>0</v>
      </c>
    </row>
    <row r="140" spans="1:21" x14ac:dyDescent="0.35">
      <c r="A140" s="2" t="s">
        <v>133</v>
      </c>
      <c r="B140" s="2" t="s">
        <v>135</v>
      </c>
      <c r="C140" s="1" t="str">
        <f t="shared" si="14"/>
        <v>Laulii_Vaitele_42747</v>
      </c>
      <c r="D140" s="3">
        <v>42747</v>
      </c>
      <c r="E140" s="1" t="s">
        <v>11</v>
      </c>
      <c r="F140" s="1" t="s">
        <v>94</v>
      </c>
      <c r="G140" s="1">
        <f>INDEX(GIS_streams!D:D, MATCH(Consolidated_stream_data!I140, GIS_streams!G:G, 0))</f>
        <v>-14.2878969999999</v>
      </c>
      <c r="H140" s="1">
        <f>INDEX(GIS_streams!C:C, MATCH(Consolidated_stream_data!I140, GIS_streams!G:G, 0))</f>
        <v>-170.653075</v>
      </c>
      <c r="I140" s="1" t="str">
        <f t="shared" si="15"/>
        <v>Laulii_Vaitele</v>
      </c>
      <c r="J140" s="1" t="s">
        <v>80</v>
      </c>
      <c r="K140" s="1">
        <v>0</v>
      </c>
      <c r="L140" s="1">
        <v>4.2999999999999997E-2</v>
      </c>
      <c r="M140" s="1">
        <v>5.0000000000000001E-3</v>
      </c>
      <c r="N140" s="25">
        <f t="shared" si="17"/>
        <v>0</v>
      </c>
      <c r="O140" s="25">
        <f t="shared" si="18"/>
        <v>3.0699593765840629</v>
      </c>
      <c r="P140" s="25">
        <f t="shared" si="19"/>
        <v>0.35697202053303062</v>
      </c>
      <c r="Q140" s="25">
        <f t="shared" si="16"/>
        <v>3.4269313971170936</v>
      </c>
      <c r="R140" s="25">
        <f t="shared" si="20"/>
        <v>3.4268447248347824</v>
      </c>
      <c r="S140">
        <f>INDEX(Incomplete_stream_anc_data!H:H, MATCH(Consolidated_stream_data!C140, Incomplete_stream_anc_data!B:B, 0))</f>
        <v>2</v>
      </c>
      <c r="T140">
        <f>INDEX(Incomplete_stream_anc_data!I:I, MATCH(Consolidated_stream_data!C140, Incomplete_stream_anc_data!B:B, 0))</f>
        <v>0</v>
      </c>
      <c r="U140">
        <f>INDEX(Incomplete_stream_anc_data!G:G, MATCH(Consolidated_stream_data!C140, Incomplete_stream_anc_data!B:B, 0))</f>
        <v>5.25</v>
      </c>
    </row>
    <row r="141" spans="1:21" x14ac:dyDescent="0.35">
      <c r="A141" s="2" t="s">
        <v>133</v>
      </c>
      <c r="B141" s="2" t="s">
        <v>135</v>
      </c>
      <c r="C141" s="1" t="str">
        <f t="shared" si="14"/>
        <v>Masausi_Panata_42747</v>
      </c>
      <c r="D141" s="3">
        <v>42747</v>
      </c>
      <c r="E141" s="1" t="s">
        <v>107</v>
      </c>
      <c r="F141" s="1" t="s">
        <v>108</v>
      </c>
      <c r="G141" s="1">
        <f>INDEX(GIS_streams!D:D, MATCH(Consolidated_stream_data!I141, GIS_streams!G:G, 0))</f>
        <v>-14.258925</v>
      </c>
      <c r="H141" s="1">
        <f>INDEX(GIS_streams!C:C, MATCH(Consolidated_stream_data!I141, GIS_streams!G:G, 0))</f>
        <v>-170.60518300000001</v>
      </c>
      <c r="I141" s="1" t="str">
        <f t="shared" si="15"/>
        <v>Masausi_Panata</v>
      </c>
      <c r="J141" s="1" t="s">
        <v>80</v>
      </c>
      <c r="K141" s="1">
        <v>1E-3</v>
      </c>
      <c r="L141" s="1">
        <v>4.1000000000000002E-2</v>
      </c>
      <c r="M141" s="1">
        <v>3.0000000000000001E-3</v>
      </c>
      <c r="N141" s="25">
        <f t="shared" si="17"/>
        <v>7.1394404106606121E-2</v>
      </c>
      <c r="O141" s="25">
        <f t="shared" si="18"/>
        <v>2.9271705683708511</v>
      </c>
      <c r="P141" s="25">
        <f t="shared" si="19"/>
        <v>0.21418321231981838</v>
      </c>
      <c r="Q141" s="25">
        <f t="shared" si="16"/>
        <v>3.2127481847972756</v>
      </c>
      <c r="R141" s="25">
        <f t="shared" si="20"/>
        <v>3.2126675851889739</v>
      </c>
      <c r="S141">
        <f>INDEX(Incomplete_stream_anc_data!H:H, MATCH(Consolidated_stream_data!C141, Incomplete_stream_anc_data!B:B, 0))</f>
        <v>4</v>
      </c>
      <c r="T141">
        <f>INDEX(Incomplete_stream_anc_data!I:I, MATCH(Consolidated_stream_data!C141, Incomplete_stream_anc_data!B:B, 0))</f>
        <v>0</v>
      </c>
      <c r="U141">
        <f>INDEX(Incomplete_stream_anc_data!G:G, MATCH(Consolidated_stream_data!C141, Incomplete_stream_anc_data!B:B, 0))</f>
        <v>2.5</v>
      </c>
    </row>
    <row r="142" spans="1:21" x14ac:dyDescent="0.35">
      <c r="A142" s="2" t="s">
        <v>133</v>
      </c>
      <c r="B142" s="2" t="s">
        <v>135</v>
      </c>
      <c r="C142" s="1" t="str">
        <f t="shared" si="14"/>
        <v>Masausi_Vaipito_42747</v>
      </c>
      <c r="D142" s="3">
        <v>42747</v>
      </c>
      <c r="E142" s="1" t="s">
        <v>107</v>
      </c>
      <c r="F142" s="1" t="s">
        <v>109</v>
      </c>
      <c r="G142" s="1">
        <f>INDEX(GIS_streams!D:D, MATCH(Consolidated_stream_data!I142, GIS_streams!G:G, 0))</f>
        <v>-14.259080000000001</v>
      </c>
      <c r="H142" s="1">
        <f>INDEX(GIS_streams!C:C, MATCH(Consolidated_stream_data!I142, GIS_streams!G:G, 0))</f>
        <v>-170.606361999999</v>
      </c>
      <c r="I142" s="1" t="str">
        <f t="shared" si="15"/>
        <v>Masausi_Vaipito</v>
      </c>
      <c r="J142" s="1" t="s">
        <v>80</v>
      </c>
      <c r="K142" s="1">
        <v>0</v>
      </c>
      <c r="L142" s="1">
        <v>4.7E-2</v>
      </c>
      <c r="M142" s="1">
        <v>0</v>
      </c>
      <c r="N142" s="25">
        <f t="shared" si="17"/>
        <v>0</v>
      </c>
      <c r="O142" s="25">
        <f t="shared" si="18"/>
        <v>3.3555369930104879</v>
      </c>
      <c r="P142" s="25">
        <f t="shared" si="19"/>
        <v>0</v>
      </c>
      <c r="Q142" s="25">
        <f t="shared" si="16"/>
        <v>3.3555369930104879</v>
      </c>
      <c r="R142" s="25">
        <f t="shared" si="20"/>
        <v>3.3554523449528464</v>
      </c>
      <c r="S142">
        <f>INDEX(Incomplete_stream_anc_data!H:H, MATCH(Consolidated_stream_data!C142, Incomplete_stream_anc_data!B:B, 0))</f>
        <v>1</v>
      </c>
      <c r="T142">
        <f>INDEX(Incomplete_stream_anc_data!I:I, MATCH(Consolidated_stream_data!C142, Incomplete_stream_anc_data!B:B, 0))</f>
        <v>0</v>
      </c>
      <c r="U142">
        <f>INDEX(Incomplete_stream_anc_data!G:G, MATCH(Consolidated_stream_data!C142, Incomplete_stream_anc_data!B:B, 0))</f>
        <v>3</v>
      </c>
    </row>
    <row r="143" spans="1:21" x14ac:dyDescent="0.35">
      <c r="A143" s="2" t="s">
        <v>133</v>
      </c>
      <c r="B143" s="2" t="s">
        <v>135</v>
      </c>
      <c r="C143" s="1" t="str">
        <f t="shared" si="14"/>
        <v>Masefau_Talaloa_42747</v>
      </c>
      <c r="D143" s="3">
        <v>42747</v>
      </c>
      <c r="E143" s="1" t="s">
        <v>110</v>
      </c>
      <c r="F143" s="1" t="s">
        <v>111</v>
      </c>
      <c r="G143" s="1">
        <f>INDEX(GIS_streams!D:D, MATCH(Consolidated_stream_data!I143, GIS_streams!G:G, 0))</f>
        <v>-14.255492</v>
      </c>
      <c r="H143" s="1">
        <f>INDEX(GIS_streams!C:C, MATCH(Consolidated_stream_data!I143, GIS_streams!G:G, 0))</f>
        <v>-170.63214300000001</v>
      </c>
      <c r="I143" s="1" t="str">
        <f t="shared" si="15"/>
        <v>Masefau_Talaloa</v>
      </c>
      <c r="J143" s="1" t="s">
        <v>80</v>
      </c>
      <c r="K143" s="1">
        <v>0</v>
      </c>
      <c r="L143" s="1">
        <v>0.02</v>
      </c>
      <c r="M143" s="1">
        <v>0.06</v>
      </c>
      <c r="N143" s="25">
        <f t="shared" si="17"/>
        <v>0</v>
      </c>
      <c r="O143" s="25">
        <f t="shared" si="18"/>
        <v>1.4278880821321225</v>
      </c>
      <c r="P143" s="25">
        <f t="shared" si="19"/>
        <v>4.2836642463963672</v>
      </c>
      <c r="Q143" s="25">
        <f t="shared" si="16"/>
        <v>5.7115523285284899</v>
      </c>
      <c r="R143" s="25">
        <f t="shared" si="20"/>
        <v>12.707341786173627</v>
      </c>
      <c r="S143">
        <f>INDEX(Incomplete_stream_anc_data!H:H, MATCH(Consolidated_stream_data!C143, Incomplete_stream_anc_data!B:B, 0))</f>
        <v>1</v>
      </c>
      <c r="T143">
        <f>INDEX(Incomplete_stream_anc_data!I:I, MATCH(Consolidated_stream_data!C143, Incomplete_stream_anc_data!B:B, 0))</f>
        <v>20</v>
      </c>
      <c r="U143">
        <f>INDEX(Incomplete_stream_anc_data!G:G, MATCH(Consolidated_stream_data!C143, Incomplete_stream_anc_data!B:B, 0))</f>
        <v>7.5</v>
      </c>
    </row>
    <row r="144" spans="1:21" x14ac:dyDescent="0.35">
      <c r="A144" s="2" t="s">
        <v>133</v>
      </c>
      <c r="B144" s="2" t="s">
        <v>135</v>
      </c>
      <c r="C144" s="1" t="str">
        <f t="shared" si="14"/>
        <v>Amaua_No name_42747</v>
      </c>
      <c r="D144" s="3">
        <v>42747</v>
      </c>
      <c r="E144" s="1" t="s">
        <v>10</v>
      </c>
      <c r="F144" s="1" t="s">
        <v>84</v>
      </c>
      <c r="G144" s="1">
        <f>INDEX(GIS_streams!D:D, MATCH(Consolidated_stream_data!I144, GIS_streams!G:G, 0))</f>
        <v>-14.272437</v>
      </c>
      <c r="H144" s="1">
        <f>INDEX(GIS_streams!C:C, MATCH(Consolidated_stream_data!I144, GIS_streams!G:G, 0))</f>
        <v>-170.623662</v>
      </c>
      <c r="I144" s="1" t="str">
        <f t="shared" si="15"/>
        <v>Amaua_No name</v>
      </c>
      <c r="J144" s="1" t="s">
        <v>80</v>
      </c>
      <c r="K144" s="1">
        <v>0</v>
      </c>
      <c r="L144" s="1">
        <v>2.7E-2</v>
      </c>
      <c r="M144" s="1">
        <v>2E-3</v>
      </c>
      <c r="N144" s="25">
        <f t="shared" si="17"/>
        <v>0</v>
      </c>
      <c r="O144" s="25">
        <f t="shared" si="18"/>
        <v>1.9276489108783652</v>
      </c>
      <c r="P144" s="25">
        <f t="shared" si="19"/>
        <v>0.14278880821321224</v>
      </c>
      <c r="Q144" s="25">
        <f t="shared" si="16"/>
        <v>2.0704377190915775</v>
      </c>
      <c r="R144" s="25">
        <f t="shared" si="20"/>
        <v>2.0703895070779939</v>
      </c>
      <c r="S144">
        <f>INDEX(Incomplete_stream_anc_data!H:H, MATCH(Consolidated_stream_data!C144, Incomplete_stream_anc_data!B:B, 0))</f>
        <v>1</v>
      </c>
      <c r="T144">
        <f>INDEX(Incomplete_stream_anc_data!I:I, MATCH(Consolidated_stream_data!C144, Incomplete_stream_anc_data!B:B, 0))</f>
        <v>0</v>
      </c>
      <c r="U144">
        <f>INDEX(Incomplete_stream_anc_data!G:G, MATCH(Consolidated_stream_data!C144, Incomplete_stream_anc_data!B:B, 0))</f>
        <v>13.75</v>
      </c>
    </row>
    <row r="145" spans="1:21" x14ac:dyDescent="0.35">
      <c r="A145" s="2" t="s">
        <v>133</v>
      </c>
      <c r="B145" s="2" t="s">
        <v>136</v>
      </c>
      <c r="C145" s="1" t="str">
        <f t="shared" si="14"/>
        <v>Amalau_Tiaiu_42748</v>
      </c>
      <c r="D145" s="3">
        <v>42748</v>
      </c>
      <c r="E145" s="1" t="s">
        <v>114</v>
      </c>
      <c r="F145" s="1" t="s">
        <v>115</v>
      </c>
      <c r="G145" s="1">
        <f>INDEX(GIS_streams!D:D, MATCH(Consolidated_stream_data!I145, GIS_streams!G:G, 0))</f>
        <v>-14.253042000000001</v>
      </c>
      <c r="H145" s="1">
        <f>INDEX(GIS_streams!C:C, MATCH(Consolidated_stream_data!I145, GIS_streams!G:G, 0))</f>
        <v>-170.65840499999899</v>
      </c>
      <c r="I145" s="1" t="str">
        <f t="shared" si="15"/>
        <v>Amalau_Tiaiu</v>
      </c>
      <c r="J145" s="1" t="s">
        <v>80</v>
      </c>
      <c r="K145" s="1">
        <v>0</v>
      </c>
      <c r="L145" s="1">
        <v>3.9E-2</v>
      </c>
      <c r="M145" s="1">
        <v>6.0000000000000001E-3</v>
      </c>
      <c r="N145" s="25">
        <f t="shared" si="17"/>
        <v>0</v>
      </c>
      <c r="O145" s="25">
        <f t="shared" si="18"/>
        <v>2.7843817601576388</v>
      </c>
      <c r="P145" s="25">
        <f t="shared" si="19"/>
        <v>0.42836642463963676</v>
      </c>
      <c r="Q145" s="25">
        <f t="shared" si="16"/>
        <v>3.2127481847972756</v>
      </c>
      <c r="R145" s="25">
        <f t="shared" si="20"/>
        <v>3.2126675851889739</v>
      </c>
      <c r="S145">
        <f>INDEX(Incomplete_stream_anc_data!H:H, MATCH(Consolidated_stream_data!C145, Incomplete_stream_anc_data!B:B, 0))</f>
        <v>3</v>
      </c>
      <c r="T145">
        <f>INDEX(Incomplete_stream_anc_data!I:I, MATCH(Consolidated_stream_data!C145, Incomplete_stream_anc_data!B:B, 0))</f>
        <v>0</v>
      </c>
      <c r="U145">
        <f>INDEX(Incomplete_stream_anc_data!G:G, MATCH(Consolidated_stream_data!C145, Incomplete_stream_anc_data!B:B, 0))</f>
        <v>9.5</v>
      </c>
    </row>
    <row r="146" spans="1:21" x14ac:dyDescent="0.35">
      <c r="A146" s="2" t="s">
        <v>133</v>
      </c>
      <c r="B146" s="2" t="s">
        <v>136</v>
      </c>
      <c r="C146" s="1" t="str">
        <f t="shared" si="14"/>
        <v>Fagasa_Leele_42748</v>
      </c>
      <c r="D146" s="3">
        <v>42748</v>
      </c>
      <c r="E146" s="1" t="s">
        <v>117</v>
      </c>
      <c r="F146" s="1" t="s">
        <v>118</v>
      </c>
      <c r="G146" s="1">
        <f>INDEX(GIS_streams!D:D, MATCH(Consolidated_stream_data!I146, GIS_streams!G:G, 0))</f>
        <v>-14.285985</v>
      </c>
      <c r="H146" s="1">
        <f>INDEX(GIS_streams!C:C, MATCH(Consolidated_stream_data!I146, GIS_streams!G:G, 0))</f>
        <v>-170.720485</v>
      </c>
      <c r="I146" s="1" t="str">
        <f t="shared" si="15"/>
        <v>Fagasa_Leele</v>
      </c>
      <c r="J146" s="1" t="s">
        <v>80</v>
      </c>
      <c r="K146" s="1">
        <v>0</v>
      </c>
      <c r="L146" s="1">
        <v>8.3000000000000004E-2</v>
      </c>
      <c r="M146" s="1">
        <v>5.0000000000000001E-3</v>
      </c>
      <c r="N146" s="25">
        <f t="shared" si="17"/>
        <v>0</v>
      </c>
      <c r="O146" s="25">
        <f t="shared" si="18"/>
        <v>5.9257355408483088</v>
      </c>
      <c r="P146" s="25">
        <f t="shared" si="19"/>
        <v>0.35697202053303062</v>
      </c>
      <c r="Q146" s="25">
        <f t="shared" si="16"/>
        <v>6.282707561381339</v>
      </c>
      <c r="R146" s="25">
        <f t="shared" si="20"/>
        <v>6.2825399201122325</v>
      </c>
      <c r="S146">
        <f>INDEX(Incomplete_stream_anc_data!H:H, MATCH(Consolidated_stream_data!C146, Incomplete_stream_anc_data!B:B, 0))</f>
        <v>2</v>
      </c>
      <c r="T146">
        <f>INDEX(Incomplete_stream_anc_data!I:I, MATCH(Consolidated_stream_data!C146, Incomplete_stream_anc_data!B:B, 0))</f>
        <v>0</v>
      </c>
      <c r="U146">
        <f>INDEX(Incomplete_stream_anc_data!G:G, MATCH(Consolidated_stream_data!C146, Incomplete_stream_anc_data!B:B, 0))</f>
        <v>2.25</v>
      </c>
    </row>
    <row r="147" spans="1:21" x14ac:dyDescent="0.35">
      <c r="A147" s="2" t="s">
        <v>133</v>
      </c>
      <c r="B147" s="2" t="s">
        <v>136</v>
      </c>
      <c r="C147" s="1" t="str">
        <f t="shared" si="14"/>
        <v>Fagasa_Agasii_42748</v>
      </c>
      <c r="D147" s="3">
        <v>42748</v>
      </c>
      <c r="E147" s="1" t="s">
        <v>117</v>
      </c>
      <c r="F147" s="1" t="s">
        <v>119</v>
      </c>
      <c r="G147" s="1">
        <f>INDEX(GIS_streams!D:D, MATCH(Consolidated_stream_data!I147, GIS_streams!G:G, 0))</f>
        <v>-14.288163000000001</v>
      </c>
      <c r="H147" s="1">
        <f>INDEX(GIS_streams!C:C, MATCH(Consolidated_stream_data!I147, GIS_streams!G:G, 0))</f>
        <v>-170.72437199999899</v>
      </c>
      <c r="I147" s="1" t="str">
        <f t="shared" si="15"/>
        <v>Fagasa_Agasii</v>
      </c>
      <c r="J147" s="1" t="s">
        <v>80</v>
      </c>
      <c r="K147" s="1">
        <v>3.0000000000000001E-3</v>
      </c>
      <c r="L147" s="1">
        <v>0.114</v>
      </c>
      <c r="M147" s="1">
        <v>3.4000000000000002E-2</v>
      </c>
      <c r="N147" s="25">
        <f t="shared" si="17"/>
        <v>0.21418321231981838</v>
      </c>
      <c r="O147" s="25">
        <f t="shared" si="18"/>
        <v>8.1389620681530985</v>
      </c>
      <c r="P147" s="25">
        <f t="shared" si="19"/>
        <v>2.4274097396246082</v>
      </c>
      <c r="Q147" s="25">
        <f t="shared" si="16"/>
        <v>10.780555020097525</v>
      </c>
      <c r="R147" s="25">
        <f t="shared" si="20"/>
        <v>10.780259852674217</v>
      </c>
      <c r="S147">
        <f>INDEX(Incomplete_stream_anc_data!H:H, MATCH(Consolidated_stream_data!C147, Incomplete_stream_anc_data!B:B, 0))</f>
        <v>2</v>
      </c>
      <c r="T147">
        <f>INDEX(Incomplete_stream_anc_data!I:I, MATCH(Consolidated_stream_data!C147, Incomplete_stream_anc_data!B:B, 0))</f>
        <v>0</v>
      </c>
      <c r="U147">
        <f>INDEX(Incomplete_stream_anc_data!G:G, MATCH(Consolidated_stream_data!C147, Incomplete_stream_anc_data!B:B, 0))</f>
        <v>14</v>
      </c>
    </row>
    <row r="148" spans="1:21" x14ac:dyDescent="0.35">
      <c r="A148" s="2" t="s">
        <v>133</v>
      </c>
      <c r="B148" s="2" t="s">
        <v>136</v>
      </c>
      <c r="C148" s="1" t="str">
        <f t="shared" si="14"/>
        <v>Vatia_Faatafe_42748</v>
      </c>
      <c r="D148" s="3">
        <v>42748</v>
      </c>
      <c r="E148" s="1" t="s">
        <v>14</v>
      </c>
      <c r="F148" s="1" t="s">
        <v>121</v>
      </c>
      <c r="G148" s="1">
        <f>INDEX(GIS_streams!D:D, MATCH(Consolidated_stream_data!I148, GIS_streams!G:G, 0))</f>
        <v>-14.251433</v>
      </c>
      <c r="H148" s="1">
        <f>INDEX(GIS_streams!C:C, MATCH(Consolidated_stream_data!I148, GIS_streams!G:G, 0))</f>
        <v>-170.67263700000001</v>
      </c>
      <c r="I148" s="1" t="str">
        <f t="shared" si="15"/>
        <v>Vatia_Faatafe</v>
      </c>
      <c r="J148" s="1" t="s">
        <v>80</v>
      </c>
      <c r="K148" s="1">
        <v>-1E-3</v>
      </c>
      <c r="L148" s="1">
        <v>2.3E-2</v>
      </c>
      <c r="M148" s="1">
        <v>1.6E-2</v>
      </c>
      <c r="N148" s="25">
        <f t="shared" si="17"/>
        <v>-7.1394404106606121E-2</v>
      </c>
      <c r="O148" s="25">
        <f t="shared" si="18"/>
        <v>1.6420712944519409</v>
      </c>
      <c r="P148" s="25">
        <f t="shared" si="19"/>
        <v>1.1423104657056979</v>
      </c>
      <c r="Q148" s="25">
        <f t="shared" si="16"/>
        <v>2.7129873560510327</v>
      </c>
      <c r="R148" s="25">
        <f t="shared" si="20"/>
        <v>2.853763783004625</v>
      </c>
      <c r="S148">
        <f>INDEX(Incomplete_stream_anc_data!H:H, MATCH(Consolidated_stream_data!C148, Incomplete_stream_anc_data!B:B, 0))</f>
        <v>2</v>
      </c>
      <c r="T148">
        <f>INDEX(Incomplete_stream_anc_data!I:I, MATCH(Consolidated_stream_data!C148, Incomplete_stream_anc_data!B:B, 0))</f>
        <v>2</v>
      </c>
      <c r="U148">
        <f>INDEX(Incomplete_stream_anc_data!G:G, MATCH(Consolidated_stream_data!C148, Incomplete_stream_anc_data!B:B, 0))</f>
        <v>10.25</v>
      </c>
    </row>
    <row r="149" spans="1:21" x14ac:dyDescent="0.35">
      <c r="A149" s="2" t="s">
        <v>133</v>
      </c>
      <c r="B149" s="2" t="s">
        <v>136</v>
      </c>
      <c r="C149" s="1" t="str">
        <f t="shared" si="14"/>
        <v>Vatia_Gaoa_42748</v>
      </c>
      <c r="D149" s="3">
        <v>42748</v>
      </c>
      <c r="E149" s="1" t="s">
        <v>14</v>
      </c>
      <c r="F149" s="1" t="s">
        <v>122</v>
      </c>
      <c r="G149" s="1">
        <f>INDEX(GIS_streams!D:D, MATCH(Consolidated_stream_data!I149, GIS_streams!G:G, 0))</f>
        <v>-14.250759</v>
      </c>
      <c r="H149" s="1">
        <f>INDEX(GIS_streams!C:C, MATCH(Consolidated_stream_data!I149, GIS_streams!G:G, 0))</f>
        <v>-170.67560800000001</v>
      </c>
      <c r="I149" s="1" t="str">
        <f t="shared" si="15"/>
        <v>Vatia_Gaoa</v>
      </c>
      <c r="J149" s="1" t="s">
        <v>80</v>
      </c>
      <c r="K149" s="1">
        <v>5.0000000000000001E-3</v>
      </c>
      <c r="L149" s="1">
        <v>0.11799999999999999</v>
      </c>
      <c r="M149" s="1">
        <v>5.8000000000000003E-2</v>
      </c>
      <c r="N149" s="25">
        <f t="shared" si="17"/>
        <v>0.35697202053303062</v>
      </c>
      <c r="O149" s="25">
        <f t="shared" si="18"/>
        <v>8.4245396845795213</v>
      </c>
      <c r="P149" s="25">
        <f t="shared" si="19"/>
        <v>4.140875438183155</v>
      </c>
      <c r="Q149" s="25">
        <f t="shared" si="16"/>
        <v>12.922387143295706</v>
      </c>
      <c r="R149" s="25">
        <f t="shared" si="20"/>
        <v>12.922031249132301</v>
      </c>
      <c r="S149">
        <f>INDEX(Incomplete_stream_anc_data!H:H, MATCH(Consolidated_stream_data!C149, Incomplete_stream_anc_data!B:B, 0))</f>
        <v>3</v>
      </c>
      <c r="T149">
        <f>INDEX(Incomplete_stream_anc_data!I:I, MATCH(Consolidated_stream_data!C149, Incomplete_stream_anc_data!B:B, 0))</f>
        <v>0</v>
      </c>
      <c r="U149">
        <f>INDEX(Incomplete_stream_anc_data!G:G, MATCH(Consolidated_stream_data!C149, Incomplete_stream_anc_data!B:B, 0))</f>
        <v>2</v>
      </c>
    </row>
    <row r="150" spans="1:21" x14ac:dyDescent="0.35">
      <c r="A150" s="2" t="s">
        <v>133</v>
      </c>
      <c r="B150" s="2" t="s">
        <v>136</v>
      </c>
      <c r="C150" s="1" t="str">
        <f t="shared" si="14"/>
        <v>Vatia_Lausaa_42748</v>
      </c>
      <c r="D150" s="3">
        <v>42748</v>
      </c>
      <c r="E150" s="1" t="s">
        <v>14</v>
      </c>
      <c r="F150" s="1" t="s">
        <v>123</v>
      </c>
      <c r="G150" s="1">
        <f>INDEX(GIS_streams!D:D, MATCH(Consolidated_stream_data!I150, GIS_streams!G:G, 0))</f>
        <v>-14.2514699999999</v>
      </c>
      <c r="H150" s="1">
        <f>INDEX(GIS_streams!C:C, MATCH(Consolidated_stream_data!I150, GIS_streams!G:G, 0))</f>
        <v>-170.673528</v>
      </c>
      <c r="I150" s="1" t="str">
        <f t="shared" si="15"/>
        <v>Vatia_Lausaa</v>
      </c>
      <c r="J150" s="1" t="s">
        <v>80</v>
      </c>
      <c r="K150" s="1">
        <v>0</v>
      </c>
      <c r="L150" s="1">
        <v>4.2999999999999997E-2</v>
      </c>
      <c r="M150" s="1">
        <v>8.9999999999999993E-3</v>
      </c>
      <c r="N150" s="25">
        <f t="shared" si="17"/>
        <v>0</v>
      </c>
      <c r="O150" s="25">
        <f t="shared" si="18"/>
        <v>3.0699593765840629</v>
      </c>
      <c r="P150" s="25">
        <f t="shared" si="19"/>
        <v>0.64254963695945511</v>
      </c>
      <c r="Q150" s="25">
        <f t="shared" si="16"/>
        <v>3.7125090135435181</v>
      </c>
      <c r="R150" s="25">
        <f t="shared" si="20"/>
        <v>3.7124142443625274</v>
      </c>
      <c r="S150">
        <f>INDEX(Incomplete_stream_anc_data!H:H, MATCH(Consolidated_stream_data!C150, Incomplete_stream_anc_data!B:B, 0))</f>
        <v>2</v>
      </c>
      <c r="T150">
        <f>INDEX(Incomplete_stream_anc_data!I:I, MATCH(Consolidated_stream_data!C150, Incomplete_stream_anc_data!B:B, 0))</f>
        <v>0</v>
      </c>
      <c r="U150">
        <f>INDEX(Incomplete_stream_anc_data!G:G, MATCH(Consolidated_stream_data!C150, Incomplete_stream_anc_data!B:B, 0))</f>
        <v>22</v>
      </c>
    </row>
    <row r="151" spans="1:21" x14ac:dyDescent="0.35">
      <c r="A151" s="2" t="s">
        <v>133</v>
      </c>
      <c r="B151" s="2" t="s">
        <v>136</v>
      </c>
      <c r="C151" s="1" t="str">
        <f t="shared" si="14"/>
        <v>Afono_Pago_42748</v>
      </c>
      <c r="D151" s="3">
        <v>42748</v>
      </c>
      <c r="E151" s="1" t="s">
        <v>12</v>
      </c>
      <c r="F151" s="1" t="s">
        <v>113</v>
      </c>
      <c r="G151" s="1">
        <f>INDEX(GIS_streams!D:D, MATCH(Consolidated_stream_data!I151, GIS_streams!G:G, 0))</f>
        <v>-14.259043</v>
      </c>
      <c r="H151" s="1">
        <f>INDEX(GIS_streams!C:C, MATCH(Consolidated_stream_data!I151, GIS_streams!G:G, 0))</f>
        <v>-170.651612</v>
      </c>
      <c r="I151" s="1" t="str">
        <f t="shared" si="15"/>
        <v>Afono_Pago</v>
      </c>
      <c r="J151" s="1" t="s">
        <v>80</v>
      </c>
      <c r="K151" s="1">
        <v>0</v>
      </c>
      <c r="L151" s="1">
        <v>5.8999999999999997E-2</v>
      </c>
      <c r="M151" s="1">
        <v>4.0000000000000001E-3</v>
      </c>
      <c r="N151" s="25">
        <f t="shared" si="17"/>
        <v>0</v>
      </c>
      <c r="O151" s="25">
        <f t="shared" si="18"/>
        <v>4.2122698422897606</v>
      </c>
      <c r="P151" s="25">
        <f t="shared" si="19"/>
        <v>0.28557761642642449</v>
      </c>
      <c r="Q151" s="25">
        <f t="shared" si="16"/>
        <v>4.4978474587161852</v>
      </c>
      <c r="R151" s="25">
        <f t="shared" si="20"/>
        <v>4.4977304230638255</v>
      </c>
      <c r="S151">
        <f>INDEX(Incomplete_stream_anc_data!H:H, MATCH(Consolidated_stream_data!C151, Incomplete_stream_anc_data!B:B, 0))</f>
        <v>3</v>
      </c>
      <c r="T151">
        <f>INDEX(Incomplete_stream_anc_data!I:I, MATCH(Consolidated_stream_data!C151, Incomplete_stream_anc_data!B:B, 0))</f>
        <v>0</v>
      </c>
      <c r="U151">
        <f>INDEX(Incomplete_stream_anc_data!G:G, MATCH(Consolidated_stream_data!C151, Incomplete_stream_anc_data!B:B, 0))</f>
        <v>0.5</v>
      </c>
    </row>
    <row r="152" spans="1:21" s="74" customFormat="1" x14ac:dyDescent="0.35">
      <c r="A152" s="16" t="s">
        <v>137</v>
      </c>
      <c r="B152" s="16" t="s">
        <v>138</v>
      </c>
      <c r="C152" s="6" t="str">
        <f t="shared" si="14"/>
        <v>Amaluia_Vaipuna_42773</v>
      </c>
      <c r="D152" s="23">
        <v>42773</v>
      </c>
      <c r="E152" s="6" t="s">
        <v>2</v>
      </c>
      <c r="F152" s="6" t="s">
        <v>79</v>
      </c>
      <c r="G152" s="6">
        <f>INDEX(GIS_streams!D:D, MATCH(Consolidated_stream_data!I152, GIS_streams!G:G, 0))</f>
        <v>-14.3336229999999</v>
      </c>
      <c r="H152" s="6">
        <f>INDEX(GIS_streams!C:C, MATCH(Consolidated_stream_data!I152, GIS_streams!G:G, 0))</f>
        <v>-170.79196300000001</v>
      </c>
      <c r="I152" s="6" t="str">
        <f t="shared" si="15"/>
        <v>Amaluia_Vaipuna</v>
      </c>
      <c r="J152" s="6" t="s">
        <v>80</v>
      </c>
      <c r="K152" s="6">
        <v>2E-3</v>
      </c>
      <c r="L152" s="6">
        <v>0.24399999999999999</v>
      </c>
      <c r="M152" s="6">
        <v>1.7000000000000001E-2</v>
      </c>
      <c r="N152" s="25">
        <f t="shared" si="17"/>
        <v>0.14278880821321224</v>
      </c>
      <c r="O152" s="25">
        <f t="shared" si="18"/>
        <v>17.420234602011892</v>
      </c>
      <c r="P152" s="25">
        <f t="shared" si="19"/>
        <v>1.2137048698123041</v>
      </c>
      <c r="Q152" s="73">
        <f t="shared" si="16"/>
        <v>18.776728280037407</v>
      </c>
      <c r="R152" s="25">
        <f t="shared" si="20"/>
        <v>18.776728280037407</v>
      </c>
      <c r="S152" s="74">
        <f>INDEX(Incomplete_stream_anc_data!H:H, MATCH(Consolidated_stream_data!C152, Incomplete_stream_anc_data!B:B, 0))</f>
        <v>4</v>
      </c>
      <c r="T152" t="str">
        <f>INDEX(Incomplete_stream_anc_data!I:I, MATCH(Consolidated_stream_data!C152, Incomplete_stream_anc_data!B:B, 0))</f>
        <v/>
      </c>
      <c r="U152">
        <f>INDEX(Incomplete_stream_anc_data!G:G, MATCH(Consolidated_stream_data!C152, Incomplete_stream_anc_data!B:B, 0))</f>
        <v>10.5</v>
      </c>
    </row>
    <row r="153" spans="1:21" s="74" customFormat="1" x14ac:dyDescent="0.35">
      <c r="A153" s="16" t="s">
        <v>137</v>
      </c>
      <c r="B153" s="16" t="s">
        <v>138</v>
      </c>
      <c r="C153" s="6" t="str">
        <f t="shared" si="14"/>
        <v>Amanave_Puna_42773</v>
      </c>
      <c r="D153" s="23">
        <v>42773</v>
      </c>
      <c r="E153" s="6" t="s">
        <v>3</v>
      </c>
      <c r="F153" s="6" t="s">
        <v>82</v>
      </c>
      <c r="G153" s="6">
        <f>INDEX(GIS_streams!D:D, MATCH(Consolidated_stream_data!I153, GIS_streams!G:G, 0))</f>
        <v>-14.325013</v>
      </c>
      <c r="H153" s="6">
        <f>INDEX(GIS_streams!C:C, MATCH(Consolidated_stream_data!I153, GIS_streams!G:G, 0))</f>
        <v>-170.831087</v>
      </c>
      <c r="I153" s="6" t="str">
        <f t="shared" si="15"/>
        <v>Amanave_Puna</v>
      </c>
      <c r="J153" s="6" t="s">
        <v>80</v>
      </c>
      <c r="K153" s="6">
        <v>4.0000000000000001E-3</v>
      </c>
      <c r="L153" s="6">
        <v>0.42799999999999999</v>
      </c>
      <c r="M153" s="6">
        <v>3.0000000000000001E-3</v>
      </c>
      <c r="N153" s="25">
        <f t="shared" si="17"/>
        <v>0.28557761642642449</v>
      </c>
      <c r="O153" s="25">
        <f t="shared" si="18"/>
        <v>30.556804957627421</v>
      </c>
      <c r="P153" s="25">
        <f t="shared" si="19"/>
        <v>0.21418321231981838</v>
      </c>
      <c r="Q153" s="73">
        <f t="shared" si="16"/>
        <v>31.05656578637366</v>
      </c>
      <c r="R153" s="25">
        <f t="shared" si="20"/>
        <v>31.05656578637366</v>
      </c>
      <c r="S153" s="74">
        <f>INDEX(Incomplete_stream_anc_data!H:H, MATCH(Consolidated_stream_data!C153, Incomplete_stream_anc_data!B:B, 0))</f>
        <v>3</v>
      </c>
      <c r="T153" t="str">
        <f>INDEX(Incomplete_stream_anc_data!I:I, MATCH(Consolidated_stream_data!C153, Incomplete_stream_anc_data!B:B, 0))</f>
        <v/>
      </c>
      <c r="U153">
        <f>INDEX(Incomplete_stream_anc_data!G:G, MATCH(Consolidated_stream_data!C153, Incomplete_stream_anc_data!B:B, 0))</f>
        <v>21.5</v>
      </c>
    </row>
    <row r="154" spans="1:21" s="74" customFormat="1" x14ac:dyDescent="0.35">
      <c r="A154" s="16" t="s">
        <v>137</v>
      </c>
      <c r="B154" s="16" t="s">
        <v>138</v>
      </c>
      <c r="C154" s="6" t="str">
        <f t="shared" si="14"/>
        <v>Amanave_Laloafu_42773</v>
      </c>
      <c r="D154" s="23">
        <v>42773</v>
      </c>
      <c r="E154" s="6" t="s">
        <v>3</v>
      </c>
      <c r="F154" s="6" t="s">
        <v>81</v>
      </c>
      <c r="G154" s="6">
        <f>INDEX(GIS_streams!D:D, MATCH(Consolidated_stream_data!I154, GIS_streams!G:G, 0))</f>
        <v>-14.325937</v>
      </c>
      <c r="H154" s="6">
        <f>INDEX(GIS_streams!C:C, MATCH(Consolidated_stream_data!I154, GIS_streams!G:G, 0))</f>
        <v>-170.830352</v>
      </c>
      <c r="I154" s="6" t="str">
        <f t="shared" si="15"/>
        <v>Amanave_Laloafu</v>
      </c>
      <c r="J154" s="6" t="s">
        <v>80</v>
      </c>
      <c r="K154" s="6">
        <v>2E-3</v>
      </c>
      <c r="L154" s="6">
        <v>0.05</v>
      </c>
      <c r="M154" s="6">
        <v>1E-3</v>
      </c>
      <c r="N154" s="25">
        <f t="shared" si="17"/>
        <v>0.14278880821321224</v>
      </c>
      <c r="O154" s="25">
        <f t="shared" si="18"/>
        <v>3.5697202053303063</v>
      </c>
      <c r="P154" s="25">
        <f t="shared" si="19"/>
        <v>7.1394404106606121E-2</v>
      </c>
      <c r="Q154" s="73">
        <f t="shared" si="16"/>
        <v>3.7839034176501247</v>
      </c>
      <c r="R154" s="25">
        <f t="shared" si="20"/>
        <v>3.7839034176501247</v>
      </c>
      <c r="S154" s="74">
        <f>INDEX(Incomplete_stream_anc_data!H:H, MATCH(Consolidated_stream_data!C154, Incomplete_stream_anc_data!B:B, 0))</f>
        <v>4</v>
      </c>
      <c r="T154" t="str">
        <f>INDEX(Incomplete_stream_anc_data!I:I, MATCH(Consolidated_stream_data!C154, Incomplete_stream_anc_data!B:B, 0))</f>
        <v/>
      </c>
      <c r="U154">
        <f>INDEX(Incomplete_stream_anc_data!G:G, MATCH(Consolidated_stream_data!C154, Incomplete_stream_anc_data!B:B, 0))</f>
        <v>11</v>
      </c>
    </row>
    <row r="155" spans="1:21" s="74" customFormat="1" x14ac:dyDescent="0.35">
      <c r="A155" s="16" t="s">
        <v>137</v>
      </c>
      <c r="B155" s="16" t="s">
        <v>138</v>
      </c>
      <c r="C155" s="6" t="str">
        <f t="shared" si="14"/>
        <v>Asili_Asili_42773</v>
      </c>
      <c r="D155" s="23">
        <v>42773</v>
      </c>
      <c r="E155" s="6" t="s">
        <v>83</v>
      </c>
      <c r="F155" s="6" t="s">
        <v>83</v>
      </c>
      <c r="G155" s="6">
        <f>INDEX(GIS_streams!D:D, MATCH(Consolidated_stream_data!I155, GIS_streams!G:G, 0))</f>
        <v>-14.330902</v>
      </c>
      <c r="H155" s="6">
        <f>INDEX(GIS_streams!C:C, MATCH(Consolidated_stream_data!I155, GIS_streams!G:G, 0))</f>
        <v>-170.796165</v>
      </c>
      <c r="I155" s="6" t="str">
        <f t="shared" si="15"/>
        <v>Asili_Asili</v>
      </c>
      <c r="J155" s="6" t="s">
        <v>80</v>
      </c>
      <c r="K155" s="6">
        <v>1E-3</v>
      </c>
      <c r="L155" s="6">
        <v>6.2E-2</v>
      </c>
      <c r="M155" s="6">
        <v>4.0000000000000001E-3</v>
      </c>
      <c r="N155" s="25">
        <f t="shared" si="17"/>
        <v>7.1394404106606121E-2</v>
      </c>
      <c r="O155" s="25">
        <f t="shared" si="18"/>
        <v>4.4264530546095795</v>
      </c>
      <c r="P155" s="25">
        <f t="shared" si="19"/>
        <v>0.28557761642642449</v>
      </c>
      <c r="Q155" s="73">
        <f t="shared" si="16"/>
        <v>4.7834250751426097</v>
      </c>
      <c r="R155" s="25">
        <f t="shared" si="20"/>
        <v>4.7834250751426097</v>
      </c>
      <c r="S155" s="74">
        <f>INDEX(Incomplete_stream_anc_data!H:H, MATCH(Consolidated_stream_data!C155, Incomplete_stream_anc_data!B:B, 0))</f>
        <v>4</v>
      </c>
      <c r="T155" t="str">
        <f>INDEX(Incomplete_stream_anc_data!I:I, MATCH(Consolidated_stream_data!C155, Incomplete_stream_anc_data!B:B, 0))</f>
        <v/>
      </c>
      <c r="U155">
        <f>INDEX(Incomplete_stream_anc_data!G:G, MATCH(Consolidated_stream_data!C155, Incomplete_stream_anc_data!B:B, 0))</f>
        <v>26</v>
      </c>
    </row>
    <row r="156" spans="1:21" s="74" customFormat="1" x14ac:dyDescent="0.35">
      <c r="A156" s="16" t="s">
        <v>137</v>
      </c>
      <c r="B156" s="16" t="s">
        <v>138</v>
      </c>
      <c r="C156" s="6" t="str">
        <f t="shared" si="14"/>
        <v>Fagaalu_Fagaalu_42773</v>
      </c>
      <c r="D156" s="23">
        <v>42773</v>
      </c>
      <c r="E156" s="6" t="s">
        <v>4</v>
      </c>
      <c r="F156" s="6" t="s">
        <v>4</v>
      </c>
      <c r="G156" s="6">
        <f>INDEX(GIS_streams!D:D, MATCH(Consolidated_stream_data!I156, GIS_streams!G:G, 0))</f>
        <v>-14.2914049999999</v>
      </c>
      <c r="H156" s="6">
        <f>INDEX(GIS_streams!C:C, MATCH(Consolidated_stream_data!I156, GIS_streams!G:G, 0))</f>
        <v>-170.683762</v>
      </c>
      <c r="I156" s="6" t="str">
        <f t="shared" si="15"/>
        <v>Fagaalu_Fagaalu</v>
      </c>
      <c r="J156" s="6" t="s">
        <v>80</v>
      </c>
      <c r="K156" s="6"/>
      <c r="L156" s="6"/>
      <c r="M156" s="6"/>
      <c r="N156" s="25">
        <f t="shared" si="17"/>
        <v>0</v>
      </c>
      <c r="O156" s="25">
        <f t="shared" si="18"/>
        <v>0</v>
      </c>
      <c r="P156" s="25">
        <f t="shared" si="19"/>
        <v>0</v>
      </c>
      <c r="Q156" s="73">
        <f t="shared" si="16"/>
        <v>0</v>
      </c>
      <c r="R156" s="25">
        <f t="shared" si="20"/>
        <v>0</v>
      </c>
      <c r="S156" s="74">
        <f>INDEX(Incomplete_stream_anc_data!H:H, MATCH(Consolidated_stream_data!C156, Incomplete_stream_anc_data!B:B, 0))</f>
        <v>4</v>
      </c>
      <c r="T156" t="str">
        <f>INDEX(Incomplete_stream_anc_data!I:I, MATCH(Consolidated_stream_data!C156, Incomplete_stream_anc_data!B:B, 0))</f>
        <v/>
      </c>
      <c r="U156">
        <f>INDEX(Incomplete_stream_anc_data!G:G, MATCH(Consolidated_stream_data!C156, Incomplete_stream_anc_data!B:B, 0))</f>
        <v>13</v>
      </c>
    </row>
    <row r="157" spans="1:21" s="74" customFormat="1" x14ac:dyDescent="0.35">
      <c r="A157" s="16" t="s">
        <v>137</v>
      </c>
      <c r="B157" s="16" t="s">
        <v>138</v>
      </c>
      <c r="C157" s="6" t="str">
        <f t="shared" si="14"/>
        <v>Fagamalo_Matavai_42773</v>
      </c>
      <c r="D157" s="23">
        <v>42773</v>
      </c>
      <c r="E157" s="6" t="s">
        <v>85</v>
      </c>
      <c r="F157" s="6" t="s">
        <v>86</v>
      </c>
      <c r="G157" s="6">
        <f>INDEX(GIS_streams!D:D, MATCH(Consolidated_stream_data!I157, GIS_streams!G:G, 0))</f>
        <v>-14.298992</v>
      </c>
      <c r="H157" s="6">
        <f>INDEX(GIS_streams!C:C, MATCH(Consolidated_stream_data!I157, GIS_streams!G:G, 0))</f>
        <v>-170.81014400000001</v>
      </c>
      <c r="I157" s="6" t="str">
        <f t="shared" si="15"/>
        <v>Fagamalo_Matavai</v>
      </c>
      <c r="J157" s="6" t="s">
        <v>80</v>
      </c>
      <c r="K157" s="6">
        <v>2E-3</v>
      </c>
      <c r="L157" s="6">
        <v>0.05</v>
      </c>
      <c r="M157" s="6">
        <v>1.4999999999999999E-2</v>
      </c>
      <c r="N157" s="25">
        <f t="shared" si="17"/>
        <v>0.14278880821321224</v>
      </c>
      <c r="O157" s="25">
        <f t="shared" si="18"/>
        <v>3.5697202053303063</v>
      </c>
      <c r="P157" s="25">
        <f t="shared" si="19"/>
        <v>1.0709160615990918</v>
      </c>
      <c r="Q157" s="73">
        <f t="shared" si="16"/>
        <v>4.7834250751426106</v>
      </c>
      <c r="R157" s="25">
        <f t="shared" si="20"/>
        <v>4.7834250751426106</v>
      </c>
      <c r="S157" s="74">
        <f>INDEX(Incomplete_stream_anc_data!H:H, MATCH(Consolidated_stream_data!C157, Incomplete_stream_anc_data!B:B, 0))</f>
        <v>4</v>
      </c>
      <c r="T157" t="str">
        <f>INDEX(Incomplete_stream_anc_data!I:I, MATCH(Consolidated_stream_data!C157, Incomplete_stream_anc_data!B:B, 0))</f>
        <v/>
      </c>
      <c r="U157">
        <f>INDEX(Incomplete_stream_anc_data!G:G, MATCH(Consolidated_stream_data!C157, Incomplete_stream_anc_data!B:B, 0))</f>
        <v>14</v>
      </c>
    </row>
    <row r="158" spans="1:21" s="74" customFormat="1" x14ac:dyDescent="0.35">
      <c r="A158" s="16" t="s">
        <v>137</v>
      </c>
      <c r="B158" s="16" t="s">
        <v>138</v>
      </c>
      <c r="C158" s="6" t="str">
        <f t="shared" si="14"/>
        <v>Leone_Leafu_42773</v>
      </c>
      <c r="D158" s="23">
        <v>42773</v>
      </c>
      <c r="E158" s="6" t="s">
        <v>5</v>
      </c>
      <c r="F158" s="6" t="s">
        <v>87</v>
      </c>
      <c r="G158" s="6">
        <f>INDEX(GIS_streams!D:D, MATCH(Consolidated_stream_data!I158, GIS_streams!G:G, 0))</f>
        <v>-14.335437000000001</v>
      </c>
      <c r="H158" s="6">
        <f>INDEX(GIS_streams!C:C, MATCH(Consolidated_stream_data!I158, GIS_streams!G:G, 0))</f>
        <v>-170.786172999999</v>
      </c>
      <c r="I158" s="6" t="str">
        <f t="shared" si="15"/>
        <v>Leone_Leafu</v>
      </c>
      <c r="J158" s="6" t="s">
        <v>80</v>
      </c>
      <c r="K158" s="6">
        <v>2E-3</v>
      </c>
      <c r="L158" s="6">
        <v>0.33300000000000002</v>
      </c>
      <c r="M158" s="6">
        <v>2E-3</v>
      </c>
      <c r="N158" s="25">
        <f t="shared" si="17"/>
        <v>0.14278880821321224</v>
      </c>
      <c r="O158" s="25">
        <f t="shared" si="18"/>
        <v>23.774336567499841</v>
      </c>
      <c r="P158" s="25">
        <f t="shared" si="19"/>
        <v>0.14278880821321224</v>
      </c>
      <c r="Q158" s="73">
        <f t="shared" si="16"/>
        <v>24.059914183926264</v>
      </c>
      <c r="R158" s="25">
        <f t="shared" si="20"/>
        <v>24.059242510714359</v>
      </c>
      <c r="S158" s="74">
        <f>INDEX(Incomplete_stream_anc_data!H:H, MATCH(Consolidated_stream_data!C158, Incomplete_stream_anc_data!B:B, 0))</f>
        <v>4</v>
      </c>
      <c r="T158">
        <f>INDEX(Incomplete_stream_anc_data!I:I, MATCH(Consolidated_stream_data!C158, Incomplete_stream_anc_data!B:B, 0))</f>
        <v>0</v>
      </c>
      <c r="U158">
        <f>INDEX(Incomplete_stream_anc_data!G:G, MATCH(Consolidated_stream_data!C158, Incomplete_stream_anc_data!B:B, 0))</f>
        <v>13.5</v>
      </c>
    </row>
    <row r="159" spans="1:21" s="74" customFormat="1" x14ac:dyDescent="0.35">
      <c r="A159" s="16" t="s">
        <v>137</v>
      </c>
      <c r="B159" s="16" t="s">
        <v>138</v>
      </c>
      <c r="C159" s="6" t="str">
        <f t="shared" si="14"/>
        <v>Maloata_Maloata_42773</v>
      </c>
      <c r="D159" s="23">
        <v>42773</v>
      </c>
      <c r="E159" s="6" t="s">
        <v>88</v>
      </c>
      <c r="F159" s="6" t="s">
        <v>88</v>
      </c>
      <c r="G159" s="6">
        <f>INDEX(GIS_streams!D:D, MATCH(Consolidated_stream_data!I159, GIS_streams!G:G, 0))</f>
        <v>-14.304018018700001</v>
      </c>
      <c r="H159" s="6">
        <f>INDEX(GIS_streams!C:C, MATCH(Consolidated_stream_data!I159, GIS_streams!G:G, 0))</f>
        <v>-170.815471132</v>
      </c>
      <c r="I159" s="6" t="str">
        <f t="shared" si="15"/>
        <v>Maloata_Maloata</v>
      </c>
      <c r="J159" s="6" t="s">
        <v>80</v>
      </c>
      <c r="K159" s="6">
        <v>2E-3</v>
      </c>
      <c r="L159" s="6">
        <v>8.8999999999999996E-2</v>
      </c>
      <c r="M159" s="6">
        <v>8.9999999999999993E-3</v>
      </c>
      <c r="N159" s="25">
        <f t="shared" si="17"/>
        <v>0.14278880821321224</v>
      </c>
      <c r="O159" s="25">
        <f t="shared" si="18"/>
        <v>6.3541019654879447</v>
      </c>
      <c r="P159" s="25">
        <f t="shared" si="19"/>
        <v>0.64254963695945511</v>
      </c>
      <c r="Q159" s="73">
        <f t="shared" si="16"/>
        <v>7.1394404106606117</v>
      </c>
      <c r="R159" s="25">
        <f t="shared" si="20"/>
        <v>7.1394404106606117</v>
      </c>
      <c r="S159" s="74">
        <f>INDEX(Incomplete_stream_anc_data!H:H, MATCH(Consolidated_stream_data!C159, Incomplete_stream_anc_data!B:B, 0))</f>
        <v>4</v>
      </c>
      <c r="T159" t="str">
        <f>INDEX(Incomplete_stream_anc_data!I:I, MATCH(Consolidated_stream_data!C159, Incomplete_stream_anc_data!B:B, 0))</f>
        <v/>
      </c>
      <c r="U159">
        <f>INDEX(Incomplete_stream_anc_data!G:G, MATCH(Consolidated_stream_data!C159, Incomplete_stream_anc_data!B:B, 0))</f>
        <v>83</v>
      </c>
    </row>
    <row r="160" spans="1:21" s="74" customFormat="1" x14ac:dyDescent="0.35">
      <c r="A160" s="16" t="s">
        <v>137</v>
      </c>
      <c r="B160" s="16" t="s">
        <v>138</v>
      </c>
      <c r="C160" s="6" t="str">
        <f t="shared" si="14"/>
        <v>Matuu_Afuelo_42773</v>
      </c>
      <c r="D160" s="23">
        <v>42773</v>
      </c>
      <c r="E160" s="6" t="s">
        <v>89</v>
      </c>
      <c r="F160" s="6" t="s">
        <v>90</v>
      </c>
      <c r="G160" s="6">
        <f>INDEX(GIS_streams!D:D, MATCH(Consolidated_stream_data!I160, GIS_streams!G:G, 0))</f>
        <v>-14.29884</v>
      </c>
      <c r="H160" s="6">
        <f>INDEX(GIS_streams!C:C, MATCH(Consolidated_stream_data!I160, GIS_streams!G:G, 0))</f>
        <v>-170.68323899999899</v>
      </c>
      <c r="I160" s="6" t="str">
        <f t="shared" si="15"/>
        <v>Matuu_Afuelo</v>
      </c>
      <c r="J160" s="6" t="s">
        <v>80</v>
      </c>
      <c r="K160" s="6">
        <v>1E-3</v>
      </c>
      <c r="L160" s="6">
        <v>0.16500000000000001</v>
      </c>
      <c r="M160" s="6">
        <v>0.01</v>
      </c>
      <c r="N160" s="25">
        <f t="shared" si="17"/>
        <v>7.1394404106606121E-2</v>
      </c>
      <c r="O160" s="25">
        <f t="shared" si="18"/>
        <v>11.78007667759001</v>
      </c>
      <c r="P160" s="25">
        <f t="shared" si="19"/>
        <v>0.71394404106606124</v>
      </c>
      <c r="Q160" s="73">
        <f t="shared" si="16"/>
        <v>12.565415122762676</v>
      </c>
      <c r="R160" s="25">
        <f t="shared" si="20"/>
        <v>12.565415122762676</v>
      </c>
      <c r="S160" s="74">
        <f>INDEX(Incomplete_stream_anc_data!H:H, MATCH(Consolidated_stream_data!C160, Incomplete_stream_anc_data!B:B, 0))</f>
        <v>4</v>
      </c>
      <c r="T160" t="str">
        <f>INDEX(Incomplete_stream_anc_data!I:I, MATCH(Consolidated_stream_data!C160, Incomplete_stream_anc_data!B:B, 0))</f>
        <v/>
      </c>
      <c r="U160">
        <f>INDEX(Incomplete_stream_anc_data!G:G, MATCH(Consolidated_stream_data!C160, Incomplete_stream_anc_data!B:B, 0))</f>
        <v>16</v>
      </c>
    </row>
    <row r="161" spans="1:21" s="74" customFormat="1" x14ac:dyDescent="0.35">
      <c r="A161" s="16" t="s">
        <v>137</v>
      </c>
      <c r="B161" s="16" t="s">
        <v>138</v>
      </c>
      <c r="C161" s="6" t="str">
        <f t="shared" si="14"/>
        <v>Nua-Seetaga_Saonapule_42773</v>
      </c>
      <c r="D161" s="23">
        <v>42773</v>
      </c>
      <c r="E161" s="6" t="s">
        <v>6</v>
      </c>
      <c r="F161" s="6" t="s">
        <v>91</v>
      </c>
      <c r="G161" s="6">
        <f>INDEX(GIS_streams!D:D, MATCH(Consolidated_stream_data!I161, GIS_streams!G:G, 0))</f>
        <v>-14.32586</v>
      </c>
      <c r="H161" s="6">
        <f>INDEX(GIS_streams!C:C, MATCH(Consolidated_stream_data!I161, GIS_streams!G:G, 0))</f>
        <v>-170.811364</v>
      </c>
      <c r="I161" s="6" t="str">
        <f t="shared" si="15"/>
        <v>Nua-Seetaga_Saonapule</v>
      </c>
      <c r="J161" s="6" t="s">
        <v>80</v>
      </c>
      <c r="K161" s="6">
        <v>2E-3</v>
      </c>
      <c r="L161" s="6">
        <v>7.1999999999999995E-2</v>
      </c>
      <c r="M161" s="6">
        <v>4.0000000000000001E-3</v>
      </c>
      <c r="N161" s="25">
        <f t="shared" si="17"/>
        <v>0.14278880821321224</v>
      </c>
      <c r="O161" s="25">
        <f t="shared" si="18"/>
        <v>5.1403970956756408</v>
      </c>
      <c r="P161" s="25">
        <f t="shared" si="19"/>
        <v>0.28557761642642449</v>
      </c>
      <c r="Q161" s="73">
        <f t="shared" si="16"/>
        <v>5.5687635203152777</v>
      </c>
      <c r="R161" s="25">
        <f t="shared" si="20"/>
        <v>5.5687635203152777</v>
      </c>
      <c r="S161" s="74">
        <f>INDEX(Incomplete_stream_anc_data!H:H, MATCH(Consolidated_stream_data!C161, Incomplete_stream_anc_data!B:B, 0))</f>
        <v>4</v>
      </c>
      <c r="T161" t="str">
        <f>INDEX(Incomplete_stream_anc_data!I:I, MATCH(Consolidated_stream_data!C161, Incomplete_stream_anc_data!B:B, 0))</f>
        <v/>
      </c>
      <c r="U161">
        <f>INDEX(Incomplete_stream_anc_data!G:G, MATCH(Consolidated_stream_data!C161, Incomplete_stream_anc_data!B:B, 0))</f>
        <v>25.5</v>
      </c>
    </row>
    <row r="162" spans="1:21" s="74" customFormat="1" x14ac:dyDescent="0.35">
      <c r="A162" s="16" t="s">
        <v>137</v>
      </c>
      <c r="B162" s="16" t="s">
        <v>138</v>
      </c>
      <c r="C162" s="6" t="str">
        <f t="shared" si="14"/>
        <v>Nuuuli_Amalie_42773</v>
      </c>
      <c r="D162" s="23">
        <v>42773</v>
      </c>
      <c r="E162" s="6" t="s">
        <v>92</v>
      </c>
      <c r="F162" s="6" t="s">
        <v>93</v>
      </c>
      <c r="G162" s="6">
        <f>INDEX(GIS_streams!D:D, MATCH(Consolidated_stream_data!I162, GIS_streams!G:G, 0))</f>
        <v>-14.310904000000001</v>
      </c>
      <c r="H162" s="6">
        <f>INDEX(GIS_streams!C:C, MATCH(Consolidated_stream_data!I162, GIS_streams!G:G, 0))</f>
        <v>-170.69734</v>
      </c>
      <c r="I162" s="6" t="str">
        <f t="shared" si="15"/>
        <v>Nuuuli_Amalie</v>
      </c>
      <c r="J162" s="6" t="s">
        <v>80</v>
      </c>
      <c r="K162" s="6">
        <v>2E-3</v>
      </c>
      <c r="L162" s="6">
        <v>0.17899999999999999</v>
      </c>
      <c r="M162" s="6">
        <v>0</v>
      </c>
      <c r="N162" s="25">
        <f t="shared" si="17"/>
        <v>0.14278880821321224</v>
      </c>
      <c r="O162" s="25">
        <f t="shared" si="18"/>
        <v>12.779598335082495</v>
      </c>
      <c r="P162" s="25">
        <f t="shared" si="19"/>
        <v>0</v>
      </c>
      <c r="Q162" s="73">
        <f t="shared" si="16"/>
        <v>12.922387143295706</v>
      </c>
      <c r="R162" s="25">
        <f t="shared" si="20"/>
        <v>12.922387143295706</v>
      </c>
      <c r="S162" s="74">
        <f>INDEX(Incomplete_stream_anc_data!H:H, MATCH(Consolidated_stream_data!C162, Incomplete_stream_anc_data!B:B, 0))</f>
        <v>4</v>
      </c>
      <c r="T162" t="str">
        <f>INDEX(Incomplete_stream_anc_data!I:I, MATCH(Consolidated_stream_data!C162, Incomplete_stream_anc_data!B:B, 0))</f>
        <v/>
      </c>
      <c r="U162">
        <f>INDEX(Incomplete_stream_anc_data!G:G, MATCH(Consolidated_stream_data!C162, Incomplete_stream_anc_data!B:B, 0))</f>
        <v>11</v>
      </c>
    </row>
    <row r="163" spans="1:21" s="74" customFormat="1" x14ac:dyDescent="0.35">
      <c r="A163" s="16" t="s">
        <v>137</v>
      </c>
      <c r="B163" s="16" t="s">
        <v>138</v>
      </c>
      <c r="C163" s="6" t="str">
        <f t="shared" si="14"/>
        <v>Poloa_Vaitele_42773</v>
      </c>
      <c r="D163" s="23">
        <v>42773</v>
      </c>
      <c r="E163" s="6" t="s">
        <v>7</v>
      </c>
      <c r="F163" s="6" t="s">
        <v>94</v>
      </c>
      <c r="G163" s="6">
        <f>INDEX(GIS_streams!D:D, MATCH(Consolidated_stream_data!I163, GIS_streams!G:G, 0))</f>
        <v>-14.3142219999999</v>
      </c>
      <c r="H163" s="6">
        <f>INDEX(GIS_streams!C:C, MATCH(Consolidated_stream_data!I163, GIS_streams!G:G, 0))</f>
        <v>-170.833236</v>
      </c>
      <c r="I163" s="6" t="str">
        <f t="shared" si="15"/>
        <v>Poloa_Vaitele</v>
      </c>
      <c r="J163" s="6" t="s">
        <v>80</v>
      </c>
      <c r="K163" s="6">
        <v>1E-3</v>
      </c>
      <c r="L163" s="6">
        <v>0.185</v>
      </c>
      <c r="M163" s="6">
        <v>7.0000000000000001E-3</v>
      </c>
      <c r="N163" s="25">
        <f t="shared" si="17"/>
        <v>7.1394404106606121E-2</v>
      </c>
      <c r="O163" s="25">
        <f t="shared" si="18"/>
        <v>13.207964759722133</v>
      </c>
      <c r="P163" s="25">
        <f t="shared" si="19"/>
        <v>0.49976082874624289</v>
      </c>
      <c r="Q163" s="73">
        <f t="shared" si="16"/>
        <v>13.779119992574982</v>
      </c>
      <c r="R163" s="25">
        <f t="shared" si="20"/>
        <v>13.779119992574982</v>
      </c>
      <c r="S163" s="74">
        <f>INDEX(Incomplete_stream_anc_data!H:H, MATCH(Consolidated_stream_data!C163, Incomplete_stream_anc_data!B:B, 0))</f>
        <v>4</v>
      </c>
      <c r="T163" t="str">
        <f>INDEX(Incomplete_stream_anc_data!I:I, MATCH(Consolidated_stream_data!C163, Incomplete_stream_anc_data!B:B, 0))</f>
        <v/>
      </c>
      <c r="U163">
        <f>INDEX(Incomplete_stream_anc_data!G:G, MATCH(Consolidated_stream_data!C163, Incomplete_stream_anc_data!B:B, 0))</f>
        <v>17</v>
      </c>
    </row>
    <row r="164" spans="1:21" s="74" customFormat="1" x14ac:dyDescent="0.35">
      <c r="A164" s="16" t="s">
        <v>137</v>
      </c>
      <c r="B164" s="16" t="s">
        <v>139</v>
      </c>
      <c r="C164" s="6" t="str">
        <f t="shared" si="14"/>
        <v>Alega_Alega_42774</v>
      </c>
      <c r="D164" s="23">
        <v>42774</v>
      </c>
      <c r="E164" s="6" t="s">
        <v>8</v>
      </c>
      <c r="F164" s="6" t="s">
        <v>8</v>
      </c>
      <c r="G164" s="6">
        <f>INDEX(GIS_streams!D:D, MATCH(Consolidated_stream_data!I164, GIS_streams!G:G, 0))</f>
        <v>-14.2798789999999</v>
      </c>
      <c r="H164" s="6">
        <f>INDEX(GIS_streams!C:C, MATCH(Consolidated_stream_data!I164, GIS_streams!G:G, 0))</f>
        <v>-170.637811</v>
      </c>
      <c r="I164" s="6" t="str">
        <f t="shared" si="15"/>
        <v>Alega_Alega</v>
      </c>
      <c r="J164" s="6" t="s">
        <v>80</v>
      </c>
      <c r="K164" s="6">
        <v>1E-3</v>
      </c>
      <c r="L164" s="6">
        <v>0.27300000000000002</v>
      </c>
      <c r="M164" s="6">
        <v>1.6E-2</v>
      </c>
      <c r="N164" s="25">
        <f t="shared" si="17"/>
        <v>7.1394404106606121E-2</v>
      </c>
      <c r="O164" s="25">
        <f t="shared" si="18"/>
        <v>19.490672321103474</v>
      </c>
      <c r="P164" s="25">
        <f t="shared" si="19"/>
        <v>1.1423104657056979</v>
      </c>
      <c r="Q164" s="73">
        <f t="shared" si="16"/>
        <v>20.704377190915778</v>
      </c>
      <c r="R164" s="25">
        <f t="shared" si="20"/>
        <v>20.703800656263358</v>
      </c>
      <c r="S164" s="74">
        <f>INDEX(Incomplete_stream_anc_data!H:H, MATCH(Consolidated_stream_data!C164, Incomplete_stream_anc_data!B:B, 0))</f>
        <v>4</v>
      </c>
      <c r="T164">
        <f>INDEX(Incomplete_stream_anc_data!I:I, MATCH(Consolidated_stream_data!C164, Incomplete_stream_anc_data!B:B, 0))</f>
        <v>0</v>
      </c>
      <c r="U164">
        <f>INDEX(Incomplete_stream_anc_data!G:G, MATCH(Consolidated_stream_data!C164, Incomplete_stream_anc_data!B:B, 0))</f>
        <v>7</v>
      </c>
    </row>
    <row r="165" spans="1:21" x14ac:dyDescent="0.35">
      <c r="A165" s="16" t="s">
        <v>137</v>
      </c>
      <c r="B165" s="16" t="s">
        <v>139</v>
      </c>
      <c r="C165" s="6" t="str">
        <f t="shared" si="14"/>
        <v>Alofau_Nuu_42774</v>
      </c>
      <c r="D165" s="23">
        <v>42774</v>
      </c>
      <c r="E165" s="6" t="s">
        <v>96</v>
      </c>
      <c r="F165" s="6" t="s">
        <v>98</v>
      </c>
      <c r="G165" s="6">
        <f>INDEX(GIS_streams!D:D, MATCH(Consolidated_stream_data!I165, GIS_streams!G:G, 0))</f>
        <v>-14.276094000000001</v>
      </c>
      <c r="H165" s="6">
        <f>INDEX(GIS_streams!C:C, MATCH(Consolidated_stream_data!I165, GIS_streams!G:G, 0))</f>
        <v>-170.60317699999899</v>
      </c>
      <c r="I165" s="6" t="str">
        <f t="shared" si="15"/>
        <v>Alofau_Nuu</v>
      </c>
      <c r="J165" s="6" t="s">
        <v>80</v>
      </c>
      <c r="K165" s="6">
        <v>7.0000000000000001E-3</v>
      </c>
      <c r="L165" s="6">
        <v>0.121</v>
      </c>
      <c r="M165" s="6">
        <v>5.0999999999999997E-2</v>
      </c>
      <c r="N165" s="25">
        <f t="shared" si="17"/>
        <v>0.49976082874624289</v>
      </c>
      <c r="O165" s="25">
        <f t="shared" si="18"/>
        <v>8.6387228968993401</v>
      </c>
      <c r="P165" s="25">
        <f t="shared" si="19"/>
        <v>3.641114609436912</v>
      </c>
      <c r="Q165" s="73">
        <f t="shared" si="16"/>
        <v>12.779598335082495</v>
      </c>
      <c r="R165" s="25">
        <f t="shared" si="20"/>
        <v>12.779246489368429</v>
      </c>
      <c r="S165" s="74">
        <f>INDEX(Incomplete_stream_anc_data!H:H, MATCH(Consolidated_stream_data!C165, Incomplete_stream_anc_data!B:B, 0))</f>
        <v>3</v>
      </c>
      <c r="T165">
        <f>INDEX(Incomplete_stream_anc_data!I:I, MATCH(Consolidated_stream_data!C165, Incomplete_stream_anc_data!B:B, 0))</f>
        <v>0</v>
      </c>
      <c r="U165">
        <f>INDEX(Incomplete_stream_anc_data!G:G, MATCH(Consolidated_stream_data!C165, Incomplete_stream_anc_data!B:B, 0))</f>
        <v>3</v>
      </c>
    </row>
    <row r="166" spans="1:21" x14ac:dyDescent="0.35">
      <c r="A166" s="16" t="s">
        <v>137</v>
      </c>
      <c r="B166" s="16" t="s">
        <v>139</v>
      </c>
      <c r="C166" s="6" t="str">
        <f t="shared" si="14"/>
        <v>Alofau_Fogalilima_42774</v>
      </c>
      <c r="D166" s="23">
        <v>42774</v>
      </c>
      <c r="E166" s="6" t="s">
        <v>96</v>
      </c>
      <c r="F166" s="6" t="s">
        <v>97</v>
      </c>
      <c r="G166" s="6">
        <f>INDEX(GIS_streams!D:D, MATCH(Consolidated_stream_data!I166, GIS_streams!G:G, 0))</f>
        <v>-14.2735679999999</v>
      </c>
      <c r="H166" s="6">
        <f>INDEX(GIS_streams!C:C, MATCH(Consolidated_stream_data!I166, GIS_streams!G:G, 0))</f>
        <v>-170.60415</v>
      </c>
      <c r="I166" s="6" t="str">
        <f t="shared" si="15"/>
        <v>Alofau_Fogalilima</v>
      </c>
      <c r="J166" s="6" t="s">
        <v>80</v>
      </c>
      <c r="K166" s="6">
        <v>3.0000000000000001E-3</v>
      </c>
      <c r="L166" s="6">
        <v>6.3E-2</v>
      </c>
      <c r="M166" s="6">
        <v>6.3E-2</v>
      </c>
      <c r="N166" s="25">
        <f t="shared" si="17"/>
        <v>0.21418321231981838</v>
      </c>
      <c r="O166" s="25">
        <f t="shared" si="18"/>
        <v>4.4978474587161861</v>
      </c>
      <c r="P166" s="25">
        <f t="shared" si="19"/>
        <v>4.4978474587161861</v>
      </c>
      <c r="Q166" s="73">
        <f t="shared" si="16"/>
        <v>9.209878129752191</v>
      </c>
      <c r="R166" s="25">
        <f t="shared" si="20"/>
        <v>9.4675681867006141</v>
      </c>
      <c r="S166" s="74">
        <f>INDEX(Incomplete_stream_anc_data!H:H, MATCH(Consolidated_stream_data!C166, Incomplete_stream_anc_data!B:B, 0))</f>
        <v>2</v>
      </c>
      <c r="T166">
        <f>INDEX(Incomplete_stream_anc_data!I:I, MATCH(Consolidated_stream_data!C166, Incomplete_stream_anc_data!B:B, 0))</f>
        <v>1</v>
      </c>
      <c r="U166">
        <f>INDEX(Incomplete_stream_anc_data!G:G, MATCH(Consolidated_stream_data!C166, Incomplete_stream_anc_data!B:B, 0))</f>
        <v>25</v>
      </c>
    </row>
    <row r="167" spans="1:21" x14ac:dyDescent="0.35">
      <c r="A167" s="16" t="s">
        <v>137</v>
      </c>
      <c r="B167" s="16" t="s">
        <v>139</v>
      </c>
      <c r="C167" s="6" t="str">
        <f t="shared" si="14"/>
        <v>Amaua_No name_42774</v>
      </c>
      <c r="D167" s="23">
        <v>42774</v>
      </c>
      <c r="E167" s="6" t="s">
        <v>10</v>
      </c>
      <c r="F167" s="6" t="s">
        <v>84</v>
      </c>
      <c r="G167" s="6">
        <f>INDEX(GIS_streams!D:D, MATCH(Consolidated_stream_data!I167, GIS_streams!G:G, 0))</f>
        <v>-14.272437</v>
      </c>
      <c r="H167" s="6">
        <f>INDEX(GIS_streams!C:C, MATCH(Consolidated_stream_data!I167, GIS_streams!G:G, 0))</f>
        <v>-170.623662</v>
      </c>
      <c r="I167" s="6" t="str">
        <f t="shared" si="15"/>
        <v>Amaua_No name</v>
      </c>
      <c r="J167" s="6" t="s">
        <v>80</v>
      </c>
      <c r="K167" s="6">
        <v>2E-3</v>
      </c>
      <c r="L167" s="6">
        <v>3.5000000000000003E-2</v>
      </c>
      <c r="M167" s="6">
        <v>2E-3</v>
      </c>
      <c r="N167" s="25">
        <f t="shared" si="17"/>
        <v>0.14278880821321224</v>
      </c>
      <c r="O167" s="25">
        <f t="shared" si="18"/>
        <v>2.4988041437312147</v>
      </c>
      <c r="P167" s="25">
        <f t="shared" si="19"/>
        <v>0.14278880821321224</v>
      </c>
      <c r="Q167" s="73">
        <f t="shared" si="16"/>
        <v>2.7843817601576393</v>
      </c>
      <c r="R167" s="25">
        <f t="shared" si="20"/>
        <v>2.7843133058973568</v>
      </c>
      <c r="S167" s="74">
        <f>INDEX(Incomplete_stream_anc_data!H:H, MATCH(Consolidated_stream_data!C167, Incomplete_stream_anc_data!B:B, 0))</f>
        <v>3</v>
      </c>
      <c r="T167">
        <f>INDEX(Incomplete_stream_anc_data!I:I, MATCH(Consolidated_stream_data!C167, Incomplete_stream_anc_data!B:B, 0))</f>
        <v>0</v>
      </c>
      <c r="U167">
        <f>INDEX(Incomplete_stream_anc_data!G:G, MATCH(Consolidated_stream_data!C167, Incomplete_stream_anc_data!B:B, 0))</f>
        <v>41</v>
      </c>
    </row>
    <row r="168" spans="1:21" x14ac:dyDescent="0.35">
      <c r="A168" s="16" t="s">
        <v>137</v>
      </c>
      <c r="B168" s="16" t="s">
        <v>139</v>
      </c>
      <c r="C168" s="6" t="str">
        <f t="shared" si="14"/>
        <v>Amouli_Televai_42774</v>
      </c>
      <c r="D168" s="23">
        <v>42774</v>
      </c>
      <c r="E168" s="6" t="s">
        <v>9</v>
      </c>
      <c r="F168" s="6" t="s">
        <v>100</v>
      </c>
      <c r="G168" s="6">
        <f>INDEX(GIS_streams!D:D, MATCH(Consolidated_stream_data!I168, GIS_streams!G:G, 0))</f>
        <v>-14.273113</v>
      </c>
      <c r="H168" s="6">
        <f>INDEX(GIS_streams!C:C, MATCH(Consolidated_stream_data!I168, GIS_streams!G:G, 0))</f>
        <v>-170.58319700000001</v>
      </c>
      <c r="I168" s="6" t="str">
        <f t="shared" si="15"/>
        <v>Amouli_Televai</v>
      </c>
      <c r="J168" s="6" t="s">
        <v>80</v>
      </c>
      <c r="K168" s="6">
        <v>2E-3</v>
      </c>
      <c r="L168" s="6">
        <v>3.7999999999999999E-2</v>
      </c>
      <c r="M168" s="6">
        <v>2.5999999999999999E-2</v>
      </c>
      <c r="N168" s="25">
        <f t="shared" si="17"/>
        <v>0.14278880821321224</v>
      </c>
      <c r="O168" s="25">
        <f t="shared" si="18"/>
        <v>2.7129873560510327</v>
      </c>
      <c r="P168" s="25">
        <f t="shared" si="19"/>
        <v>1.8562545067717591</v>
      </c>
      <c r="Q168" s="73">
        <f t="shared" si="16"/>
        <v>4.712030671036004</v>
      </c>
      <c r="R168" s="25">
        <f t="shared" si="20"/>
        <v>4.7119075627096354</v>
      </c>
      <c r="S168" s="74">
        <f>INDEX(Incomplete_stream_anc_data!H:H, MATCH(Consolidated_stream_data!C168, Incomplete_stream_anc_data!B:B, 0))</f>
        <v>2</v>
      </c>
      <c r="T168">
        <f>INDEX(Incomplete_stream_anc_data!I:I, MATCH(Consolidated_stream_data!C168, Incomplete_stream_anc_data!B:B, 0))</f>
        <v>0</v>
      </c>
      <c r="U168">
        <f>INDEX(Incomplete_stream_anc_data!G:G, MATCH(Consolidated_stream_data!C168, Incomplete_stream_anc_data!B:B, 0))</f>
        <v>53</v>
      </c>
    </row>
    <row r="169" spans="1:21" x14ac:dyDescent="0.35">
      <c r="A169" s="16" t="s">
        <v>137</v>
      </c>
      <c r="B169" s="16" t="s">
        <v>139</v>
      </c>
      <c r="C169" s="6" t="str">
        <f t="shared" si="14"/>
        <v>Amouli_Laloi_42774</v>
      </c>
      <c r="D169" s="23">
        <v>42774</v>
      </c>
      <c r="E169" s="6" t="s">
        <v>9</v>
      </c>
      <c r="F169" s="6" t="s">
        <v>99</v>
      </c>
      <c r="G169" s="6">
        <f>INDEX(GIS_streams!D:D, MATCH(Consolidated_stream_data!I169, GIS_streams!G:G, 0))</f>
        <v>-14.273793</v>
      </c>
      <c r="H169" s="6">
        <f>INDEX(GIS_streams!C:C, MATCH(Consolidated_stream_data!I169, GIS_streams!G:G, 0))</f>
        <v>-170.58573999999899</v>
      </c>
      <c r="I169" s="6" t="str">
        <f t="shared" si="15"/>
        <v>Amouli_Laloi</v>
      </c>
      <c r="J169" s="6" t="s">
        <v>80</v>
      </c>
      <c r="K169" s="6">
        <v>2E-3</v>
      </c>
      <c r="L169" s="6">
        <v>4.7E-2</v>
      </c>
      <c r="M169" s="6">
        <v>1.2999999999999999E-2</v>
      </c>
      <c r="N169" s="25">
        <f t="shared" si="17"/>
        <v>0.14278880821321224</v>
      </c>
      <c r="O169" s="25">
        <f t="shared" si="18"/>
        <v>3.3555369930104879</v>
      </c>
      <c r="P169" s="25">
        <f t="shared" si="19"/>
        <v>0.92812725338587954</v>
      </c>
      <c r="Q169" s="73">
        <f t="shared" si="16"/>
        <v>4.4264530546095795</v>
      </c>
      <c r="R169" s="25">
        <f t="shared" si="20"/>
        <v>4.4263380431818904</v>
      </c>
      <c r="S169" s="74">
        <f>INDEX(Incomplete_stream_anc_data!H:H, MATCH(Consolidated_stream_data!C169, Incomplete_stream_anc_data!B:B, 0))</f>
        <v>2</v>
      </c>
      <c r="T169">
        <f>INDEX(Incomplete_stream_anc_data!I:I, MATCH(Consolidated_stream_data!C169, Incomplete_stream_anc_data!B:B, 0))</f>
        <v>0</v>
      </c>
      <c r="U169">
        <f>INDEX(Incomplete_stream_anc_data!G:G, MATCH(Consolidated_stream_data!C169, Incomplete_stream_anc_data!B:B, 0))</f>
        <v>15</v>
      </c>
    </row>
    <row r="170" spans="1:21" x14ac:dyDescent="0.35">
      <c r="A170" s="16" t="s">
        <v>137</v>
      </c>
      <c r="B170" s="16" t="s">
        <v>139</v>
      </c>
      <c r="C170" s="6" t="str">
        <f t="shared" si="14"/>
        <v>Aoa_Tapua_42774</v>
      </c>
      <c r="D170" s="23">
        <v>42774</v>
      </c>
      <c r="E170" s="6" t="s">
        <v>15</v>
      </c>
      <c r="F170" s="6" t="s">
        <v>101</v>
      </c>
      <c r="G170" s="6">
        <f>INDEX(GIS_streams!D:D, MATCH(Consolidated_stream_data!I170, GIS_streams!G:G, 0))</f>
        <v>-14.2611589999999</v>
      </c>
      <c r="H170" s="6">
        <f>INDEX(GIS_streams!C:C, MATCH(Consolidated_stream_data!I170, GIS_streams!G:G, 0))</f>
        <v>-170.586556</v>
      </c>
      <c r="I170" s="6" t="str">
        <f t="shared" si="15"/>
        <v>Aoa_Tapua</v>
      </c>
      <c r="J170" s="6" t="s">
        <v>80</v>
      </c>
      <c r="K170" s="6">
        <v>3.0000000000000001E-3</v>
      </c>
      <c r="L170" s="6">
        <v>0.108</v>
      </c>
      <c r="M170" s="6">
        <v>7.3999999999999996E-2</v>
      </c>
      <c r="N170" s="25">
        <f t="shared" si="17"/>
        <v>0.21418321231981838</v>
      </c>
      <c r="O170" s="25">
        <f t="shared" si="18"/>
        <v>7.7105956435134608</v>
      </c>
      <c r="P170" s="25">
        <f t="shared" si="19"/>
        <v>5.2831859038888531</v>
      </c>
      <c r="Q170" s="73">
        <f t="shared" si="16"/>
        <v>13.207964759722133</v>
      </c>
      <c r="R170" s="25">
        <f t="shared" si="20"/>
        <v>13.207600768660049</v>
      </c>
      <c r="S170" s="74">
        <f>INDEX(Incomplete_stream_anc_data!H:H, MATCH(Consolidated_stream_data!C170, Incomplete_stream_anc_data!B:B, 0))</f>
        <v>2</v>
      </c>
      <c r="T170">
        <f>INDEX(Incomplete_stream_anc_data!I:I, MATCH(Consolidated_stream_data!C170, Incomplete_stream_anc_data!B:B, 0))</f>
        <v>0</v>
      </c>
      <c r="U170">
        <f>INDEX(Incomplete_stream_anc_data!G:G, MATCH(Consolidated_stream_data!C170, Incomplete_stream_anc_data!B:B, 0))</f>
        <v>12</v>
      </c>
    </row>
    <row r="171" spans="1:21" x14ac:dyDescent="0.35">
      <c r="A171" s="16" t="s">
        <v>137</v>
      </c>
      <c r="B171" s="16" t="s">
        <v>139</v>
      </c>
      <c r="C171" s="6" t="str">
        <f t="shared" si="14"/>
        <v>Aoa_Vaitolu_42774</v>
      </c>
      <c r="D171" s="23">
        <v>42774</v>
      </c>
      <c r="E171" s="6" t="s">
        <v>15</v>
      </c>
      <c r="F171" s="6" t="s">
        <v>102</v>
      </c>
      <c r="G171" s="6">
        <f>INDEX(GIS_streams!D:D, MATCH(Consolidated_stream_data!I171, GIS_streams!G:G, 0))</f>
        <v>-14.2622319999999</v>
      </c>
      <c r="H171" s="6">
        <f>INDEX(GIS_streams!C:C, MATCH(Consolidated_stream_data!I171, GIS_streams!G:G, 0))</f>
        <v>-170.58982900000001</v>
      </c>
      <c r="I171" s="6" t="str">
        <f t="shared" si="15"/>
        <v>Aoa_Vaitolu</v>
      </c>
      <c r="J171" s="6" t="s">
        <v>80</v>
      </c>
      <c r="K171" s="6">
        <v>2E-3</v>
      </c>
      <c r="L171" s="6">
        <v>0.27700000000000002</v>
      </c>
      <c r="M171" s="6">
        <v>2.5999999999999999E-2</v>
      </c>
      <c r="N171" s="25">
        <f t="shared" si="17"/>
        <v>0.14278880821321224</v>
      </c>
      <c r="O171" s="25">
        <f t="shared" si="18"/>
        <v>19.776249937529897</v>
      </c>
      <c r="P171" s="25">
        <f t="shared" si="19"/>
        <v>1.8562545067717591</v>
      </c>
      <c r="Q171" s="73">
        <f t="shared" si="16"/>
        <v>21.775293252514867</v>
      </c>
      <c r="R171" s="25">
        <f t="shared" si="20"/>
        <v>21.774686354492399</v>
      </c>
      <c r="S171" s="74">
        <f>INDEX(Incomplete_stream_anc_data!H:H, MATCH(Consolidated_stream_data!C171, Incomplete_stream_anc_data!B:B, 0))</f>
        <v>2</v>
      </c>
      <c r="T171">
        <f>INDEX(Incomplete_stream_anc_data!I:I, MATCH(Consolidated_stream_data!C171, Incomplete_stream_anc_data!B:B, 0))</f>
        <v>0</v>
      </c>
      <c r="U171">
        <f>INDEX(Incomplete_stream_anc_data!G:G, MATCH(Consolidated_stream_data!C171, Incomplete_stream_anc_data!B:B, 0))</f>
        <v>0.25</v>
      </c>
    </row>
    <row r="172" spans="1:21" x14ac:dyDescent="0.35">
      <c r="A172" s="16" t="s">
        <v>137</v>
      </c>
      <c r="B172" s="16" t="s">
        <v>139</v>
      </c>
      <c r="C172" s="6" t="str">
        <f t="shared" si="14"/>
        <v>Fagaitua_Tialu_42774</v>
      </c>
      <c r="D172" s="23">
        <v>42774</v>
      </c>
      <c r="E172" s="6" t="s">
        <v>103</v>
      </c>
      <c r="F172" s="6" t="s">
        <v>104</v>
      </c>
      <c r="G172" s="6">
        <f>INDEX(GIS_streams!D:D, MATCH(Consolidated_stream_data!I172, GIS_streams!G:G, 0))</f>
        <v>-14.268012000000001</v>
      </c>
      <c r="H172" s="6">
        <f>INDEX(GIS_streams!C:C, MATCH(Consolidated_stream_data!I172, GIS_streams!G:G, 0))</f>
        <v>-170.612202999999</v>
      </c>
      <c r="I172" s="6" t="str">
        <f t="shared" si="15"/>
        <v>Fagaitua_Tialu</v>
      </c>
      <c r="J172" s="6" t="s">
        <v>80</v>
      </c>
      <c r="K172" s="6">
        <v>3.0000000000000001E-3</v>
      </c>
      <c r="L172" s="6">
        <v>3.2000000000000001E-2</v>
      </c>
      <c r="M172" s="6">
        <v>1.0999999999999999E-2</v>
      </c>
      <c r="N172" s="25">
        <f t="shared" si="17"/>
        <v>0.21418321231981838</v>
      </c>
      <c r="O172" s="25">
        <f t="shared" si="18"/>
        <v>2.2846209314113959</v>
      </c>
      <c r="P172" s="25">
        <f t="shared" si="19"/>
        <v>0.78533844517266727</v>
      </c>
      <c r="Q172" s="73">
        <f t="shared" si="16"/>
        <v>3.2841425889038818</v>
      </c>
      <c r="R172" s="25">
        <f t="shared" si="20"/>
        <v>3.2840599650709104</v>
      </c>
      <c r="S172" s="74">
        <f>INDEX(Incomplete_stream_anc_data!H:H, MATCH(Consolidated_stream_data!C172, Incomplete_stream_anc_data!B:B, 0))</f>
        <v>3</v>
      </c>
      <c r="T172">
        <f>INDEX(Incomplete_stream_anc_data!I:I, MATCH(Consolidated_stream_data!C172, Incomplete_stream_anc_data!B:B, 0))</f>
        <v>0</v>
      </c>
      <c r="U172">
        <f>INDEX(Incomplete_stream_anc_data!G:G, MATCH(Consolidated_stream_data!C172, Incomplete_stream_anc_data!B:B, 0))</f>
        <v>13</v>
      </c>
    </row>
    <row r="173" spans="1:21" x14ac:dyDescent="0.35">
      <c r="A173" s="16" t="s">
        <v>137</v>
      </c>
      <c r="B173" s="16" t="s">
        <v>139</v>
      </c>
      <c r="C173" s="6" t="str">
        <f t="shared" si="14"/>
        <v>Fagaitua_Siapapa_42774</v>
      </c>
      <c r="D173" s="23">
        <v>42774</v>
      </c>
      <c r="E173" s="6" t="s">
        <v>103</v>
      </c>
      <c r="F173" s="6" t="s">
        <v>105</v>
      </c>
      <c r="G173" s="6">
        <f>INDEX(GIS_streams!D:D, MATCH(Consolidated_stream_data!I173, GIS_streams!G:G, 0))</f>
        <v>-14.267779000000001</v>
      </c>
      <c r="H173" s="6">
        <f>INDEX(GIS_streams!C:C, MATCH(Consolidated_stream_data!I173, GIS_streams!G:G, 0))</f>
        <v>-170.61465899999899</v>
      </c>
      <c r="I173" s="6" t="str">
        <f t="shared" si="15"/>
        <v>Fagaitua_Siapapa</v>
      </c>
      <c r="J173" s="6" t="s">
        <v>80</v>
      </c>
      <c r="K173" s="6">
        <v>1.7999999999999999E-2</v>
      </c>
      <c r="L173" s="6">
        <v>0.29699999999999999</v>
      </c>
      <c r="M173" s="6">
        <v>7.5999999999999998E-2</v>
      </c>
      <c r="N173" s="25">
        <f t="shared" si="17"/>
        <v>1.2850992739189102</v>
      </c>
      <c r="O173" s="25">
        <f t="shared" si="18"/>
        <v>21.204138019662018</v>
      </c>
      <c r="P173" s="25">
        <f t="shared" si="19"/>
        <v>5.4259747121020654</v>
      </c>
      <c r="Q173" s="73">
        <f t="shared" si="16"/>
        <v>27.915212005682992</v>
      </c>
      <c r="R173" s="25">
        <f t="shared" si="20"/>
        <v>27.914431024338914</v>
      </c>
      <c r="S173" s="74">
        <f>INDEX(Incomplete_stream_anc_data!H:H, MATCH(Consolidated_stream_data!C173, Incomplete_stream_anc_data!B:B, 0))</f>
        <v>3</v>
      </c>
      <c r="T173">
        <f>INDEX(Incomplete_stream_anc_data!I:I, MATCH(Consolidated_stream_data!C173, Incomplete_stream_anc_data!B:B, 0))</f>
        <v>0</v>
      </c>
      <c r="U173">
        <f>INDEX(Incomplete_stream_anc_data!G:G, MATCH(Consolidated_stream_data!C173, Incomplete_stream_anc_data!B:B, 0))</f>
        <v>1</v>
      </c>
    </row>
    <row r="174" spans="1:21" x14ac:dyDescent="0.35">
      <c r="A174" s="16" t="s">
        <v>137</v>
      </c>
      <c r="B174" s="16" t="s">
        <v>139</v>
      </c>
      <c r="C174" s="6" t="str">
        <f t="shared" si="14"/>
        <v>Laulii_Vaitele_42774</v>
      </c>
      <c r="D174" s="23">
        <v>42774</v>
      </c>
      <c r="E174" s="6" t="s">
        <v>11</v>
      </c>
      <c r="F174" s="6" t="s">
        <v>94</v>
      </c>
      <c r="G174" s="6">
        <f>INDEX(GIS_streams!D:D, MATCH(Consolidated_stream_data!I174, GIS_streams!G:G, 0))</f>
        <v>-14.2878969999999</v>
      </c>
      <c r="H174" s="6">
        <f>INDEX(GIS_streams!C:C, MATCH(Consolidated_stream_data!I174, GIS_streams!G:G, 0))</f>
        <v>-170.653075</v>
      </c>
      <c r="I174" s="6" t="str">
        <f t="shared" si="15"/>
        <v>Laulii_Vaitele</v>
      </c>
      <c r="J174" s="6" t="s">
        <v>80</v>
      </c>
      <c r="K174" s="6">
        <v>2E-3</v>
      </c>
      <c r="L174" s="6">
        <v>0.13100000000000001</v>
      </c>
      <c r="M174" s="6">
        <v>3.3000000000000002E-2</v>
      </c>
      <c r="N174" s="25">
        <f t="shared" si="17"/>
        <v>0.14278880821321224</v>
      </c>
      <c r="O174" s="25">
        <f t="shared" si="18"/>
        <v>9.3526669379654024</v>
      </c>
      <c r="P174" s="25">
        <f t="shared" si="19"/>
        <v>2.356015335518002</v>
      </c>
      <c r="Q174" s="73">
        <f t="shared" si="16"/>
        <v>11.851471081696616</v>
      </c>
      <c r="R174" s="25">
        <f t="shared" si="20"/>
        <v>11.85114555090326</v>
      </c>
      <c r="S174" s="74">
        <f>INDEX(Incomplete_stream_anc_data!H:H, MATCH(Consolidated_stream_data!C174, Incomplete_stream_anc_data!B:B, 0))</f>
        <v>3</v>
      </c>
      <c r="T174">
        <f>INDEX(Incomplete_stream_anc_data!I:I, MATCH(Consolidated_stream_data!C174, Incomplete_stream_anc_data!B:B, 0))</f>
        <v>0</v>
      </c>
      <c r="U174">
        <f>INDEX(Incomplete_stream_anc_data!G:G, MATCH(Consolidated_stream_data!C174, Incomplete_stream_anc_data!B:B, 0))</f>
        <v>4</v>
      </c>
    </row>
    <row r="175" spans="1:21" x14ac:dyDescent="0.35">
      <c r="A175" s="16" t="s">
        <v>137</v>
      </c>
      <c r="B175" s="16" t="s">
        <v>139</v>
      </c>
      <c r="C175" s="6" t="str">
        <f t="shared" si="14"/>
        <v>Masausi_Vaipito_42774</v>
      </c>
      <c r="D175" s="23">
        <v>42774</v>
      </c>
      <c r="E175" s="6" t="s">
        <v>107</v>
      </c>
      <c r="F175" s="6" t="s">
        <v>109</v>
      </c>
      <c r="G175" s="6">
        <f>INDEX(GIS_streams!D:D, MATCH(Consolidated_stream_data!I175, GIS_streams!G:G, 0))</f>
        <v>-14.259080000000001</v>
      </c>
      <c r="H175" s="6">
        <f>INDEX(GIS_streams!C:C, MATCH(Consolidated_stream_data!I175, GIS_streams!G:G, 0))</f>
        <v>-170.606361999999</v>
      </c>
      <c r="I175" s="6" t="str">
        <f t="shared" si="15"/>
        <v>Masausi_Vaipito</v>
      </c>
      <c r="J175" s="6" t="s">
        <v>80</v>
      </c>
      <c r="K175" s="6">
        <v>2E-3</v>
      </c>
      <c r="L175" s="6">
        <v>0.05</v>
      </c>
      <c r="M175" s="6">
        <v>4.0000000000000001E-3</v>
      </c>
      <c r="N175" s="25">
        <f t="shared" si="17"/>
        <v>0.14278880821321224</v>
      </c>
      <c r="O175" s="25">
        <f t="shared" si="18"/>
        <v>3.5697202053303063</v>
      </c>
      <c r="P175" s="25">
        <f t="shared" si="19"/>
        <v>0.28557761642642449</v>
      </c>
      <c r="Q175" s="73">
        <f t="shared" si="16"/>
        <v>3.9980866299699431</v>
      </c>
      <c r="R175" s="25">
        <f t="shared" si="20"/>
        <v>3.9979837638902729</v>
      </c>
      <c r="S175" s="74">
        <f>INDEX(Incomplete_stream_anc_data!H:H, MATCH(Consolidated_stream_data!C175, Incomplete_stream_anc_data!B:B, 0))</f>
        <v>2</v>
      </c>
      <c r="T175">
        <f>INDEX(Incomplete_stream_anc_data!I:I, MATCH(Consolidated_stream_data!C175, Incomplete_stream_anc_data!B:B, 0))</f>
        <v>0</v>
      </c>
      <c r="U175">
        <f>INDEX(Incomplete_stream_anc_data!G:G, MATCH(Consolidated_stream_data!C175, Incomplete_stream_anc_data!B:B, 0))</f>
        <v>39</v>
      </c>
    </row>
    <row r="176" spans="1:21" x14ac:dyDescent="0.35">
      <c r="A176" s="16" t="s">
        <v>137</v>
      </c>
      <c r="B176" s="16" t="s">
        <v>139</v>
      </c>
      <c r="C176" s="6" t="str">
        <f t="shared" si="14"/>
        <v>Masausi_Panata_42774</v>
      </c>
      <c r="D176" s="23">
        <v>42774</v>
      </c>
      <c r="E176" s="6" t="s">
        <v>107</v>
      </c>
      <c r="F176" s="6" t="s">
        <v>108</v>
      </c>
      <c r="G176" s="6">
        <f>INDEX(GIS_streams!D:D, MATCH(Consolidated_stream_data!I176, GIS_streams!G:G, 0))</f>
        <v>-14.258925</v>
      </c>
      <c r="H176" s="6">
        <f>INDEX(GIS_streams!C:C, MATCH(Consolidated_stream_data!I176, GIS_streams!G:G, 0))</f>
        <v>-170.60518300000001</v>
      </c>
      <c r="I176" s="6" t="str">
        <f t="shared" si="15"/>
        <v>Masausi_Panata</v>
      </c>
      <c r="J176" s="6" t="s">
        <v>80</v>
      </c>
      <c r="K176" s="6">
        <v>2E-3</v>
      </c>
      <c r="L176" s="6">
        <v>5.1999999999999998E-2</v>
      </c>
      <c r="M176" s="6">
        <v>2.5000000000000001E-2</v>
      </c>
      <c r="N176" s="25">
        <f t="shared" si="17"/>
        <v>0.14278880821321224</v>
      </c>
      <c r="O176" s="25">
        <f t="shared" si="18"/>
        <v>3.7125090135435181</v>
      </c>
      <c r="P176" s="25">
        <f t="shared" si="19"/>
        <v>1.7848601026651532</v>
      </c>
      <c r="Q176" s="73">
        <f t="shared" si="16"/>
        <v>5.6401579244218834</v>
      </c>
      <c r="R176" s="25">
        <f t="shared" si="20"/>
        <v>5.6400085011748056</v>
      </c>
      <c r="S176" s="74">
        <f>INDEX(Incomplete_stream_anc_data!H:H, MATCH(Consolidated_stream_data!C176, Incomplete_stream_anc_data!B:B, 0))</f>
        <v>3</v>
      </c>
      <c r="T176">
        <f>INDEX(Incomplete_stream_anc_data!I:I, MATCH(Consolidated_stream_data!C176, Incomplete_stream_anc_data!B:B, 0))</f>
        <v>0</v>
      </c>
      <c r="U176">
        <f>INDEX(Incomplete_stream_anc_data!G:G, MATCH(Consolidated_stream_data!C176, Incomplete_stream_anc_data!B:B, 0))</f>
        <v>4</v>
      </c>
    </row>
    <row r="177" spans="1:21" x14ac:dyDescent="0.35">
      <c r="A177" s="16" t="s">
        <v>137</v>
      </c>
      <c r="B177" s="16" t="s">
        <v>139</v>
      </c>
      <c r="C177" s="6" t="str">
        <f t="shared" si="14"/>
        <v>Masefau_Talaloa_42774</v>
      </c>
      <c r="D177" s="23">
        <v>42774</v>
      </c>
      <c r="E177" s="6" t="s">
        <v>110</v>
      </c>
      <c r="F177" s="6" t="s">
        <v>111</v>
      </c>
      <c r="G177" s="6">
        <f>INDEX(GIS_streams!D:D, MATCH(Consolidated_stream_data!I177, GIS_streams!G:G, 0))</f>
        <v>-14.255492</v>
      </c>
      <c r="H177" s="6">
        <f>INDEX(GIS_streams!C:C, MATCH(Consolidated_stream_data!I177, GIS_streams!G:G, 0))</f>
        <v>-170.63214300000001</v>
      </c>
      <c r="I177" s="6" t="str">
        <f t="shared" si="15"/>
        <v>Masefau_Talaloa</v>
      </c>
      <c r="J177" s="6" t="s">
        <v>80</v>
      </c>
      <c r="K177" s="6">
        <v>2E-3</v>
      </c>
      <c r="L177" s="6">
        <v>0.05</v>
      </c>
      <c r="M177" s="6">
        <v>4.8000000000000001E-2</v>
      </c>
      <c r="N177" s="25">
        <f t="shared" si="17"/>
        <v>0.14278880821321224</v>
      </c>
      <c r="O177" s="25">
        <f t="shared" si="18"/>
        <v>3.5697202053303063</v>
      </c>
      <c r="P177" s="25">
        <f t="shared" si="19"/>
        <v>3.426931397117094</v>
      </c>
      <c r="Q177" s="73">
        <f t="shared" si="16"/>
        <v>7.1394404106606126</v>
      </c>
      <c r="R177" s="25">
        <f t="shared" si="20"/>
        <v>7.1392484786954675</v>
      </c>
      <c r="S177" s="74">
        <f>INDEX(Incomplete_stream_anc_data!H:H, MATCH(Consolidated_stream_data!C177, Incomplete_stream_anc_data!B:B, 0))</f>
        <v>3</v>
      </c>
      <c r="T177">
        <f>INDEX(Incomplete_stream_anc_data!I:I, MATCH(Consolidated_stream_data!C177, Incomplete_stream_anc_data!B:B, 0))</f>
        <v>0</v>
      </c>
      <c r="U177">
        <f>INDEX(Incomplete_stream_anc_data!G:G, MATCH(Consolidated_stream_data!C177, Incomplete_stream_anc_data!B:B, 0))</f>
        <v>8</v>
      </c>
    </row>
    <row r="178" spans="1:21" s="74" customFormat="1" x14ac:dyDescent="0.35">
      <c r="A178" s="16" t="s">
        <v>137</v>
      </c>
      <c r="B178" s="16" t="s">
        <v>140</v>
      </c>
      <c r="C178" s="6" t="str">
        <f t="shared" si="14"/>
        <v>Afono_Pago_42775</v>
      </c>
      <c r="D178" s="23">
        <v>42775</v>
      </c>
      <c r="E178" s="23" t="s">
        <v>12</v>
      </c>
      <c r="F178" s="6" t="s">
        <v>113</v>
      </c>
      <c r="G178" s="6">
        <f>INDEX(GIS_streams!D:D, MATCH(Consolidated_stream_data!I178, GIS_streams!G:G, 0))</f>
        <v>-14.259043</v>
      </c>
      <c r="H178" s="6">
        <f>INDEX(GIS_streams!C:C, MATCH(Consolidated_stream_data!I178, GIS_streams!G:G, 0))</f>
        <v>-170.651612</v>
      </c>
      <c r="I178" s="6" t="str">
        <f t="shared" si="15"/>
        <v>Afono_Pago</v>
      </c>
      <c r="J178" s="6" t="s">
        <v>80</v>
      </c>
      <c r="K178" s="6">
        <v>1E-3</v>
      </c>
      <c r="L178" s="6">
        <v>8.5000000000000006E-2</v>
      </c>
      <c r="M178" s="6">
        <v>2E-3</v>
      </c>
      <c r="N178" s="25">
        <f t="shared" si="17"/>
        <v>7.1394404106606121E-2</v>
      </c>
      <c r="O178" s="25">
        <f t="shared" si="18"/>
        <v>6.0685243490615211</v>
      </c>
      <c r="P178" s="25">
        <f t="shared" si="19"/>
        <v>0.14278880821321224</v>
      </c>
      <c r="Q178" s="73">
        <f t="shared" si="16"/>
        <v>6.282707561381339</v>
      </c>
      <c r="R178" s="25">
        <f t="shared" si="20"/>
        <v>6.2825399201122325</v>
      </c>
      <c r="S178" s="74">
        <f>INDEX(Incomplete_stream_anc_data!H:H, MATCH(Consolidated_stream_data!C178, Incomplete_stream_anc_data!B:B, 0))</f>
        <v>3</v>
      </c>
      <c r="T178">
        <f>INDEX(Incomplete_stream_anc_data!I:I, MATCH(Consolidated_stream_data!C178, Incomplete_stream_anc_data!B:B, 0))</f>
        <v>0</v>
      </c>
      <c r="U178">
        <f>INDEX(Incomplete_stream_anc_data!G:G, MATCH(Consolidated_stream_data!C178, Incomplete_stream_anc_data!B:B, 0))</f>
        <v>12.75</v>
      </c>
    </row>
    <row r="179" spans="1:21" s="74" customFormat="1" x14ac:dyDescent="0.35">
      <c r="A179" s="16" t="s">
        <v>137</v>
      </c>
      <c r="B179" s="16" t="s">
        <v>140</v>
      </c>
      <c r="C179" s="6" t="str">
        <f t="shared" si="14"/>
        <v>Amalau_Tiaiu_42775</v>
      </c>
      <c r="D179" s="23">
        <v>42775</v>
      </c>
      <c r="E179" s="23" t="s">
        <v>114</v>
      </c>
      <c r="F179" s="6" t="s">
        <v>115</v>
      </c>
      <c r="G179" s="6">
        <f>INDEX(GIS_streams!D:D, MATCH(Consolidated_stream_data!I179, GIS_streams!G:G, 0))</f>
        <v>-14.253042000000001</v>
      </c>
      <c r="H179" s="6">
        <f>INDEX(GIS_streams!C:C, MATCH(Consolidated_stream_data!I179, GIS_streams!G:G, 0))</f>
        <v>-170.65840499999899</v>
      </c>
      <c r="I179" s="6" t="str">
        <f t="shared" si="15"/>
        <v>Amalau_Tiaiu</v>
      </c>
      <c r="J179" s="6" t="s">
        <v>80</v>
      </c>
      <c r="K179" s="6">
        <v>1E-3</v>
      </c>
      <c r="L179" s="6">
        <v>0.08</v>
      </c>
      <c r="M179" s="6">
        <v>5.0000000000000001E-3</v>
      </c>
      <c r="N179" s="25">
        <f t="shared" si="17"/>
        <v>7.1394404106606121E-2</v>
      </c>
      <c r="O179" s="25">
        <f t="shared" si="18"/>
        <v>5.7115523285284899</v>
      </c>
      <c r="P179" s="25">
        <f t="shared" si="19"/>
        <v>0.35697202053303062</v>
      </c>
      <c r="Q179" s="73">
        <f t="shared" si="16"/>
        <v>6.1399187531681259</v>
      </c>
      <c r="R179" s="25">
        <f t="shared" si="20"/>
        <v>6.1397551603483596</v>
      </c>
      <c r="S179" s="74">
        <f>INDEX(Incomplete_stream_anc_data!H:H, MATCH(Consolidated_stream_data!C179, Incomplete_stream_anc_data!B:B, 0))</f>
        <v>4</v>
      </c>
      <c r="T179">
        <f>INDEX(Incomplete_stream_anc_data!I:I, MATCH(Consolidated_stream_data!C179, Incomplete_stream_anc_data!B:B, 0))</f>
        <v>0</v>
      </c>
      <c r="U179">
        <f>INDEX(Incomplete_stream_anc_data!G:G, MATCH(Consolidated_stream_data!C179, Incomplete_stream_anc_data!B:B, 0))</f>
        <v>14</v>
      </c>
    </row>
    <row r="180" spans="1:21" s="74" customFormat="1" x14ac:dyDescent="0.35">
      <c r="A180" s="16" t="s">
        <v>137</v>
      </c>
      <c r="B180" s="16" t="s">
        <v>140</v>
      </c>
      <c r="C180" s="6" t="str">
        <f t="shared" si="14"/>
        <v>Aua_Lalomauna_42775</v>
      </c>
      <c r="D180" s="23">
        <v>42775</v>
      </c>
      <c r="E180" s="23" t="s">
        <v>13</v>
      </c>
      <c r="F180" s="6" t="s">
        <v>116</v>
      </c>
      <c r="G180" s="6">
        <f>INDEX(GIS_streams!D:D, MATCH(Consolidated_stream_data!I180, GIS_streams!G:G, 0))</f>
        <v>-14.2707</v>
      </c>
      <c r="H180" s="6">
        <f>INDEX(GIS_streams!C:C, MATCH(Consolidated_stream_data!I180, GIS_streams!G:G, 0))</f>
        <v>-170.664986</v>
      </c>
      <c r="I180" s="6" t="str">
        <f t="shared" si="15"/>
        <v>Aua_Lalomauna</v>
      </c>
      <c r="J180" s="6" t="s">
        <v>80</v>
      </c>
      <c r="K180" s="6">
        <v>6.0000000000000001E-3</v>
      </c>
      <c r="L180" s="6">
        <v>0.32100000000000001</v>
      </c>
      <c r="M180" s="6">
        <v>0.14000000000000001</v>
      </c>
      <c r="N180" s="25">
        <f t="shared" si="17"/>
        <v>0.42836642463963676</v>
      </c>
      <c r="O180" s="25">
        <f t="shared" si="18"/>
        <v>22.917603718220565</v>
      </c>
      <c r="P180" s="25">
        <f t="shared" si="19"/>
        <v>9.9952165749248589</v>
      </c>
      <c r="Q180" s="73">
        <f t="shared" si="16"/>
        <v>33.341186717785057</v>
      </c>
      <c r="R180" s="25">
        <f t="shared" si="20"/>
        <v>33.340251895366066</v>
      </c>
      <c r="S180" s="74">
        <f>INDEX(Incomplete_stream_anc_data!H:H, MATCH(Consolidated_stream_data!C180, Incomplete_stream_anc_data!B:B, 0))</f>
        <v>2</v>
      </c>
      <c r="T180">
        <f>INDEX(Incomplete_stream_anc_data!I:I, MATCH(Consolidated_stream_data!C180, Incomplete_stream_anc_data!B:B, 0))</f>
        <v>0</v>
      </c>
      <c r="U180">
        <f>INDEX(Incomplete_stream_anc_data!G:G, MATCH(Consolidated_stream_data!C180, Incomplete_stream_anc_data!B:B, 0))</f>
        <v>4.5</v>
      </c>
    </row>
    <row r="181" spans="1:21" x14ac:dyDescent="0.35">
      <c r="A181" s="16" t="s">
        <v>137</v>
      </c>
      <c r="B181" s="16" t="s">
        <v>140</v>
      </c>
      <c r="C181" s="6" t="str">
        <f t="shared" si="14"/>
        <v>Fagasa_Leele_42775</v>
      </c>
      <c r="D181" s="23">
        <v>42775</v>
      </c>
      <c r="E181" s="23" t="s">
        <v>117</v>
      </c>
      <c r="F181" s="6" t="s">
        <v>118</v>
      </c>
      <c r="G181" s="6">
        <f>INDEX(GIS_streams!D:D, MATCH(Consolidated_stream_data!I181, GIS_streams!G:G, 0))</f>
        <v>-14.285985</v>
      </c>
      <c r="H181" s="6">
        <f>INDEX(GIS_streams!C:C, MATCH(Consolidated_stream_data!I181, GIS_streams!G:G, 0))</f>
        <v>-170.720485</v>
      </c>
      <c r="I181" s="6" t="str">
        <f t="shared" si="15"/>
        <v>Fagasa_Leele</v>
      </c>
      <c r="J181" s="6" t="s">
        <v>80</v>
      </c>
      <c r="K181" s="6">
        <v>1E-3</v>
      </c>
      <c r="L181" s="6">
        <v>0.11600000000000001</v>
      </c>
      <c r="M181" s="6">
        <v>2E-3</v>
      </c>
      <c r="N181" s="25">
        <f t="shared" si="17"/>
        <v>7.1394404106606121E-2</v>
      </c>
      <c r="O181" s="25">
        <f t="shared" si="18"/>
        <v>8.2817508763663099</v>
      </c>
      <c r="P181" s="25">
        <f t="shared" si="19"/>
        <v>0.14278880821321224</v>
      </c>
      <c r="Q181" s="73">
        <f t="shared" si="16"/>
        <v>8.495934088686127</v>
      </c>
      <c r="R181" s="25">
        <f t="shared" si="20"/>
        <v>8.4957036964522548</v>
      </c>
      <c r="S181" s="74">
        <f>INDEX(Incomplete_stream_anc_data!H:H, MATCH(Consolidated_stream_data!C181, Incomplete_stream_anc_data!B:B, 0))</f>
        <v>4</v>
      </c>
      <c r="T181">
        <f>INDEX(Incomplete_stream_anc_data!I:I, MATCH(Consolidated_stream_data!C181, Incomplete_stream_anc_data!B:B, 0))</f>
        <v>0</v>
      </c>
      <c r="U181">
        <f>INDEX(Incomplete_stream_anc_data!G:G, MATCH(Consolidated_stream_data!C181, Incomplete_stream_anc_data!B:B, 0))</f>
        <v>4.25</v>
      </c>
    </row>
    <row r="182" spans="1:21" x14ac:dyDescent="0.35">
      <c r="A182" s="16" t="s">
        <v>137</v>
      </c>
      <c r="B182" s="16" t="s">
        <v>140</v>
      </c>
      <c r="C182" s="6" t="str">
        <f t="shared" si="14"/>
        <v>Fagasa_Agasii_42775</v>
      </c>
      <c r="D182" s="23">
        <v>42775</v>
      </c>
      <c r="E182" s="23" t="s">
        <v>117</v>
      </c>
      <c r="F182" s="6" t="s">
        <v>119</v>
      </c>
      <c r="G182" s="6">
        <f>INDEX(GIS_streams!D:D, MATCH(Consolidated_stream_data!I182, GIS_streams!G:G, 0))</f>
        <v>-14.288163000000001</v>
      </c>
      <c r="H182" s="6">
        <f>INDEX(GIS_streams!C:C, MATCH(Consolidated_stream_data!I182, GIS_streams!G:G, 0))</f>
        <v>-170.72437199999899</v>
      </c>
      <c r="I182" s="6" t="str">
        <f t="shared" si="15"/>
        <v>Fagasa_Agasii</v>
      </c>
      <c r="J182" s="6" t="s">
        <v>80</v>
      </c>
      <c r="K182" s="6">
        <v>1E-3</v>
      </c>
      <c r="L182" s="6">
        <v>0.2</v>
      </c>
      <c r="M182" s="6">
        <v>8.9999999999999993E-3</v>
      </c>
      <c r="N182" s="25">
        <f t="shared" si="17"/>
        <v>7.1394404106606121E-2</v>
      </c>
      <c r="O182" s="25">
        <f t="shared" si="18"/>
        <v>14.278880821321225</v>
      </c>
      <c r="P182" s="25">
        <f t="shared" si="19"/>
        <v>0.64254963695945511</v>
      </c>
      <c r="Q182" s="73">
        <f t="shared" si="16"/>
        <v>14.992824862387286</v>
      </c>
      <c r="R182" s="25">
        <f t="shared" si="20"/>
        <v>14.992410265708454</v>
      </c>
      <c r="S182" s="74">
        <f>INDEX(Incomplete_stream_anc_data!H:H, MATCH(Consolidated_stream_data!C182, Incomplete_stream_anc_data!B:B, 0))</f>
        <v>2</v>
      </c>
      <c r="T182">
        <f>INDEX(Incomplete_stream_anc_data!I:I, MATCH(Consolidated_stream_data!C182, Incomplete_stream_anc_data!B:B, 0))</f>
        <v>0</v>
      </c>
      <c r="U182">
        <f>INDEX(Incomplete_stream_anc_data!G:G, MATCH(Consolidated_stream_data!C182, Incomplete_stream_anc_data!B:B, 0))</f>
        <v>3</v>
      </c>
    </row>
    <row r="183" spans="1:21" x14ac:dyDescent="0.35">
      <c r="A183" s="160" t="s">
        <v>137</v>
      </c>
      <c r="B183" s="160" t="s">
        <v>140</v>
      </c>
      <c r="C183" s="161" t="str">
        <f t="shared" si="14"/>
        <v>Fagatele_No name_42775</v>
      </c>
      <c r="D183" s="72">
        <v>42775</v>
      </c>
      <c r="E183" s="72" t="s">
        <v>106</v>
      </c>
      <c r="F183" s="161" t="s">
        <v>84</v>
      </c>
      <c r="G183" s="161">
        <f>INDEX(GIS_streams!D:D, MATCH(Consolidated_stream_data!I183, GIS_streams!G:G, 0))</f>
        <v>-14.365201000000001</v>
      </c>
      <c r="H183" s="161">
        <f>INDEX(GIS_streams!C:C, MATCH(Consolidated_stream_data!I183, GIS_streams!G:G, 0))</f>
        <v>-170.75969900000001</v>
      </c>
      <c r="I183" s="161" t="str">
        <f t="shared" si="15"/>
        <v>Fagatele_No name</v>
      </c>
      <c r="J183" s="161" t="s">
        <v>80</v>
      </c>
      <c r="K183" s="161">
        <v>1E-3</v>
      </c>
      <c r="L183" s="161">
        <v>2.5999999999999999E-2</v>
      </c>
      <c r="M183" s="161">
        <v>8.9999999999999993E-3</v>
      </c>
      <c r="N183" s="25">
        <f t="shared" si="17"/>
        <v>7.1394404106606121E-2</v>
      </c>
      <c r="O183" s="25">
        <f t="shared" si="18"/>
        <v>1.8562545067717591</v>
      </c>
      <c r="P183" s="25">
        <f t="shared" si="19"/>
        <v>0.64254963695945511</v>
      </c>
      <c r="Q183" s="162">
        <f t="shared" si="16"/>
        <v>2.5701985478378204</v>
      </c>
      <c r="R183" s="25">
        <f t="shared" si="20"/>
        <v>2.5701361662515478</v>
      </c>
      <c r="S183" s="163">
        <v>0</v>
      </c>
      <c r="T183" s="163">
        <v>0</v>
      </c>
      <c r="U183" s="163">
        <v>0</v>
      </c>
    </row>
    <row r="184" spans="1:21" x14ac:dyDescent="0.35">
      <c r="A184" s="16" t="s">
        <v>137</v>
      </c>
      <c r="B184" s="16" t="s">
        <v>140</v>
      </c>
      <c r="C184" s="6" t="str">
        <f t="shared" si="14"/>
        <v>Vatia_Gaoa_42775</v>
      </c>
      <c r="D184" s="23">
        <v>42775</v>
      </c>
      <c r="E184" s="6" t="s">
        <v>14</v>
      </c>
      <c r="F184" s="6" t="s">
        <v>122</v>
      </c>
      <c r="G184" s="6">
        <f>INDEX(GIS_streams!D:D, MATCH(Consolidated_stream_data!I184, GIS_streams!G:G, 0))</f>
        <v>-14.250759</v>
      </c>
      <c r="H184" s="6">
        <f>INDEX(GIS_streams!C:C, MATCH(Consolidated_stream_data!I184, GIS_streams!G:G, 0))</f>
        <v>-170.67560800000001</v>
      </c>
      <c r="I184" s="6" t="str">
        <f t="shared" si="15"/>
        <v>Vatia_Gaoa</v>
      </c>
      <c r="J184" s="6" t="s">
        <v>80</v>
      </c>
      <c r="K184" s="6">
        <v>3.0000000000000001E-3</v>
      </c>
      <c r="L184" s="6">
        <v>0.10100000000000001</v>
      </c>
      <c r="M184" s="6">
        <v>1.9E-2</v>
      </c>
      <c r="N184" s="25">
        <f t="shared" si="17"/>
        <v>0.21418321231981838</v>
      </c>
      <c r="O184" s="25">
        <f t="shared" si="18"/>
        <v>7.2108348147672192</v>
      </c>
      <c r="P184" s="25">
        <f t="shared" si="19"/>
        <v>1.3564936780255163</v>
      </c>
      <c r="Q184" s="73">
        <f t="shared" si="16"/>
        <v>8.7815117051125551</v>
      </c>
      <c r="R184" s="25">
        <f t="shared" si="20"/>
        <v>8.7812732159800024</v>
      </c>
      <c r="S184" s="74">
        <f>INDEX(Incomplete_stream_anc_data!H:H, MATCH(Consolidated_stream_data!C184, Incomplete_stream_anc_data!B:B, 0))</f>
        <v>4</v>
      </c>
      <c r="T184">
        <f>INDEX(Incomplete_stream_anc_data!I:I, MATCH(Consolidated_stream_data!C184, Incomplete_stream_anc_data!B:B, 0))</f>
        <v>0</v>
      </c>
      <c r="U184">
        <f>INDEX(Incomplete_stream_anc_data!G:G, MATCH(Consolidated_stream_data!C184, Incomplete_stream_anc_data!B:B, 0))</f>
        <v>2.5</v>
      </c>
    </row>
    <row r="185" spans="1:21" x14ac:dyDescent="0.35">
      <c r="A185" s="16" t="s">
        <v>137</v>
      </c>
      <c r="B185" s="16" t="s">
        <v>140</v>
      </c>
      <c r="C185" s="6" t="str">
        <f t="shared" si="14"/>
        <v>Vatia_Lausaa_42775</v>
      </c>
      <c r="D185" s="23">
        <v>42775</v>
      </c>
      <c r="E185" s="6" t="s">
        <v>14</v>
      </c>
      <c r="F185" s="6" t="s">
        <v>123</v>
      </c>
      <c r="G185" s="6">
        <f>INDEX(GIS_streams!D:D, MATCH(Consolidated_stream_data!I185, GIS_streams!G:G, 0))</f>
        <v>-14.2514699999999</v>
      </c>
      <c r="H185" s="6">
        <f>INDEX(GIS_streams!C:C, MATCH(Consolidated_stream_data!I185, GIS_streams!G:G, 0))</f>
        <v>-170.673528</v>
      </c>
      <c r="I185" s="6" t="str">
        <f t="shared" si="15"/>
        <v>Vatia_Lausaa</v>
      </c>
      <c r="J185" s="6" t="s">
        <v>80</v>
      </c>
      <c r="K185" s="6">
        <v>3.0000000000000001E-3</v>
      </c>
      <c r="L185" s="6">
        <v>7.4999999999999997E-2</v>
      </c>
      <c r="M185" s="6">
        <v>1.0999999999999999E-2</v>
      </c>
      <c r="N185" s="25">
        <f t="shared" si="17"/>
        <v>0.21418321231981838</v>
      </c>
      <c r="O185" s="25">
        <f t="shared" si="18"/>
        <v>5.3545803079954588</v>
      </c>
      <c r="P185" s="25">
        <f t="shared" si="19"/>
        <v>0.78533844517266727</v>
      </c>
      <c r="Q185" s="73">
        <f t="shared" si="16"/>
        <v>6.3541019654879438</v>
      </c>
      <c r="R185" s="25">
        <f t="shared" si="20"/>
        <v>6.3539322999941676</v>
      </c>
      <c r="S185" s="74">
        <f>INDEX(Incomplete_stream_anc_data!H:H, MATCH(Consolidated_stream_data!C185, Incomplete_stream_anc_data!B:B, 0))</f>
        <v>1</v>
      </c>
      <c r="T185">
        <f>INDEX(Incomplete_stream_anc_data!I:I, MATCH(Consolidated_stream_data!C185, Incomplete_stream_anc_data!B:B, 0))</f>
        <v>0</v>
      </c>
      <c r="U185">
        <f>INDEX(Incomplete_stream_anc_data!G:G, MATCH(Consolidated_stream_data!C185, Incomplete_stream_anc_data!B:B, 0))</f>
        <v>26</v>
      </c>
    </row>
    <row r="186" spans="1:21" x14ac:dyDescent="0.35">
      <c r="A186" s="16" t="s">
        <v>137</v>
      </c>
      <c r="B186" s="16" t="s">
        <v>140</v>
      </c>
      <c r="C186" s="6" t="str">
        <f t="shared" si="14"/>
        <v>Vatia_Faatafe_42775</v>
      </c>
      <c r="D186" s="23">
        <v>42775</v>
      </c>
      <c r="E186" s="6" t="s">
        <v>14</v>
      </c>
      <c r="F186" s="6" t="s">
        <v>121</v>
      </c>
      <c r="G186" s="6">
        <f>INDEX(GIS_streams!D:D, MATCH(Consolidated_stream_data!I186, GIS_streams!G:G, 0))</f>
        <v>-14.251433</v>
      </c>
      <c r="H186" s="6">
        <f>INDEX(GIS_streams!C:C, MATCH(Consolidated_stream_data!I186, GIS_streams!G:G, 0))</f>
        <v>-170.67263700000001</v>
      </c>
      <c r="I186" s="6" t="str">
        <f t="shared" si="15"/>
        <v>Vatia_Faatafe</v>
      </c>
      <c r="J186" s="6" t="s">
        <v>80</v>
      </c>
      <c r="K186" s="6">
        <v>1E-3</v>
      </c>
      <c r="L186" s="6">
        <v>3.2000000000000001E-2</v>
      </c>
      <c r="M186" s="6">
        <v>2E-3</v>
      </c>
      <c r="N186" s="25">
        <f t="shared" si="17"/>
        <v>7.1394404106606121E-2</v>
      </c>
      <c r="O186" s="25">
        <f t="shared" si="18"/>
        <v>2.2846209314113959</v>
      </c>
      <c r="P186" s="25">
        <f t="shared" si="19"/>
        <v>0.14278880821321224</v>
      </c>
      <c r="Q186" s="73">
        <f t="shared" si="16"/>
        <v>2.4988041437312143</v>
      </c>
      <c r="R186" s="25">
        <f t="shared" si="20"/>
        <v>2.4987437863696114</v>
      </c>
      <c r="S186" s="74">
        <f>INDEX(Incomplete_stream_anc_data!H:H, MATCH(Consolidated_stream_data!C186, Incomplete_stream_anc_data!B:B, 0))</f>
        <v>2</v>
      </c>
      <c r="T186">
        <f>INDEX(Incomplete_stream_anc_data!I:I, MATCH(Consolidated_stream_data!C186, Incomplete_stream_anc_data!B:B, 0))</f>
        <v>0</v>
      </c>
      <c r="U186">
        <f>INDEX(Incomplete_stream_anc_data!G:G, MATCH(Consolidated_stream_data!C186, Incomplete_stream_anc_data!B:B, 0))</f>
        <v>6.75</v>
      </c>
    </row>
    <row r="187" spans="1:21" x14ac:dyDescent="0.35">
      <c r="A187" s="16" t="s">
        <v>141</v>
      </c>
      <c r="B187" s="16" t="s">
        <v>142</v>
      </c>
      <c r="C187" s="6" t="str">
        <f t="shared" si="14"/>
        <v>Amaluia_Vaipuna_42801</v>
      </c>
      <c r="D187" s="23">
        <v>42801</v>
      </c>
      <c r="E187" s="6" t="s">
        <v>2</v>
      </c>
      <c r="F187" s="6" t="s">
        <v>79</v>
      </c>
      <c r="G187" s="6">
        <f>INDEX(GIS_streams!D:D, MATCH(Consolidated_stream_data!I187, GIS_streams!G:G, 0))</f>
        <v>-14.3336229999999</v>
      </c>
      <c r="H187" s="6">
        <f>INDEX(GIS_streams!C:C, MATCH(Consolidated_stream_data!I187, GIS_streams!G:G, 0))</f>
        <v>-170.79196300000001</v>
      </c>
      <c r="I187" s="6" t="str">
        <f t="shared" si="15"/>
        <v>Amaluia_Vaipuna</v>
      </c>
      <c r="J187" s="6" t="s">
        <v>80</v>
      </c>
      <c r="K187" s="6">
        <v>0</v>
      </c>
      <c r="L187" s="6">
        <v>2.4E-2</v>
      </c>
      <c r="M187" s="6">
        <v>2.3E-2</v>
      </c>
      <c r="N187" s="25">
        <f t="shared" si="17"/>
        <v>0</v>
      </c>
      <c r="O187" s="25">
        <f t="shared" si="18"/>
        <v>1.713465698558547</v>
      </c>
      <c r="P187" s="25">
        <f t="shared" si="19"/>
        <v>1.6420712944519409</v>
      </c>
      <c r="Q187" s="73">
        <f t="shared" si="16"/>
        <v>3.3555369930104879</v>
      </c>
      <c r="R187" s="25">
        <f t="shared" si="20"/>
        <v>3.3555369930104879</v>
      </c>
      <c r="S187" s="74">
        <f>INDEX(Incomplete_stream_anc_data!H:H, MATCH(Consolidated_stream_data!C187, Incomplete_stream_anc_data!B:B, 0))</f>
        <v>2</v>
      </c>
      <c r="T187" t="str">
        <f>INDEX(Incomplete_stream_anc_data!I:I, MATCH(Consolidated_stream_data!C187, Incomplete_stream_anc_data!B:B, 0))</f>
        <v/>
      </c>
      <c r="U187">
        <f>INDEX(Incomplete_stream_anc_data!G:G, MATCH(Consolidated_stream_data!C187, Incomplete_stream_anc_data!B:B, 0))</f>
        <v>15.25</v>
      </c>
    </row>
    <row r="188" spans="1:21" x14ac:dyDescent="0.35">
      <c r="A188" s="16" t="s">
        <v>141</v>
      </c>
      <c r="B188" s="16" t="s">
        <v>142</v>
      </c>
      <c r="C188" s="6" t="str">
        <f t="shared" si="14"/>
        <v>Amanave_Puna_42801</v>
      </c>
      <c r="D188" s="23">
        <v>42801</v>
      </c>
      <c r="E188" s="6" t="s">
        <v>3</v>
      </c>
      <c r="F188" s="6" t="s">
        <v>82</v>
      </c>
      <c r="G188" s="6">
        <f>INDEX(GIS_streams!D:D, MATCH(Consolidated_stream_data!I188, GIS_streams!G:G, 0))</f>
        <v>-14.325013</v>
      </c>
      <c r="H188" s="6">
        <f>INDEX(GIS_streams!C:C, MATCH(Consolidated_stream_data!I188, GIS_streams!G:G, 0))</f>
        <v>-170.831087</v>
      </c>
      <c r="I188" s="6" t="str">
        <f t="shared" si="15"/>
        <v>Amanave_Puna</v>
      </c>
      <c r="J188" s="6" t="s">
        <v>80</v>
      </c>
      <c r="K188" s="6">
        <v>2E-3</v>
      </c>
      <c r="L188" s="6">
        <v>3.6999999999999998E-2</v>
      </c>
      <c r="M188" s="6">
        <v>4.7E-2</v>
      </c>
      <c r="N188" s="25">
        <f t="shared" si="17"/>
        <v>0.14278880821321224</v>
      </c>
      <c r="O188" s="25">
        <f t="shared" si="18"/>
        <v>2.6415929519444266</v>
      </c>
      <c r="P188" s="25">
        <f t="shared" si="19"/>
        <v>3.3555369930104879</v>
      </c>
      <c r="Q188" s="73">
        <f t="shared" si="16"/>
        <v>6.1399187531681267</v>
      </c>
      <c r="R188" s="25">
        <f t="shared" si="20"/>
        <v>6.1399187531681267</v>
      </c>
      <c r="S188" s="74">
        <f>INDEX(Incomplete_stream_anc_data!H:H, MATCH(Consolidated_stream_data!C188, Incomplete_stream_anc_data!B:B, 0))</f>
        <v>3</v>
      </c>
      <c r="T188" t="str">
        <f>INDEX(Incomplete_stream_anc_data!I:I, MATCH(Consolidated_stream_data!C188, Incomplete_stream_anc_data!B:B, 0))</f>
        <v/>
      </c>
      <c r="U188">
        <f>INDEX(Incomplete_stream_anc_data!G:G, MATCH(Consolidated_stream_data!C188, Incomplete_stream_anc_data!B:B, 0))</f>
        <v>12.75</v>
      </c>
    </row>
    <row r="189" spans="1:21" x14ac:dyDescent="0.35">
      <c r="A189" s="16" t="s">
        <v>141</v>
      </c>
      <c r="B189" s="16" t="s">
        <v>142</v>
      </c>
      <c r="C189" s="6" t="str">
        <f t="shared" si="14"/>
        <v>Amanave_Laloafu_42801</v>
      </c>
      <c r="D189" s="23">
        <v>42801</v>
      </c>
      <c r="E189" s="6" t="s">
        <v>3</v>
      </c>
      <c r="F189" s="6" t="s">
        <v>81</v>
      </c>
      <c r="G189" s="6">
        <f>INDEX(GIS_streams!D:D, MATCH(Consolidated_stream_data!I189, GIS_streams!G:G, 0))</f>
        <v>-14.325937</v>
      </c>
      <c r="H189" s="6">
        <f>INDEX(GIS_streams!C:C, MATCH(Consolidated_stream_data!I189, GIS_streams!G:G, 0))</f>
        <v>-170.830352</v>
      </c>
      <c r="I189" s="6" t="str">
        <f t="shared" si="15"/>
        <v>Amanave_Laloafu</v>
      </c>
      <c r="J189" s="6" t="s">
        <v>80</v>
      </c>
      <c r="K189" s="6">
        <v>1E-3</v>
      </c>
      <c r="L189" s="6">
        <v>1.2E-2</v>
      </c>
      <c r="M189" s="6">
        <v>3.5000000000000003E-2</v>
      </c>
      <c r="N189" s="25">
        <f t="shared" si="17"/>
        <v>7.1394404106606121E-2</v>
      </c>
      <c r="O189" s="25">
        <f t="shared" si="18"/>
        <v>0.85673284927927351</v>
      </c>
      <c r="P189" s="25">
        <f t="shared" si="19"/>
        <v>2.4988041437312147</v>
      </c>
      <c r="Q189" s="73">
        <f t="shared" si="16"/>
        <v>3.4269313971170945</v>
      </c>
      <c r="R189" s="25">
        <f t="shared" si="20"/>
        <v>3.4269313971170945</v>
      </c>
      <c r="S189" s="74">
        <f>INDEX(Incomplete_stream_anc_data!H:H, MATCH(Consolidated_stream_data!C189, Incomplete_stream_anc_data!B:B, 0))</f>
        <v>2</v>
      </c>
      <c r="T189" t="str">
        <f>INDEX(Incomplete_stream_anc_data!I:I, MATCH(Consolidated_stream_data!C189, Incomplete_stream_anc_data!B:B, 0))</f>
        <v/>
      </c>
      <c r="U189">
        <f>INDEX(Incomplete_stream_anc_data!G:G, MATCH(Consolidated_stream_data!C189, Incomplete_stream_anc_data!B:B, 0))</f>
        <v>0.75</v>
      </c>
    </row>
    <row r="190" spans="1:21" x14ac:dyDescent="0.35">
      <c r="A190" s="16" t="s">
        <v>141</v>
      </c>
      <c r="B190" s="16" t="s">
        <v>142</v>
      </c>
      <c r="C190" s="6" t="str">
        <f t="shared" si="14"/>
        <v>Asili_Asili_42801</v>
      </c>
      <c r="D190" s="23">
        <v>42801</v>
      </c>
      <c r="E190" s="6" t="s">
        <v>83</v>
      </c>
      <c r="F190" s="6" t="s">
        <v>83</v>
      </c>
      <c r="G190" s="6">
        <f>INDEX(GIS_streams!D:D, MATCH(Consolidated_stream_data!I190, GIS_streams!G:G, 0))</f>
        <v>-14.330902</v>
      </c>
      <c r="H190" s="6">
        <f>INDEX(GIS_streams!C:C, MATCH(Consolidated_stream_data!I190, GIS_streams!G:G, 0))</f>
        <v>-170.796165</v>
      </c>
      <c r="I190" s="6" t="str">
        <f t="shared" si="15"/>
        <v>Asili_Asili</v>
      </c>
      <c r="J190" s="6" t="s">
        <v>80</v>
      </c>
      <c r="K190" s="6">
        <v>0</v>
      </c>
      <c r="L190" s="6">
        <v>6.0000000000000001E-3</v>
      </c>
      <c r="M190" s="6">
        <v>2.4E-2</v>
      </c>
      <c r="N190" s="25">
        <f t="shared" si="17"/>
        <v>0</v>
      </c>
      <c r="O190" s="25">
        <f t="shared" si="18"/>
        <v>0.42836642463963676</v>
      </c>
      <c r="P190" s="25">
        <f t="shared" si="19"/>
        <v>1.713465698558547</v>
      </c>
      <c r="Q190" s="73">
        <f t="shared" si="16"/>
        <v>2.1418321231981836</v>
      </c>
      <c r="R190" s="25">
        <f t="shared" si="20"/>
        <v>2.1418321231981836</v>
      </c>
      <c r="S190" s="74">
        <f>INDEX(Incomplete_stream_anc_data!H:H, MATCH(Consolidated_stream_data!C190, Incomplete_stream_anc_data!B:B, 0))</f>
        <v>2</v>
      </c>
      <c r="T190" t="str">
        <f>INDEX(Incomplete_stream_anc_data!I:I, MATCH(Consolidated_stream_data!C190, Incomplete_stream_anc_data!B:B, 0))</f>
        <v/>
      </c>
      <c r="U190">
        <f>INDEX(Incomplete_stream_anc_data!G:G, MATCH(Consolidated_stream_data!C190, Incomplete_stream_anc_data!B:B, 0))</f>
        <v>27.25</v>
      </c>
    </row>
    <row r="191" spans="1:21" x14ac:dyDescent="0.35">
      <c r="A191" s="16" t="s">
        <v>141</v>
      </c>
      <c r="B191" s="16" t="s">
        <v>142</v>
      </c>
      <c r="C191" s="6" t="str">
        <f t="shared" si="14"/>
        <v>Fagaalu_Fagaalu_42801</v>
      </c>
      <c r="D191" s="23">
        <v>42801</v>
      </c>
      <c r="E191" s="6" t="s">
        <v>4</v>
      </c>
      <c r="F191" s="6" t="s">
        <v>4</v>
      </c>
      <c r="G191" s="6">
        <f>INDEX(GIS_streams!D:D, MATCH(Consolidated_stream_data!I191, GIS_streams!G:G, 0))</f>
        <v>-14.2914049999999</v>
      </c>
      <c r="H191" s="6">
        <f>INDEX(GIS_streams!C:C, MATCH(Consolidated_stream_data!I191, GIS_streams!G:G, 0))</f>
        <v>-170.683762</v>
      </c>
      <c r="I191" s="6" t="str">
        <f t="shared" si="15"/>
        <v>Fagaalu_Fagaalu</v>
      </c>
      <c r="J191" s="6" t="s">
        <v>80</v>
      </c>
      <c r="K191" s="6">
        <v>1E-3</v>
      </c>
      <c r="L191" s="6">
        <v>5.5E-2</v>
      </c>
      <c r="M191" s="6">
        <v>2.7E-2</v>
      </c>
      <c r="N191" s="25">
        <f t="shared" si="17"/>
        <v>7.1394404106606121E-2</v>
      </c>
      <c r="O191" s="25">
        <f t="shared" si="18"/>
        <v>3.9266922258633365</v>
      </c>
      <c r="P191" s="25">
        <f t="shared" si="19"/>
        <v>1.9276489108783652</v>
      </c>
      <c r="Q191" s="73">
        <f t="shared" si="16"/>
        <v>5.9257355408483079</v>
      </c>
      <c r="R191" s="25">
        <f t="shared" si="20"/>
        <v>5.9257355408483079</v>
      </c>
      <c r="S191" s="74">
        <f>INDEX(Incomplete_stream_anc_data!H:H, MATCH(Consolidated_stream_data!C191, Incomplete_stream_anc_data!B:B, 0))</f>
        <v>3</v>
      </c>
      <c r="T191" t="str">
        <f>INDEX(Incomplete_stream_anc_data!I:I, MATCH(Consolidated_stream_data!C191, Incomplete_stream_anc_data!B:B, 0))</f>
        <v/>
      </c>
      <c r="U191">
        <f>INDEX(Incomplete_stream_anc_data!G:G, MATCH(Consolidated_stream_data!C191, Incomplete_stream_anc_data!B:B, 0))</f>
        <v>15.25</v>
      </c>
    </row>
    <row r="192" spans="1:21" x14ac:dyDescent="0.35">
      <c r="A192" s="16" t="s">
        <v>141</v>
      </c>
      <c r="B192" s="16" t="s">
        <v>142</v>
      </c>
      <c r="C192" s="6" t="str">
        <f t="shared" ref="C192:C255" si="21">E192&amp;"_"&amp;F192&amp;"_"&amp;D192</f>
        <v>Fagamalo_Matavai_42801</v>
      </c>
      <c r="D192" s="23">
        <v>42801</v>
      </c>
      <c r="E192" s="6" t="s">
        <v>85</v>
      </c>
      <c r="F192" s="6" t="s">
        <v>86</v>
      </c>
      <c r="G192" s="6">
        <f>INDEX(GIS_streams!D:D, MATCH(Consolidated_stream_data!I192, GIS_streams!G:G, 0))</f>
        <v>-14.298992</v>
      </c>
      <c r="H192" s="6">
        <f>INDEX(GIS_streams!C:C, MATCH(Consolidated_stream_data!I192, GIS_streams!G:G, 0))</f>
        <v>-170.81014400000001</v>
      </c>
      <c r="I192" s="6" t="str">
        <f t="shared" ref="I192:I255" si="22">E192&amp;"_"&amp;F192</f>
        <v>Fagamalo_Matavai</v>
      </c>
      <c r="J192" s="6" t="s">
        <v>80</v>
      </c>
      <c r="K192" s="6">
        <v>0</v>
      </c>
      <c r="L192" s="6">
        <v>1.4999999999999999E-2</v>
      </c>
      <c r="M192" s="6">
        <v>1.7999999999999999E-2</v>
      </c>
      <c r="N192" s="25">
        <f t="shared" si="17"/>
        <v>0</v>
      </c>
      <c r="O192" s="25">
        <f t="shared" si="18"/>
        <v>1.0709160615990918</v>
      </c>
      <c r="P192" s="25">
        <f t="shared" si="19"/>
        <v>1.2850992739189102</v>
      </c>
      <c r="Q192" s="73">
        <f t="shared" ref="Q192:Q255" si="23">P192+O192+N192</f>
        <v>2.356015335518002</v>
      </c>
      <c r="R192" s="25">
        <f t="shared" si="20"/>
        <v>2.356015335518002</v>
      </c>
      <c r="S192" s="74">
        <f>INDEX(Incomplete_stream_anc_data!H:H, MATCH(Consolidated_stream_data!C192, Incomplete_stream_anc_data!B:B, 0))</f>
        <v>4</v>
      </c>
      <c r="T192" t="str">
        <f>INDEX(Incomplete_stream_anc_data!I:I, MATCH(Consolidated_stream_data!C192, Incomplete_stream_anc_data!B:B, 0))</f>
        <v/>
      </c>
      <c r="U192">
        <f>INDEX(Incomplete_stream_anc_data!G:G, MATCH(Consolidated_stream_data!C192, Incomplete_stream_anc_data!B:B, 0))</f>
        <v>5.5</v>
      </c>
    </row>
    <row r="193" spans="1:21" x14ac:dyDescent="0.35">
      <c r="A193" s="16" t="s">
        <v>141</v>
      </c>
      <c r="B193" s="16" t="s">
        <v>142</v>
      </c>
      <c r="C193" s="6" t="str">
        <f t="shared" si="21"/>
        <v>Leone_Leafu_42801</v>
      </c>
      <c r="D193" s="23">
        <v>42801</v>
      </c>
      <c r="E193" s="6" t="s">
        <v>5</v>
      </c>
      <c r="F193" s="6" t="s">
        <v>87</v>
      </c>
      <c r="G193" s="6">
        <f>INDEX(GIS_streams!D:D, MATCH(Consolidated_stream_data!I193, GIS_streams!G:G, 0))</f>
        <v>-14.335437000000001</v>
      </c>
      <c r="H193" s="6">
        <f>INDEX(GIS_streams!C:C, MATCH(Consolidated_stream_data!I193, GIS_streams!G:G, 0))</f>
        <v>-170.786172999999</v>
      </c>
      <c r="I193" s="6" t="str">
        <f t="shared" si="22"/>
        <v>Leone_Leafu</v>
      </c>
      <c r="J193" s="6" t="s">
        <v>80</v>
      </c>
      <c r="K193" s="6">
        <v>1E-3</v>
      </c>
      <c r="L193" s="6">
        <v>0.113</v>
      </c>
      <c r="M193" s="6">
        <v>3.7999999999999999E-2</v>
      </c>
      <c r="N193" s="25">
        <f t="shared" si="17"/>
        <v>7.1394404106606121E-2</v>
      </c>
      <c r="O193" s="25">
        <f t="shared" si="18"/>
        <v>8.0675676640464928</v>
      </c>
      <c r="P193" s="25">
        <f t="shared" si="19"/>
        <v>2.7129873560510327</v>
      </c>
      <c r="Q193" s="73">
        <f t="shared" si="23"/>
        <v>10.851949424204131</v>
      </c>
      <c r="R193" s="25">
        <f t="shared" si="20"/>
        <v>10.851949424204131</v>
      </c>
      <c r="S193" s="74">
        <f>INDEX(Incomplete_stream_anc_data!H:H, MATCH(Consolidated_stream_data!C193, Incomplete_stream_anc_data!B:B, 0))</f>
        <v>2</v>
      </c>
      <c r="T193" t="str">
        <f>INDEX(Incomplete_stream_anc_data!I:I, MATCH(Consolidated_stream_data!C193, Incomplete_stream_anc_data!B:B, 0))</f>
        <v/>
      </c>
      <c r="U193">
        <f>INDEX(Incomplete_stream_anc_data!G:G, MATCH(Consolidated_stream_data!C193, Incomplete_stream_anc_data!B:B, 0))</f>
        <v>9.25</v>
      </c>
    </row>
    <row r="194" spans="1:21" x14ac:dyDescent="0.35">
      <c r="A194" s="16" t="s">
        <v>141</v>
      </c>
      <c r="B194" s="16" t="s">
        <v>142</v>
      </c>
      <c r="C194" s="6" t="str">
        <f t="shared" si="21"/>
        <v>Maloata_Maloata_42801</v>
      </c>
      <c r="D194" s="23">
        <v>42801</v>
      </c>
      <c r="E194" s="6" t="s">
        <v>88</v>
      </c>
      <c r="F194" s="6" t="s">
        <v>88</v>
      </c>
      <c r="G194" s="6">
        <f>INDEX(GIS_streams!D:D, MATCH(Consolidated_stream_data!I194, GIS_streams!G:G, 0))</f>
        <v>-14.304018018700001</v>
      </c>
      <c r="H194" s="6">
        <f>INDEX(GIS_streams!C:C, MATCH(Consolidated_stream_data!I194, GIS_streams!G:G, 0))</f>
        <v>-170.815471132</v>
      </c>
      <c r="I194" s="6" t="str">
        <f t="shared" si="22"/>
        <v>Maloata_Maloata</v>
      </c>
      <c r="J194" s="6" t="s">
        <v>80</v>
      </c>
      <c r="K194" s="6">
        <v>0</v>
      </c>
      <c r="L194" s="6">
        <v>1.6E-2</v>
      </c>
      <c r="M194" s="6">
        <v>2.9000000000000001E-2</v>
      </c>
      <c r="N194" s="25">
        <f t="shared" si="17"/>
        <v>0</v>
      </c>
      <c r="O194" s="25">
        <f t="shared" si="18"/>
        <v>1.1423104657056979</v>
      </c>
      <c r="P194" s="25">
        <f t="shared" si="19"/>
        <v>2.0704377190915775</v>
      </c>
      <c r="Q194" s="73">
        <f t="shared" si="23"/>
        <v>3.2127481847972756</v>
      </c>
      <c r="R194" s="25">
        <f t="shared" si="20"/>
        <v>3.2127481847972756</v>
      </c>
      <c r="S194" s="74">
        <f>INDEX(Incomplete_stream_anc_data!H:H, MATCH(Consolidated_stream_data!C194, Incomplete_stream_anc_data!B:B, 0))</f>
        <v>4</v>
      </c>
      <c r="T194" t="str">
        <f>INDEX(Incomplete_stream_anc_data!I:I, MATCH(Consolidated_stream_data!C194, Incomplete_stream_anc_data!B:B, 0))</f>
        <v/>
      </c>
      <c r="U194">
        <f>INDEX(Incomplete_stream_anc_data!G:G, MATCH(Consolidated_stream_data!C194, Incomplete_stream_anc_data!B:B, 0))</f>
        <v>14.9</v>
      </c>
    </row>
    <row r="195" spans="1:21" x14ac:dyDescent="0.35">
      <c r="A195" s="16" t="s">
        <v>141</v>
      </c>
      <c r="B195" s="16" t="s">
        <v>142</v>
      </c>
      <c r="C195" s="6" t="str">
        <f t="shared" si="21"/>
        <v>Matuu_Afuelo_42801</v>
      </c>
      <c r="D195" s="23">
        <v>42801</v>
      </c>
      <c r="E195" s="6" t="s">
        <v>89</v>
      </c>
      <c r="F195" s="6" t="s">
        <v>90</v>
      </c>
      <c r="G195" s="6">
        <f>INDEX(GIS_streams!D:D, MATCH(Consolidated_stream_data!I195, GIS_streams!G:G, 0))</f>
        <v>-14.29884</v>
      </c>
      <c r="H195" s="6">
        <f>INDEX(GIS_streams!C:C, MATCH(Consolidated_stream_data!I195, GIS_streams!G:G, 0))</f>
        <v>-170.68323899999899</v>
      </c>
      <c r="I195" s="6" t="str">
        <f t="shared" si="22"/>
        <v>Matuu_Afuelo</v>
      </c>
      <c r="J195" s="6" t="s">
        <v>80</v>
      </c>
      <c r="K195" s="6">
        <v>2E-3</v>
      </c>
      <c r="L195" s="6">
        <v>2.1000000000000001E-2</v>
      </c>
      <c r="M195" s="6">
        <v>1.4999999999999999E-2</v>
      </c>
      <c r="N195" s="25">
        <f t="shared" ref="N195:N258" si="24">K195/(14.0067*0.001)</f>
        <v>0.14278880821321224</v>
      </c>
      <c r="O195" s="25">
        <f t="shared" ref="O195:O258" si="25">L195/(14.0067*0.001)</f>
        <v>1.4992824862387286</v>
      </c>
      <c r="P195" s="25">
        <f t="shared" ref="P195:P258" si="26">M195/(14.0067*0.001)</f>
        <v>1.0709160615990918</v>
      </c>
      <c r="Q195" s="73">
        <f t="shared" si="23"/>
        <v>2.7129873560510327</v>
      </c>
      <c r="R195" s="25">
        <f t="shared" ref="R195:R258" si="27">IF(ISERR(Q195+(Q195-0.37)*(T195-0.001)/(35.27-T195)),Q195,Q195+(Q195-0.37)*(T195-0.001)/(35.27-T195))</f>
        <v>2.7129873560510327</v>
      </c>
      <c r="S195" s="74">
        <f>INDEX(Incomplete_stream_anc_data!H:H, MATCH(Consolidated_stream_data!C195, Incomplete_stream_anc_data!B:B, 0))</f>
        <v>2</v>
      </c>
      <c r="T195" t="str">
        <f>INDEX(Incomplete_stream_anc_data!I:I, MATCH(Consolidated_stream_data!C195, Incomplete_stream_anc_data!B:B, 0))</f>
        <v/>
      </c>
      <c r="U195">
        <f>INDEX(Incomplete_stream_anc_data!G:G, MATCH(Consolidated_stream_data!C195, Incomplete_stream_anc_data!B:B, 0))</f>
        <v>30.75</v>
      </c>
    </row>
    <row r="196" spans="1:21" x14ac:dyDescent="0.35">
      <c r="A196" s="16" t="s">
        <v>141</v>
      </c>
      <c r="B196" s="16" t="s">
        <v>142</v>
      </c>
      <c r="C196" s="6" t="str">
        <f t="shared" si="21"/>
        <v>Nua-Seetaga_Saonapule_42801</v>
      </c>
      <c r="D196" s="23">
        <v>42801</v>
      </c>
      <c r="E196" s="6" t="s">
        <v>6</v>
      </c>
      <c r="F196" s="6" t="s">
        <v>91</v>
      </c>
      <c r="G196" s="6">
        <f>INDEX(GIS_streams!D:D, MATCH(Consolidated_stream_data!I196, GIS_streams!G:G, 0))</f>
        <v>-14.32586</v>
      </c>
      <c r="H196" s="6">
        <f>INDEX(GIS_streams!C:C, MATCH(Consolidated_stream_data!I196, GIS_streams!G:G, 0))</f>
        <v>-170.811364</v>
      </c>
      <c r="I196" s="6" t="str">
        <f t="shared" si="22"/>
        <v>Nua-Seetaga_Saonapule</v>
      </c>
      <c r="J196" s="6" t="s">
        <v>80</v>
      </c>
      <c r="K196" s="6">
        <v>0</v>
      </c>
      <c r="L196" s="6">
        <v>1.4E-2</v>
      </c>
      <c r="M196" s="6">
        <v>0.02</v>
      </c>
      <c r="N196" s="25">
        <f t="shared" si="24"/>
        <v>0</v>
      </c>
      <c r="O196" s="25">
        <f t="shared" si="25"/>
        <v>0.99952165749248578</v>
      </c>
      <c r="P196" s="25">
        <f t="shared" si="26"/>
        <v>1.4278880821321225</v>
      </c>
      <c r="Q196" s="73">
        <f t="shared" si="23"/>
        <v>2.4274097396246082</v>
      </c>
      <c r="R196" s="25">
        <f t="shared" si="27"/>
        <v>2.4274097396246082</v>
      </c>
      <c r="S196" s="74">
        <f>INDEX(Incomplete_stream_anc_data!H:H, MATCH(Consolidated_stream_data!C196, Incomplete_stream_anc_data!B:B, 0))</f>
        <v>2</v>
      </c>
      <c r="T196" t="str">
        <f>INDEX(Incomplete_stream_anc_data!I:I, MATCH(Consolidated_stream_data!C196, Incomplete_stream_anc_data!B:B, 0))</f>
        <v/>
      </c>
      <c r="U196">
        <f>INDEX(Incomplete_stream_anc_data!G:G, MATCH(Consolidated_stream_data!C196, Incomplete_stream_anc_data!B:B, 0))</f>
        <v>22.5</v>
      </c>
    </row>
    <row r="197" spans="1:21" x14ac:dyDescent="0.35">
      <c r="A197" s="16" t="s">
        <v>141</v>
      </c>
      <c r="B197" s="16" t="s">
        <v>142</v>
      </c>
      <c r="C197" s="6" t="str">
        <f t="shared" si="21"/>
        <v>Nuuuli_Amalie_42801</v>
      </c>
      <c r="D197" s="23">
        <v>42801</v>
      </c>
      <c r="E197" s="6" t="s">
        <v>92</v>
      </c>
      <c r="F197" s="6" t="s">
        <v>93</v>
      </c>
      <c r="G197" s="6">
        <f>INDEX(GIS_streams!D:D, MATCH(Consolidated_stream_data!I197, GIS_streams!G:G, 0))</f>
        <v>-14.310904000000001</v>
      </c>
      <c r="H197" s="6">
        <f>INDEX(GIS_streams!C:C, MATCH(Consolidated_stream_data!I197, GIS_streams!G:G, 0))</f>
        <v>-170.69734</v>
      </c>
      <c r="I197" s="6" t="str">
        <f t="shared" si="22"/>
        <v>Nuuuli_Amalie</v>
      </c>
      <c r="J197" s="6" t="s">
        <v>80</v>
      </c>
      <c r="K197" s="6">
        <v>1E-3</v>
      </c>
      <c r="L197" s="6">
        <v>3.1E-2</v>
      </c>
      <c r="M197" s="6">
        <v>2.8000000000000001E-2</v>
      </c>
      <c r="N197" s="25">
        <f t="shared" si="24"/>
        <v>7.1394404106606121E-2</v>
      </c>
      <c r="O197" s="25">
        <f t="shared" si="25"/>
        <v>2.2132265273047897</v>
      </c>
      <c r="P197" s="25">
        <f t="shared" si="26"/>
        <v>1.9990433149849716</v>
      </c>
      <c r="Q197" s="73">
        <f t="shared" si="23"/>
        <v>4.2836642463963672</v>
      </c>
      <c r="R197" s="25">
        <f t="shared" si="27"/>
        <v>4.2836642463963672</v>
      </c>
      <c r="S197" s="74">
        <f>INDEX(Incomplete_stream_anc_data!H:H, MATCH(Consolidated_stream_data!C197, Incomplete_stream_anc_data!B:B, 0))</f>
        <v>3</v>
      </c>
      <c r="T197" t="str">
        <f>INDEX(Incomplete_stream_anc_data!I:I, MATCH(Consolidated_stream_data!C197, Incomplete_stream_anc_data!B:B, 0))</f>
        <v/>
      </c>
      <c r="U197">
        <f>INDEX(Incomplete_stream_anc_data!G:G, MATCH(Consolidated_stream_data!C197, Incomplete_stream_anc_data!B:B, 0))</f>
        <v>9.25</v>
      </c>
    </row>
    <row r="198" spans="1:21" x14ac:dyDescent="0.35">
      <c r="A198" s="16" t="s">
        <v>141</v>
      </c>
      <c r="B198" s="16" t="s">
        <v>142</v>
      </c>
      <c r="C198" s="6" t="str">
        <f t="shared" si="21"/>
        <v>Poloa_Vaitele_42801</v>
      </c>
      <c r="D198" s="23">
        <v>42801</v>
      </c>
      <c r="E198" s="6" t="s">
        <v>7</v>
      </c>
      <c r="F198" s="6" t="s">
        <v>94</v>
      </c>
      <c r="G198" s="6">
        <f>INDEX(GIS_streams!D:D, MATCH(Consolidated_stream_data!I198, GIS_streams!G:G, 0))</f>
        <v>-14.3142219999999</v>
      </c>
      <c r="H198" s="6">
        <f>INDEX(GIS_streams!C:C, MATCH(Consolidated_stream_data!I198, GIS_streams!G:G, 0))</f>
        <v>-170.833236</v>
      </c>
      <c r="I198" s="6" t="str">
        <f t="shared" si="22"/>
        <v>Poloa_Vaitele</v>
      </c>
      <c r="J198" s="6" t="s">
        <v>80</v>
      </c>
      <c r="K198" s="6">
        <v>1E-3</v>
      </c>
      <c r="L198" s="6">
        <v>4.4999999999999998E-2</v>
      </c>
      <c r="M198" s="6">
        <v>2.5000000000000001E-2</v>
      </c>
      <c r="N198" s="25">
        <f t="shared" si="24"/>
        <v>7.1394404106606121E-2</v>
      </c>
      <c r="O198" s="25">
        <f t="shared" si="25"/>
        <v>3.2127481847972752</v>
      </c>
      <c r="P198" s="25">
        <f t="shared" si="26"/>
        <v>1.7848601026651532</v>
      </c>
      <c r="Q198" s="73">
        <f t="shared" si="23"/>
        <v>5.0690026915690343</v>
      </c>
      <c r="R198" s="25">
        <f t="shared" si="27"/>
        <v>5.0690026915690343</v>
      </c>
      <c r="S198" s="74">
        <f>INDEX(Incomplete_stream_anc_data!H:H, MATCH(Consolidated_stream_data!C198, Incomplete_stream_anc_data!B:B, 0))</f>
        <v>3</v>
      </c>
      <c r="T198" t="str">
        <f>INDEX(Incomplete_stream_anc_data!I:I, MATCH(Consolidated_stream_data!C198, Incomplete_stream_anc_data!B:B, 0))</f>
        <v/>
      </c>
      <c r="U198">
        <f>INDEX(Incomplete_stream_anc_data!G:G, MATCH(Consolidated_stream_data!C198, Incomplete_stream_anc_data!B:B, 0))</f>
        <v>7.75</v>
      </c>
    </row>
    <row r="199" spans="1:21" x14ac:dyDescent="0.35">
      <c r="A199" s="160" t="s">
        <v>141</v>
      </c>
      <c r="B199" s="160" t="s">
        <v>142</v>
      </c>
      <c r="C199" s="161" t="str">
        <f t="shared" si="21"/>
        <v>Tafeu_No name_42801</v>
      </c>
      <c r="D199" s="72">
        <v>42801</v>
      </c>
      <c r="E199" s="161" t="s">
        <v>128</v>
      </c>
      <c r="F199" s="161" t="s">
        <v>84</v>
      </c>
      <c r="G199" s="161">
        <f>INDEX(GIS_streams!D:D, MATCH(Consolidated_stream_data!I199, GIS_streams!G:G, 0))</f>
        <v>-14.254344</v>
      </c>
      <c r="H199" s="161">
        <f>INDEX(GIS_streams!C:C, MATCH(Consolidated_stream_data!I199, GIS_streams!G:G, 0))</f>
        <v>-170.68866</v>
      </c>
      <c r="I199" s="161" t="str">
        <f t="shared" si="22"/>
        <v>Tafeu_No name</v>
      </c>
      <c r="J199" s="161" t="s">
        <v>80</v>
      </c>
      <c r="K199" s="161">
        <v>2E-3</v>
      </c>
      <c r="L199" s="161">
        <v>0.02</v>
      </c>
      <c r="M199" s="161">
        <v>4.2999999999999997E-2</v>
      </c>
      <c r="N199" s="25">
        <f t="shared" si="24"/>
        <v>0.14278880821321224</v>
      </c>
      <c r="O199" s="25">
        <f t="shared" si="25"/>
        <v>1.4278880821321225</v>
      </c>
      <c r="P199" s="25">
        <f t="shared" si="26"/>
        <v>3.0699593765840629</v>
      </c>
      <c r="Q199" s="162">
        <f t="shared" si="23"/>
        <v>4.6406362669293975</v>
      </c>
      <c r="R199" s="25">
        <f t="shared" si="27"/>
        <v>4.6405151828276985</v>
      </c>
      <c r="S199" s="163">
        <v>0</v>
      </c>
      <c r="T199" s="163">
        <v>0</v>
      </c>
      <c r="U199" s="163">
        <v>0</v>
      </c>
    </row>
    <row r="200" spans="1:21" x14ac:dyDescent="0.35">
      <c r="A200" s="16" t="s">
        <v>141</v>
      </c>
      <c r="B200" s="16" t="s">
        <v>143</v>
      </c>
      <c r="C200" s="6" t="str">
        <f t="shared" si="21"/>
        <v>Alega_Alega_42802</v>
      </c>
      <c r="D200" s="23">
        <v>42802</v>
      </c>
      <c r="E200" s="6" t="s">
        <v>8</v>
      </c>
      <c r="F200" s="6" t="s">
        <v>8</v>
      </c>
      <c r="G200" s="6">
        <f>INDEX(GIS_streams!D:D, MATCH(Consolidated_stream_data!I200, GIS_streams!G:G, 0))</f>
        <v>-14.2798789999999</v>
      </c>
      <c r="H200" s="6">
        <f>INDEX(GIS_streams!C:C, MATCH(Consolidated_stream_data!I200, GIS_streams!G:G, 0))</f>
        <v>-170.637811</v>
      </c>
      <c r="I200" s="6" t="str">
        <f t="shared" si="22"/>
        <v>Alega_Alega</v>
      </c>
      <c r="J200" s="6" t="s">
        <v>80</v>
      </c>
      <c r="K200" s="6">
        <v>1E-3</v>
      </c>
      <c r="L200" s="6">
        <v>8.1000000000000003E-2</v>
      </c>
      <c r="M200" s="6">
        <v>4.1000000000000002E-2</v>
      </c>
      <c r="N200" s="25">
        <f t="shared" si="24"/>
        <v>7.1394404106606121E-2</v>
      </c>
      <c r="O200" s="25">
        <f t="shared" si="25"/>
        <v>5.7829467326350965</v>
      </c>
      <c r="P200" s="25">
        <f t="shared" si="26"/>
        <v>2.9271705683708511</v>
      </c>
      <c r="Q200" s="73">
        <f t="shared" si="23"/>
        <v>8.7815117051125533</v>
      </c>
      <c r="R200" s="25">
        <f t="shared" si="27"/>
        <v>8.7812732159800007</v>
      </c>
      <c r="S200" s="74">
        <f>INDEX(Incomplete_stream_anc_data!H:H, MATCH(Consolidated_stream_data!C200, Incomplete_stream_anc_data!B:B, 0))</f>
        <v>3</v>
      </c>
      <c r="T200">
        <f>INDEX(Incomplete_stream_anc_data!I:I, MATCH(Consolidated_stream_data!C200, Incomplete_stream_anc_data!B:B, 0))</f>
        <v>0</v>
      </c>
      <c r="U200">
        <f>INDEX(Incomplete_stream_anc_data!G:G, MATCH(Consolidated_stream_data!C200, Incomplete_stream_anc_data!B:B, 0))</f>
        <v>5</v>
      </c>
    </row>
    <row r="201" spans="1:21" x14ac:dyDescent="0.35">
      <c r="A201" s="16" t="s">
        <v>141</v>
      </c>
      <c r="B201" s="16" t="s">
        <v>143</v>
      </c>
      <c r="C201" s="6" t="str">
        <f t="shared" si="21"/>
        <v>Alofau_Nuu_42802</v>
      </c>
      <c r="D201" s="23">
        <v>42802</v>
      </c>
      <c r="E201" s="6" t="s">
        <v>96</v>
      </c>
      <c r="F201" s="6" t="s">
        <v>98</v>
      </c>
      <c r="G201" s="6">
        <f>INDEX(GIS_streams!D:D, MATCH(Consolidated_stream_data!I201, GIS_streams!G:G, 0))</f>
        <v>-14.276094000000001</v>
      </c>
      <c r="H201" s="6">
        <f>INDEX(GIS_streams!C:C, MATCH(Consolidated_stream_data!I201, GIS_streams!G:G, 0))</f>
        <v>-170.60317699999899</v>
      </c>
      <c r="I201" s="6" t="str">
        <f t="shared" si="22"/>
        <v>Alofau_Nuu</v>
      </c>
      <c r="J201" s="6" t="s">
        <v>80</v>
      </c>
      <c r="K201" s="6">
        <v>0.02</v>
      </c>
      <c r="L201" s="6">
        <v>8.3000000000000004E-2</v>
      </c>
      <c r="M201" s="6">
        <v>0.13200000000000001</v>
      </c>
      <c r="N201" s="25">
        <f t="shared" si="24"/>
        <v>1.4278880821321225</v>
      </c>
      <c r="O201" s="25">
        <f t="shared" si="25"/>
        <v>5.9257355408483088</v>
      </c>
      <c r="P201" s="25">
        <f t="shared" si="26"/>
        <v>9.4240613420720081</v>
      </c>
      <c r="Q201" s="73">
        <f t="shared" si="23"/>
        <v>16.777684965052437</v>
      </c>
      <c r="R201" s="25">
        <f t="shared" si="27"/>
        <v>16.777219762756857</v>
      </c>
      <c r="S201" s="74">
        <f>INDEX(Incomplete_stream_anc_data!H:H, MATCH(Consolidated_stream_data!C201, Incomplete_stream_anc_data!B:B, 0))</f>
        <v>2</v>
      </c>
      <c r="T201">
        <f>INDEX(Incomplete_stream_anc_data!I:I, MATCH(Consolidated_stream_data!C201, Incomplete_stream_anc_data!B:B, 0))</f>
        <v>0</v>
      </c>
      <c r="U201">
        <f>INDEX(Incomplete_stream_anc_data!G:G, MATCH(Consolidated_stream_data!C201, Incomplete_stream_anc_data!B:B, 0))</f>
        <v>2.5</v>
      </c>
    </row>
    <row r="202" spans="1:21" x14ac:dyDescent="0.35">
      <c r="A202" s="16" t="s">
        <v>141</v>
      </c>
      <c r="B202" s="16" t="s">
        <v>143</v>
      </c>
      <c r="C202" s="6" t="str">
        <f t="shared" si="21"/>
        <v>Alofau_Fogalilima_42802</v>
      </c>
      <c r="D202" s="23">
        <v>42802</v>
      </c>
      <c r="E202" s="6" t="s">
        <v>96</v>
      </c>
      <c r="F202" s="6" t="s">
        <v>97</v>
      </c>
      <c r="G202" s="6">
        <f>INDEX(GIS_streams!D:D, MATCH(Consolidated_stream_data!I202, GIS_streams!G:G, 0))</f>
        <v>-14.2735679999999</v>
      </c>
      <c r="H202" s="6">
        <f>INDEX(GIS_streams!C:C, MATCH(Consolidated_stream_data!I202, GIS_streams!G:G, 0))</f>
        <v>-170.60415</v>
      </c>
      <c r="I202" s="6" t="str">
        <f t="shared" si="22"/>
        <v>Alofau_Fogalilima</v>
      </c>
      <c r="J202" s="6" t="s">
        <v>80</v>
      </c>
      <c r="K202" s="6">
        <v>2E-3</v>
      </c>
      <c r="L202" s="6">
        <v>2.5999999999999999E-2</v>
      </c>
      <c r="M202" s="6">
        <v>0.124</v>
      </c>
      <c r="N202" s="25">
        <f t="shared" si="24"/>
        <v>0.14278880821321224</v>
      </c>
      <c r="O202" s="25">
        <f t="shared" si="25"/>
        <v>1.8562545067717591</v>
      </c>
      <c r="P202" s="25">
        <f t="shared" si="26"/>
        <v>8.852906109219159</v>
      </c>
      <c r="Q202" s="73">
        <f t="shared" si="23"/>
        <v>10.851949424204129</v>
      </c>
      <c r="R202" s="25">
        <f t="shared" si="27"/>
        <v>16.25688759098648</v>
      </c>
      <c r="S202" s="74">
        <f>INDEX(Incomplete_stream_anc_data!H:H, MATCH(Consolidated_stream_data!C202, Incomplete_stream_anc_data!B:B, 0))</f>
        <v>2</v>
      </c>
      <c r="T202">
        <f>INDEX(Incomplete_stream_anc_data!I:I, MATCH(Consolidated_stream_data!C202, Incomplete_stream_anc_data!B:B, 0))</f>
        <v>12</v>
      </c>
      <c r="U202">
        <f>INDEX(Incomplete_stream_anc_data!G:G, MATCH(Consolidated_stream_data!C202, Incomplete_stream_anc_data!B:B, 0))</f>
        <v>2.25</v>
      </c>
    </row>
    <row r="203" spans="1:21" x14ac:dyDescent="0.35">
      <c r="A203" s="16" t="s">
        <v>141</v>
      </c>
      <c r="B203" s="16" t="s">
        <v>143</v>
      </c>
      <c r="C203" s="6" t="str">
        <f t="shared" si="21"/>
        <v>Amaua_No name_42802</v>
      </c>
      <c r="D203" s="23">
        <v>42802</v>
      </c>
      <c r="E203" s="6" t="s">
        <v>10</v>
      </c>
      <c r="F203" s="6" t="s">
        <v>84</v>
      </c>
      <c r="G203" s="6">
        <f>INDEX(GIS_streams!D:D, MATCH(Consolidated_stream_data!I203, GIS_streams!G:G, 0))</f>
        <v>-14.272437</v>
      </c>
      <c r="H203" s="6">
        <f>INDEX(GIS_streams!C:C, MATCH(Consolidated_stream_data!I203, GIS_streams!G:G, 0))</f>
        <v>-170.623662</v>
      </c>
      <c r="I203" s="6" t="str">
        <f t="shared" si="22"/>
        <v>Amaua_No name</v>
      </c>
      <c r="J203" s="6" t="s">
        <v>80</v>
      </c>
      <c r="K203" s="6">
        <v>1E-3</v>
      </c>
      <c r="L203" s="6">
        <v>0.01</v>
      </c>
      <c r="M203" s="6">
        <v>2.8000000000000001E-2</v>
      </c>
      <c r="N203" s="25">
        <f t="shared" si="24"/>
        <v>7.1394404106606121E-2</v>
      </c>
      <c r="O203" s="25">
        <f t="shared" si="25"/>
        <v>0.71394404106606124</v>
      </c>
      <c r="P203" s="25">
        <f t="shared" si="26"/>
        <v>1.9990433149849716</v>
      </c>
      <c r="Q203" s="73">
        <f t="shared" si="23"/>
        <v>2.7843817601576388</v>
      </c>
      <c r="R203" s="25">
        <f t="shared" si="27"/>
        <v>2.7843133058973564</v>
      </c>
      <c r="S203" s="74">
        <f>INDEX(Incomplete_stream_anc_data!H:H, MATCH(Consolidated_stream_data!C203, Incomplete_stream_anc_data!B:B, 0))</f>
        <v>3</v>
      </c>
      <c r="T203">
        <f>INDEX(Incomplete_stream_anc_data!I:I, MATCH(Consolidated_stream_data!C203, Incomplete_stream_anc_data!B:B, 0))</f>
        <v>0</v>
      </c>
      <c r="U203">
        <f>INDEX(Incomplete_stream_anc_data!G:G, MATCH(Consolidated_stream_data!C203, Incomplete_stream_anc_data!B:B, 0))</f>
        <v>3</v>
      </c>
    </row>
    <row r="204" spans="1:21" x14ac:dyDescent="0.35">
      <c r="A204" s="16" t="s">
        <v>141</v>
      </c>
      <c r="B204" s="16" t="s">
        <v>143</v>
      </c>
      <c r="C204" s="6" t="str">
        <f t="shared" si="21"/>
        <v>Amouli_Televai_42802</v>
      </c>
      <c r="D204" s="23">
        <v>42802</v>
      </c>
      <c r="E204" s="6" t="s">
        <v>9</v>
      </c>
      <c r="F204" s="6" t="s">
        <v>100</v>
      </c>
      <c r="G204" s="6">
        <f>INDEX(GIS_streams!D:D, MATCH(Consolidated_stream_data!I204, GIS_streams!G:G, 0))</f>
        <v>-14.273113</v>
      </c>
      <c r="H204" s="6">
        <f>INDEX(GIS_streams!C:C, MATCH(Consolidated_stream_data!I204, GIS_streams!G:G, 0))</f>
        <v>-170.58319700000001</v>
      </c>
      <c r="I204" s="6" t="str">
        <f t="shared" si="22"/>
        <v>Amouli_Televai</v>
      </c>
      <c r="J204" s="6" t="s">
        <v>80</v>
      </c>
      <c r="K204" s="6">
        <v>1E-3</v>
      </c>
      <c r="L204" s="6">
        <v>1.7999999999999999E-2</v>
      </c>
      <c r="M204" s="6">
        <v>5.6000000000000001E-2</v>
      </c>
      <c r="N204" s="25">
        <f t="shared" si="24"/>
        <v>7.1394404106606121E-2</v>
      </c>
      <c r="O204" s="25">
        <f t="shared" si="25"/>
        <v>1.2850992739189102</v>
      </c>
      <c r="P204" s="25">
        <f t="shared" si="26"/>
        <v>3.9980866299699431</v>
      </c>
      <c r="Q204" s="73">
        <f t="shared" si="23"/>
        <v>5.3545803079954588</v>
      </c>
      <c r="R204" s="25">
        <f t="shared" si="27"/>
        <v>5.3544389816470606</v>
      </c>
      <c r="S204" s="74">
        <f>INDEX(Incomplete_stream_anc_data!H:H, MATCH(Consolidated_stream_data!C204, Incomplete_stream_anc_data!B:B, 0))</f>
        <v>2</v>
      </c>
      <c r="T204">
        <f>INDEX(Incomplete_stream_anc_data!I:I, MATCH(Consolidated_stream_data!C204, Incomplete_stream_anc_data!B:B, 0))</f>
        <v>0</v>
      </c>
      <c r="U204">
        <f>INDEX(Incomplete_stream_anc_data!G:G, MATCH(Consolidated_stream_data!C204, Incomplete_stream_anc_data!B:B, 0))</f>
        <v>5</v>
      </c>
    </row>
    <row r="205" spans="1:21" x14ac:dyDescent="0.35">
      <c r="A205" s="16" t="s">
        <v>141</v>
      </c>
      <c r="B205" s="16" t="s">
        <v>143</v>
      </c>
      <c r="C205" s="6" t="str">
        <f t="shared" si="21"/>
        <v>Amouli_Laloi_42802</v>
      </c>
      <c r="D205" s="23">
        <v>42802</v>
      </c>
      <c r="E205" s="6" t="s">
        <v>9</v>
      </c>
      <c r="F205" s="6" t="s">
        <v>99</v>
      </c>
      <c r="G205" s="6">
        <f>INDEX(GIS_streams!D:D, MATCH(Consolidated_stream_data!I205, GIS_streams!G:G, 0))</f>
        <v>-14.273793</v>
      </c>
      <c r="H205" s="6">
        <f>INDEX(GIS_streams!C:C, MATCH(Consolidated_stream_data!I205, GIS_streams!G:G, 0))</f>
        <v>-170.58573999999899</v>
      </c>
      <c r="I205" s="6" t="str">
        <f t="shared" si="22"/>
        <v>Amouli_Laloi</v>
      </c>
      <c r="J205" s="6" t="s">
        <v>80</v>
      </c>
      <c r="K205" s="6">
        <v>1E-3</v>
      </c>
      <c r="L205" s="6">
        <v>5.0000000000000001E-3</v>
      </c>
      <c r="M205" s="6">
        <v>2.8000000000000001E-2</v>
      </c>
      <c r="N205" s="25">
        <f t="shared" si="24"/>
        <v>7.1394404106606121E-2</v>
      </c>
      <c r="O205" s="25">
        <f t="shared" si="25"/>
        <v>0.35697202053303062</v>
      </c>
      <c r="P205" s="25">
        <f t="shared" si="26"/>
        <v>1.9990433149849716</v>
      </c>
      <c r="Q205" s="73">
        <f t="shared" si="23"/>
        <v>2.4274097396246082</v>
      </c>
      <c r="R205" s="25">
        <f t="shared" si="27"/>
        <v>2.4273514064876753</v>
      </c>
      <c r="S205" s="74">
        <f>INDEX(Incomplete_stream_anc_data!H:H, MATCH(Consolidated_stream_data!C205, Incomplete_stream_anc_data!B:B, 0))</f>
        <v>3</v>
      </c>
      <c r="T205">
        <f>INDEX(Incomplete_stream_anc_data!I:I, MATCH(Consolidated_stream_data!C205, Incomplete_stream_anc_data!B:B, 0))</f>
        <v>0</v>
      </c>
      <c r="U205">
        <f>INDEX(Incomplete_stream_anc_data!G:G, MATCH(Consolidated_stream_data!C205, Incomplete_stream_anc_data!B:B, 0))</f>
        <v>12.5</v>
      </c>
    </row>
    <row r="206" spans="1:21" x14ac:dyDescent="0.35">
      <c r="A206" s="16" t="s">
        <v>141</v>
      </c>
      <c r="B206" s="16" t="s">
        <v>143</v>
      </c>
      <c r="C206" s="6" t="str">
        <f t="shared" si="21"/>
        <v>Aoa_Tapua_42802</v>
      </c>
      <c r="D206" s="23">
        <v>42802</v>
      </c>
      <c r="E206" s="6" t="s">
        <v>15</v>
      </c>
      <c r="F206" s="6" t="s">
        <v>101</v>
      </c>
      <c r="G206" s="6">
        <f>INDEX(GIS_streams!D:D, MATCH(Consolidated_stream_data!I206, GIS_streams!G:G, 0))</f>
        <v>-14.2611589999999</v>
      </c>
      <c r="H206" s="6">
        <f>INDEX(GIS_streams!C:C, MATCH(Consolidated_stream_data!I206, GIS_streams!G:G, 0))</f>
        <v>-170.586556</v>
      </c>
      <c r="I206" s="6" t="str">
        <f t="shared" si="22"/>
        <v>Aoa_Tapua</v>
      </c>
      <c r="J206" s="6" t="s">
        <v>80</v>
      </c>
      <c r="K206" s="6">
        <v>2E-3</v>
      </c>
      <c r="L206" s="6">
        <v>1.4E-2</v>
      </c>
      <c r="M206" s="6">
        <v>0.17299999999999999</v>
      </c>
      <c r="N206" s="25">
        <f t="shared" si="24"/>
        <v>0.14278880821321224</v>
      </c>
      <c r="O206" s="25">
        <f t="shared" si="25"/>
        <v>0.99952165749248578</v>
      </c>
      <c r="P206" s="25">
        <f t="shared" si="26"/>
        <v>12.351231910442857</v>
      </c>
      <c r="Q206" s="73">
        <f t="shared" si="23"/>
        <v>13.493542376148554</v>
      </c>
      <c r="R206" s="25">
        <f t="shared" si="27"/>
        <v>21.153754650398895</v>
      </c>
      <c r="S206" s="74">
        <f>INDEX(Incomplete_stream_anc_data!H:H, MATCH(Consolidated_stream_data!C206, Incomplete_stream_anc_data!B:B, 0))</f>
        <v>3</v>
      </c>
      <c r="T206">
        <f>INDEX(Incomplete_stream_anc_data!I:I, MATCH(Consolidated_stream_data!C206, Incomplete_stream_anc_data!B:B, 0))</f>
        <v>13</v>
      </c>
      <c r="U206">
        <f>INDEX(Incomplete_stream_anc_data!G:G, MATCH(Consolidated_stream_data!C206, Incomplete_stream_anc_data!B:B, 0))</f>
        <v>7.5</v>
      </c>
    </row>
    <row r="207" spans="1:21" x14ac:dyDescent="0.35">
      <c r="A207" s="16" t="s">
        <v>141</v>
      </c>
      <c r="B207" s="16" t="s">
        <v>143</v>
      </c>
      <c r="C207" s="6" t="str">
        <f t="shared" si="21"/>
        <v>Aoa_Vaitolu_42802</v>
      </c>
      <c r="D207" s="23">
        <v>42802</v>
      </c>
      <c r="E207" s="6" t="s">
        <v>15</v>
      </c>
      <c r="F207" s="6" t="s">
        <v>102</v>
      </c>
      <c r="G207" s="6">
        <f>INDEX(GIS_streams!D:D, MATCH(Consolidated_stream_data!I207, GIS_streams!G:G, 0))</f>
        <v>-14.2622319999999</v>
      </c>
      <c r="H207" s="6">
        <f>INDEX(GIS_streams!C:C, MATCH(Consolidated_stream_data!I207, GIS_streams!G:G, 0))</f>
        <v>-170.58982900000001</v>
      </c>
      <c r="I207" s="6" t="str">
        <f t="shared" si="22"/>
        <v>Aoa_Vaitolu</v>
      </c>
      <c r="J207" s="6" t="s">
        <v>80</v>
      </c>
      <c r="K207" s="6">
        <v>3.0000000000000001E-3</v>
      </c>
      <c r="L207" s="6">
        <v>2.4E-2</v>
      </c>
      <c r="M207" s="6">
        <v>3.4000000000000002E-2</v>
      </c>
      <c r="N207" s="25">
        <f t="shared" si="24"/>
        <v>0.21418321231981838</v>
      </c>
      <c r="O207" s="25">
        <f t="shared" si="25"/>
        <v>1.713465698558547</v>
      </c>
      <c r="P207" s="25">
        <f t="shared" si="26"/>
        <v>2.4274097396246082</v>
      </c>
      <c r="Q207" s="73">
        <f t="shared" si="23"/>
        <v>4.3550586505029729</v>
      </c>
      <c r="R207" s="25">
        <f t="shared" si="27"/>
        <v>4.3549456632999535</v>
      </c>
      <c r="S207" s="74">
        <f>INDEX(Incomplete_stream_anc_data!H:H, MATCH(Consolidated_stream_data!C207, Incomplete_stream_anc_data!B:B, 0))</f>
        <v>1</v>
      </c>
      <c r="T207">
        <f>INDEX(Incomplete_stream_anc_data!I:I, MATCH(Consolidated_stream_data!C207, Incomplete_stream_anc_data!B:B, 0))</f>
        <v>0</v>
      </c>
      <c r="U207">
        <f>INDEX(Incomplete_stream_anc_data!G:G, MATCH(Consolidated_stream_data!C207, Incomplete_stream_anc_data!B:B, 0))</f>
        <v>3.5</v>
      </c>
    </row>
    <row r="208" spans="1:21" x14ac:dyDescent="0.35">
      <c r="A208" s="16" t="s">
        <v>141</v>
      </c>
      <c r="B208" s="16" t="s">
        <v>143</v>
      </c>
      <c r="C208" s="6" t="str">
        <f t="shared" si="21"/>
        <v>Fagaitua_Tialu_42802</v>
      </c>
      <c r="D208" s="23">
        <v>42802</v>
      </c>
      <c r="E208" s="6" t="s">
        <v>103</v>
      </c>
      <c r="F208" s="6" t="s">
        <v>104</v>
      </c>
      <c r="G208" s="6">
        <f>INDEX(GIS_streams!D:D, MATCH(Consolidated_stream_data!I208, GIS_streams!G:G, 0))</f>
        <v>-14.268012000000001</v>
      </c>
      <c r="H208" s="6">
        <f>INDEX(GIS_streams!C:C, MATCH(Consolidated_stream_data!I208, GIS_streams!G:G, 0))</f>
        <v>-170.612202999999</v>
      </c>
      <c r="I208" s="6" t="str">
        <f t="shared" si="22"/>
        <v>Fagaitua_Tialu</v>
      </c>
      <c r="J208" s="6" t="s">
        <v>80</v>
      </c>
      <c r="K208" s="6">
        <v>1E-3</v>
      </c>
      <c r="L208" s="6">
        <v>1.4E-2</v>
      </c>
      <c r="M208" s="6">
        <v>3.5000000000000003E-2</v>
      </c>
      <c r="N208" s="25">
        <f t="shared" si="24"/>
        <v>7.1394404106606121E-2</v>
      </c>
      <c r="O208" s="25">
        <f t="shared" si="25"/>
        <v>0.99952165749248578</v>
      </c>
      <c r="P208" s="25">
        <f t="shared" si="26"/>
        <v>2.4988041437312147</v>
      </c>
      <c r="Q208" s="73">
        <f t="shared" si="23"/>
        <v>3.5697202053303068</v>
      </c>
      <c r="R208" s="25">
        <f t="shared" si="27"/>
        <v>3.5696294845986558</v>
      </c>
      <c r="S208" s="74">
        <f>INDEX(Incomplete_stream_anc_data!H:H, MATCH(Consolidated_stream_data!C208, Incomplete_stream_anc_data!B:B, 0))</f>
        <v>3</v>
      </c>
      <c r="T208">
        <f>INDEX(Incomplete_stream_anc_data!I:I, MATCH(Consolidated_stream_data!C208, Incomplete_stream_anc_data!B:B, 0))</f>
        <v>0</v>
      </c>
      <c r="U208">
        <f>INDEX(Incomplete_stream_anc_data!G:G, MATCH(Consolidated_stream_data!C208, Incomplete_stream_anc_data!B:B, 0))</f>
        <v>11.5</v>
      </c>
    </row>
    <row r="209" spans="1:21" x14ac:dyDescent="0.35">
      <c r="A209" s="16" t="s">
        <v>141</v>
      </c>
      <c r="B209" s="16" t="s">
        <v>143</v>
      </c>
      <c r="C209" s="6" t="str">
        <f t="shared" si="21"/>
        <v>Fagaitua_Siapapa_42802</v>
      </c>
      <c r="D209" s="23">
        <v>42802</v>
      </c>
      <c r="E209" s="6" t="s">
        <v>103</v>
      </c>
      <c r="F209" s="6" t="s">
        <v>105</v>
      </c>
      <c r="G209" s="6">
        <f>INDEX(GIS_streams!D:D, MATCH(Consolidated_stream_data!I209, GIS_streams!G:G, 0))</f>
        <v>-14.267779000000001</v>
      </c>
      <c r="H209" s="6">
        <f>INDEX(GIS_streams!C:C, MATCH(Consolidated_stream_data!I209, GIS_streams!G:G, 0))</f>
        <v>-170.61465899999899</v>
      </c>
      <c r="I209" s="6" t="str">
        <f t="shared" si="22"/>
        <v>Fagaitua_Siapapa</v>
      </c>
      <c r="J209" s="6" t="s">
        <v>80</v>
      </c>
      <c r="K209" s="6">
        <v>8.9999999999999993E-3</v>
      </c>
      <c r="L209" s="6">
        <v>6.0999999999999999E-2</v>
      </c>
      <c r="M209" s="6">
        <v>2.8000000000000001E-2</v>
      </c>
      <c r="N209" s="25">
        <f t="shared" si="24"/>
        <v>0.64254963695945511</v>
      </c>
      <c r="O209" s="25">
        <f t="shared" si="25"/>
        <v>4.3550586505029729</v>
      </c>
      <c r="P209" s="25">
        <f t="shared" si="26"/>
        <v>1.9990433149849716</v>
      </c>
      <c r="Q209" s="73">
        <f t="shared" si="23"/>
        <v>6.9966516024473995</v>
      </c>
      <c r="R209" s="25">
        <f t="shared" si="27"/>
        <v>6.9964637189315946</v>
      </c>
      <c r="S209" s="74">
        <f>INDEX(Incomplete_stream_anc_data!H:H, MATCH(Consolidated_stream_data!C209, Incomplete_stream_anc_data!B:B, 0))</f>
        <v>1</v>
      </c>
      <c r="T209">
        <f>INDEX(Incomplete_stream_anc_data!I:I, MATCH(Consolidated_stream_data!C209, Incomplete_stream_anc_data!B:B, 0))</f>
        <v>0</v>
      </c>
      <c r="U209">
        <f>INDEX(Incomplete_stream_anc_data!G:G, MATCH(Consolidated_stream_data!C209, Incomplete_stream_anc_data!B:B, 0))</f>
        <v>0.25</v>
      </c>
    </row>
    <row r="210" spans="1:21" x14ac:dyDescent="0.35">
      <c r="A210" s="16" t="s">
        <v>141</v>
      </c>
      <c r="B210" s="16" t="s">
        <v>143</v>
      </c>
      <c r="C210" s="6" t="str">
        <f t="shared" si="21"/>
        <v>Laulii_Vaitele_42803</v>
      </c>
      <c r="D210" s="23">
        <v>42803</v>
      </c>
      <c r="E210" s="6" t="s">
        <v>11</v>
      </c>
      <c r="F210" s="6" t="s">
        <v>94</v>
      </c>
      <c r="G210" s="6">
        <f>INDEX(GIS_streams!D:D, MATCH(Consolidated_stream_data!I210, GIS_streams!G:G, 0))</f>
        <v>-14.2878969999999</v>
      </c>
      <c r="H210" s="6">
        <f>INDEX(GIS_streams!C:C, MATCH(Consolidated_stream_data!I210, GIS_streams!G:G, 0))</f>
        <v>-170.653075</v>
      </c>
      <c r="I210" s="6" t="str">
        <f t="shared" si="22"/>
        <v>Laulii_Vaitele</v>
      </c>
      <c r="J210" s="6" t="s">
        <v>80</v>
      </c>
      <c r="K210" s="6">
        <v>2E-3</v>
      </c>
      <c r="L210" s="6">
        <v>2.8000000000000001E-2</v>
      </c>
      <c r="M210" s="6">
        <v>3.5999999999999997E-2</v>
      </c>
      <c r="N210" s="25">
        <f t="shared" si="24"/>
        <v>0.14278880821321224</v>
      </c>
      <c r="O210" s="25">
        <f t="shared" si="25"/>
        <v>1.9990433149849716</v>
      </c>
      <c r="P210" s="25">
        <f t="shared" si="26"/>
        <v>2.5701985478378204</v>
      </c>
      <c r="Q210" s="73">
        <f t="shared" si="23"/>
        <v>4.712030671036004</v>
      </c>
      <c r="R210" s="25">
        <f t="shared" si="27"/>
        <v>4.7119075627096354</v>
      </c>
      <c r="S210" s="74">
        <f>INDEX(Incomplete_stream_anc_data!H:H, MATCH(Consolidated_stream_data!C210, Incomplete_stream_anc_data!B:B, 0))</f>
        <v>3</v>
      </c>
      <c r="T210">
        <f>INDEX(Incomplete_stream_anc_data!I:I, MATCH(Consolidated_stream_data!C210, Incomplete_stream_anc_data!B:B, 0))</f>
        <v>0</v>
      </c>
      <c r="U210">
        <f>INDEX(Incomplete_stream_anc_data!G:G, MATCH(Consolidated_stream_data!C210, Incomplete_stream_anc_data!B:B, 0))</f>
        <v>9.75</v>
      </c>
    </row>
    <row r="211" spans="1:21" x14ac:dyDescent="0.35">
      <c r="A211" s="16" t="s">
        <v>141</v>
      </c>
      <c r="B211" s="16" t="s">
        <v>143</v>
      </c>
      <c r="C211" s="6" t="str">
        <f t="shared" si="21"/>
        <v>Masausi_Vaipito_42802</v>
      </c>
      <c r="D211" s="23">
        <v>42802</v>
      </c>
      <c r="E211" s="6" t="s">
        <v>107</v>
      </c>
      <c r="F211" s="6" t="s">
        <v>109</v>
      </c>
      <c r="G211" s="6">
        <f>INDEX(GIS_streams!D:D, MATCH(Consolidated_stream_data!I211, GIS_streams!G:G, 0))</f>
        <v>-14.259080000000001</v>
      </c>
      <c r="H211" s="6">
        <f>INDEX(GIS_streams!C:C, MATCH(Consolidated_stream_data!I211, GIS_streams!G:G, 0))</f>
        <v>-170.606361999999</v>
      </c>
      <c r="I211" s="6" t="str">
        <f t="shared" si="22"/>
        <v>Masausi_Vaipito</v>
      </c>
      <c r="J211" s="6" t="s">
        <v>80</v>
      </c>
      <c r="K211" s="6">
        <v>2E-3</v>
      </c>
      <c r="L211" s="6">
        <v>0.02</v>
      </c>
      <c r="M211" s="6">
        <v>5.6000000000000001E-2</v>
      </c>
      <c r="N211" s="25">
        <f t="shared" si="24"/>
        <v>0.14278880821321224</v>
      </c>
      <c r="O211" s="25">
        <f t="shared" si="25"/>
        <v>1.4278880821321225</v>
      </c>
      <c r="P211" s="25">
        <f t="shared" si="26"/>
        <v>3.9980866299699431</v>
      </c>
      <c r="Q211" s="73">
        <f t="shared" si="23"/>
        <v>5.5687635203152777</v>
      </c>
      <c r="R211" s="25">
        <f t="shared" si="27"/>
        <v>5.5686161212928704</v>
      </c>
      <c r="S211" s="74">
        <f>INDEX(Incomplete_stream_anc_data!H:H, MATCH(Consolidated_stream_data!C211, Incomplete_stream_anc_data!B:B, 0))</f>
        <v>1</v>
      </c>
      <c r="T211">
        <f>INDEX(Incomplete_stream_anc_data!I:I, MATCH(Consolidated_stream_data!C211, Incomplete_stream_anc_data!B:B, 0))</f>
        <v>0</v>
      </c>
      <c r="U211">
        <f>INDEX(Incomplete_stream_anc_data!G:G, MATCH(Consolidated_stream_data!C211, Incomplete_stream_anc_data!B:B, 0))</f>
        <v>28.25</v>
      </c>
    </row>
    <row r="212" spans="1:21" x14ac:dyDescent="0.35">
      <c r="A212" s="16" t="s">
        <v>141</v>
      </c>
      <c r="B212" s="16" t="s">
        <v>143</v>
      </c>
      <c r="C212" s="6" t="str">
        <f t="shared" si="21"/>
        <v>Masausi_Panata_42802</v>
      </c>
      <c r="D212" s="23">
        <v>42802</v>
      </c>
      <c r="E212" s="6" t="s">
        <v>107</v>
      </c>
      <c r="F212" s="6" t="s">
        <v>108</v>
      </c>
      <c r="G212" s="6">
        <f>INDEX(GIS_streams!D:D, MATCH(Consolidated_stream_data!I212, GIS_streams!G:G, 0))</f>
        <v>-14.258925</v>
      </c>
      <c r="H212" s="6">
        <f>INDEX(GIS_streams!C:C, MATCH(Consolidated_stream_data!I212, GIS_streams!G:G, 0))</f>
        <v>-170.60518300000001</v>
      </c>
      <c r="I212" s="6" t="str">
        <f t="shared" si="22"/>
        <v>Masausi_Panata</v>
      </c>
      <c r="J212" s="6" t="s">
        <v>80</v>
      </c>
      <c r="K212" s="6">
        <v>4.0000000000000001E-3</v>
      </c>
      <c r="L212" s="6">
        <v>2.4E-2</v>
      </c>
      <c r="M212" s="6">
        <v>3.1E-2</v>
      </c>
      <c r="N212" s="25">
        <f t="shared" si="24"/>
        <v>0.28557761642642449</v>
      </c>
      <c r="O212" s="25">
        <f t="shared" si="25"/>
        <v>1.713465698558547</v>
      </c>
      <c r="P212" s="25">
        <f t="shared" si="26"/>
        <v>2.2132265273047897</v>
      </c>
      <c r="Q212" s="73">
        <f t="shared" si="23"/>
        <v>4.2122698422897615</v>
      </c>
      <c r="R212" s="25">
        <f t="shared" si="27"/>
        <v>4.2121609035360814</v>
      </c>
      <c r="S212" s="74">
        <f>INDEX(Incomplete_stream_anc_data!H:H, MATCH(Consolidated_stream_data!C212, Incomplete_stream_anc_data!B:B, 0))</f>
        <v>4</v>
      </c>
      <c r="T212">
        <f>INDEX(Incomplete_stream_anc_data!I:I, MATCH(Consolidated_stream_data!C212, Incomplete_stream_anc_data!B:B, 0))</f>
        <v>0</v>
      </c>
      <c r="U212">
        <f>INDEX(Incomplete_stream_anc_data!G:G, MATCH(Consolidated_stream_data!C212, Incomplete_stream_anc_data!B:B, 0))</f>
        <v>7</v>
      </c>
    </row>
    <row r="213" spans="1:21" x14ac:dyDescent="0.35">
      <c r="A213" s="16" t="s">
        <v>141</v>
      </c>
      <c r="B213" s="16" t="s">
        <v>143</v>
      </c>
      <c r="C213" s="6" t="str">
        <f t="shared" si="21"/>
        <v>Masefau_Talaloa_42802</v>
      </c>
      <c r="D213" s="23">
        <v>42802</v>
      </c>
      <c r="E213" s="6" t="s">
        <v>110</v>
      </c>
      <c r="F213" s="6" t="s">
        <v>111</v>
      </c>
      <c r="G213" s="6">
        <f>INDEX(GIS_streams!D:D, MATCH(Consolidated_stream_data!I213, GIS_streams!G:G, 0))</f>
        <v>-14.255492</v>
      </c>
      <c r="H213" s="6">
        <f>INDEX(GIS_streams!C:C, MATCH(Consolidated_stream_data!I213, GIS_streams!G:G, 0))</f>
        <v>-170.63214300000001</v>
      </c>
      <c r="I213" s="6" t="str">
        <f t="shared" si="22"/>
        <v>Masefau_Talaloa</v>
      </c>
      <c r="J213" s="6" t="s">
        <v>80</v>
      </c>
      <c r="K213" s="6">
        <v>2E-3</v>
      </c>
      <c r="L213" s="6">
        <v>1.0999999999999999E-2</v>
      </c>
      <c r="M213" s="6">
        <v>0.14599999999999999</v>
      </c>
      <c r="N213" s="25">
        <f t="shared" si="24"/>
        <v>0.14278880821321224</v>
      </c>
      <c r="O213" s="25">
        <f t="shared" si="25"/>
        <v>0.78533844517266727</v>
      </c>
      <c r="P213" s="25">
        <f t="shared" si="26"/>
        <v>10.423582999564493</v>
      </c>
      <c r="Q213" s="73">
        <f t="shared" si="23"/>
        <v>11.351710252950372</v>
      </c>
      <c r="R213" s="25">
        <f t="shared" si="27"/>
        <v>19.477742422856767</v>
      </c>
      <c r="S213" s="74">
        <f>INDEX(Incomplete_stream_anc_data!H:H, MATCH(Consolidated_stream_data!C213, Incomplete_stream_anc_data!B:B, 0))</f>
        <v>2</v>
      </c>
      <c r="T213">
        <f>INDEX(Incomplete_stream_anc_data!I:I, MATCH(Consolidated_stream_data!C213, Incomplete_stream_anc_data!B:B, 0))</f>
        <v>15</v>
      </c>
      <c r="U213">
        <f>INDEX(Incomplete_stream_anc_data!G:G, MATCH(Consolidated_stream_data!C213, Incomplete_stream_anc_data!B:B, 0))</f>
        <v>8.5</v>
      </c>
    </row>
    <row r="214" spans="1:21" x14ac:dyDescent="0.35">
      <c r="A214" s="160" t="s">
        <v>141</v>
      </c>
      <c r="B214" s="160" t="s">
        <v>144</v>
      </c>
      <c r="C214" s="161" t="str">
        <f t="shared" si="21"/>
        <v>Fagatele_No name_42803</v>
      </c>
      <c r="D214" s="72">
        <v>42803</v>
      </c>
      <c r="E214" s="72" t="s">
        <v>106</v>
      </c>
      <c r="F214" s="161" t="s">
        <v>84</v>
      </c>
      <c r="G214" s="161">
        <f>INDEX(GIS_streams!D:D, MATCH(Consolidated_stream_data!I214, GIS_streams!G:G, 0))</f>
        <v>-14.365201000000001</v>
      </c>
      <c r="H214" s="161">
        <f>INDEX(GIS_streams!C:C, MATCH(Consolidated_stream_data!I214, GIS_streams!G:G, 0))</f>
        <v>-170.75969900000001</v>
      </c>
      <c r="I214" s="161" t="str">
        <f t="shared" si="22"/>
        <v>Fagatele_No name</v>
      </c>
      <c r="J214" s="161" t="s">
        <v>80</v>
      </c>
      <c r="K214" s="161">
        <v>0</v>
      </c>
      <c r="L214" s="161">
        <v>6.0000000000000001E-3</v>
      </c>
      <c r="M214" s="161">
        <v>2.8000000000000001E-2</v>
      </c>
      <c r="N214" s="25">
        <f t="shared" si="24"/>
        <v>0</v>
      </c>
      <c r="O214" s="25">
        <f t="shared" si="25"/>
        <v>0.42836642463963676</v>
      </c>
      <c r="P214" s="25">
        <f t="shared" si="26"/>
        <v>1.9990433149849716</v>
      </c>
      <c r="Q214" s="162">
        <f t="shared" si="23"/>
        <v>2.4274097396246082</v>
      </c>
      <c r="R214" s="25">
        <f t="shared" si="27"/>
        <v>2.4273514064876753</v>
      </c>
      <c r="S214" s="163">
        <v>0</v>
      </c>
      <c r="T214" s="163">
        <v>0</v>
      </c>
      <c r="U214" s="163">
        <v>0</v>
      </c>
    </row>
    <row r="215" spans="1:21" x14ac:dyDescent="0.35">
      <c r="A215" s="2" t="s">
        <v>145</v>
      </c>
      <c r="B215" s="2" t="s">
        <v>146</v>
      </c>
      <c r="C215" s="1" t="str">
        <f t="shared" si="21"/>
        <v>Amaluia_Vaipuna_42836</v>
      </c>
      <c r="D215" s="3">
        <v>42836</v>
      </c>
      <c r="E215" s="1" t="s">
        <v>2</v>
      </c>
      <c r="F215" s="1" t="s">
        <v>79</v>
      </c>
      <c r="G215" s="1">
        <f>INDEX(GIS_streams!D:D, MATCH(Consolidated_stream_data!I215, GIS_streams!G:G, 0))</f>
        <v>-14.3336229999999</v>
      </c>
      <c r="H215" s="1">
        <f>INDEX(GIS_streams!C:C, MATCH(Consolidated_stream_data!I215, GIS_streams!G:G, 0))</f>
        <v>-170.79196300000001</v>
      </c>
      <c r="I215" s="1" t="str">
        <f t="shared" si="22"/>
        <v>Amaluia_Vaipuna</v>
      </c>
      <c r="J215" s="1" t="s">
        <v>80</v>
      </c>
      <c r="K215" s="1">
        <v>1E-3</v>
      </c>
      <c r="L215" s="1">
        <v>4.7E-2</v>
      </c>
      <c r="M215" s="1">
        <v>8.0000000000000002E-3</v>
      </c>
      <c r="N215" s="25">
        <f t="shared" si="24"/>
        <v>7.1394404106606121E-2</v>
      </c>
      <c r="O215" s="25">
        <f t="shared" si="25"/>
        <v>3.3555369930104879</v>
      </c>
      <c r="P215" s="25">
        <f t="shared" si="26"/>
        <v>0.57115523285284897</v>
      </c>
      <c r="Q215" s="25">
        <f t="shared" si="23"/>
        <v>3.9980866299699431</v>
      </c>
      <c r="R215" s="25">
        <f t="shared" si="27"/>
        <v>3.9979837638902729</v>
      </c>
      <c r="S215">
        <f>INDEX(Incomplete_stream_anc_data!H:H, MATCH(Consolidated_stream_data!C215, Incomplete_stream_anc_data!B:B, 0))</f>
        <v>2</v>
      </c>
      <c r="T215">
        <f>INDEX(Incomplete_stream_anc_data!I:I, MATCH(Consolidated_stream_data!C215, Incomplete_stream_anc_data!B:B, 0))</f>
        <v>0</v>
      </c>
      <c r="U215">
        <f>INDEX(Incomplete_stream_anc_data!G:G, MATCH(Consolidated_stream_data!C215, Incomplete_stream_anc_data!B:B, 0))</f>
        <v>9.75</v>
      </c>
    </row>
    <row r="216" spans="1:21" x14ac:dyDescent="0.35">
      <c r="A216" s="2" t="s">
        <v>145</v>
      </c>
      <c r="B216" s="2" t="s">
        <v>146</v>
      </c>
      <c r="C216" s="1" t="str">
        <f t="shared" si="21"/>
        <v>Amanave_Puna_42836</v>
      </c>
      <c r="D216" s="3">
        <v>42836</v>
      </c>
      <c r="E216" s="1" t="s">
        <v>3</v>
      </c>
      <c r="F216" s="1" t="s">
        <v>82</v>
      </c>
      <c r="G216" s="1">
        <f>INDEX(GIS_streams!D:D, MATCH(Consolidated_stream_data!I216, GIS_streams!G:G, 0))</f>
        <v>-14.325013</v>
      </c>
      <c r="H216" s="1">
        <f>INDEX(GIS_streams!C:C, MATCH(Consolidated_stream_data!I216, GIS_streams!G:G, 0))</f>
        <v>-170.831087</v>
      </c>
      <c r="I216" s="1" t="str">
        <f t="shared" si="22"/>
        <v>Amanave_Puna</v>
      </c>
      <c r="J216" s="1" t="s">
        <v>80</v>
      </c>
      <c r="K216" s="1">
        <v>3.0000000000000001E-3</v>
      </c>
      <c r="L216" s="1">
        <v>3.9E-2</v>
      </c>
      <c r="M216" s="1">
        <v>3.0000000000000001E-3</v>
      </c>
      <c r="N216" s="25">
        <f t="shared" si="24"/>
        <v>0.21418321231981838</v>
      </c>
      <c r="O216" s="25">
        <f t="shared" si="25"/>
        <v>2.7843817601576388</v>
      </c>
      <c r="P216" s="25">
        <f t="shared" si="26"/>
        <v>0.21418321231981838</v>
      </c>
      <c r="Q216" s="25">
        <f t="shared" si="23"/>
        <v>3.2127481847972756</v>
      </c>
      <c r="R216" s="25">
        <f t="shared" si="27"/>
        <v>3.2126675851889739</v>
      </c>
      <c r="S216">
        <f>INDEX(Incomplete_stream_anc_data!H:H, MATCH(Consolidated_stream_data!C216, Incomplete_stream_anc_data!B:B, 0))</f>
        <v>1</v>
      </c>
      <c r="T216">
        <f>INDEX(Incomplete_stream_anc_data!I:I, MATCH(Consolidated_stream_data!C216, Incomplete_stream_anc_data!B:B, 0))</f>
        <v>0</v>
      </c>
      <c r="U216">
        <f>INDEX(Incomplete_stream_anc_data!G:G, MATCH(Consolidated_stream_data!C216, Incomplete_stream_anc_data!B:B, 0))</f>
        <v>10.75</v>
      </c>
    </row>
    <row r="217" spans="1:21" x14ac:dyDescent="0.35">
      <c r="A217" s="2" t="s">
        <v>145</v>
      </c>
      <c r="B217" s="2" t="s">
        <v>146</v>
      </c>
      <c r="C217" s="1" t="str">
        <f t="shared" si="21"/>
        <v>Amanave_Laloafu_42836</v>
      </c>
      <c r="D217" s="3">
        <v>42836</v>
      </c>
      <c r="E217" s="1" t="s">
        <v>3</v>
      </c>
      <c r="F217" s="1" t="s">
        <v>81</v>
      </c>
      <c r="G217" s="1">
        <f>INDEX(GIS_streams!D:D, MATCH(Consolidated_stream_data!I217, GIS_streams!G:G, 0))</f>
        <v>-14.325937</v>
      </c>
      <c r="H217" s="1">
        <f>INDEX(GIS_streams!C:C, MATCH(Consolidated_stream_data!I217, GIS_streams!G:G, 0))</f>
        <v>-170.830352</v>
      </c>
      <c r="I217" s="1" t="str">
        <f t="shared" si="22"/>
        <v>Amanave_Laloafu</v>
      </c>
      <c r="J217" s="1" t="s">
        <v>80</v>
      </c>
      <c r="K217" s="1">
        <v>2E-3</v>
      </c>
      <c r="L217" s="1">
        <v>2.1999999999999999E-2</v>
      </c>
      <c r="M217" s="1">
        <v>8.9999999999999993E-3</v>
      </c>
      <c r="N217" s="25">
        <f t="shared" si="24"/>
        <v>0.14278880821321224</v>
      </c>
      <c r="O217" s="25">
        <f t="shared" si="25"/>
        <v>1.5706768903453345</v>
      </c>
      <c r="P217" s="25">
        <f t="shared" si="26"/>
        <v>0.64254963695945511</v>
      </c>
      <c r="Q217" s="25">
        <f t="shared" si="23"/>
        <v>2.356015335518002</v>
      </c>
      <c r="R217" s="25">
        <f t="shared" si="27"/>
        <v>2.3559590266057389</v>
      </c>
      <c r="S217">
        <f>INDEX(Incomplete_stream_anc_data!H:H, MATCH(Consolidated_stream_data!C217, Incomplete_stream_anc_data!B:B, 0))</f>
        <v>2</v>
      </c>
      <c r="T217">
        <f>INDEX(Incomplete_stream_anc_data!I:I, MATCH(Consolidated_stream_data!C217, Incomplete_stream_anc_data!B:B, 0))</f>
        <v>0</v>
      </c>
      <c r="U217">
        <f>INDEX(Incomplete_stream_anc_data!G:G, MATCH(Consolidated_stream_data!C217, Incomplete_stream_anc_data!B:B, 0))</f>
        <v>1.5</v>
      </c>
    </row>
    <row r="218" spans="1:21" x14ac:dyDescent="0.35">
      <c r="A218" s="2" t="s">
        <v>145</v>
      </c>
      <c r="B218" s="2" t="s">
        <v>146</v>
      </c>
      <c r="C218" s="1" t="str">
        <f t="shared" si="21"/>
        <v>Asili_Asili_42836</v>
      </c>
      <c r="D218" s="3">
        <v>42836</v>
      </c>
      <c r="E218" s="1" t="s">
        <v>83</v>
      </c>
      <c r="F218" s="1" t="s">
        <v>83</v>
      </c>
      <c r="G218" s="1">
        <f>INDEX(GIS_streams!D:D, MATCH(Consolidated_stream_data!I218, GIS_streams!G:G, 0))</f>
        <v>-14.330902</v>
      </c>
      <c r="H218" s="1">
        <f>INDEX(GIS_streams!C:C, MATCH(Consolidated_stream_data!I218, GIS_streams!G:G, 0))</f>
        <v>-170.796165</v>
      </c>
      <c r="I218" s="1" t="str">
        <f t="shared" si="22"/>
        <v>Asili_Asili</v>
      </c>
      <c r="J218" s="1" t="s">
        <v>80</v>
      </c>
      <c r="K218" s="1">
        <v>1E-3</v>
      </c>
      <c r="L218" s="1">
        <v>1.9E-2</v>
      </c>
      <c r="M218" s="1">
        <v>2.1000000000000001E-2</v>
      </c>
      <c r="N218" s="25">
        <f t="shared" si="24"/>
        <v>7.1394404106606121E-2</v>
      </c>
      <c r="O218" s="25">
        <f t="shared" si="25"/>
        <v>1.3564936780255163</v>
      </c>
      <c r="P218" s="25">
        <f t="shared" si="26"/>
        <v>1.4992824862387286</v>
      </c>
      <c r="Q218" s="25">
        <f t="shared" si="23"/>
        <v>2.9271705683708511</v>
      </c>
      <c r="R218" s="25">
        <f t="shared" si="27"/>
        <v>2.9270980656612289</v>
      </c>
      <c r="S218">
        <f>INDEX(Incomplete_stream_anc_data!H:H, MATCH(Consolidated_stream_data!C218, Incomplete_stream_anc_data!B:B, 0))</f>
        <v>2</v>
      </c>
      <c r="T218">
        <f>INDEX(Incomplete_stream_anc_data!I:I, MATCH(Consolidated_stream_data!C218, Incomplete_stream_anc_data!B:B, 0))</f>
        <v>0</v>
      </c>
      <c r="U218">
        <f>INDEX(Incomplete_stream_anc_data!G:G, MATCH(Consolidated_stream_data!C218, Incomplete_stream_anc_data!B:B, 0))</f>
        <v>27</v>
      </c>
    </row>
    <row r="219" spans="1:21" s="74" customFormat="1" x14ac:dyDescent="0.35">
      <c r="A219" s="16" t="s">
        <v>145</v>
      </c>
      <c r="B219" s="16" t="s">
        <v>146</v>
      </c>
      <c r="C219" s="6" t="str">
        <f t="shared" si="21"/>
        <v>Fagaalu_Fagaalu_42836</v>
      </c>
      <c r="D219" s="23">
        <v>42836</v>
      </c>
      <c r="E219" s="6" t="s">
        <v>4</v>
      </c>
      <c r="F219" s="6" t="s">
        <v>4</v>
      </c>
      <c r="G219" s="6">
        <f>INDEX(GIS_streams!D:D, MATCH(Consolidated_stream_data!I219, GIS_streams!G:G, 0))</f>
        <v>-14.2914049999999</v>
      </c>
      <c r="H219" s="6">
        <f>INDEX(GIS_streams!C:C, MATCH(Consolidated_stream_data!I219, GIS_streams!G:G, 0))</f>
        <v>-170.683762</v>
      </c>
      <c r="I219" s="6" t="str">
        <f t="shared" si="22"/>
        <v>Fagaalu_Fagaalu</v>
      </c>
      <c r="J219" s="6" t="s">
        <v>80</v>
      </c>
      <c r="K219" s="6">
        <v>2E-3</v>
      </c>
      <c r="L219" s="6">
        <v>6.9000000000000006E-2</v>
      </c>
      <c r="M219" s="6">
        <v>5.0000000000000001E-3</v>
      </c>
      <c r="N219" s="25">
        <f t="shared" si="24"/>
        <v>0.14278880821321224</v>
      </c>
      <c r="O219" s="25">
        <f t="shared" si="25"/>
        <v>4.9262138833558229</v>
      </c>
      <c r="P219" s="25">
        <f t="shared" si="26"/>
        <v>0.35697202053303062</v>
      </c>
      <c r="Q219" s="73">
        <f t="shared" si="23"/>
        <v>5.4259747121020654</v>
      </c>
      <c r="R219" s="25">
        <f t="shared" si="27"/>
        <v>5.4258313615289975</v>
      </c>
      <c r="S219" s="74">
        <f>INDEX(Incomplete_stream_anc_data!H:H, MATCH(Consolidated_stream_data!C219, Incomplete_stream_anc_data!B:B, 0))</f>
        <v>3</v>
      </c>
      <c r="T219">
        <f>INDEX(Incomplete_stream_anc_data!I:I, MATCH(Consolidated_stream_data!C219, Incomplete_stream_anc_data!B:B, 0))</f>
        <v>0</v>
      </c>
      <c r="U219">
        <f>INDEX(Incomplete_stream_anc_data!G:G, MATCH(Consolidated_stream_data!C219, Incomplete_stream_anc_data!B:B, 0))</f>
        <v>5</v>
      </c>
    </row>
    <row r="220" spans="1:21" s="74" customFormat="1" x14ac:dyDescent="0.35">
      <c r="A220" s="16" t="s">
        <v>145</v>
      </c>
      <c r="B220" s="16" t="s">
        <v>146</v>
      </c>
      <c r="C220" s="6" t="str">
        <f t="shared" si="21"/>
        <v>Fagamalo_Matavai_42836</v>
      </c>
      <c r="D220" s="23">
        <v>42836</v>
      </c>
      <c r="E220" s="6" t="s">
        <v>85</v>
      </c>
      <c r="F220" s="6" t="s">
        <v>86</v>
      </c>
      <c r="G220" s="6">
        <f>INDEX(GIS_streams!D:D, MATCH(Consolidated_stream_data!I220, GIS_streams!G:G, 0))</f>
        <v>-14.298992</v>
      </c>
      <c r="H220" s="6">
        <f>INDEX(GIS_streams!C:C, MATCH(Consolidated_stream_data!I220, GIS_streams!G:G, 0))</f>
        <v>-170.81014400000001</v>
      </c>
      <c r="I220" s="6" t="str">
        <f t="shared" si="22"/>
        <v>Fagamalo_Matavai</v>
      </c>
      <c r="J220" s="6" t="s">
        <v>80</v>
      </c>
      <c r="K220" s="6">
        <v>0</v>
      </c>
      <c r="L220" s="6">
        <v>2.1999999999999999E-2</v>
      </c>
      <c r="M220" s="6">
        <v>2.1999999999999999E-2</v>
      </c>
      <c r="N220" s="25">
        <f t="shared" si="24"/>
        <v>0</v>
      </c>
      <c r="O220" s="25">
        <f t="shared" si="25"/>
        <v>1.5706768903453345</v>
      </c>
      <c r="P220" s="25">
        <f t="shared" si="26"/>
        <v>1.5706768903453345</v>
      </c>
      <c r="Q220" s="73">
        <f t="shared" si="23"/>
        <v>3.1413537806906691</v>
      </c>
      <c r="R220" s="25">
        <f t="shared" si="27"/>
        <v>3.1412752053070374</v>
      </c>
      <c r="S220" s="74">
        <f>INDEX(Incomplete_stream_anc_data!H:H, MATCH(Consolidated_stream_data!C220, Incomplete_stream_anc_data!B:B, 0))</f>
        <v>3</v>
      </c>
      <c r="T220">
        <f>INDEX(Incomplete_stream_anc_data!I:I, MATCH(Consolidated_stream_data!C220, Incomplete_stream_anc_data!B:B, 0))</f>
        <v>0</v>
      </c>
      <c r="U220">
        <f>INDEX(Incomplete_stream_anc_data!G:G, MATCH(Consolidated_stream_data!C220, Incomplete_stream_anc_data!B:B, 0))</f>
        <v>5</v>
      </c>
    </row>
    <row r="221" spans="1:21" x14ac:dyDescent="0.35">
      <c r="A221" s="2" t="s">
        <v>145</v>
      </c>
      <c r="B221" s="2" t="s">
        <v>146</v>
      </c>
      <c r="C221" s="1" t="str">
        <f t="shared" si="21"/>
        <v>Leone_Leafu_42836</v>
      </c>
      <c r="D221" s="3">
        <v>42836</v>
      </c>
      <c r="E221" s="1" t="s">
        <v>5</v>
      </c>
      <c r="F221" s="1" t="s">
        <v>87</v>
      </c>
      <c r="G221" s="1">
        <f>INDEX(GIS_streams!D:D, MATCH(Consolidated_stream_data!I221, GIS_streams!G:G, 0))</f>
        <v>-14.335437000000001</v>
      </c>
      <c r="H221" s="1">
        <f>INDEX(GIS_streams!C:C, MATCH(Consolidated_stream_data!I221, GIS_streams!G:G, 0))</f>
        <v>-170.786172999999</v>
      </c>
      <c r="I221" s="1" t="str">
        <f t="shared" si="22"/>
        <v>Leone_Leafu</v>
      </c>
      <c r="J221" s="1" t="s">
        <v>80</v>
      </c>
      <c r="K221" s="1">
        <v>1E-3</v>
      </c>
      <c r="L221" s="1">
        <v>9.1999999999999998E-2</v>
      </c>
      <c r="M221" s="1">
        <v>7.0000000000000001E-3</v>
      </c>
      <c r="N221" s="25">
        <f t="shared" si="24"/>
        <v>7.1394404106606121E-2</v>
      </c>
      <c r="O221" s="25">
        <f t="shared" si="25"/>
        <v>6.5682851778077636</v>
      </c>
      <c r="P221" s="25">
        <f t="shared" si="26"/>
        <v>0.49976082874624289</v>
      </c>
      <c r="Q221" s="25">
        <f t="shared" si="23"/>
        <v>7.1394404106606117</v>
      </c>
      <c r="R221" s="25">
        <f t="shared" si="27"/>
        <v>7.1392484786954666</v>
      </c>
      <c r="S221">
        <f>INDEX(Incomplete_stream_anc_data!H:H, MATCH(Consolidated_stream_data!C221, Incomplete_stream_anc_data!B:B, 0))</f>
        <v>3</v>
      </c>
      <c r="T221">
        <f>INDEX(Incomplete_stream_anc_data!I:I, MATCH(Consolidated_stream_data!C221, Incomplete_stream_anc_data!B:B, 0))</f>
        <v>0</v>
      </c>
      <c r="U221">
        <f>INDEX(Incomplete_stream_anc_data!G:G, MATCH(Consolidated_stream_data!C221, Incomplete_stream_anc_data!B:B, 0))</f>
        <v>9.5</v>
      </c>
    </row>
    <row r="222" spans="1:21" x14ac:dyDescent="0.35">
      <c r="A222" s="2" t="s">
        <v>145</v>
      </c>
      <c r="B222" s="2" t="s">
        <v>146</v>
      </c>
      <c r="C222" s="1" t="str">
        <f t="shared" si="21"/>
        <v>Maloata_Maloata_42836</v>
      </c>
      <c r="D222" s="3">
        <v>42836</v>
      </c>
      <c r="E222" s="1" t="s">
        <v>88</v>
      </c>
      <c r="F222" s="1" t="s">
        <v>88</v>
      </c>
      <c r="G222" s="1">
        <f>INDEX(GIS_streams!D:D, MATCH(Consolidated_stream_data!I222, GIS_streams!G:G, 0))</f>
        <v>-14.304018018700001</v>
      </c>
      <c r="H222" s="1">
        <f>INDEX(GIS_streams!C:C, MATCH(Consolidated_stream_data!I222, GIS_streams!G:G, 0))</f>
        <v>-170.815471132</v>
      </c>
      <c r="I222" s="1" t="str">
        <f t="shared" si="22"/>
        <v>Maloata_Maloata</v>
      </c>
      <c r="J222" s="1" t="s">
        <v>80</v>
      </c>
      <c r="K222" s="1">
        <v>1E-3</v>
      </c>
      <c r="L222" s="1">
        <v>2.7E-2</v>
      </c>
      <c r="M222" s="1">
        <v>1.7000000000000001E-2</v>
      </c>
      <c r="N222" s="25">
        <f t="shared" si="24"/>
        <v>7.1394404106606121E-2</v>
      </c>
      <c r="O222" s="25">
        <f t="shared" si="25"/>
        <v>1.9276489108783652</v>
      </c>
      <c r="P222" s="25">
        <f t="shared" si="26"/>
        <v>1.2137048698123041</v>
      </c>
      <c r="Q222" s="25">
        <f t="shared" si="23"/>
        <v>3.2127481847972752</v>
      </c>
      <c r="R222" s="25">
        <f t="shared" si="27"/>
        <v>3.2126675851889734</v>
      </c>
      <c r="S222">
        <f>INDEX(Incomplete_stream_anc_data!H:H, MATCH(Consolidated_stream_data!C222, Incomplete_stream_anc_data!B:B, 0))</f>
        <v>2</v>
      </c>
      <c r="T222">
        <f>INDEX(Incomplete_stream_anc_data!I:I, MATCH(Consolidated_stream_data!C222, Incomplete_stream_anc_data!B:B, 0))</f>
        <v>0</v>
      </c>
      <c r="U222">
        <f>INDEX(Incomplete_stream_anc_data!G:G, MATCH(Consolidated_stream_data!C222, Incomplete_stream_anc_data!B:B, 0))</f>
        <v>11.811030000000001</v>
      </c>
    </row>
    <row r="223" spans="1:21" x14ac:dyDescent="0.35">
      <c r="A223" s="2" t="s">
        <v>145</v>
      </c>
      <c r="B223" s="2" t="s">
        <v>146</v>
      </c>
      <c r="C223" s="1" t="str">
        <f t="shared" si="21"/>
        <v>Matuu_Afuelo_42836</v>
      </c>
      <c r="D223" s="3">
        <v>42836</v>
      </c>
      <c r="E223" s="1" t="s">
        <v>89</v>
      </c>
      <c r="F223" s="1" t="s">
        <v>90</v>
      </c>
      <c r="G223" s="1">
        <f>INDEX(GIS_streams!D:D, MATCH(Consolidated_stream_data!I223, GIS_streams!G:G, 0))</f>
        <v>-14.29884</v>
      </c>
      <c r="H223" s="1">
        <f>INDEX(GIS_streams!C:C, MATCH(Consolidated_stream_data!I223, GIS_streams!G:G, 0))</f>
        <v>-170.68323899999899</v>
      </c>
      <c r="I223" s="1" t="str">
        <f t="shared" si="22"/>
        <v>Matuu_Afuelo</v>
      </c>
      <c r="J223" s="1" t="s">
        <v>80</v>
      </c>
      <c r="K223" s="1">
        <v>2E-3</v>
      </c>
      <c r="L223" s="1">
        <v>3.4000000000000002E-2</v>
      </c>
      <c r="M223" s="1">
        <v>0.01</v>
      </c>
      <c r="N223" s="25">
        <f t="shared" si="24"/>
        <v>0.14278880821321224</v>
      </c>
      <c r="O223" s="25">
        <f t="shared" si="25"/>
        <v>2.4274097396246082</v>
      </c>
      <c r="P223" s="25">
        <f t="shared" si="26"/>
        <v>0.71394404106606124</v>
      </c>
      <c r="Q223" s="25">
        <f t="shared" si="23"/>
        <v>3.2841425889038818</v>
      </c>
      <c r="R223" s="25">
        <f t="shared" si="27"/>
        <v>3.2840599650709104</v>
      </c>
      <c r="S223">
        <f>INDEX(Incomplete_stream_anc_data!H:H, MATCH(Consolidated_stream_data!C223, Incomplete_stream_anc_data!B:B, 0))</f>
        <v>2</v>
      </c>
      <c r="T223">
        <f>INDEX(Incomplete_stream_anc_data!I:I, MATCH(Consolidated_stream_data!C223, Incomplete_stream_anc_data!B:B, 0))</f>
        <v>0</v>
      </c>
      <c r="U223">
        <f>INDEX(Incomplete_stream_anc_data!G:G, MATCH(Consolidated_stream_data!C223, Incomplete_stream_anc_data!B:B, 0))</f>
        <v>28.25</v>
      </c>
    </row>
    <row r="224" spans="1:21" x14ac:dyDescent="0.35">
      <c r="A224" s="2" t="s">
        <v>145</v>
      </c>
      <c r="B224" s="2" t="s">
        <v>146</v>
      </c>
      <c r="C224" s="1" t="str">
        <f t="shared" si="21"/>
        <v>Nua-Seetaga_Saonapule_42836</v>
      </c>
      <c r="D224" s="3">
        <v>42836</v>
      </c>
      <c r="E224" s="1" t="s">
        <v>6</v>
      </c>
      <c r="F224" s="1" t="s">
        <v>91</v>
      </c>
      <c r="G224" s="1">
        <f>INDEX(GIS_streams!D:D, MATCH(Consolidated_stream_data!I224, GIS_streams!G:G, 0))</f>
        <v>-14.32586</v>
      </c>
      <c r="H224" s="1">
        <f>INDEX(GIS_streams!C:C, MATCH(Consolidated_stream_data!I224, GIS_streams!G:G, 0))</f>
        <v>-170.811364</v>
      </c>
      <c r="I224" s="1" t="str">
        <f t="shared" si="22"/>
        <v>Nua-Seetaga_Saonapule</v>
      </c>
      <c r="J224" s="1" t="s">
        <v>80</v>
      </c>
      <c r="K224" s="1">
        <v>1E-3</v>
      </c>
      <c r="L224" s="1">
        <v>2.9000000000000001E-2</v>
      </c>
      <c r="M224" s="1">
        <v>8.0000000000000002E-3</v>
      </c>
      <c r="N224" s="25">
        <f t="shared" si="24"/>
        <v>7.1394404106606121E-2</v>
      </c>
      <c r="O224" s="25">
        <f t="shared" si="25"/>
        <v>2.0704377190915775</v>
      </c>
      <c r="P224" s="25">
        <f t="shared" si="26"/>
        <v>0.57115523285284897</v>
      </c>
      <c r="Q224" s="25">
        <f t="shared" si="23"/>
        <v>2.7129873560510327</v>
      </c>
      <c r="R224" s="25">
        <f t="shared" si="27"/>
        <v>2.7129209260154203</v>
      </c>
      <c r="S224">
        <f>INDEX(Incomplete_stream_anc_data!H:H, MATCH(Consolidated_stream_data!C224, Incomplete_stream_anc_data!B:B, 0))</f>
        <v>3</v>
      </c>
      <c r="T224">
        <f>INDEX(Incomplete_stream_anc_data!I:I, MATCH(Consolidated_stream_data!C224, Incomplete_stream_anc_data!B:B, 0))</f>
        <v>0</v>
      </c>
      <c r="U224">
        <f>INDEX(Incomplete_stream_anc_data!G:G, MATCH(Consolidated_stream_data!C224, Incomplete_stream_anc_data!B:B, 0))</f>
        <v>21</v>
      </c>
    </row>
    <row r="225" spans="1:21" x14ac:dyDescent="0.35">
      <c r="A225" s="2" t="s">
        <v>145</v>
      </c>
      <c r="B225" s="2" t="s">
        <v>146</v>
      </c>
      <c r="C225" s="1" t="str">
        <f t="shared" si="21"/>
        <v>Nuuuli_Amalie_42836</v>
      </c>
      <c r="D225" s="3">
        <v>42836</v>
      </c>
      <c r="E225" s="1" t="s">
        <v>92</v>
      </c>
      <c r="F225" s="1" t="s">
        <v>93</v>
      </c>
      <c r="G225" s="1">
        <f>INDEX(GIS_streams!D:D, MATCH(Consolidated_stream_data!I225, GIS_streams!G:G, 0))</f>
        <v>-14.310904000000001</v>
      </c>
      <c r="H225" s="1">
        <f>INDEX(GIS_streams!C:C, MATCH(Consolidated_stream_data!I225, GIS_streams!G:G, 0))</f>
        <v>-170.69734</v>
      </c>
      <c r="I225" s="1" t="str">
        <f t="shared" si="22"/>
        <v>Nuuuli_Amalie</v>
      </c>
      <c r="J225" s="1" t="s">
        <v>80</v>
      </c>
      <c r="K225" s="1">
        <v>2E-3</v>
      </c>
      <c r="L225" s="1">
        <v>6.6000000000000003E-2</v>
      </c>
      <c r="M225" s="1">
        <v>2E-3</v>
      </c>
      <c r="N225" s="25">
        <f t="shared" si="24"/>
        <v>0.14278880821321224</v>
      </c>
      <c r="O225" s="25">
        <f t="shared" si="25"/>
        <v>4.712030671036004</v>
      </c>
      <c r="P225" s="25">
        <f t="shared" si="26"/>
        <v>0.14278880821321224</v>
      </c>
      <c r="Q225" s="25">
        <f t="shared" si="23"/>
        <v>4.9976082874624286</v>
      </c>
      <c r="R225" s="25">
        <f t="shared" si="27"/>
        <v>4.9974770822373804</v>
      </c>
      <c r="S225">
        <f>INDEX(Incomplete_stream_anc_data!H:H, MATCH(Consolidated_stream_data!C225, Incomplete_stream_anc_data!B:B, 0))</f>
        <v>3</v>
      </c>
      <c r="T225">
        <f>INDEX(Incomplete_stream_anc_data!I:I, MATCH(Consolidated_stream_data!C225, Incomplete_stream_anc_data!B:B, 0))</f>
        <v>0</v>
      </c>
      <c r="U225">
        <f>INDEX(Incomplete_stream_anc_data!G:G, MATCH(Consolidated_stream_data!C225, Incomplete_stream_anc_data!B:B, 0))</f>
        <v>10.75</v>
      </c>
    </row>
    <row r="226" spans="1:21" x14ac:dyDescent="0.35">
      <c r="A226" s="2" t="s">
        <v>145</v>
      </c>
      <c r="B226" s="2" t="s">
        <v>146</v>
      </c>
      <c r="C226" s="1" t="str">
        <f t="shared" si="21"/>
        <v>Poloa_Vaitele_42836</v>
      </c>
      <c r="D226" s="3">
        <v>42836</v>
      </c>
      <c r="E226" s="1" t="s">
        <v>7</v>
      </c>
      <c r="F226" s="1" t="s">
        <v>94</v>
      </c>
      <c r="G226" s="1">
        <f>INDEX(GIS_streams!D:D, MATCH(Consolidated_stream_data!I226, GIS_streams!G:G, 0))</f>
        <v>-14.3142219999999</v>
      </c>
      <c r="H226" s="1">
        <f>INDEX(GIS_streams!C:C, MATCH(Consolidated_stream_data!I226, GIS_streams!G:G, 0))</f>
        <v>-170.833236</v>
      </c>
      <c r="I226" s="1" t="str">
        <f t="shared" si="22"/>
        <v>Poloa_Vaitele</v>
      </c>
      <c r="J226" s="1" t="s">
        <v>80</v>
      </c>
      <c r="K226" s="1">
        <v>1E-3</v>
      </c>
      <c r="L226" s="1">
        <v>5.8999999999999997E-2</v>
      </c>
      <c r="M226" s="1">
        <v>5.0000000000000001E-3</v>
      </c>
      <c r="N226" s="25">
        <f t="shared" si="24"/>
        <v>7.1394404106606121E-2</v>
      </c>
      <c r="O226" s="25">
        <f t="shared" si="25"/>
        <v>4.2122698422897606</v>
      </c>
      <c r="P226" s="25">
        <f t="shared" si="26"/>
        <v>0.35697202053303062</v>
      </c>
      <c r="Q226" s="25">
        <f t="shared" si="23"/>
        <v>4.6406362669293966</v>
      </c>
      <c r="R226" s="25">
        <f t="shared" si="27"/>
        <v>4.6405151828276976</v>
      </c>
      <c r="S226">
        <f>INDEX(Incomplete_stream_anc_data!H:H, MATCH(Consolidated_stream_data!C226, Incomplete_stream_anc_data!B:B, 0))</f>
        <v>3</v>
      </c>
      <c r="T226">
        <f>INDEX(Incomplete_stream_anc_data!I:I, MATCH(Consolidated_stream_data!C226, Incomplete_stream_anc_data!B:B, 0))</f>
        <v>0</v>
      </c>
      <c r="U226">
        <f>INDEX(Incomplete_stream_anc_data!G:G, MATCH(Consolidated_stream_data!C226, Incomplete_stream_anc_data!B:B, 0))</f>
        <v>8.25</v>
      </c>
    </row>
    <row r="227" spans="1:21" x14ac:dyDescent="0.35">
      <c r="A227" s="2" t="s">
        <v>145</v>
      </c>
      <c r="B227" s="2" t="s">
        <v>147</v>
      </c>
      <c r="C227" s="1" t="str">
        <f t="shared" si="21"/>
        <v>Alega_Alega_42837</v>
      </c>
      <c r="D227" s="3">
        <v>42837</v>
      </c>
      <c r="E227" s="1" t="s">
        <v>8</v>
      </c>
      <c r="F227" s="1" t="s">
        <v>8</v>
      </c>
      <c r="G227" s="1">
        <f>INDEX(GIS_streams!D:D, MATCH(Consolidated_stream_data!I227, GIS_streams!G:G, 0))</f>
        <v>-14.2798789999999</v>
      </c>
      <c r="H227" s="1">
        <f>INDEX(GIS_streams!C:C, MATCH(Consolidated_stream_data!I227, GIS_streams!G:G, 0))</f>
        <v>-170.637811</v>
      </c>
      <c r="I227" s="1" t="str">
        <f t="shared" si="22"/>
        <v>Alega_Alega</v>
      </c>
      <c r="J227" s="1" t="s">
        <v>80</v>
      </c>
      <c r="K227" s="1">
        <v>1E-3</v>
      </c>
      <c r="L227" s="1">
        <v>7.2999999999999995E-2</v>
      </c>
      <c r="M227" s="1">
        <v>2.1000000000000001E-2</v>
      </c>
      <c r="N227" s="25">
        <f t="shared" si="24"/>
        <v>7.1394404106606121E-2</v>
      </c>
      <c r="O227" s="25">
        <f t="shared" si="25"/>
        <v>5.2117914997822465</v>
      </c>
      <c r="P227" s="25">
        <f t="shared" si="26"/>
        <v>1.4992824862387286</v>
      </c>
      <c r="Q227" s="25">
        <f t="shared" si="23"/>
        <v>6.7824683901275806</v>
      </c>
      <c r="R227" s="25">
        <f t="shared" si="27"/>
        <v>6.7822865792857847</v>
      </c>
      <c r="S227">
        <f>INDEX(Incomplete_stream_anc_data!H:H, MATCH(Consolidated_stream_data!C227, Incomplete_stream_anc_data!B:B, 0))</f>
        <v>4</v>
      </c>
      <c r="T227">
        <f>INDEX(Incomplete_stream_anc_data!I:I, MATCH(Consolidated_stream_data!C227, Incomplete_stream_anc_data!B:B, 0))</f>
        <v>0</v>
      </c>
      <c r="U227">
        <f>INDEX(Incomplete_stream_anc_data!G:G, MATCH(Consolidated_stream_data!C227, Incomplete_stream_anc_data!B:B, 0))</f>
        <v>7.5</v>
      </c>
    </row>
    <row r="228" spans="1:21" x14ac:dyDescent="0.35">
      <c r="A228" s="2" t="s">
        <v>145</v>
      </c>
      <c r="B228" s="2" t="s">
        <v>147</v>
      </c>
      <c r="C228" s="1" t="str">
        <f t="shared" si="21"/>
        <v>Alofau_Nuu_42837</v>
      </c>
      <c r="D228" s="3">
        <v>42837</v>
      </c>
      <c r="E228" s="1" t="s">
        <v>96</v>
      </c>
      <c r="F228" s="1" t="s">
        <v>98</v>
      </c>
      <c r="G228" s="1">
        <f>INDEX(GIS_streams!D:D, MATCH(Consolidated_stream_data!I228, GIS_streams!G:G, 0))</f>
        <v>-14.276094000000001</v>
      </c>
      <c r="H228" s="1">
        <f>INDEX(GIS_streams!C:C, MATCH(Consolidated_stream_data!I228, GIS_streams!G:G, 0))</f>
        <v>-170.60317699999899</v>
      </c>
      <c r="I228" s="1" t="str">
        <f t="shared" si="22"/>
        <v>Alofau_Nuu</v>
      </c>
      <c r="J228" s="1" t="s">
        <v>80</v>
      </c>
      <c r="K228" s="1">
        <v>0.01</v>
      </c>
      <c r="L228" s="1">
        <v>7.8E-2</v>
      </c>
      <c r="M228" s="1">
        <v>2.5999999999999999E-2</v>
      </c>
      <c r="N228" s="25">
        <f t="shared" si="24"/>
        <v>0.71394404106606124</v>
      </c>
      <c r="O228" s="25">
        <f t="shared" si="25"/>
        <v>5.5687635203152777</v>
      </c>
      <c r="P228" s="25">
        <f t="shared" si="26"/>
        <v>1.8562545067717591</v>
      </c>
      <c r="Q228" s="25">
        <f t="shared" si="23"/>
        <v>8.1389620681530968</v>
      </c>
      <c r="R228" s="25">
        <f t="shared" si="27"/>
        <v>8.1387417970425737</v>
      </c>
      <c r="S228">
        <f>INDEX(Incomplete_stream_anc_data!H:H, MATCH(Consolidated_stream_data!C228, Incomplete_stream_anc_data!B:B, 0))</f>
        <v>2</v>
      </c>
      <c r="T228">
        <f>INDEX(Incomplete_stream_anc_data!I:I, MATCH(Consolidated_stream_data!C228, Incomplete_stream_anc_data!B:B, 0))</f>
        <v>0</v>
      </c>
      <c r="U228">
        <f>INDEX(Incomplete_stream_anc_data!G:G, MATCH(Consolidated_stream_data!C228, Incomplete_stream_anc_data!B:B, 0))</f>
        <v>2.75</v>
      </c>
    </row>
    <row r="229" spans="1:21" x14ac:dyDescent="0.35">
      <c r="A229" s="2" t="s">
        <v>145</v>
      </c>
      <c r="B229" s="2" t="s">
        <v>147</v>
      </c>
      <c r="C229" s="1" t="str">
        <f t="shared" si="21"/>
        <v>Alofau_Fogalilima_42837</v>
      </c>
      <c r="D229" s="3">
        <v>42837</v>
      </c>
      <c r="E229" s="1" t="s">
        <v>96</v>
      </c>
      <c r="F229" s="1" t="s">
        <v>97</v>
      </c>
      <c r="G229" s="1">
        <f>INDEX(GIS_streams!D:D, MATCH(Consolidated_stream_data!I229, GIS_streams!G:G, 0))</f>
        <v>-14.2735679999999</v>
      </c>
      <c r="H229" s="1">
        <f>INDEX(GIS_streams!C:C, MATCH(Consolidated_stream_data!I229, GIS_streams!G:G, 0))</f>
        <v>-170.60415</v>
      </c>
      <c r="I229" s="1" t="str">
        <f t="shared" si="22"/>
        <v>Alofau_Fogalilima</v>
      </c>
      <c r="J229" s="1" t="s">
        <v>80</v>
      </c>
      <c r="K229" s="1">
        <v>2E-3</v>
      </c>
      <c r="L229" s="1">
        <v>3.5000000000000003E-2</v>
      </c>
      <c r="M229" s="1">
        <v>2.1999999999999999E-2</v>
      </c>
      <c r="N229" s="25">
        <f t="shared" si="24"/>
        <v>0.14278880821321224</v>
      </c>
      <c r="O229" s="25">
        <f t="shared" si="25"/>
        <v>2.4988041437312147</v>
      </c>
      <c r="P229" s="25">
        <f t="shared" si="26"/>
        <v>1.5706768903453345</v>
      </c>
      <c r="Q229" s="25">
        <f t="shared" si="23"/>
        <v>4.2122698422897615</v>
      </c>
      <c r="R229" s="25">
        <f t="shared" si="27"/>
        <v>4.8468092192837</v>
      </c>
      <c r="S229">
        <f>INDEX(Incomplete_stream_anc_data!H:H, MATCH(Consolidated_stream_data!C229, Incomplete_stream_anc_data!B:B, 0))</f>
        <v>2</v>
      </c>
      <c r="T229">
        <f>INDEX(Incomplete_stream_anc_data!I:I, MATCH(Consolidated_stream_data!C229, Incomplete_stream_anc_data!B:B, 0))</f>
        <v>5</v>
      </c>
      <c r="U229">
        <f>INDEX(Incomplete_stream_anc_data!G:G, MATCH(Consolidated_stream_data!C229, Incomplete_stream_anc_data!B:B, 0))</f>
        <v>16</v>
      </c>
    </row>
    <row r="230" spans="1:21" x14ac:dyDescent="0.35">
      <c r="A230" s="2" t="s">
        <v>145</v>
      </c>
      <c r="B230" s="2" t="s">
        <v>147</v>
      </c>
      <c r="C230" s="1" t="str">
        <f t="shared" si="21"/>
        <v>Amaua_No name_42837</v>
      </c>
      <c r="D230" s="3">
        <v>42837</v>
      </c>
      <c r="E230" s="1" t="s">
        <v>10</v>
      </c>
      <c r="F230" s="1" t="s">
        <v>84</v>
      </c>
      <c r="G230" s="1">
        <f>INDEX(GIS_streams!D:D, MATCH(Consolidated_stream_data!I230, GIS_streams!G:G, 0))</f>
        <v>-14.272437</v>
      </c>
      <c r="H230" s="1">
        <f>INDEX(GIS_streams!C:C, MATCH(Consolidated_stream_data!I230, GIS_streams!G:G, 0))</f>
        <v>-170.623662</v>
      </c>
      <c r="I230" s="1" t="str">
        <f t="shared" si="22"/>
        <v>Amaua_No name</v>
      </c>
      <c r="J230" s="1" t="s">
        <v>80</v>
      </c>
      <c r="K230" s="1">
        <v>2E-3</v>
      </c>
      <c r="L230" s="1">
        <v>2.1000000000000001E-2</v>
      </c>
      <c r="M230" s="1">
        <v>0.01</v>
      </c>
      <c r="N230" s="25">
        <f t="shared" si="24"/>
        <v>0.14278880821321224</v>
      </c>
      <c r="O230" s="25">
        <f t="shared" si="25"/>
        <v>1.4992824862387286</v>
      </c>
      <c r="P230" s="25">
        <f t="shared" si="26"/>
        <v>0.71394404106606124</v>
      </c>
      <c r="Q230" s="25">
        <f t="shared" si="23"/>
        <v>2.356015335518002</v>
      </c>
      <c r="R230" s="25">
        <f t="shared" si="27"/>
        <v>2.3559590266057389</v>
      </c>
      <c r="S230">
        <f>INDEX(Incomplete_stream_anc_data!H:H, MATCH(Consolidated_stream_data!C230, Incomplete_stream_anc_data!B:B, 0))</f>
        <v>3</v>
      </c>
      <c r="T230">
        <f>INDEX(Incomplete_stream_anc_data!I:I, MATCH(Consolidated_stream_data!C230, Incomplete_stream_anc_data!B:B, 0))</f>
        <v>0</v>
      </c>
      <c r="U230">
        <f>INDEX(Incomplete_stream_anc_data!G:G, MATCH(Consolidated_stream_data!C230, Incomplete_stream_anc_data!B:B, 0))</f>
        <v>2.5</v>
      </c>
    </row>
    <row r="231" spans="1:21" x14ac:dyDescent="0.35">
      <c r="A231" s="2" t="s">
        <v>145</v>
      </c>
      <c r="B231" s="2" t="s">
        <v>147</v>
      </c>
      <c r="C231" s="1" t="str">
        <f t="shared" si="21"/>
        <v>Amouli_Televai_42837</v>
      </c>
      <c r="D231" s="3">
        <v>42837</v>
      </c>
      <c r="E231" s="1" t="s">
        <v>9</v>
      </c>
      <c r="F231" s="1" t="s">
        <v>100</v>
      </c>
      <c r="G231" s="1">
        <f>INDEX(GIS_streams!D:D, MATCH(Consolidated_stream_data!I231, GIS_streams!G:G, 0))</f>
        <v>-14.273113</v>
      </c>
      <c r="H231" s="1">
        <f>INDEX(GIS_streams!C:C, MATCH(Consolidated_stream_data!I231, GIS_streams!G:G, 0))</f>
        <v>-170.58319700000001</v>
      </c>
      <c r="I231" s="1" t="str">
        <f t="shared" si="22"/>
        <v>Amouli_Televai</v>
      </c>
      <c r="J231" s="1" t="s">
        <v>80</v>
      </c>
      <c r="K231" s="1">
        <v>2E-3</v>
      </c>
      <c r="L231" s="1">
        <v>0.03</v>
      </c>
      <c r="M231" s="1">
        <v>4.0000000000000001E-3</v>
      </c>
      <c r="N231" s="25">
        <f t="shared" si="24"/>
        <v>0.14278880821321224</v>
      </c>
      <c r="O231" s="25">
        <f t="shared" si="25"/>
        <v>2.1418321231981836</v>
      </c>
      <c r="P231" s="25">
        <f t="shared" si="26"/>
        <v>0.28557761642642449</v>
      </c>
      <c r="Q231" s="25">
        <f t="shared" si="23"/>
        <v>2.5701985478378204</v>
      </c>
      <c r="R231" s="25">
        <f t="shared" si="27"/>
        <v>2.5701361662515478</v>
      </c>
      <c r="S231">
        <f>INDEX(Incomplete_stream_anc_data!H:H, MATCH(Consolidated_stream_data!C231, Incomplete_stream_anc_data!B:B, 0))</f>
        <v>2</v>
      </c>
      <c r="T231">
        <f>INDEX(Incomplete_stream_anc_data!I:I, MATCH(Consolidated_stream_data!C231, Incomplete_stream_anc_data!B:B, 0))</f>
        <v>0</v>
      </c>
      <c r="U231">
        <f>INDEX(Incomplete_stream_anc_data!G:G, MATCH(Consolidated_stream_data!C231, Incomplete_stream_anc_data!B:B, 0))</f>
        <v>5.5</v>
      </c>
    </row>
    <row r="232" spans="1:21" x14ac:dyDescent="0.35">
      <c r="A232" s="2" t="s">
        <v>145</v>
      </c>
      <c r="B232" s="2" t="s">
        <v>147</v>
      </c>
      <c r="C232" s="1" t="str">
        <f t="shared" si="21"/>
        <v>Amouli_Laloi_42837</v>
      </c>
      <c r="D232" s="3">
        <v>42837</v>
      </c>
      <c r="E232" s="1" t="s">
        <v>9</v>
      </c>
      <c r="F232" s="1" t="s">
        <v>99</v>
      </c>
      <c r="G232" s="1">
        <f>INDEX(GIS_streams!D:D, MATCH(Consolidated_stream_data!I232, GIS_streams!G:G, 0))</f>
        <v>-14.273793</v>
      </c>
      <c r="H232" s="1">
        <f>INDEX(GIS_streams!C:C, MATCH(Consolidated_stream_data!I232, GIS_streams!G:G, 0))</f>
        <v>-170.58573999999899</v>
      </c>
      <c r="I232" s="1" t="str">
        <f t="shared" si="22"/>
        <v>Amouli_Laloi</v>
      </c>
      <c r="J232" s="1" t="s">
        <v>80</v>
      </c>
      <c r="K232" s="1">
        <v>2E-3</v>
      </c>
      <c r="L232" s="1">
        <v>2.1000000000000001E-2</v>
      </c>
      <c r="M232" s="1">
        <v>1.2E-2</v>
      </c>
      <c r="N232" s="25">
        <f t="shared" si="24"/>
        <v>0.14278880821321224</v>
      </c>
      <c r="O232" s="25">
        <f t="shared" si="25"/>
        <v>1.4992824862387286</v>
      </c>
      <c r="P232" s="25">
        <f t="shared" si="26"/>
        <v>0.85673284927927351</v>
      </c>
      <c r="Q232" s="25">
        <f t="shared" si="23"/>
        <v>2.4988041437312143</v>
      </c>
      <c r="R232" s="25">
        <f t="shared" si="27"/>
        <v>2.4987437863696114</v>
      </c>
      <c r="S232">
        <f>INDEX(Incomplete_stream_anc_data!H:H, MATCH(Consolidated_stream_data!C232, Incomplete_stream_anc_data!B:B, 0))</f>
        <v>3</v>
      </c>
      <c r="T232">
        <f>INDEX(Incomplete_stream_anc_data!I:I, MATCH(Consolidated_stream_data!C232, Incomplete_stream_anc_data!B:B, 0))</f>
        <v>0</v>
      </c>
      <c r="U232">
        <f>INDEX(Incomplete_stream_anc_data!G:G, MATCH(Consolidated_stream_data!C232, Incomplete_stream_anc_data!B:B, 0))</f>
        <v>12</v>
      </c>
    </row>
    <row r="233" spans="1:21" x14ac:dyDescent="0.35">
      <c r="A233" s="2" t="s">
        <v>145</v>
      </c>
      <c r="B233" s="2" t="s">
        <v>147</v>
      </c>
      <c r="C233" s="1" t="str">
        <f t="shared" si="21"/>
        <v>Aoa_Tapua_42837</v>
      </c>
      <c r="D233" s="3">
        <v>42837</v>
      </c>
      <c r="E233" s="1" t="s">
        <v>15</v>
      </c>
      <c r="F233" s="1" t="s">
        <v>101</v>
      </c>
      <c r="G233" s="1">
        <f>INDEX(GIS_streams!D:D, MATCH(Consolidated_stream_data!I233, GIS_streams!G:G, 0))</f>
        <v>-14.2611589999999</v>
      </c>
      <c r="H233" s="1">
        <f>INDEX(GIS_streams!C:C, MATCH(Consolidated_stream_data!I233, GIS_streams!G:G, 0))</f>
        <v>-170.586556</v>
      </c>
      <c r="I233" s="1" t="str">
        <f t="shared" si="22"/>
        <v>Aoa_Tapua</v>
      </c>
      <c r="J233" s="1" t="s">
        <v>80</v>
      </c>
      <c r="K233" s="1">
        <v>7.0000000000000001E-3</v>
      </c>
      <c r="L233" s="1">
        <v>5.6000000000000001E-2</v>
      </c>
      <c r="M233" s="1">
        <v>0.105</v>
      </c>
      <c r="N233" s="25">
        <f t="shared" si="24"/>
        <v>0.49976082874624289</v>
      </c>
      <c r="O233" s="25">
        <f t="shared" si="25"/>
        <v>3.9980866299699431</v>
      </c>
      <c r="P233" s="25">
        <f t="shared" si="26"/>
        <v>7.4964124311936429</v>
      </c>
      <c r="Q233" s="25">
        <f t="shared" si="23"/>
        <v>11.994259889909829</v>
      </c>
      <c r="R233" s="25">
        <f t="shared" si="27"/>
        <v>11.993930310667132</v>
      </c>
      <c r="S233">
        <f>INDEX(Incomplete_stream_anc_data!H:H, MATCH(Consolidated_stream_data!C233, Incomplete_stream_anc_data!B:B, 0))</f>
        <v>3</v>
      </c>
      <c r="T233">
        <f>INDEX(Incomplete_stream_anc_data!I:I, MATCH(Consolidated_stream_data!C233, Incomplete_stream_anc_data!B:B, 0))</f>
        <v>0</v>
      </c>
      <c r="U233">
        <f>INDEX(Incomplete_stream_anc_data!G:G, MATCH(Consolidated_stream_data!C233, Incomplete_stream_anc_data!B:B, 0))</f>
        <v>2</v>
      </c>
    </row>
    <row r="234" spans="1:21" x14ac:dyDescent="0.35">
      <c r="A234" s="2" t="s">
        <v>145</v>
      </c>
      <c r="B234" s="2" t="s">
        <v>147</v>
      </c>
      <c r="C234" s="1" t="str">
        <f t="shared" si="21"/>
        <v>Aoa_Vaitolu_42837</v>
      </c>
      <c r="D234" s="3">
        <v>42837</v>
      </c>
      <c r="E234" s="1" t="s">
        <v>15</v>
      </c>
      <c r="F234" s="1" t="s">
        <v>102</v>
      </c>
      <c r="G234" s="1">
        <f>INDEX(GIS_streams!D:D, MATCH(Consolidated_stream_data!I234, GIS_streams!G:G, 0))</f>
        <v>-14.2622319999999</v>
      </c>
      <c r="H234" s="1">
        <f>INDEX(GIS_streams!C:C, MATCH(Consolidated_stream_data!I234, GIS_streams!G:G, 0))</f>
        <v>-170.58982900000001</v>
      </c>
      <c r="I234" s="1" t="str">
        <f t="shared" si="22"/>
        <v>Aoa_Vaitolu</v>
      </c>
      <c r="J234" s="1" t="s">
        <v>80</v>
      </c>
      <c r="K234" s="1">
        <v>2E-3</v>
      </c>
      <c r="L234" s="1">
        <v>5.8999999999999997E-2</v>
      </c>
      <c r="M234" s="1">
        <v>0.01</v>
      </c>
      <c r="N234" s="25">
        <f t="shared" si="24"/>
        <v>0.14278880821321224</v>
      </c>
      <c r="O234" s="25">
        <f t="shared" si="25"/>
        <v>4.2122698422897606</v>
      </c>
      <c r="P234" s="25">
        <f t="shared" si="26"/>
        <v>0.71394404106606124</v>
      </c>
      <c r="Q234" s="25">
        <f t="shared" si="23"/>
        <v>5.0690026915690343</v>
      </c>
      <c r="R234" s="25">
        <f t="shared" si="27"/>
        <v>5.0688694621193155</v>
      </c>
      <c r="S234">
        <f>INDEX(Incomplete_stream_anc_data!H:H, MATCH(Consolidated_stream_data!C234, Incomplete_stream_anc_data!B:B, 0))</f>
        <v>3</v>
      </c>
      <c r="T234">
        <f>INDEX(Incomplete_stream_anc_data!I:I, MATCH(Consolidated_stream_data!C234, Incomplete_stream_anc_data!B:B, 0))</f>
        <v>0</v>
      </c>
      <c r="U234">
        <f>INDEX(Incomplete_stream_anc_data!G:G, MATCH(Consolidated_stream_data!C234, Incomplete_stream_anc_data!B:B, 0))</f>
        <v>1.5</v>
      </c>
    </row>
    <row r="235" spans="1:21" x14ac:dyDescent="0.35">
      <c r="A235" s="2" t="s">
        <v>145</v>
      </c>
      <c r="B235" s="2" t="s">
        <v>147</v>
      </c>
      <c r="C235" s="1" t="str">
        <f t="shared" si="21"/>
        <v>Fagaitua_Tialu_42837</v>
      </c>
      <c r="D235" s="3">
        <v>42837</v>
      </c>
      <c r="E235" s="1" t="s">
        <v>103</v>
      </c>
      <c r="F235" s="1" t="s">
        <v>104</v>
      </c>
      <c r="G235" s="1">
        <f>INDEX(GIS_streams!D:D, MATCH(Consolidated_stream_data!I235, GIS_streams!G:G, 0))</f>
        <v>-14.268012000000001</v>
      </c>
      <c r="H235" s="1">
        <f>INDEX(GIS_streams!C:C, MATCH(Consolidated_stream_data!I235, GIS_streams!G:G, 0))</f>
        <v>-170.612202999999</v>
      </c>
      <c r="I235" s="1" t="str">
        <f t="shared" si="22"/>
        <v>Fagaitua_Tialu</v>
      </c>
      <c r="J235" s="1" t="s">
        <v>80</v>
      </c>
      <c r="K235" s="1">
        <v>5.0000000000000001E-3</v>
      </c>
      <c r="L235" s="1">
        <v>3.6999999999999998E-2</v>
      </c>
      <c r="M235" s="1">
        <v>1.4999999999999999E-2</v>
      </c>
      <c r="N235" s="25">
        <f t="shared" si="24"/>
        <v>0.35697202053303062</v>
      </c>
      <c r="O235" s="25">
        <f t="shared" si="25"/>
        <v>2.6415929519444266</v>
      </c>
      <c r="P235" s="25">
        <f t="shared" si="26"/>
        <v>1.0709160615990918</v>
      </c>
      <c r="Q235" s="25">
        <f t="shared" si="23"/>
        <v>4.0694810340765484</v>
      </c>
      <c r="R235" s="25">
        <f t="shared" si="27"/>
        <v>4.0693761437722085</v>
      </c>
      <c r="S235">
        <f>INDEX(Incomplete_stream_anc_data!H:H, MATCH(Consolidated_stream_data!C235, Incomplete_stream_anc_data!B:B, 0))</f>
        <v>3</v>
      </c>
      <c r="T235">
        <f>INDEX(Incomplete_stream_anc_data!I:I, MATCH(Consolidated_stream_data!C235, Incomplete_stream_anc_data!B:B, 0))</f>
        <v>0</v>
      </c>
      <c r="U235">
        <f>INDEX(Incomplete_stream_anc_data!G:G, MATCH(Consolidated_stream_data!C235, Incomplete_stream_anc_data!B:B, 0))</f>
        <v>12</v>
      </c>
    </row>
    <row r="236" spans="1:21" x14ac:dyDescent="0.35">
      <c r="A236" s="2" t="s">
        <v>145</v>
      </c>
      <c r="B236" s="2" t="s">
        <v>147</v>
      </c>
      <c r="C236" s="1" t="str">
        <f t="shared" si="21"/>
        <v>Fagaitua_Siapapa_42837</v>
      </c>
      <c r="D236" s="3">
        <v>42837</v>
      </c>
      <c r="E236" s="1" t="s">
        <v>103</v>
      </c>
      <c r="F236" s="1" t="s">
        <v>105</v>
      </c>
      <c r="G236" s="1">
        <f>INDEX(GIS_streams!D:D, MATCH(Consolidated_stream_data!I236, GIS_streams!G:G, 0))</f>
        <v>-14.267779000000001</v>
      </c>
      <c r="H236" s="1">
        <f>INDEX(GIS_streams!C:C, MATCH(Consolidated_stream_data!I236, GIS_streams!G:G, 0))</f>
        <v>-170.61465899999899</v>
      </c>
      <c r="I236" s="1" t="str">
        <f t="shared" si="22"/>
        <v>Fagaitua_Siapapa</v>
      </c>
      <c r="J236" s="1" t="s">
        <v>80</v>
      </c>
      <c r="K236" s="1">
        <v>2E-3</v>
      </c>
      <c r="L236" s="1">
        <v>3.6999999999999998E-2</v>
      </c>
      <c r="M236" s="1">
        <v>0.06</v>
      </c>
      <c r="N236" s="25">
        <f t="shared" si="24"/>
        <v>0.14278880821321224</v>
      </c>
      <c r="O236" s="25">
        <f t="shared" si="25"/>
        <v>2.6415929519444266</v>
      </c>
      <c r="P236" s="25">
        <f t="shared" si="26"/>
        <v>4.2836642463963672</v>
      </c>
      <c r="Q236" s="25">
        <f t="shared" si="23"/>
        <v>7.0680460065540061</v>
      </c>
      <c r="R236" s="25">
        <f t="shared" si="27"/>
        <v>9.7183729562783228</v>
      </c>
      <c r="S236">
        <f>INDEX(Incomplete_stream_anc_data!H:H, MATCH(Consolidated_stream_data!C236, Incomplete_stream_anc_data!B:B, 0))</f>
        <v>2</v>
      </c>
      <c r="T236">
        <f>INDEX(Incomplete_stream_anc_data!I:I, MATCH(Consolidated_stream_data!C236, Incomplete_stream_anc_data!B:B, 0))</f>
        <v>10</v>
      </c>
      <c r="U236">
        <f>INDEX(Incomplete_stream_anc_data!G:G, MATCH(Consolidated_stream_data!C236, Incomplete_stream_anc_data!B:B, 0))</f>
        <v>0.5</v>
      </c>
    </row>
    <row r="237" spans="1:21" x14ac:dyDescent="0.35">
      <c r="A237" s="16" t="s">
        <v>145</v>
      </c>
      <c r="B237" s="16" t="s">
        <v>147</v>
      </c>
      <c r="C237" s="6" t="str">
        <f t="shared" si="21"/>
        <v>Laulii_Vaitele_42837</v>
      </c>
      <c r="D237" s="23">
        <v>42837</v>
      </c>
      <c r="E237" s="6" t="s">
        <v>11</v>
      </c>
      <c r="F237" s="6" t="s">
        <v>94</v>
      </c>
      <c r="G237" s="6">
        <f>INDEX(GIS_streams!D:D, MATCH(Consolidated_stream_data!I237, GIS_streams!G:G, 0))</f>
        <v>-14.2878969999999</v>
      </c>
      <c r="H237" s="6">
        <f>INDEX(GIS_streams!C:C, MATCH(Consolidated_stream_data!I237, GIS_streams!G:G, 0))</f>
        <v>-170.653075</v>
      </c>
      <c r="I237" s="6" t="str">
        <f t="shared" si="22"/>
        <v>Laulii_Vaitele</v>
      </c>
      <c r="J237" s="6" t="s">
        <v>80</v>
      </c>
      <c r="K237" s="6">
        <v>1E-3</v>
      </c>
      <c r="L237" s="6">
        <v>3.6999999999999998E-2</v>
      </c>
      <c r="M237" s="6">
        <v>5.0000000000000001E-3</v>
      </c>
      <c r="N237" s="25">
        <f t="shared" si="24"/>
        <v>7.1394404106606121E-2</v>
      </c>
      <c r="O237" s="25">
        <f t="shared" si="25"/>
        <v>2.6415929519444266</v>
      </c>
      <c r="P237" s="25">
        <f t="shared" si="26"/>
        <v>0.35697202053303062</v>
      </c>
      <c r="Q237" s="73">
        <f t="shared" si="23"/>
        <v>3.0699593765840634</v>
      </c>
      <c r="R237" s="25">
        <f t="shared" si="27"/>
        <v>3.0698828254251014</v>
      </c>
      <c r="S237" s="74"/>
      <c r="T237">
        <f>INDEX(Incomplete_stream_anc_data!I:I, MATCH(Consolidated_stream_data!C237, Incomplete_stream_anc_data!B:B, 0))</f>
        <v>0</v>
      </c>
      <c r="U237">
        <f>INDEX(Incomplete_stream_anc_data!G:G, MATCH(Consolidated_stream_data!C237, Incomplete_stream_anc_data!B:B, 0))</f>
        <v>0</v>
      </c>
    </row>
    <row r="238" spans="1:21" x14ac:dyDescent="0.35">
      <c r="A238" s="16" t="s">
        <v>145</v>
      </c>
      <c r="B238" s="16" t="s">
        <v>147</v>
      </c>
      <c r="C238" s="6" t="str">
        <f t="shared" si="21"/>
        <v>Masausi_Vaipito_42837</v>
      </c>
      <c r="D238" s="23">
        <v>42837</v>
      </c>
      <c r="E238" s="6" t="s">
        <v>107</v>
      </c>
      <c r="F238" s="6" t="s">
        <v>109</v>
      </c>
      <c r="G238" s="6">
        <f>INDEX(GIS_streams!D:D, MATCH(Consolidated_stream_data!I238, GIS_streams!G:G, 0))</f>
        <v>-14.259080000000001</v>
      </c>
      <c r="H238" s="6">
        <f>INDEX(GIS_streams!C:C, MATCH(Consolidated_stream_data!I238, GIS_streams!G:G, 0))</f>
        <v>-170.606361999999</v>
      </c>
      <c r="I238" s="6" t="str">
        <f t="shared" si="22"/>
        <v>Masausi_Vaipito</v>
      </c>
      <c r="J238" s="6" t="s">
        <v>80</v>
      </c>
      <c r="K238" s="6">
        <v>2E-3</v>
      </c>
      <c r="L238" s="6">
        <v>2.9000000000000001E-2</v>
      </c>
      <c r="M238" s="6">
        <v>2E-3</v>
      </c>
      <c r="N238" s="25">
        <f t="shared" si="24"/>
        <v>0.14278880821321224</v>
      </c>
      <c r="O238" s="25">
        <f t="shared" si="25"/>
        <v>2.0704377190915775</v>
      </c>
      <c r="P238" s="25">
        <f t="shared" si="26"/>
        <v>0.14278880821321224</v>
      </c>
      <c r="Q238" s="73">
        <f t="shared" si="23"/>
        <v>2.356015335518002</v>
      </c>
      <c r="R238" s="25">
        <f t="shared" si="27"/>
        <v>2.3559590266057389</v>
      </c>
      <c r="S238" s="74">
        <f>INDEX(Incomplete_stream_anc_data!H:H, MATCH(Consolidated_stream_data!C238, Incomplete_stream_anc_data!B:B, 0))</f>
        <v>3</v>
      </c>
      <c r="T238">
        <f>INDEX(Incomplete_stream_anc_data!I:I, MATCH(Consolidated_stream_data!C238, Incomplete_stream_anc_data!B:B, 0))</f>
        <v>0</v>
      </c>
      <c r="U238">
        <f>INDEX(Incomplete_stream_anc_data!G:G, MATCH(Consolidated_stream_data!C238, Incomplete_stream_anc_data!B:B, 0))</f>
        <v>0</v>
      </c>
    </row>
    <row r="239" spans="1:21" x14ac:dyDescent="0.35">
      <c r="A239" s="16" t="s">
        <v>145</v>
      </c>
      <c r="B239" s="16" t="s">
        <v>147</v>
      </c>
      <c r="C239" s="6" t="str">
        <f t="shared" si="21"/>
        <v>Masausi_Panata_42837</v>
      </c>
      <c r="D239" s="23">
        <v>42837</v>
      </c>
      <c r="E239" s="6" t="s">
        <v>107</v>
      </c>
      <c r="F239" s="6" t="s">
        <v>108</v>
      </c>
      <c r="G239" s="6">
        <f>INDEX(GIS_streams!D:D, MATCH(Consolidated_stream_data!I239, GIS_streams!G:G, 0))</f>
        <v>-14.258925</v>
      </c>
      <c r="H239" s="6">
        <f>INDEX(GIS_streams!C:C, MATCH(Consolidated_stream_data!I239, GIS_streams!G:G, 0))</f>
        <v>-170.60518300000001</v>
      </c>
      <c r="I239" s="6" t="str">
        <f t="shared" si="22"/>
        <v>Masausi_Panata</v>
      </c>
      <c r="J239" s="6" t="s">
        <v>80</v>
      </c>
      <c r="K239" s="6">
        <v>2E-3</v>
      </c>
      <c r="L239" s="6">
        <v>2.4E-2</v>
      </c>
      <c r="M239" s="6">
        <v>1.2999999999999999E-2</v>
      </c>
      <c r="N239" s="25">
        <f t="shared" si="24"/>
        <v>0.14278880821321224</v>
      </c>
      <c r="O239" s="25">
        <f t="shared" si="25"/>
        <v>1.713465698558547</v>
      </c>
      <c r="P239" s="25">
        <f t="shared" si="26"/>
        <v>0.92812725338587954</v>
      </c>
      <c r="Q239" s="73">
        <f t="shared" si="23"/>
        <v>2.7843817601576388</v>
      </c>
      <c r="R239" s="25">
        <f t="shared" si="27"/>
        <v>2.7843133058973564</v>
      </c>
      <c r="S239" s="74">
        <f>INDEX(Incomplete_stream_anc_data!H:H, MATCH(Consolidated_stream_data!C239, Incomplete_stream_anc_data!B:B, 0))</f>
        <v>4</v>
      </c>
      <c r="T239">
        <f>INDEX(Incomplete_stream_anc_data!I:I, MATCH(Consolidated_stream_data!C239, Incomplete_stream_anc_data!B:B, 0))</f>
        <v>0</v>
      </c>
      <c r="U239">
        <f>INDEX(Incomplete_stream_anc_data!G:G, MATCH(Consolidated_stream_data!C239, Incomplete_stream_anc_data!B:B, 0))</f>
        <v>2.5</v>
      </c>
    </row>
    <row r="240" spans="1:21" x14ac:dyDescent="0.35">
      <c r="A240" s="16" t="s">
        <v>145</v>
      </c>
      <c r="B240" s="16" t="s">
        <v>147</v>
      </c>
      <c r="C240" s="6" t="str">
        <f t="shared" si="21"/>
        <v>Masefau_Talaloa_42837</v>
      </c>
      <c r="D240" s="23">
        <v>42837</v>
      </c>
      <c r="E240" s="6" t="s">
        <v>110</v>
      </c>
      <c r="F240" s="6" t="s">
        <v>111</v>
      </c>
      <c r="G240" s="6">
        <f>INDEX(GIS_streams!D:D, MATCH(Consolidated_stream_data!I240, GIS_streams!G:G, 0))</f>
        <v>-14.255492</v>
      </c>
      <c r="H240" s="6">
        <f>INDEX(GIS_streams!C:C, MATCH(Consolidated_stream_data!I240, GIS_streams!G:G, 0))</f>
        <v>-170.63214300000001</v>
      </c>
      <c r="I240" s="6" t="str">
        <f t="shared" si="22"/>
        <v>Masefau_Talaloa</v>
      </c>
      <c r="J240" s="6" t="s">
        <v>80</v>
      </c>
      <c r="K240" s="6">
        <v>1E-3</v>
      </c>
      <c r="L240" s="6">
        <v>0.02</v>
      </c>
      <c r="M240" s="6">
        <v>2.5000000000000001E-2</v>
      </c>
      <c r="N240" s="25">
        <f t="shared" si="24"/>
        <v>7.1394404106606121E-2</v>
      </c>
      <c r="O240" s="25">
        <f t="shared" si="25"/>
        <v>1.4278880821321225</v>
      </c>
      <c r="P240" s="25">
        <f t="shared" si="26"/>
        <v>1.7848601026651532</v>
      </c>
      <c r="Q240" s="73">
        <f t="shared" si="23"/>
        <v>3.2841425889038818</v>
      </c>
      <c r="R240" s="25">
        <f t="shared" si="27"/>
        <v>4.2824055945204034</v>
      </c>
      <c r="S240" s="74">
        <f>INDEX(Incomplete_stream_anc_data!H:H, MATCH(Consolidated_stream_data!C240, Incomplete_stream_anc_data!B:B, 0))</f>
        <v>2</v>
      </c>
      <c r="T240">
        <f>INDEX(Incomplete_stream_anc_data!I:I, MATCH(Consolidated_stream_data!C240, Incomplete_stream_anc_data!B:B, 0))</f>
        <v>9</v>
      </c>
      <c r="U240">
        <f>INDEX(Incomplete_stream_anc_data!G:G, MATCH(Consolidated_stream_data!C240, Incomplete_stream_anc_data!B:B, 0))</f>
        <v>6.75</v>
      </c>
    </row>
    <row r="241" spans="1:21" x14ac:dyDescent="0.35">
      <c r="A241" s="16" t="s">
        <v>145</v>
      </c>
      <c r="B241" s="16" t="s">
        <v>148</v>
      </c>
      <c r="C241" s="6" t="str">
        <f t="shared" si="21"/>
        <v>Afono_Pago_42838</v>
      </c>
      <c r="D241" s="23">
        <v>42838</v>
      </c>
      <c r="E241" s="23" t="s">
        <v>12</v>
      </c>
      <c r="F241" s="6" t="s">
        <v>113</v>
      </c>
      <c r="G241" s="6">
        <f>INDEX(GIS_streams!D:D, MATCH(Consolidated_stream_data!I241, GIS_streams!G:G, 0))</f>
        <v>-14.259043</v>
      </c>
      <c r="H241" s="6">
        <f>INDEX(GIS_streams!C:C, MATCH(Consolidated_stream_data!I241, GIS_streams!G:G, 0))</f>
        <v>-170.651612</v>
      </c>
      <c r="I241" s="6" t="str">
        <f t="shared" si="22"/>
        <v>Afono_Pago</v>
      </c>
      <c r="J241" s="6" t="s">
        <v>80</v>
      </c>
      <c r="K241" s="6">
        <v>1E-3</v>
      </c>
      <c r="L241" s="6">
        <v>4.3999999999999997E-2</v>
      </c>
      <c r="M241" s="6">
        <v>4.0000000000000001E-3</v>
      </c>
      <c r="N241" s="25">
        <f t="shared" si="24"/>
        <v>7.1394404106606121E-2</v>
      </c>
      <c r="O241" s="25">
        <f t="shared" si="25"/>
        <v>3.1413537806906691</v>
      </c>
      <c r="P241" s="25">
        <f t="shared" si="26"/>
        <v>0.28557761642642449</v>
      </c>
      <c r="Q241" s="73">
        <f t="shared" si="23"/>
        <v>3.4983258012236997</v>
      </c>
      <c r="R241" s="25">
        <f t="shared" si="27"/>
        <v>3.4982371047167184</v>
      </c>
      <c r="S241" s="74">
        <f>INDEX(Incomplete_stream_anc_data!H:H, MATCH(Consolidated_stream_data!C241, Incomplete_stream_anc_data!B:B, 0))</f>
        <v>3</v>
      </c>
      <c r="T241">
        <f>INDEX(Incomplete_stream_anc_data!I:I, MATCH(Consolidated_stream_data!C241, Incomplete_stream_anc_data!B:B, 0))</f>
        <v>0</v>
      </c>
      <c r="U241">
        <f>INDEX(Incomplete_stream_anc_data!G:G, MATCH(Consolidated_stream_data!C241, Incomplete_stream_anc_data!B:B, 0))</f>
        <v>3.5</v>
      </c>
    </row>
    <row r="242" spans="1:21" x14ac:dyDescent="0.35">
      <c r="A242" s="16" t="s">
        <v>145</v>
      </c>
      <c r="B242" s="16" t="s">
        <v>148</v>
      </c>
      <c r="C242" s="6" t="str">
        <f t="shared" si="21"/>
        <v>Amalau_Tiaiu_42838</v>
      </c>
      <c r="D242" s="23">
        <v>42838</v>
      </c>
      <c r="E242" s="23" t="s">
        <v>114</v>
      </c>
      <c r="F242" s="6" t="s">
        <v>115</v>
      </c>
      <c r="G242" s="6">
        <f>INDEX(GIS_streams!D:D, MATCH(Consolidated_stream_data!I242, GIS_streams!G:G, 0))</f>
        <v>-14.253042000000001</v>
      </c>
      <c r="H242" s="6">
        <f>INDEX(GIS_streams!C:C, MATCH(Consolidated_stream_data!I242, GIS_streams!G:G, 0))</f>
        <v>-170.65840499999899</v>
      </c>
      <c r="I242" s="6" t="str">
        <f t="shared" si="22"/>
        <v>Amalau_Tiaiu</v>
      </c>
      <c r="J242" s="6" t="s">
        <v>80</v>
      </c>
      <c r="K242" s="6">
        <v>0</v>
      </c>
      <c r="L242" s="6">
        <v>2.9000000000000001E-2</v>
      </c>
      <c r="M242" s="6">
        <v>6.0000000000000001E-3</v>
      </c>
      <c r="N242" s="25">
        <f t="shared" si="24"/>
        <v>0</v>
      </c>
      <c r="O242" s="25">
        <f t="shared" si="25"/>
        <v>2.0704377190915775</v>
      </c>
      <c r="P242" s="25">
        <f t="shared" si="26"/>
        <v>0.42836642463963676</v>
      </c>
      <c r="Q242" s="73">
        <f t="shared" si="23"/>
        <v>2.4988041437312143</v>
      </c>
      <c r="R242" s="25">
        <f t="shared" si="27"/>
        <v>2.4987437863696114</v>
      </c>
      <c r="S242" s="74">
        <f>INDEX(Incomplete_stream_anc_data!H:H, MATCH(Consolidated_stream_data!C242, Incomplete_stream_anc_data!B:B, 0))</f>
        <v>2</v>
      </c>
      <c r="T242">
        <f>INDEX(Incomplete_stream_anc_data!I:I, MATCH(Consolidated_stream_data!C242, Incomplete_stream_anc_data!B:B, 0))</f>
        <v>0</v>
      </c>
      <c r="U242">
        <f>INDEX(Incomplete_stream_anc_data!G:G, MATCH(Consolidated_stream_data!C242, Incomplete_stream_anc_data!B:B, 0))</f>
        <v>10.25</v>
      </c>
    </row>
    <row r="243" spans="1:21" x14ac:dyDescent="0.35">
      <c r="A243" s="16" t="s">
        <v>145</v>
      </c>
      <c r="B243" s="16" t="s">
        <v>148</v>
      </c>
      <c r="C243" s="6" t="str">
        <f t="shared" si="21"/>
        <v>Aua_Lalomauna_42838</v>
      </c>
      <c r="D243" s="23">
        <v>42838</v>
      </c>
      <c r="E243" s="23" t="s">
        <v>13</v>
      </c>
      <c r="F243" s="6" t="s">
        <v>116</v>
      </c>
      <c r="G243" s="6">
        <f>INDEX(GIS_streams!D:D, MATCH(Consolidated_stream_data!I243, GIS_streams!G:G, 0))</f>
        <v>-14.2707</v>
      </c>
      <c r="H243" s="6">
        <f>INDEX(GIS_streams!C:C, MATCH(Consolidated_stream_data!I243, GIS_streams!G:G, 0))</f>
        <v>-170.664986</v>
      </c>
      <c r="I243" s="6" t="str">
        <f t="shared" si="22"/>
        <v>Aua_Lalomauna</v>
      </c>
      <c r="J243" s="6" t="s">
        <v>80</v>
      </c>
      <c r="K243" s="6">
        <v>4.0000000000000001E-3</v>
      </c>
      <c r="L243" s="6">
        <v>0.106</v>
      </c>
      <c r="M243" s="6">
        <v>0.10299999999999999</v>
      </c>
      <c r="N243" s="25">
        <f t="shared" si="24"/>
        <v>0.28557761642642449</v>
      </c>
      <c r="O243" s="25">
        <f t="shared" si="25"/>
        <v>7.5678068353002486</v>
      </c>
      <c r="P243" s="25">
        <f t="shared" si="26"/>
        <v>7.3536236229804306</v>
      </c>
      <c r="Q243" s="73">
        <f t="shared" si="23"/>
        <v>15.207008074707103</v>
      </c>
      <c r="R243" s="25">
        <f t="shared" si="27"/>
        <v>15.206587405354261</v>
      </c>
      <c r="S243" s="74">
        <f>INDEX(Incomplete_stream_anc_data!H:H, MATCH(Consolidated_stream_data!C243, Incomplete_stream_anc_data!B:B, 0))</f>
        <v>2</v>
      </c>
      <c r="T243">
        <f>INDEX(Incomplete_stream_anc_data!I:I, MATCH(Consolidated_stream_data!C243, Incomplete_stream_anc_data!B:B, 0))</f>
        <v>0</v>
      </c>
      <c r="U243">
        <f>INDEX(Incomplete_stream_anc_data!G:G, MATCH(Consolidated_stream_data!C243, Incomplete_stream_anc_data!B:B, 0))</f>
        <v>9</v>
      </c>
    </row>
    <row r="244" spans="1:21" x14ac:dyDescent="0.35">
      <c r="A244" s="16" t="s">
        <v>145</v>
      </c>
      <c r="B244" s="16" t="s">
        <v>148</v>
      </c>
      <c r="C244" s="6" t="str">
        <f t="shared" si="21"/>
        <v>Fagasa_Leele_42838</v>
      </c>
      <c r="D244" s="23">
        <v>42838</v>
      </c>
      <c r="E244" s="23" t="s">
        <v>117</v>
      </c>
      <c r="F244" s="6" t="s">
        <v>118</v>
      </c>
      <c r="G244" s="6">
        <f>INDEX(GIS_streams!D:D, MATCH(Consolidated_stream_data!I244, GIS_streams!G:G, 0))</f>
        <v>-14.285985</v>
      </c>
      <c r="H244" s="6">
        <f>INDEX(GIS_streams!C:C, MATCH(Consolidated_stream_data!I244, GIS_streams!G:G, 0))</f>
        <v>-170.720485</v>
      </c>
      <c r="I244" s="6" t="str">
        <f t="shared" si="22"/>
        <v>Fagasa_Leele</v>
      </c>
      <c r="J244" s="6" t="s">
        <v>80</v>
      </c>
      <c r="K244" s="6">
        <v>1E-3</v>
      </c>
      <c r="L244" s="6">
        <v>5.3999999999999999E-2</v>
      </c>
      <c r="M244" s="6">
        <v>1.4E-2</v>
      </c>
      <c r="N244" s="25">
        <f t="shared" si="24"/>
        <v>7.1394404106606121E-2</v>
      </c>
      <c r="O244" s="25">
        <f t="shared" si="25"/>
        <v>3.8552978217567304</v>
      </c>
      <c r="P244" s="25">
        <f t="shared" si="26"/>
        <v>0.99952165749248578</v>
      </c>
      <c r="Q244" s="73">
        <f t="shared" si="23"/>
        <v>4.926213883355822</v>
      </c>
      <c r="R244" s="25">
        <f t="shared" si="27"/>
        <v>4.9260847023554435</v>
      </c>
      <c r="S244" s="74">
        <f>INDEX(Incomplete_stream_anc_data!H:H, MATCH(Consolidated_stream_data!C244, Incomplete_stream_anc_data!B:B, 0))</f>
        <v>2</v>
      </c>
      <c r="T244">
        <f>INDEX(Incomplete_stream_anc_data!I:I, MATCH(Consolidated_stream_data!C244, Incomplete_stream_anc_data!B:B, 0))</f>
        <v>0</v>
      </c>
      <c r="U244">
        <f>INDEX(Incomplete_stream_anc_data!G:G, MATCH(Consolidated_stream_data!C244, Incomplete_stream_anc_data!B:B, 0))</f>
        <v>11.5</v>
      </c>
    </row>
    <row r="245" spans="1:21" x14ac:dyDescent="0.35">
      <c r="A245" s="16" t="s">
        <v>145</v>
      </c>
      <c r="B245" s="16" t="s">
        <v>148</v>
      </c>
      <c r="C245" s="6" t="str">
        <f t="shared" si="21"/>
        <v>Fagasa_Agasii_42838</v>
      </c>
      <c r="D245" s="23">
        <v>42838</v>
      </c>
      <c r="E245" s="23" t="s">
        <v>117</v>
      </c>
      <c r="F245" s="6" t="s">
        <v>119</v>
      </c>
      <c r="G245" s="6">
        <f>INDEX(GIS_streams!D:D, MATCH(Consolidated_stream_data!I245, GIS_streams!G:G, 0))</f>
        <v>-14.288163000000001</v>
      </c>
      <c r="H245" s="6">
        <f>INDEX(GIS_streams!C:C, MATCH(Consolidated_stream_data!I245, GIS_streams!G:G, 0))</f>
        <v>-170.72437199999899</v>
      </c>
      <c r="I245" s="6" t="str">
        <f t="shared" si="22"/>
        <v>Fagasa_Agasii</v>
      </c>
      <c r="J245" s="6" t="s">
        <v>80</v>
      </c>
      <c r="K245" s="6">
        <v>1E-3</v>
      </c>
      <c r="L245" s="6">
        <v>5.5E-2</v>
      </c>
      <c r="M245" s="6">
        <v>1E-3</v>
      </c>
      <c r="N245" s="25">
        <f t="shared" si="24"/>
        <v>7.1394404106606121E-2</v>
      </c>
      <c r="O245" s="25">
        <f t="shared" si="25"/>
        <v>3.9266922258633365</v>
      </c>
      <c r="P245" s="25">
        <f t="shared" si="26"/>
        <v>7.1394404106606121E-2</v>
      </c>
      <c r="Q245" s="73">
        <f t="shared" si="23"/>
        <v>4.0694810340765484</v>
      </c>
      <c r="R245" s="25">
        <f t="shared" si="27"/>
        <v>4.0693761437722085</v>
      </c>
      <c r="S245" s="74">
        <f>INDEX(Incomplete_stream_anc_data!H:H, MATCH(Consolidated_stream_data!C245, Incomplete_stream_anc_data!B:B, 0))</f>
        <v>2</v>
      </c>
      <c r="T245">
        <f>INDEX(Incomplete_stream_anc_data!I:I, MATCH(Consolidated_stream_data!C245, Incomplete_stream_anc_data!B:B, 0))</f>
        <v>0</v>
      </c>
      <c r="U245">
        <f>INDEX(Incomplete_stream_anc_data!G:G, MATCH(Consolidated_stream_data!C245, Incomplete_stream_anc_data!B:B, 0))</f>
        <v>15</v>
      </c>
    </row>
    <row r="246" spans="1:21" x14ac:dyDescent="0.35">
      <c r="A246" s="160" t="s">
        <v>145</v>
      </c>
      <c r="B246" s="160" t="s">
        <v>148</v>
      </c>
      <c r="C246" s="161" t="str">
        <f t="shared" si="21"/>
        <v>Fagatele_No name_42838</v>
      </c>
      <c r="D246" s="72">
        <v>42838</v>
      </c>
      <c r="E246" s="72" t="s">
        <v>106</v>
      </c>
      <c r="F246" s="161" t="s">
        <v>84</v>
      </c>
      <c r="G246" s="161">
        <f>INDEX(GIS_streams!D:D, MATCH(Consolidated_stream_data!I246, GIS_streams!G:G, 0))</f>
        <v>-14.365201000000001</v>
      </c>
      <c r="H246" s="161">
        <f>INDEX(GIS_streams!C:C, MATCH(Consolidated_stream_data!I246, GIS_streams!G:G, 0))</f>
        <v>-170.75969900000001</v>
      </c>
      <c r="I246" s="161" t="str">
        <f t="shared" si="22"/>
        <v>Fagatele_No name</v>
      </c>
      <c r="J246" s="161" t="s">
        <v>80</v>
      </c>
      <c r="K246" s="161">
        <v>0</v>
      </c>
      <c r="L246" s="161">
        <v>1.7000000000000001E-2</v>
      </c>
      <c r="M246" s="161">
        <v>1.7000000000000001E-2</v>
      </c>
      <c r="N246" s="25">
        <f t="shared" si="24"/>
        <v>0</v>
      </c>
      <c r="O246" s="25">
        <f t="shared" si="25"/>
        <v>1.2137048698123041</v>
      </c>
      <c r="P246" s="25">
        <f t="shared" si="26"/>
        <v>1.2137048698123041</v>
      </c>
      <c r="Q246" s="162">
        <f t="shared" si="23"/>
        <v>2.4274097396246082</v>
      </c>
      <c r="R246" s="25">
        <f t="shared" si="27"/>
        <v>2.4273514064876753</v>
      </c>
      <c r="S246" s="163">
        <v>0</v>
      </c>
      <c r="T246" s="163">
        <v>0</v>
      </c>
      <c r="U246" s="163">
        <v>0</v>
      </c>
    </row>
    <row r="247" spans="1:21" x14ac:dyDescent="0.35">
      <c r="A247" s="2" t="s">
        <v>145</v>
      </c>
      <c r="B247" s="2" t="s">
        <v>148</v>
      </c>
      <c r="C247" s="1" t="str">
        <f t="shared" si="21"/>
        <v>Vatia_Gaoa_42838</v>
      </c>
      <c r="D247" s="3">
        <v>42838</v>
      </c>
      <c r="E247" s="1" t="s">
        <v>14</v>
      </c>
      <c r="F247" s="1" t="s">
        <v>122</v>
      </c>
      <c r="G247" s="1">
        <f>INDEX(GIS_streams!D:D, MATCH(Consolidated_stream_data!I247, GIS_streams!G:G, 0))</f>
        <v>-14.250759</v>
      </c>
      <c r="H247" s="1">
        <f>INDEX(GIS_streams!C:C, MATCH(Consolidated_stream_data!I247, GIS_streams!G:G, 0))</f>
        <v>-170.67560800000001</v>
      </c>
      <c r="I247" s="1" t="str">
        <f t="shared" si="22"/>
        <v>Vatia_Gaoa</v>
      </c>
      <c r="J247" s="1" t="s">
        <v>80</v>
      </c>
      <c r="K247" s="1">
        <v>8.9999999999999993E-3</v>
      </c>
      <c r="L247" s="1">
        <v>9.5000000000000001E-2</v>
      </c>
      <c r="M247" s="1">
        <v>6.5000000000000002E-2</v>
      </c>
      <c r="N247" s="25">
        <f t="shared" si="24"/>
        <v>0.64254963695945511</v>
      </c>
      <c r="O247" s="25">
        <f t="shared" si="25"/>
        <v>6.7824683901275815</v>
      </c>
      <c r="P247" s="25">
        <f t="shared" si="26"/>
        <v>4.6406362669293983</v>
      </c>
      <c r="Q247" s="25">
        <f t="shared" si="23"/>
        <v>12.065654294016435</v>
      </c>
      <c r="R247" s="25">
        <f t="shared" si="27"/>
        <v>12.065322690549069</v>
      </c>
      <c r="S247">
        <f>INDEX(Incomplete_stream_anc_data!H:H, MATCH(Consolidated_stream_data!C247, Incomplete_stream_anc_data!B:B, 0))</f>
        <v>3</v>
      </c>
      <c r="T247">
        <f>INDEX(Incomplete_stream_anc_data!I:I, MATCH(Consolidated_stream_data!C247, Incomplete_stream_anc_data!B:B, 0))</f>
        <v>0</v>
      </c>
      <c r="U247">
        <f>INDEX(Incomplete_stream_anc_data!G:G, MATCH(Consolidated_stream_data!C247, Incomplete_stream_anc_data!B:B, 0))</f>
        <v>2</v>
      </c>
    </row>
    <row r="248" spans="1:21" x14ac:dyDescent="0.35">
      <c r="A248" s="16" t="s">
        <v>145</v>
      </c>
      <c r="B248" s="16" t="s">
        <v>148</v>
      </c>
      <c r="C248" s="6" t="str">
        <f t="shared" si="21"/>
        <v>Vatia_Lausaa_42838</v>
      </c>
      <c r="D248" s="23">
        <v>42838</v>
      </c>
      <c r="E248" s="6" t="s">
        <v>14</v>
      </c>
      <c r="F248" s="6" t="s">
        <v>123</v>
      </c>
      <c r="G248" s="6">
        <f>INDEX(GIS_streams!D:D, MATCH(Consolidated_stream_data!I248, GIS_streams!G:G, 0))</f>
        <v>-14.2514699999999</v>
      </c>
      <c r="H248" s="6">
        <f>INDEX(GIS_streams!C:C, MATCH(Consolidated_stream_data!I248, GIS_streams!G:G, 0))</f>
        <v>-170.673528</v>
      </c>
      <c r="I248" s="6" t="str">
        <f t="shared" si="22"/>
        <v>Vatia_Lausaa</v>
      </c>
      <c r="J248" s="6" t="s">
        <v>80</v>
      </c>
      <c r="K248" s="6">
        <v>1E-3</v>
      </c>
      <c r="L248" s="6">
        <v>2.4E-2</v>
      </c>
      <c r="M248" s="6">
        <v>1.4E-2</v>
      </c>
      <c r="N248" s="25">
        <f t="shared" si="24"/>
        <v>7.1394404106606121E-2</v>
      </c>
      <c r="O248" s="25">
        <f t="shared" si="25"/>
        <v>1.713465698558547</v>
      </c>
      <c r="P248" s="25">
        <f t="shared" si="26"/>
        <v>0.99952165749248578</v>
      </c>
      <c r="Q248" s="73">
        <f t="shared" si="23"/>
        <v>2.7843817601576388</v>
      </c>
      <c r="R248" s="25">
        <f t="shared" si="27"/>
        <v>2.7843133058973564</v>
      </c>
      <c r="S248" s="74">
        <f>INDEX(Incomplete_stream_anc_data!H:H, MATCH(Consolidated_stream_data!C248, Incomplete_stream_anc_data!B:B, 0))</f>
        <v>2</v>
      </c>
      <c r="T248">
        <f>INDEX(Incomplete_stream_anc_data!I:I, MATCH(Consolidated_stream_data!C248, Incomplete_stream_anc_data!B:B, 0))</f>
        <v>0</v>
      </c>
      <c r="U248">
        <f>INDEX(Incomplete_stream_anc_data!G:G, MATCH(Consolidated_stream_data!C248, Incomplete_stream_anc_data!B:B, 0))</f>
        <v>1.5</v>
      </c>
    </row>
    <row r="249" spans="1:21" x14ac:dyDescent="0.35">
      <c r="A249" s="16" t="s">
        <v>145</v>
      </c>
      <c r="B249" s="16" t="s">
        <v>148</v>
      </c>
      <c r="C249" s="6" t="str">
        <f t="shared" si="21"/>
        <v>Vatia_Faatafe_42838</v>
      </c>
      <c r="D249" s="23">
        <v>42838</v>
      </c>
      <c r="E249" s="6" t="s">
        <v>14</v>
      </c>
      <c r="F249" s="6" t="s">
        <v>121</v>
      </c>
      <c r="G249" s="6">
        <f>INDEX(GIS_streams!D:D, MATCH(Consolidated_stream_data!I249, GIS_streams!G:G, 0))</f>
        <v>-14.251433</v>
      </c>
      <c r="H249" s="6">
        <f>INDEX(GIS_streams!C:C, MATCH(Consolidated_stream_data!I249, GIS_streams!G:G, 0))</f>
        <v>-170.67263700000001</v>
      </c>
      <c r="I249" s="6" t="str">
        <f t="shared" si="22"/>
        <v>Vatia_Faatafe</v>
      </c>
      <c r="J249" s="6" t="s">
        <v>80</v>
      </c>
      <c r="K249" s="6">
        <v>0</v>
      </c>
      <c r="L249" s="6">
        <v>2.4E-2</v>
      </c>
      <c r="M249" s="6">
        <v>6.0000000000000001E-3</v>
      </c>
      <c r="N249" s="25">
        <f t="shared" si="24"/>
        <v>0</v>
      </c>
      <c r="O249" s="25">
        <f t="shared" si="25"/>
        <v>1.713465698558547</v>
      </c>
      <c r="P249" s="25">
        <f t="shared" si="26"/>
        <v>0.42836642463963676</v>
      </c>
      <c r="Q249" s="73">
        <f t="shared" si="23"/>
        <v>2.1418321231981836</v>
      </c>
      <c r="R249" s="25">
        <f t="shared" si="27"/>
        <v>2.1417818869599303</v>
      </c>
      <c r="S249" s="74">
        <f>INDEX(Incomplete_stream_anc_data!H:H, MATCH(Consolidated_stream_data!C249, Incomplete_stream_anc_data!B:B, 0))</f>
        <v>2</v>
      </c>
      <c r="T249">
        <f>INDEX(Incomplete_stream_anc_data!I:I, MATCH(Consolidated_stream_data!C249, Incomplete_stream_anc_data!B:B, 0))</f>
        <v>0</v>
      </c>
      <c r="U249">
        <f>INDEX(Incomplete_stream_anc_data!G:G, MATCH(Consolidated_stream_data!C249, Incomplete_stream_anc_data!B:B, 0))</f>
        <v>2.5</v>
      </c>
    </row>
    <row r="250" spans="1:21" x14ac:dyDescent="0.35">
      <c r="A250" s="160" t="s">
        <v>145</v>
      </c>
      <c r="B250" s="160" t="s">
        <v>148</v>
      </c>
      <c r="C250" s="161" t="str">
        <f t="shared" si="21"/>
        <v>Oa_No name_42838</v>
      </c>
      <c r="D250" s="72">
        <v>42838</v>
      </c>
      <c r="E250" s="161" t="s">
        <v>120</v>
      </c>
      <c r="F250" s="161" t="s">
        <v>84</v>
      </c>
      <c r="G250" s="161">
        <f>INDEX(GIS_streams!D:D, MATCH(Consolidated_stream_data!I250, GIS_streams!G:G, 0))</f>
        <v>-14.255558000000001</v>
      </c>
      <c r="H250" s="161">
        <f>INDEX(GIS_streams!C:C, MATCH(Consolidated_stream_data!I250, GIS_streams!G:G, 0))</f>
        <v>-170.64328599999999</v>
      </c>
      <c r="I250" s="161" t="str">
        <f t="shared" si="22"/>
        <v>Oa_No name</v>
      </c>
      <c r="J250" s="161" t="s">
        <v>80</v>
      </c>
      <c r="K250" s="161">
        <v>0</v>
      </c>
      <c r="L250" s="161">
        <v>3.7999999999999999E-2</v>
      </c>
      <c r="M250" s="161">
        <v>1.2E-2</v>
      </c>
      <c r="N250" s="25">
        <f t="shared" si="24"/>
        <v>0</v>
      </c>
      <c r="O250" s="25">
        <f t="shared" si="25"/>
        <v>2.7129873560510327</v>
      </c>
      <c r="P250" s="25">
        <f t="shared" si="26"/>
        <v>0.85673284927927351</v>
      </c>
      <c r="Q250" s="162">
        <f t="shared" si="23"/>
        <v>3.5697202053303063</v>
      </c>
      <c r="R250" s="25">
        <f t="shared" si="27"/>
        <v>3.5696294845986554</v>
      </c>
      <c r="S250" s="163">
        <v>0</v>
      </c>
      <c r="T250" s="163">
        <v>0</v>
      </c>
      <c r="U250" s="163">
        <v>0</v>
      </c>
    </row>
    <row r="251" spans="1:21" x14ac:dyDescent="0.35">
      <c r="A251" s="2" t="s">
        <v>149</v>
      </c>
      <c r="B251" s="2" t="s">
        <v>150</v>
      </c>
      <c r="C251" s="1" t="str">
        <f t="shared" si="21"/>
        <v>Amaluia_Vaipuna_42863</v>
      </c>
      <c r="D251" s="3">
        <v>42863</v>
      </c>
      <c r="E251" s="1" t="s">
        <v>2</v>
      </c>
      <c r="F251" s="1" t="s">
        <v>79</v>
      </c>
      <c r="G251" s="1">
        <f>INDEX(GIS_streams!D:D, MATCH(Consolidated_stream_data!I251, GIS_streams!G:G, 0))</f>
        <v>-14.3336229999999</v>
      </c>
      <c r="H251" s="1">
        <f>INDEX(GIS_streams!C:C, MATCH(Consolidated_stream_data!I251, GIS_streams!G:G, 0))</f>
        <v>-170.79196300000001</v>
      </c>
      <c r="I251" s="1" t="str">
        <f t="shared" si="22"/>
        <v>Amaluia_Vaipuna</v>
      </c>
      <c r="J251" s="1" t="s">
        <v>80</v>
      </c>
      <c r="K251" s="1">
        <v>3.0000000000000001E-3</v>
      </c>
      <c r="L251" s="1">
        <v>0.08</v>
      </c>
      <c r="M251" s="1">
        <v>0.02</v>
      </c>
      <c r="N251" s="25">
        <f t="shared" si="24"/>
        <v>0.21418321231981838</v>
      </c>
      <c r="O251" s="25">
        <f t="shared" si="25"/>
        <v>5.7115523285284899</v>
      </c>
      <c r="P251" s="25">
        <f t="shared" si="26"/>
        <v>1.4278880821321225</v>
      </c>
      <c r="Q251" s="25">
        <f t="shared" si="23"/>
        <v>7.3536236229804306</v>
      </c>
      <c r="R251" s="25">
        <f t="shared" si="27"/>
        <v>7.3534256183412765</v>
      </c>
      <c r="S251">
        <f>INDEX(Incomplete_stream_anc_data!H:H, MATCH(Consolidated_stream_data!C251, Incomplete_stream_anc_data!B:B, 0))</f>
        <v>3</v>
      </c>
      <c r="T251">
        <f>INDEX(Incomplete_stream_anc_data!I:I, MATCH(Consolidated_stream_data!C251, Incomplete_stream_anc_data!B:B, 0))</f>
        <v>0</v>
      </c>
      <c r="U251">
        <f>INDEX(Incomplete_stream_anc_data!G:G, MATCH(Consolidated_stream_data!C251, Incomplete_stream_anc_data!B:B, 0))</f>
        <v>4.75</v>
      </c>
    </row>
    <row r="252" spans="1:21" x14ac:dyDescent="0.35">
      <c r="A252" s="2" t="s">
        <v>149</v>
      </c>
      <c r="B252" s="2" t="s">
        <v>150</v>
      </c>
      <c r="C252" s="1" t="str">
        <f t="shared" si="21"/>
        <v>Amanave_Puna_42863</v>
      </c>
      <c r="D252" s="3">
        <v>42863</v>
      </c>
      <c r="E252" s="1" t="s">
        <v>3</v>
      </c>
      <c r="F252" s="1" t="s">
        <v>82</v>
      </c>
      <c r="G252" s="1">
        <f>INDEX(GIS_streams!D:D, MATCH(Consolidated_stream_data!I252, GIS_streams!G:G, 0))</f>
        <v>-14.325013</v>
      </c>
      <c r="H252" s="1">
        <f>INDEX(GIS_streams!C:C, MATCH(Consolidated_stream_data!I252, GIS_streams!G:G, 0))</f>
        <v>-170.831087</v>
      </c>
      <c r="I252" s="1" t="str">
        <f t="shared" si="22"/>
        <v>Amanave_Puna</v>
      </c>
      <c r="J252" s="1" t="s">
        <v>80</v>
      </c>
      <c r="K252" s="1">
        <v>4.0000000000000001E-3</v>
      </c>
      <c r="L252" s="1">
        <v>0.14499999999999999</v>
      </c>
      <c r="M252" s="1">
        <v>2.1000000000000001E-2</v>
      </c>
      <c r="N252" s="25">
        <f t="shared" si="24"/>
        <v>0.28557761642642449</v>
      </c>
      <c r="O252" s="25">
        <f t="shared" si="25"/>
        <v>10.352188595457887</v>
      </c>
      <c r="P252" s="25">
        <f t="shared" si="26"/>
        <v>1.4992824862387286</v>
      </c>
      <c r="Q252" s="25">
        <f t="shared" si="23"/>
        <v>12.13704869812304</v>
      </c>
      <c r="R252" s="25">
        <f t="shared" si="27"/>
        <v>12.136715070431004</v>
      </c>
      <c r="S252">
        <f>INDEX(Incomplete_stream_anc_data!H:H, MATCH(Consolidated_stream_data!C252, Incomplete_stream_anc_data!B:B, 0))</f>
        <v>2</v>
      </c>
      <c r="T252">
        <f>INDEX(Incomplete_stream_anc_data!I:I, MATCH(Consolidated_stream_data!C252, Incomplete_stream_anc_data!B:B, 0))</f>
        <v>0</v>
      </c>
      <c r="U252">
        <f>INDEX(Incomplete_stream_anc_data!G:G, MATCH(Consolidated_stream_data!C252, Incomplete_stream_anc_data!B:B, 0))</f>
        <v>18</v>
      </c>
    </row>
    <row r="253" spans="1:21" x14ac:dyDescent="0.35">
      <c r="A253" s="2" t="s">
        <v>149</v>
      </c>
      <c r="B253" s="2" t="s">
        <v>150</v>
      </c>
      <c r="C253" s="1" t="str">
        <f t="shared" si="21"/>
        <v>Amanave_Laloafu_42863</v>
      </c>
      <c r="D253" s="3">
        <v>42863</v>
      </c>
      <c r="E253" s="1" t="s">
        <v>3</v>
      </c>
      <c r="F253" s="1" t="s">
        <v>81</v>
      </c>
      <c r="G253" s="1">
        <f>INDEX(GIS_streams!D:D, MATCH(Consolidated_stream_data!I253, GIS_streams!G:G, 0))</f>
        <v>-14.325937</v>
      </c>
      <c r="H253" s="1">
        <f>INDEX(GIS_streams!C:C, MATCH(Consolidated_stream_data!I253, GIS_streams!G:G, 0))</f>
        <v>-170.830352</v>
      </c>
      <c r="I253" s="1" t="str">
        <f t="shared" si="22"/>
        <v>Amanave_Laloafu</v>
      </c>
      <c r="J253" s="1" t="s">
        <v>80</v>
      </c>
      <c r="K253" s="1">
        <v>4.0000000000000001E-3</v>
      </c>
      <c r="L253" s="1">
        <v>4.2999999999999997E-2</v>
      </c>
      <c r="M253" s="1">
        <v>8.0000000000000002E-3</v>
      </c>
      <c r="N253" s="25">
        <f t="shared" si="24"/>
        <v>0.28557761642642449</v>
      </c>
      <c r="O253" s="25">
        <f t="shared" si="25"/>
        <v>3.0699593765840629</v>
      </c>
      <c r="P253" s="25">
        <f t="shared" si="26"/>
        <v>0.57115523285284897</v>
      </c>
      <c r="Q253" s="25">
        <f t="shared" si="23"/>
        <v>3.9266922258633365</v>
      </c>
      <c r="R253" s="25">
        <f t="shared" si="27"/>
        <v>3.926591384008336</v>
      </c>
      <c r="S253">
        <f>INDEX(Incomplete_stream_anc_data!H:H, MATCH(Consolidated_stream_data!C253, Incomplete_stream_anc_data!B:B, 0))</f>
        <v>3</v>
      </c>
      <c r="T253">
        <f>INDEX(Incomplete_stream_anc_data!I:I, MATCH(Consolidated_stream_data!C253, Incomplete_stream_anc_data!B:B, 0))</f>
        <v>0</v>
      </c>
      <c r="U253">
        <f>INDEX(Incomplete_stream_anc_data!G:G, MATCH(Consolidated_stream_data!C253, Incomplete_stream_anc_data!B:B, 0))</f>
        <v>4</v>
      </c>
    </row>
    <row r="254" spans="1:21" x14ac:dyDescent="0.35">
      <c r="A254" s="2" t="s">
        <v>149</v>
      </c>
      <c r="B254" s="2" t="s">
        <v>150</v>
      </c>
      <c r="C254" s="1" t="str">
        <f t="shared" si="21"/>
        <v>Asili_Asili_42863</v>
      </c>
      <c r="D254" s="3">
        <v>42863</v>
      </c>
      <c r="E254" s="1" t="s">
        <v>83</v>
      </c>
      <c r="F254" s="1" t="s">
        <v>83</v>
      </c>
      <c r="G254" s="1">
        <f>INDEX(GIS_streams!D:D, MATCH(Consolidated_stream_data!I254, GIS_streams!G:G, 0))</f>
        <v>-14.330902</v>
      </c>
      <c r="H254" s="1">
        <f>INDEX(GIS_streams!C:C, MATCH(Consolidated_stream_data!I254, GIS_streams!G:G, 0))</f>
        <v>-170.796165</v>
      </c>
      <c r="I254" s="1" t="str">
        <f t="shared" si="22"/>
        <v>Asili_Asili</v>
      </c>
      <c r="J254" s="1" t="s">
        <v>80</v>
      </c>
      <c r="K254" s="1">
        <v>4.0000000000000001E-3</v>
      </c>
      <c r="L254" s="1">
        <v>3.9E-2</v>
      </c>
      <c r="M254" s="1">
        <v>2.5999999999999999E-2</v>
      </c>
      <c r="N254" s="25">
        <f t="shared" si="24"/>
        <v>0.28557761642642449</v>
      </c>
      <c r="O254" s="25">
        <f t="shared" si="25"/>
        <v>2.7843817601576388</v>
      </c>
      <c r="P254" s="25">
        <f t="shared" si="26"/>
        <v>1.8562545067717591</v>
      </c>
      <c r="Q254" s="25">
        <f t="shared" si="23"/>
        <v>4.9262138833558229</v>
      </c>
      <c r="R254" s="25">
        <f t="shared" si="27"/>
        <v>4.9260847023554444</v>
      </c>
      <c r="S254">
        <f>INDEX(Incomplete_stream_anc_data!H:H, MATCH(Consolidated_stream_data!C254, Incomplete_stream_anc_data!B:B, 0))</f>
        <v>3</v>
      </c>
      <c r="T254">
        <f>INDEX(Incomplete_stream_anc_data!I:I, MATCH(Consolidated_stream_data!C254, Incomplete_stream_anc_data!B:B, 0))</f>
        <v>0</v>
      </c>
      <c r="U254">
        <f>INDEX(Incomplete_stream_anc_data!G:G, MATCH(Consolidated_stream_data!C254, Incomplete_stream_anc_data!B:B, 0))</f>
        <v>20.25</v>
      </c>
    </row>
    <row r="255" spans="1:21" x14ac:dyDescent="0.35">
      <c r="A255" s="2" t="s">
        <v>149</v>
      </c>
      <c r="B255" s="2" t="s">
        <v>150</v>
      </c>
      <c r="C255" s="1" t="str">
        <f t="shared" si="21"/>
        <v>Fagaalu_Fagaalu_42863</v>
      </c>
      <c r="D255" s="3">
        <v>42863</v>
      </c>
      <c r="E255" s="1" t="s">
        <v>4</v>
      </c>
      <c r="F255" s="1" t="s">
        <v>4</v>
      </c>
      <c r="G255" s="1">
        <f>INDEX(GIS_streams!D:D, MATCH(Consolidated_stream_data!I255, GIS_streams!G:G, 0))</f>
        <v>-14.2914049999999</v>
      </c>
      <c r="H255" s="1">
        <f>INDEX(GIS_streams!C:C, MATCH(Consolidated_stream_data!I255, GIS_streams!G:G, 0))</f>
        <v>-170.683762</v>
      </c>
      <c r="I255" s="1" t="str">
        <f t="shared" si="22"/>
        <v>Fagaalu_Fagaalu</v>
      </c>
      <c r="J255" s="1" t="s">
        <v>80</v>
      </c>
      <c r="K255" s="1">
        <v>3.0000000000000001E-3</v>
      </c>
      <c r="L255" s="1">
        <v>0.08</v>
      </c>
      <c r="M255" s="1">
        <v>2.5000000000000001E-2</v>
      </c>
      <c r="N255" s="25">
        <f t="shared" si="24"/>
        <v>0.21418321231981838</v>
      </c>
      <c r="O255" s="25">
        <f t="shared" si="25"/>
        <v>5.7115523285284899</v>
      </c>
      <c r="P255" s="25">
        <f t="shared" si="26"/>
        <v>1.7848601026651532</v>
      </c>
      <c r="Q255" s="25">
        <f t="shared" si="23"/>
        <v>7.7105956435134608</v>
      </c>
      <c r="R255" s="25">
        <f t="shared" si="27"/>
        <v>7.7103875177509567</v>
      </c>
      <c r="S255">
        <f>INDEX(Incomplete_stream_anc_data!H:H, MATCH(Consolidated_stream_data!C255, Incomplete_stream_anc_data!B:B, 0))</f>
        <v>3</v>
      </c>
      <c r="T255">
        <f>INDEX(Incomplete_stream_anc_data!I:I, MATCH(Consolidated_stream_data!C255, Incomplete_stream_anc_data!B:B, 0))</f>
        <v>0</v>
      </c>
      <c r="U255">
        <f>INDEX(Incomplete_stream_anc_data!G:G, MATCH(Consolidated_stream_data!C255, Incomplete_stream_anc_data!B:B, 0))</f>
        <v>5.75</v>
      </c>
    </row>
    <row r="256" spans="1:21" x14ac:dyDescent="0.35">
      <c r="A256" s="2" t="s">
        <v>149</v>
      </c>
      <c r="B256" s="2" t="s">
        <v>150</v>
      </c>
      <c r="C256" s="1" t="str">
        <f t="shared" ref="C256:C319" si="28">E256&amp;"_"&amp;F256&amp;"_"&amp;D256</f>
        <v>Fagamalo_Matavai_42863</v>
      </c>
      <c r="D256" s="3">
        <v>42863</v>
      </c>
      <c r="E256" s="1" t="s">
        <v>85</v>
      </c>
      <c r="F256" s="1" t="s">
        <v>86</v>
      </c>
      <c r="G256" s="1">
        <f>INDEX(GIS_streams!D:D, MATCH(Consolidated_stream_data!I256, GIS_streams!G:G, 0))</f>
        <v>-14.298992</v>
      </c>
      <c r="H256" s="1">
        <f>INDEX(GIS_streams!C:C, MATCH(Consolidated_stream_data!I256, GIS_streams!G:G, 0))</f>
        <v>-170.81014400000001</v>
      </c>
      <c r="I256" s="1" t="str">
        <f t="shared" ref="I256:I319" si="29">E256&amp;"_"&amp;F256</f>
        <v>Fagamalo_Matavai</v>
      </c>
      <c r="J256" s="1" t="s">
        <v>80</v>
      </c>
      <c r="K256" s="1">
        <v>4.0000000000000001E-3</v>
      </c>
      <c r="L256" s="1">
        <v>2.9000000000000001E-2</v>
      </c>
      <c r="M256" s="1">
        <v>7.0000000000000001E-3</v>
      </c>
      <c r="N256" s="25">
        <f t="shared" si="24"/>
        <v>0.28557761642642449</v>
      </c>
      <c r="O256" s="25">
        <f t="shared" si="25"/>
        <v>2.0704377190915775</v>
      </c>
      <c r="P256" s="25">
        <f t="shared" si="26"/>
        <v>0.49976082874624289</v>
      </c>
      <c r="Q256" s="25">
        <f t="shared" ref="Q256:Q319" si="30">P256+O256+N256</f>
        <v>2.855776164264245</v>
      </c>
      <c r="R256" s="25">
        <f t="shared" si="27"/>
        <v>2.8557056857792928</v>
      </c>
      <c r="S256">
        <f>INDEX(Incomplete_stream_anc_data!H:H, MATCH(Consolidated_stream_data!C256, Incomplete_stream_anc_data!B:B, 0))</f>
        <v>4</v>
      </c>
      <c r="T256">
        <f>INDEX(Incomplete_stream_anc_data!I:I, MATCH(Consolidated_stream_data!C256, Incomplete_stream_anc_data!B:B, 0))</f>
        <v>0</v>
      </c>
      <c r="U256">
        <f>INDEX(Incomplete_stream_anc_data!G:G, MATCH(Consolidated_stream_data!C256, Incomplete_stream_anc_data!B:B, 0))</f>
        <v>7.5</v>
      </c>
    </row>
    <row r="257" spans="1:21" x14ac:dyDescent="0.35">
      <c r="A257" s="2" t="s">
        <v>149</v>
      </c>
      <c r="B257" s="2" t="s">
        <v>150</v>
      </c>
      <c r="C257" s="1" t="str">
        <f t="shared" si="28"/>
        <v>Leone_Leafu_42863</v>
      </c>
      <c r="D257" s="3">
        <v>42863</v>
      </c>
      <c r="E257" s="1" t="s">
        <v>5</v>
      </c>
      <c r="F257" s="1" t="s">
        <v>87</v>
      </c>
      <c r="G257" s="1">
        <f>INDEX(GIS_streams!D:D, MATCH(Consolidated_stream_data!I257, GIS_streams!G:G, 0))</f>
        <v>-14.335437000000001</v>
      </c>
      <c r="H257" s="1">
        <f>INDEX(GIS_streams!C:C, MATCH(Consolidated_stream_data!I257, GIS_streams!G:G, 0))</f>
        <v>-170.786172999999</v>
      </c>
      <c r="I257" s="1" t="str">
        <f t="shared" si="29"/>
        <v>Leone_Leafu</v>
      </c>
      <c r="J257" s="1" t="s">
        <v>80</v>
      </c>
      <c r="K257" s="1">
        <v>3.0000000000000001E-3</v>
      </c>
      <c r="L257" s="1">
        <v>9.7000000000000003E-2</v>
      </c>
      <c r="M257" s="1">
        <v>1.7999999999999999E-2</v>
      </c>
      <c r="N257" s="25">
        <f t="shared" si="24"/>
        <v>0.21418321231981838</v>
      </c>
      <c r="O257" s="25">
        <f t="shared" si="25"/>
        <v>6.9252571983407938</v>
      </c>
      <c r="P257" s="25">
        <f t="shared" si="26"/>
        <v>1.2850992739189102</v>
      </c>
      <c r="Q257" s="25">
        <f t="shared" si="30"/>
        <v>8.4245396845795231</v>
      </c>
      <c r="R257" s="25">
        <f t="shared" si="27"/>
        <v>8.4243113165703196</v>
      </c>
      <c r="S257">
        <f>INDEX(Incomplete_stream_anc_data!H:H, MATCH(Consolidated_stream_data!C257, Incomplete_stream_anc_data!B:B, 0))</f>
        <v>2</v>
      </c>
      <c r="T257">
        <f>INDEX(Incomplete_stream_anc_data!I:I, MATCH(Consolidated_stream_data!C257, Incomplete_stream_anc_data!B:B, 0))</f>
        <v>0</v>
      </c>
      <c r="U257">
        <f>INDEX(Incomplete_stream_anc_data!G:G, MATCH(Consolidated_stream_data!C257, Incomplete_stream_anc_data!B:B, 0))</f>
        <v>10.75</v>
      </c>
    </row>
    <row r="258" spans="1:21" x14ac:dyDescent="0.35">
      <c r="A258" s="2" t="s">
        <v>149</v>
      </c>
      <c r="B258" s="2" t="s">
        <v>150</v>
      </c>
      <c r="C258" s="1" t="str">
        <f t="shared" si="28"/>
        <v>Maloata_Maloata_42863</v>
      </c>
      <c r="D258" s="3">
        <v>42863</v>
      </c>
      <c r="E258" s="1" t="s">
        <v>88</v>
      </c>
      <c r="F258" s="1" t="s">
        <v>88</v>
      </c>
      <c r="G258" s="1">
        <f>INDEX(GIS_streams!D:D, MATCH(Consolidated_stream_data!I258, GIS_streams!G:G, 0))</f>
        <v>-14.304018018700001</v>
      </c>
      <c r="H258" s="1">
        <f>INDEX(GIS_streams!C:C, MATCH(Consolidated_stream_data!I258, GIS_streams!G:G, 0))</f>
        <v>-170.815471132</v>
      </c>
      <c r="I258" s="1" t="str">
        <f t="shared" si="29"/>
        <v>Maloata_Maloata</v>
      </c>
      <c r="J258" s="1" t="s">
        <v>80</v>
      </c>
      <c r="K258" s="1">
        <v>4.0000000000000001E-3</v>
      </c>
      <c r="L258" s="1">
        <v>3.5999999999999997E-2</v>
      </c>
      <c r="M258" s="1">
        <v>8.9999999999999993E-3</v>
      </c>
      <c r="N258" s="25">
        <f t="shared" si="24"/>
        <v>0.28557761642642449</v>
      </c>
      <c r="O258" s="25">
        <f t="shared" si="25"/>
        <v>2.5701985478378204</v>
      </c>
      <c r="P258" s="25">
        <f t="shared" si="26"/>
        <v>0.64254963695945511</v>
      </c>
      <c r="Q258" s="25">
        <f t="shared" si="30"/>
        <v>3.4983258012237002</v>
      </c>
      <c r="R258" s="25">
        <f t="shared" si="27"/>
        <v>3.4982371047167189</v>
      </c>
      <c r="S258">
        <f>INDEX(Incomplete_stream_anc_data!H:H, MATCH(Consolidated_stream_data!C258, Incomplete_stream_anc_data!B:B, 0))</f>
        <v>3</v>
      </c>
      <c r="T258">
        <f>INDEX(Incomplete_stream_anc_data!I:I, MATCH(Consolidated_stream_data!C258, Incomplete_stream_anc_data!B:B, 0))</f>
        <v>0</v>
      </c>
      <c r="U258">
        <f>INDEX(Incomplete_stream_anc_data!G:G, MATCH(Consolidated_stream_data!C258, Incomplete_stream_anc_data!B:B, 0))</f>
        <v>51.181130000000003</v>
      </c>
    </row>
    <row r="259" spans="1:21" x14ac:dyDescent="0.35">
      <c r="A259" s="2" t="s">
        <v>149</v>
      </c>
      <c r="B259" s="2" t="s">
        <v>150</v>
      </c>
      <c r="C259" s="1" t="str">
        <f t="shared" si="28"/>
        <v>Matuu_Afuelo_42863</v>
      </c>
      <c r="D259" s="3">
        <v>42863</v>
      </c>
      <c r="E259" s="1" t="s">
        <v>89</v>
      </c>
      <c r="F259" s="1" t="s">
        <v>90</v>
      </c>
      <c r="G259" s="1">
        <f>INDEX(GIS_streams!D:D, MATCH(Consolidated_stream_data!I259, GIS_streams!G:G, 0))</f>
        <v>-14.29884</v>
      </c>
      <c r="H259" s="1">
        <f>INDEX(GIS_streams!C:C, MATCH(Consolidated_stream_data!I259, GIS_streams!G:G, 0))</f>
        <v>-170.68323899999899</v>
      </c>
      <c r="I259" s="1" t="str">
        <f t="shared" si="29"/>
        <v>Matuu_Afuelo</v>
      </c>
      <c r="J259" s="1" t="s">
        <v>80</v>
      </c>
      <c r="K259" s="1">
        <v>3.0000000000000001E-3</v>
      </c>
      <c r="L259" s="1">
        <v>4.9000000000000002E-2</v>
      </c>
      <c r="M259" s="1">
        <v>2.7E-2</v>
      </c>
      <c r="N259" s="25">
        <f t="shared" ref="N259:N322" si="31">K259/(14.0067*0.001)</f>
        <v>0.21418321231981838</v>
      </c>
      <c r="O259" s="25">
        <f t="shared" ref="O259:O322" si="32">L259/(14.0067*0.001)</f>
        <v>3.4983258012237002</v>
      </c>
      <c r="P259" s="25">
        <f t="shared" ref="P259:P322" si="33">M259/(14.0067*0.001)</f>
        <v>1.9276489108783652</v>
      </c>
      <c r="Q259" s="25">
        <f t="shared" si="30"/>
        <v>5.6401579244218834</v>
      </c>
      <c r="R259" s="25">
        <f t="shared" ref="R259:R322" si="34">IF(ISERR(Q259+(Q259-0.37)*(T259-0.001)/(35.27-T259)),Q259,Q259+(Q259-0.37)*(T259-0.001)/(35.27-T259))</f>
        <v>5.6400085011748056</v>
      </c>
      <c r="S259">
        <f>INDEX(Incomplete_stream_anc_data!H:H, MATCH(Consolidated_stream_data!C259, Incomplete_stream_anc_data!B:B, 0))</f>
        <v>2</v>
      </c>
      <c r="T259">
        <f>INDEX(Incomplete_stream_anc_data!I:I, MATCH(Consolidated_stream_data!C259, Incomplete_stream_anc_data!B:B, 0))</f>
        <v>0</v>
      </c>
      <c r="U259">
        <f>INDEX(Incomplete_stream_anc_data!G:G, MATCH(Consolidated_stream_data!C259, Incomplete_stream_anc_data!B:B, 0))</f>
        <v>28.5</v>
      </c>
    </row>
    <row r="260" spans="1:21" x14ac:dyDescent="0.35">
      <c r="A260" s="2" t="s">
        <v>149</v>
      </c>
      <c r="B260" s="2" t="s">
        <v>150</v>
      </c>
      <c r="C260" s="1" t="str">
        <f t="shared" si="28"/>
        <v>Nua-Seetaga_Saonapule_42863</v>
      </c>
      <c r="D260" s="3">
        <v>42863</v>
      </c>
      <c r="E260" s="1" t="s">
        <v>6</v>
      </c>
      <c r="F260" s="1" t="s">
        <v>91</v>
      </c>
      <c r="G260" s="1">
        <f>INDEX(GIS_streams!D:D, MATCH(Consolidated_stream_data!I260, GIS_streams!G:G, 0))</f>
        <v>-14.32586</v>
      </c>
      <c r="H260" s="1">
        <f>INDEX(GIS_streams!C:C, MATCH(Consolidated_stream_data!I260, GIS_streams!G:G, 0))</f>
        <v>-170.811364</v>
      </c>
      <c r="I260" s="1" t="str">
        <f t="shared" si="29"/>
        <v>Nua-Seetaga_Saonapule</v>
      </c>
      <c r="J260" s="1" t="s">
        <v>80</v>
      </c>
      <c r="K260" s="1">
        <v>3.0000000000000001E-3</v>
      </c>
      <c r="L260" s="1">
        <v>3.1E-2</v>
      </c>
      <c r="M260" s="1">
        <v>4.0000000000000001E-3</v>
      </c>
      <c r="N260" s="25">
        <f t="shared" si="31"/>
        <v>0.21418321231981838</v>
      </c>
      <c r="O260" s="25">
        <f t="shared" si="32"/>
        <v>2.2132265273047897</v>
      </c>
      <c r="P260" s="25">
        <f t="shared" si="33"/>
        <v>0.28557761642642449</v>
      </c>
      <c r="Q260" s="25">
        <f t="shared" si="30"/>
        <v>2.7129873560510327</v>
      </c>
      <c r="R260" s="25">
        <f t="shared" si="34"/>
        <v>2.7129209260154203</v>
      </c>
      <c r="S260">
        <f>INDEX(Incomplete_stream_anc_data!H:H, MATCH(Consolidated_stream_data!C260, Incomplete_stream_anc_data!B:B, 0))</f>
        <v>4</v>
      </c>
      <c r="T260">
        <f>INDEX(Incomplete_stream_anc_data!I:I, MATCH(Consolidated_stream_data!C260, Incomplete_stream_anc_data!B:B, 0))</f>
        <v>0</v>
      </c>
      <c r="U260">
        <f>INDEX(Incomplete_stream_anc_data!G:G, MATCH(Consolidated_stream_data!C260, Incomplete_stream_anc_data!B:B, 0))</f>
        <v>23</v>
      </c>
    </row>
    <row r="261" spans="1:21" x14ac:dyDescent="0.35">
      <c r="A261" s="2" t="s">
        <v>149</v>
      </c>
      <c r="B261" s="2" t="s">
        <v>150</v>
      </c>
      <c r="C261" s="1" t="str">
        <f t="shared" si="28"/>
        <v>Nuuuli_Amalie_42863</v>
      </c>
      <c r="D261" s="3">
        <v>42863</v>
      </c>
      <c r="E261" s="1" t="s">
        <v>92</v>
      </c>
      <c r="F261" s="1" t="s">
        <v>93</v>
      </c>
      <c r="G261" s="1">
        <f>INDEX(GIS_streams!D:D, MATCH(Consolidated_stream_data!I261, GIS_streams!G:G, 0))</f>
        <v>-14.310904000000001</v>
      </c>
      <c r="H261" s="1">
        <f>INDEX(GIS_streams!C:C, MATCH(Consolidated_stream_data!I261, GIS_streams!G:G, 0))</f>
        <v>-170.69734</v>
      </c>
      <c r="I261" s="1" t="str">
        <f t="shared" si="29"/>
        <v>Nuuuli_Amalie</v>
      </c>
      <c r="J261" s="1" t="s">
        <v>80</v>
      </c>
      <c r="K261" s="1">
        <v>3.0000000000000001E-3</v>
      </c>
      <c r="L261" s="1">
        <v>6.5000000000000002E-2</v>
      </c>
      <c r="M261" s="1">
        <v>3.5000000000000003E-2</v>
      </c>
      <c r="N261" s="25">
        <f t="shared" si="31"/>
        <v>0.21418321231981838</v>
      </c>
      <c r="O261" s="25">
        <f t="shared" si="32"/>
        <v>4.6406362669293983</v>
      </c>
      <c r="P261" s="25">
        <f t="shared" si="33"/>
        <v>2.4988041437312147</v>
      </c>
      <c r="Q261" s="25">
        <f t="shared" si="30"/>
        <v>7.3536236229804315</v>
      </c>
      <c r="R261" s="25">
        <f t="shared" si="34"/>
        <v>7.3534256183412774</v>
      </c>
      <c r="S261">
        <f>INDEX(Incomplete_stream_anc_data!H:H, MATCH(Consolidated_stream_data!C261, Incomplete_stream_anc_data!B:B, 0))</f>
        <v>2</v>
      </c>
      <c r="T261">
        <f>INDEX(Incomplete_stream_anc_data!I:I, MATCH(Consolidated_stream_data!C261, Incomplete_stream_anc_data!B:B, 0))</f>
        <v>0</v>
      </c>
      <c r="U261">
        <f>INDEX(Incomplete_stream_anc_data!G:G, MATCH(Consolidated_stream_data!C261, Incomplete_stream_anc_data!B:B, 0))</f>
        <v>15.75</v>
      </c>
    </row>
    <row r="262" spans="1:21" x14ac:dyDescent="0.35">
      <c r="A262" s="2" t="s">
        <v>149</v>
      </c>
      <c r="B262" s="2" t="s">
        <v>150</v>
      </c>
      <c r="C262" s="1" t="str">
        <f t="shared" si="28"/>
        <v>Poloa_Vaitele_42863</v>
      </c>
      <c r="D262" s="3">
        <v>42863</v>
      </c>
      <c r="E262" s="1" t="s">
        <v>7</v>
      </c>
      <c r="F262" s="1" t="s">
        <v>94</v>
      </c>
      <c r="G262" s="1">
        <f>INDEX(GIS_streams!D:D, MATCH(Consolidated_stream_data!I262, GIS_streams!G:G, 0))</f>
        <v>-14.3142219999999</v>
      </c>
      <c r="H262" s="1">
        <f>INDEX(GIS_streams!C:C, MATCH(Consolidated_stream_data!I262, GIS_streams!G:G, 0))</f>
        <v>-170.833236</v>
      </c>
      <c r="I262" s="1" t="str">
        <f t="shared" si="29"/>
        <v>Poloa_Vaitele</v>
      </c>
      <c r="J262" s="1" t="s">
        <v>80</v>
      </c>
      <c r="K262" s="1">
        <v>7.0000000000000001E-3</v>
      </c>
      <c r="L262" s="1">
        <v>0.125</v>
      </c>
      <c r="M262" s="1">
        <v>1.6E-2</v>
      </c>
      <c r="N262" s="25">
        <f t="shared" si="31"/>
        <v>0.49976082874624289</v>
      </c>
      <c r="O262" s="25">
        <f t="shared" si="32"/>
        <v>8.9243005133257647</v>
      </c>
      <c r="P262" s="25">
        <f t="shared" si="33"/>
        <v>1.1423104657056979</v>
      </c>
      <c r="Q262" s="25">
        <f t="shared" si="30"/>
        <v>10.566371807777706</v>
      </c>
      <c r="R262" s="25">
        <f t="shared" si="34"/>
        <v>10.566082713028408</v>
      </c>
      <c r="S262">
        <f>INDEX(Incomplete_stream_anc_data!H:H, MATCH(Consolidated_stream_data!C262, Incomplete_stream_anc_data!B:B, 0))</f>
        <v>4</v>
      </c>
      <c r="T262">
        <f>INDEX(Incomplete_stream_anc_data!I:I, MATCH(Consolidated_stream_data!C262, Incomplete_stream_anc_data!B:B, 0))</f>
        <v>0</v>
      </c>
      <c r="U262">
        <f>INDEX(Incomplete_stream_anc_data!G:G, MATCH(Consolidated_stream_data!C262, Incomplete_stream_anc_data!B:B, 0))</f>
        <v>10.5</v>
      </c>
    </row>
    <row r="263" spans="1:21" x14ac:dyDescent="0.35">
      <c r="A263" s="2" t="s">
        <v>149</v>
      </c>
      <c r="B263" s="2" t="s">
        <v>151</v>
      </c>
      <c r="C263" s="1" t="str">
        <f t="shared" si="28"/>
        <v>Alega_Alega_42864</v>
      </c>
      <c r="D263" s="3">
        <v>42864</v>
      </c>
      <c r="E263" s="1" t="s">
        <v>8</v>
      </c>
      <c r="F263" s="1" t="s">
        <v>8</v>
      </c>
      <c r="G263" s="1">
        <f>INDEX(GIS_streams!D:D, MATCH(Consolidated_stream_data!I263, GIS_streams!G:G, 0))</f>
        <v>-14.2798789999999</v>
      </c>
      <c r="H263" s="1">
        <f>INDEX(GIS_streams!C:C, MATCH(Consolidated_stream_data!I263, GIS_streams!G:G, 0))</f>
        <v>-170.637811</v>
      </c>
      <c r="I263" s="1" t="str">
        <f t="shared" si="29"/>
        <v>Alega_Alega</v>
      </c>
      <c r="J263" s="1" t="s">
        <v>80</v>
      </c>
      <c r="K263" s="1">
        <v>2E-3</v>
      </c>
      <c r="L263" s="1">
        <v>9.0999999999999998E-2</v>
      </c>
      <c r="M263" s="1">
        <v>5.0000000000000001E-3</v>
      </c>
      <c r="N263" s="25">
        <f t="shared" si="31"/>
        <v>0.14278880821321224</v>
      </c>
      <c r="O263" s="25">
        <f t="shared" si="32"/>
        <v>6.496890773701157</v>
      </c>
      <c r="P263" s="25">
        <f t="shared" si="33"/>
        <v>0.35697202053303062</v>
      </c>
      <c r="Q263" s="25">
        <f t="shared" si="30"/>
        <v>6.9966516024473995</v>
      </c>
      <c r="R263" s="25">
        <f t="shared" si="34"/>
        <v>6.9964637189315946</v>
      </c>
      <c r="S263">
        <f>INDEX(Incomplete_stream_anc_data!H:H, MATCH(Consolidated_stream_data!C263, Incomplete_stream_anc_data!B:B, 0))</f>
        <v>3</v>
      </c>
      <c r="T263">
        <f>INDEX(Incomplete_stream_anc_data!I:I, MATCH(Consolidated_stream_data!C263, Incomplete_stream_anc_data!B:B, 0))</f>
        <v>0</v>
      </c>
      <c r="U263">
        <f>INDEX(Incomplete_stream_anc_data!G:G, MATCH(Consolidated_stream_data!C263, Incomplete_stream_anc_data!B:B, 0))</f>
        <v>8</v>
      </c>
    </row>
    <row r="264" spans="1:21" x14ac:dyDescent="0.35">
      <c r="A264" s="2" t="s">
        <v>149</v>
      </c>
      <c r="B264" s="2" t="s">
        <v>151</v>
      </c>
      <c r="C264" s="1" t="str">
        <f t="shared" si="28"/>
        <v>Alofau_Nuu_42864</v>
      </c>
      <c r="D264" s="3">
        <v>42864</v>
      </c>
      <c r="E264" s="1" t="s">
        <v>96</v>
      </c>
      <c r="F264" s="1" t="s">
        <v>98</v>
      </c>
      <c r="G264" s="1">
        <f>INDEX(GIS_streams!D:D, MATCH(Consolidated_stream_data!I264, GIS_streams!G:G, 0))</f>
        <v>-14.276094000000001</v>
      </c>
      <c r="H264" s="1">
        <f>INDEX(GIS_streams!C:C, MATCH(Consolidated_stream_data!I264, GIS_streams!G:G, 0))</f>
        <v>-170.60317699999899</v>
      </c>
      <c r="I264" s="1" t="str">
        <f t="shared" si="29"/>
        <v>Alofau_Nuu</v>
      </c>
      <c r="J264" s="1" t="s">
        <v>80</v>
      </c>
      <c r="K264" s="1">
        <v>4.0000000000000001E-3</v>
      </c>
      <c r="L264" s="1">
        <v>0.05</v>
      </c>
      <c r="M264" s="1">
        <v>3.2000000000000001E-2</v>
      </c>
      <c r="N264" s="25">
        <f t="shared" si="31"/>
        <v>0.28557761642642449</v>
      </c>
      <c r="O264" s="25">
        <f t="shared" si="32"/>
        <v>3.5697202053303063</v>
      </c>
      <c r="P264" s="25">
        <f t="shared" si="33"/>
        <v>2.2846209314113959</v>
      </c>
      <c r="Q264" s="25">
        <f t="shared" si="30"/>
        <v>6.1399187531681267</v>
      </c>
      <c r="R264" s="25">
        <f t="shared" si="34"/>
        <v>6.1397551603483604</v>
      </c>
      <c r="S264">
        <f>INDEX(Incomplete_stream_anc_data!H:H, MATCH(Consolidated_stream_data!C264, Incomplete_stream_anc_data!B:B, 0))</f>
        <v>3</v>
      </c>
      <c r="T264">
        <f>INDEX(Incomplete_stream_anc_data!I:I, MATCH(Consolidated_stream_data!C264, Incomplete_stream_anc_data!B:B, 0))</f>
        <v>0</v>
      </c>
      <c r="U264">
        <f>INDEX(Incomplete_stream_anc_data!G:G, MATCH(Consolidated_stream_data!C264, Incomplete_stream_anc_data!B:B, 0))</f>
        <v>4.5</v>
      </c>
    </row>
    <row r="265" spans="1:21" x14ac:dyDescent="0.35">
      <c r="A265" s="2" t="s">
        <v>149</v>
      </c>
      <c r="B265" s="2" t="s">
        <v>151</v>
      </c>
      <c r="C265" s="1" t="str">
        <f t="shared" si="28"/>
        <v>Alofau_Fogalilima_42864</v>
      </c>
      <c r="D265" s="3">
        <v>42864</v>
      </c>
      <c r="E265" s="1" t="s">
        <v>96</v>
      </c>
      <c r="F265" s="1" t="s">
        <v>97</v>
      </c>
      <c r="G265" s="1">
        <f>INDEX(GIS_streams!D:D, MATCH(Consolidated_stream_data!I265, GIS_streams!G:G, 0))</f>
        <v>-14.2735679999999</v>
      </c>
      <c r="H265" s="1">
        <f>INDEX(GIS_streams!C:C, MATCH(Consolidated_stream_data!I265, GIS_streams!G:G, 0))</f>
        <v>-170.60415</v>
      </c>
      <c r="I265" s="1" t="str">
        <f t="shared" si="29"/>
        <v>Alofau_Fogalilima</v>
      </c>
      <c r="J265" s="1" t="s">
        <v>80</v>
      </c>
      <c r="K265" s="1">
        <v>4.0000000000000001E-3</v>
      </c>
      <c r="L265" s="1">
        <v>4.8000000000000001E-2</v>
      </c>
      <c r="M265" s="1">
        <v>3.3000000000000002E-2</v>
      </c>
      <c r="N265" s="25">
        <f t="shared" si="31"/>
        <v>0.28557761642642449</v>
      </c>
      <c r="O265" s="25">
        <f t="shared" si="32"/>
        <v>3.426931397117094</v>
      </c>
      <c r="P265" s="25">
        <f t="shared" si="33"/>
        <v>2.356015335518002</v>
      </c>
      <c r="Q265" s="25">
        <f t="shared" si="30"/>
        <v>6.0685243490615211</v>
      </c>
      <c r="R265" s="25">
        <f t="shared" si="34"/>
        <v>6.0683627804664244</v>
      </c>
      <c r="S265">
        <f>INDEX(Incomplete_stream_anc_data!H:H, MATCH(Consolidated_stream_data!C265, Incomplete_stream_anc_data!B:B, 0))</f>
        <v>3</v>
      </c>
      <c r="T265">
        <f>INDEX(Incomplete_stream_anc_data!I:I, MATCH(Consolidated_stream_data!C265, Incomplete_stream_anc_data!B:B, 0))</f>
        <v>0</v>
      </c>
      <c r="U265">
        <f>INDEX(Incomplete_stream_anc_data!G:G, MATCH(Consolidated_stream_data!C265, Incomplete_stream_anc_data!B:B, 0))</f>
        <v>14</v>
      </c>
    </row>
    <row r="266" spans="1:21" x14ac:dyDescent="0.35">
      <c r="A266" s="2" t="s">
        <v>149</v>
      </c>
      <c r="B266" s="2" t="s">
        <v>151</v>
      </c>
      <c r="C266" s="1" t="str">
        <f t="shared" si="28"/>
        <v>Amaua_No name_42864</v>
      </c>
      <c r="D266" s="3">
        <v>42864</v>
      </c>
      <c r="E266" s="1" t="s">
        <v>10</v>
      </c>
      <c r="F266" s="1" t="s">
        <v>84</v>
      </c>
      <c r="G266" s="1">
        <f>INDEX(GIS_streams!D:D, MATCH(Consolidated_stream_data!I266, GIS_streams!G:G, 0))</f>
        <v>-14.272437</v>
      </c>
      <c r="H266" s="1">
        <f>INDEX(GIS_streams!C:C, MATCH(Consolidated_stream_data!I266, GIS_streams!G:G, 0))</f>
        <v>-170.623662</v>
      </c>
      <c r="I266" s="1" t="str">
        <f t="shared" si="29"/>
        <v>Amaua_No name</v>
      </c>
      <c r="J266" s="1" t="s">
        <v>80</v>
      </c>
      <c r="K266" s="1">
        <v>2E-3</v>
      </c>
      <c r="L266" s="1">
        <v>2.5999999999999999E-2</v>
      </c>
      <c r="M266" s="1">
        <v>1.7000000000000001E-2</v>
      </c>
      <c r="N266" s="25">
        <f t="shared" si="31"/>
        <v>0.14278880821321224</v>
      </c>
      <c r="O266" s="25">
        <f t="shared" si="32"/>
        <v>1.8562545067717591</v>
      </c>
      <c r="P266" s="25">
        <f t="shared" si="33"/>
        <v>1.2137048698123041</v>
      </c>
      <c r="Q266" s="25">
        <f t="shared" si="30"/>
        <v>3.2127481847972756</v>
      </c>
      <c r="R266" s="25">
        <f t="shared" si="34"/>
        <v>3.2126675851889739</v>
      </c>
      <c r="S266">
        <f>INDEX(Incomplete_stream_anc_data!H:H, MATCH(Consolidated_stream_data!C266, Incomplete_stream_anc_data!B:B, 0))</f>
        <v>3</v>
      </c>
      <c r="T266">
        <f>INDEX(Incomplete_stream_anc_data!I:I, MATCH(Consolidated_stream_data!C266, Incomplete_stream_anc_data!B:B, 0))</f>
        <v>0</v>
      </c>
      <c r="U266">
        <f>INDEX(Incomplete_stream_anc_data!G:G, MATCH(Consolidated_stream_data!C266, Incomplete_stream_anc_data!B:B, 0))</f>
        <v>4.5</v>
      </c>
    </row>
    <row r="267" spans="1:21" x14ac:dyDescent="0.35">
      <c r="A267" s="2" t="s">
        <v>149</v>
      </c>
      <c r="B267" s="2" t="s">
        <v>151</v>
      </c>
      <c r="C267" s="1" t="str">
        <f t="shared" si="28"/>
        <v>Amouli_Televai_42864</v>
      </c>
      <c r="D267" s="3">
        <v>42864</v>
      </c>
      <c r="E267" s="1" t="s">
        <v>9</v>
      </c>
      <c r="F267" s="1" t="s">
        <v>100</v>
      </c>
      <c r="G267" s="1">
        <f>INDEX(GIS_streams!D:D, MATCH(Consolidated_stream_data!I267, GIS_streams!G:G, 0))</f>
        <v>-14.273113</v>
      </c>
      <c r="H267" s="1">
        <f>INDEX(GIS_streams!C:C, MATCH(Consolidated_stream_data!I267, GIS_streams!G:G, 0))</f>
        <v>-170.58319700000001</v>
      </c>
      <c r="I267" s="1" t="str">
        <f t="shared" si="29"/>
        <v>Amouli_Televai</v>
      </c>
      <c r="J267" s="1" t="s">
        <v>80</v>
      </c>
      <c r="K267" s="1">
        <v>3.0000000000000001E-3</v>
      </c>
      <c r="L267" s="1">
        <v>0.03</v>
      </c>
      <c r="M267" s="1">
        <v>0.01</v>
      </c>
      <c r="N267" s="25">
        <f t="shared" si="31"/>
        <v>0.21418321231981838</v>
      </c>
      <c r="O267" s="25">
        <f t="shared" si="32"/>
        <v>2.1418321231981836</v>
      </c>
      <c r="P267" s="25">
        <f t="shared" si="33"/>
        <v>0.71394404106606124</v>
      </c>
      <c r="Q267" s="25">
        <f t="shared" si="30"/>
        <v>3.0699593765840634</v>
      </c>
      <c r="R267" s="25">
        <f t="shared" si="34"/>
        <v>3.0698828254251014</v>
      </c>
      <c r="S267">
        <f>INDEX(Incomplete_stream_anc_data!H:H, MATCH(Consolidated_stream_data!C267, Incomplete_stream_anc_data!B:B, 0))</f>
        <v>2</v>
      </c>
      <c r="T267">
        <f>INDEX(Incomplete_stream_anc_data!I:I, MATCH(Consolidated_stream_data!C267, Incomplete_stream_anc_data!B:B, 0))</f>
        <v>0</v>
      </c>
      <c r="U267">
        <f>INDEX(Incomplete_stream_anc_data!G:G, MATCH(Consolidated_stream_data!C267, Incomplete_stream_anc_data!B:B, 0))</f>
        <v>5.25</v>
      </c>
    </row>
    <row r="268" spans="1:21" x14ac:dyDescent="0.35">
      <c r="A268" s="2" t="s">
        <v>149</v>
      </c>
      <c r="B268" s="2" t="s">
        <v>151</v>
      </c>
      <c r="C268" s="1" t="str">
        <f t="shared" si="28"/>
        <v>Amouli_Laloi_42864</v>
      </c>
      <c r="D268" s="3">
        <v>42864</v>
      </c>
      <c r="E268" s="1" t="s">
        <v>9</v>
      </c>
      <c r="F268" s="1" t="s">
        <v>99</v>
      </c>
      <c r="G268" s="1">
        <f>INDEX(GIS_streams!D:D, MATCH(Consolidated_stream_data!I268, GIS_streams!G:G, 0))</f>
        <v>-14.273793</v>
      </c>
      <c r="H268" s="1">
        <f>INDEX(GIS_streams!C:C, MATCH(Consolidated_stream_data!I268, GIS_streams!G:G, 0))</f>
        <v>-170.58573999999899</v>
      </c>
      <c r="I268" s="1" t="str">
        <f t="shared" si="29"/>
        <v>Amouli_Laloi</v>
      </c>
      <c r="J268" s="1" t="s">
        <v>80</v>
      </c>
      <c r="K268" s="1">
        <v>3.0000000000000001E-3</v>
      </c>
      <c r="L268" s="1">
        <v>3.1E-2</v>
      </c>
      <c r="M268" s="1">
        <v>6.0000000000000001E-3</v>
      </c>
      <c r="N268" s="25">
        <f t="shared" si="31"/>
        <v>0.21418321231981838</v>
      </c>
      <c r="O268" s="25">
        <f t="shared" si="32"/>
        <v>2.2132265273047897</v>
      </c>
      <c r="P268" s="25">
        <f t="shared" si="33"/>
        <v>0.42836642463963676</v>
      </c>
      <c r="Q268" s="25">
        <f t="shared" si="30"/>
        <v>2.855776164264245</v>
      </c>
      <c r="R268" s="25">
        <f t="shared" si="34"/>
        <v>2.8557056857792928</v>
      </c>
      <c r="S268">
        <f>INDEX(Incomplete_stream_anc_data!H:H, MATCH(Consolidated_stream_data!C268, Incomplete_stream_anc_data!B:B, 0))</f>
        <v>3</v>
      </c>
      <c r="T268">
        <f>INDEX(Incomplete_stream_anc_data!I:I, MATCH(Consolidated_stream_data!C268, Incomplete_stream_anc_data!B:B, 0))</f>
        <v>0</v>
      </c>
      <c r="U268">
        <f>INDEX(Incomplete_stream_anc_data!G:G, MATCH(Consolidated_stream_data!C268, Incomplete_stream_anc_data!B:B, 0))</f>
        <v>15.5</v>
      </c>
    </row>
    <row r="269" spans="1:21" x14ac:dyDescent="0.35">
      <c r="A269" s="2" t="s">
        <v>149</v>
      </c>
      <c r="B269" s="2" t="s">
        <v>151</v>
      </c>
      <c r="C269" s="1" t="str">
        <f t="shared" si="28"/>
        <v>Aoa_Tapua_42864</v>
      </c>
      <c r="D269" s="3">
        <v>42864</v>
      </c>
      <c r="E269" s="1" t="s">
        <v>15</v>
      </c>
      <c r="F269" s="1" t="s">
        <v>101</v>
      </c>
      <c r="G269" s="1">
        <f>INDEX(GIS_streams!D:D, MATCH(Consolidated_stream_data!I269, GIS_streams!G:G, 0))</f>
        <v>-14.2611589999999</v>
      </c>
      <c r="H269" s="1">
        <f>INDEX(GIS_streams!C:C, MATCH(Consolidated_stream_data!I269, GIS_streams!G:G, 0))</f>
        <v>-170.586556</v>
      </c>
      <c r="I269" s="1" t="str">
        <f t="shared" si="29"/>
        <v>Aoa_Tapua</v>
      </c>
      <c r="J269" s="1" t="s">
        <v>80</v>
      </c>
      <c r="K269" s="1">
        <v>4.0000000000000001E-3</v>
      </c>
      <c r="L269" s="1">
        <v>4.7E-2</v>
      </c>
      <c r="M269" s="1">
        <v>4.9000000000000002E-2</v>
      </c>
      <c r="N269" s="25">
        <f t="shared" si="31"/>
        <v>0.28557761642642449</v>
      </c>
      <c r="O269" s="25">
        <f t="shared" si="32"/>
        <v>3.3555369930104879</v>
      </c>
      <c r="P269" s="25">
        <f t="shared" si="33"/>
        <v>3.4983258012237002</v>
      </c>
      <c r="Q269" s="25">
        <f t="shared" si="30"/>
        <v>7.1394404106606126</v>
      </c>
      <c r="R269" s="25">
        <f t="shared" si="34"/>
        <v>7.1392484786954675</v>
      </c>
      <c r="S269">
        <f>INDEX(Incomplete_stream_anc_data!H:H, MATCH(Consolidated_stream_data!C269, Incomplete_stream_anc_data!B:B, 0))</f>
        <v>2</v>
      </c>
      <c r="T269">
        <f>INDEX(Incomplete_stream_anc_data!I:I, MATCH(Consolidated_stream_data!C269, Incomplete_stream_anc_data!B:B, 0))</f>
        <v>0</v>
      </c>
      <c r="U269">
        <f>INDEX(Incomplete_stream_anc_data!G:G, MATCH(Consolidated_stream_data!C269, Incomplete_stream_anc_data!B:B, 0))</f>
        <v>2</v>
      </c>
    </row>
    <row r="270" spans="1:21" x14ac:dyDescent="0.35">
      <c r="A270" s="2" t="s">
        <v>149</v>
      </c>
      <c r="B270" s="2" t="s">
        <v>151</v>
      </c>
      <c r="C270" s="1" t="str">
        <f t="shared" si="28"/>
        <v>Aoa_Vaitolu_42864</v>
      </c>
      <c r="D270" s="3">
        <v>42864</v>
      </c>
      <c r="E270" s="1" t="s">
        <v>15</v>
      </c>
      <c r="F270" s="1" t="s">
        <v>102</v>
      </c>
      <c r="G270" s="1">
        <f>INDEX(GIS_streams!D:D, MATCH(Consolidated_stream_data!I270, GIS_streams!G:G, 0))</f>
        <v>-14.2622319999999</v>
      </c>
      <c r="H270" s="1">
        <f>INDEX(GIS_streams!C:C, MATCH(Consolidated_stream_data!I270, GIS_streams!G:G, 0))</f>
        <v>-170.58982900000001</v>
      </c>
      <c r="I270" s="1" t="str">
        <f t="shared" si="29"/>
        <v>Aoa_Vaitolu</v>
      </c>
      <c r="J270" s="1" t="s">
        <v>80</v>
      </c>
      <c r="K270" s="1">
        <v>4.0000000000000001E-3</v>
      </c>
      <c r="L270" s="1">
        <v>0.09</v>
      </c>
      <c r="M270" s="1">
        <v>2.1999999999999999E-2</v>
      </c>
      <c r="N270" s="25">
        <f t="shared" si="31"/>
        <v>0.28557761642642449</v>
      </c>
      <c r="O270" s="25">
        <f t="shared" si="32"/>
        <v>6.4254963695945504</v>
      </c>
      <c r="P270" s="25">
        <f t="shared" si="33"/>
        <v>1.5706768903453345</v>
      </c>
      <c r="Q270" s="25">
        <f t="shared" si="30"/>
        <v>8.2817508763663099</v>
      </c>
      <c r="R270" s="25">
        <f t="shared" si="34"/>
        <v>8.2815265568064476</v>
      </c>
      <c r="S270">
        <f>INDEX(Incomplete_stream_anc_data!H:H, MATCH(Consolidated_stream_data!C270, Incomplete_stream_anc_data!B:B, 0))</f>
        <v>3</v>
      </c>
      <c r="T270">
        <f>INDEX(Incomplete_stream_anc_data!I:I, MATCH(Consolidated_stream_data!C270, Incomplete_stream_anc_data!B:B, 0))</f>
        <v>0</v>
      </c>
      <c r="U270">
        <f>INDEX(Incomplete_stream_anc_data!G:G, MATCH(Consolidated_stream_data!C270, Incomplete_stream_anc_data!B:B, 0))</f>
        <v>0</v>
      </c>
    </row>
    <row r="271" spans="1:21" x14ac:dyDescent="0.35">
      <c r="A271" s="2" t="s">
        <v>149</v>
      </c>
      <c r="B271" s="2" t="s">
        <v>151</v>
      </c>
      <c r="C271" s="1" t="str">
        <f t="shared" si="28"/>
        <v>Fagaitua_Tialu_42864</v>
      </c>
      <c r="D271" s="3">
        <v>42864</v>
      </c>
      <c r="E271" s="1" t="s">
        <v>103</v>
      </c>
      <c r="F271" s="1" t="s">
        <v>104</v>
      </c>
      <c r="G271" s="1">
        <f>INDEX(GIS_streams!D:D, MATCH(Consolidated_stream_data!I271, GIS_streams!G:G, 0))</f>
        <v>-14.268012000000001</v>
      </c>
      <c r="H271" s="1">
        <f>INDEX(GIS_streams!C:C, MATCH(Consolidated_stream_data!I271, GIS_streams!G:G, 0))</f>
        <v>-170.612202999999</v>
      </c>
      <c r="I271" s="1" t="str">
        <f t="shared" si="29"/>
        <v>Fagaitua_Tialu</v>
      </c>
      <c r="J271" s="1" t="s">
        <v>80</v>
      </c>
      <c r="K271" s="1">
        <v>2E-3</v>
      </c>
      <c r="L271" s="1">
        <v>0.03</v>
      </c>
      <c r="M271" s="1">
        <v>2E-3</v>
      </c>
      <c r="N271" s="25">
        <f t="shared" si="31"/>
        <v>0.14278880821321224</v>
      </c>
      <c r="O271" s="25">
        <f t="shared" si="32"/>
        <v>2.1418321231981836</v>
      </c>
      <c r="P271" s="25">
        <f t="shared" si="33"/>
        <v>0.14278880821321224</v>
      </c>
      <c r="Q271" s="25">
        <f t="shared" si="30"/>
        <v>2.4274097396246082</v>
      </c>
      <c r="R271" s="25">
        <f t="shared" si="34"/>
        <v>2.4273514064876753</v>
      </c>
      <c r="S271">
        <f>INDEX(Incomplete_stream_anc_data!H:H, MATCH(Consolidated_stream_data!C271, Incomplete_stream_anc_data!B:B, 0))</f>
        <v>3</v>
      </c>
      <c r="T271">
        <f>INDEX(Incomplete_stream_anc_data!I:I, MATCH(Consolidated_stream_data!C271, Incomplete_stream_anc_data!B:B, 0))</f>
        <v>0</v>
      </c>
      <c r="U271">
        <f>INDEX(Incomplete_stream_anc_data!G:G, MATCH(Consolidated_stream_data!C271, Incomplete_stream_anc_data!B:B, 0))</f>
        <v>14</v>
      </c>
    </row>
    <row r="272" spans="1:21" x14ac:dyDescent="0.35">
      <c r="A272" s="2" t="s">
        <v>149</v>
      </c>
      <c r="B272" s="2" t="s">
        <v>151</v>
      </c>
      <c r="C272" s="1" t="str">
        <f t="shared" si="28"/>
        <v>Fagaitua_Siapapa_42864</v>
      </c>
      <c r="D272" s="3">
        <v>42864</v>
      </c>
      <c r="E272" s="1" t="s">
        <v>103</v>
      </c>
      <c r="F272" s="1" t="s">
        <v>105</v>
      </c>
      <c r="G272" s="1">
        <f>INDEX(GIS_streams!D:D, MATCH(Consolidated_stream_data!I272, GIS_streams!G:G, 0))</f>
        <v>-14.267779000000001</v>
      </c>
      <c r="H272" s="1">
        <f>INDEX(GIS_streams!C:C, MATCH(Consolidated_stream_data!I272, GIS_streams!G:G, 0))</f>
        <v>-170.61465899999899</v>
      </c>
      <c r="I272" s="1" t="str">
        <f t="shared" si="29"/>
        <v>Fagaitua_Siapapa</v>
      </c>
      <c r="J272" s="1" t="s">
        <v>80</v>
      </c>
      <c r="K272" s="1">
        <v>3.5999999999999997E-2</v>
      </c>
      <c r="L272" s="1">
        <v>0.13900000000000001</v>
      </c>
      <c r="M272" s="1">
        <v>3.3000000000000002E-2</v>
      </c>
      <c r="N272" s="25">
        <f t="shared" si="31"/>
        <v>2.5701985478378204</v>
      </c>
      <c r="O272" s="25">
        <f t="shared" si="32"/>
        <v>9.9238221708182515</v>
      </c>
      <c r="P272" s="25">
        <f t="shared" si="33"/>
        <v>2.356015335518002</v>
      </c>
      <c r="Q272" s="25">
        <f t="shared" si="30"/>
        <v>14.850036054174074</v>
      </c>
      <c r="R272" s="25">
        <f t="shared" si="34"/>
        <v>14.849625505944582</v>
      </c>
      <c r="S272">
        <f>INDEX(Incomplete_stream_anc_data!H:H, MATCH(Consolidated_stream_data!C272, Incomplete_stream_anc_data!B:B, 0))</f>
        <v>2</v>
      </c>
      <c r="T272">
        <f>INDEX(Incomplete_stream_anc_data!I:I, MATCH(Consolidated_stream_data!C272, Incomplete_stream_anc_data!B:B, 0))</f>
        <v>0</v>
      </c>
      <c r="U272">
        <f>INDEX(Incomplete_stream_anc_data!G:G, MATCH(Consolidated_stream_data!C272, Incomplete_stream_anc_data!B:B, 0))</f>
        <v>1</v>
      </c>
    </row>
    <row r="273" spans="1:21" x14ac:dyDescent="0.35">
      <c r="A273" s="2" t="s">
        <v>149</v>
      </c>
      <c r="B273" s="2" t="s">
        <v>151</v>
      </c>
      <c r="C273" s="1" t="str">
        <f t="shared" si="28"/>
        <v>Laulii_Vaitele_42864</v>
      </c>
      <c r="D273" s="3">
        <v>42864</v>
      </c>
      <c r="E273" s="1" t="s">
        <v>11</v>
      </c>
      <c r="F273" s="1" t="s">
        <v>94</v>
      </c>
      <c r="G273" s="1">
        <f>INDEX(GIS_streams!D:D, MATCH(Consolidated_stream_data!I273, GIS_streams!G:G, 0))</f>
        <v>-14.2878969999999</v>
      </c>
      <c r="H273" s="1">
        <f>INDEX(GIS_streams!C:C, MATCH(Consolidated_stream_data!I273, GIS_streams!G:G, 0))</f>
        <v>-170.653075</v>
      </c>
      <c r="I273" s="1" t="str">
        <f t="shared" si="29"/>
        <v>Laulii_Vaitele</v>
      </c>
      <c r="J273" s="1" t="s">
        <v>80</v>
      </c>
      <c r="K273" s="1">
        <v>3.0000000000000001E-3</v>
      </c>
      <c r="L273" s="1">
        <v>5.3999999999999999E-2</v>
      </c>
      <c r="M273" s="1">
        <v>3.2000000000000001E-2</v>
      </c>
      <c r="N273" s="25">
        <f t="shared" si="31"/>
        <v>0.21418321231981838</v>
      </c>
      <c r="O273" s="25">
        <f t="shared" si="32"/>
        <v>3.8552978217567304</v>
      </c>
      <c r="P273" s="25">
        <f t="shared" si="33"/>
        <v>2.2846209314113959</v>
      </c>
      <c r="Q273" s="25">
        <f t="shared" si="30"/>
        <v>6.3541019654879447</v>
      </c>
      <c r="R273" s="25">
        <f t="shared" si="34"/>
        <v>6.3539322999941685</v>
      </c>
      <c r="S273">
        <f>INDEX(Incomplete_stream_anc_data!H:H, MATCH(Consolidated_stream_data!C273, Incomplete_stream_anc_data!B:B, 0))</f>
        <v>2</v>
      </c>
      <c r="T273">
        <f>INDEX(Incomplete_stream_anc_data!I:I, MATCH(Consolidated_stream_data!C273, Incomplete_stream_anc_data!B:B, 0))</f>
        <v>0</v>
      </c>
      <c r="U273">
        <f>INDEX(Incomplete_stream_anc_data!G:G, MATCH(Consolidated_stream_data!C273, Incomplete_stream_anc_data!B:B, 0))</f>
        <v>21.5</v>
      </c>
    </row>
    <row r="274" spans="1:21" x14ac:dyDescent="0.35">
      <c r="A274" s="2" t="s">
        <v>149</v>
      </c>
      <c r="B274" s="2" t="s">
        <v>151</v>
      </c>
      <c r="C274" s="1" t="str">
        <f t="shared" si="28"/>
        <v>Masausi_Vaipito_42864</v>
      </c>
      <c r="D274" s="3">
        <v>42864</v>
      </c>
      <c r="E274" s="1" t="s">
        <v>107</v>
      </c>
      <c r="F274" s="1" t="s">
        <v>109</v>
      </c>
      <c r="G274" s="1">
        <f>INDEX(GIS_streams!D:D, MATCH(Consolidated_stream_data!I274, GIS_streams!G:G, 0))</f>
        <v>-14.259080000000001</v>
      </c>
      <c r="H274" s="1">
        <f>INDEX(GIS_streams!C:C, MATCH(Consolidated_stream_data!I274, GIS_streams!G:G, 0))</f>
        <v>-170.606361999999</v>
      </c>
      <c r="I274" s="1" t="str">
        <f t="shared" si="29"/>
        <v>Masausi_Vaipito</v>
      </c>
      <c r="J274" s="1" t="s">
        <v>80</v>
      </c>
      <c r="K274" s="1">
        <v>5.0000000000000001E-3</v>
      </c>
      <c r="L274" s="1">
        <v>3.1E-2</v>
      </c>
      <c r="M274" s="1">
        <v>2.4E-2</v>
      </c>
      <c r="N274" s="25">
        <f t="shared" si="31"/>
        <v>0.35697202053303062</v>
      </c>
      <c r="O274" s="25">
        <f t="shared" si="32"/>
        <v>2.2132265273047897</v>
      </c>
      <c r="P274" s="25">
        <f t="shared" si="33"/>
        <v>1.713465698558547</v>
      </c>
      <c r="Q274" s="25">
        <f t="shared" si="30"/>
        <v>4.2836642463963672</v>
      </c>
      <c r="R274" s="25">
        <f t="shared" si="34"/>
        <v>4.2835532834180174</v>
      </c>
      <c r="S274">
        <f>INDEX(Incomplete_stream_anc_data!H:H, MATCH(Consolidated_stream_data!C274, Incomplete_stream_anc_data!B:B, 0))</f>
        <v>3</v>
      </c>
      <c r="T274">
        <f>INDEX(Incomplete_stream_anc_data!I:I, MATCH(Consolidated_stream_data!C274, Incomplete_stream_anc_data!B:B, 0))</f>
        <v>0</v>
      </c>
      <c r="U274">
        <f>INDEX(Incomplete_stream_anc_data!G:G, MATCH(Consolidated_stream_data!C274, Incomplete_stream_anc_data!B:B, 0))</f>
        <v>2.5</v>
      </c>
    </row>
    <row r="275" spans="1:21" x14ac:dyDescent="0.35">
      <c r="A275" s="2" t="s">
        <v>149</v>
      </c>
      <c r="B275" s="2" t="s">
        <v>151</v>
      </c>
      <c r="C275" s="1" t="str">
        <f t="shared" si="28"/>
        <v>Masausi_Panata_42864</v>
      </c>
      <c r="D275" s="3">
        <v>42864</v>
      </c>
      <c r="E275" s="1" t="s">
        <v>107</v>
      </c>
      <c r="F275" s="1" t="s">
        <v>108</v>
      </c>
      <c r="G275" s="1">
        <f>INDEX(GIS_streams!D:D, MATCH(Consolidated_stream_data!I275, GIS_streams!G:G, 0))</f>
        <v>-14.258925</v>
      </c>
      <c r="H275" s="1">
        <f>INDEX(GIS_streams!C:C, MATCH(Consolidated_stream_data!I275, GIS_streams!G:G, 0))</f>
        <v>-170.60518300000001</v>
      </c>
      <c r="I275" s="1" t="str">
        <f t="shared" si="29"/>
        <v>Masausi_Panata</v>
      </c>
      <c r="J275" s="1" t="s">
        <v>80</v>
      </c>
      <c r="K275" s="1">
        <v>2E-3</v>
      </c>
      <c r="L275" s="1">
        <v>0.03</v>
      </c>
      <c r="M275" s="1">
        <v>1.7999999999999999E-2</v>
      </c>
      <c r="N275" s="25">
        <f t="shared" si="31"/>
        <v>0.14278880821321224</v>
      </c>
      <c r="O275" s="25">
        <f t="shared" si="32"/>
        <v>2.1418321231981836</v>
      </c>
      <c r="P275" s="25">
        <f t="shared" si="33"/>
        <v>1.2850992739189102</v>
      </c>
      <c r="Q275" s="25">
        <f t="shared" si="30"/>
        <v>3.5697202053303059</v>
      </c>
      <c r="R275" s="25">
        <f t="shared" si="34"/>
        <v>3.5696294845986549</v>
      </c>
      <c r="S275">
        <f>INDEX(Incomplete_stream_anc_data!H:H, MATCH(Consolidated_stream_data!C275, Incomplete_stream_anc_data!B:B, 0))</f>
        <v>4</v>
      </c>
      <c r="T275">
        <f>INDEX(Incomplete_stream_anc_data!I:I, MATCH(Consolidated_stream_data!C275, Incomplete_stream_anc_data!B:B, 0))</f>
        <v>0</v>
      </c>
      <c r="U275">
        <f>INDEX(Incomplete_stream_anc_data!G:G, MATCH(Consolidated_stream_data!C275, Incomplete_stream_anc_data!B:B, 0))</f>
        <v>4.75</v>
      </c>
    </row>
    <row r="276" spans="1:21" x14ac:dyDescent="0.35">
      <c r="A276" s="2" t="s">
        <v>149</v>
      </c>
      <c r="B276" s="2" t="s">
        <v>151</v>
      </c>
      <c r="C276" s="1" t="str">
        <f t="shared" si="28"/>
        <v>Masefau_Talaloa_42864</v>
      </c>
      <c r="D276" s="3">
        <v>42864</v>
      </c>
      <c r="E276" s="1" t="s">
        <v>110</v>
      </c>
      <c r="F276" s="1" t="s">
        <v>111</v>
      </c>
      <c r="G276" s="1">
        <f>INDEX(GIS_streams!D:D, MATCH(Consolidated_stream_data!I276, GIS_streams!G:G, 0))</f>
        <v>-14.255492</v>
      </c>
      <c r="H276" s="1">
        <f>INDEX(GIS_streams!C:C, MATCH(Consolidated_stream_data!I276, GIS_streams!G:G, 0))</f>
        <v>-170.63214300000001</v>
      </c>
      <c r="I276" s="1" t="str">
        <f t="shared" si="29"/>
        <v>Masefau_Talaloa</v>
      </c>
      <c r="J276" s="1" t="s">
        <v>80</v>
      </c>
      <c r="K276" s="1">
        <v>2E-3</v>
      </c>
      <c r="L276" s="1">
        <v>3.3000000000000002E-2</v>
      </c>
      <c r="M276" s="1">
        <v>4.7E-2</v>
      </c>
      <c r="N276" s="25">
        <f t="shared" si="31"/>
        <v>0.14278880821321224</v>
      </c>
      <c r="O276" s="25">
        <f t="shared" si="32"/>
        <v>2.356015335518002</v>
      </c>
      <c r="P276" s="25">
        <f t="shared" si="33"/>
        <v>3.3555369930104879</v>
      </c>
      <c r="Q276" s="25">
        <f t="shared" si="30"/>
        <v>5.8543411367417022</v>
      </c>
      <c r="R276" s="25">
        <f t="shared" si="34"/>
        <v>5.8541856408206154</v>
      </c>
      <c r="S276">
        <f>INDEX(Incomplete_stream_anc_data!H:H, MATCH(Consolidated_stream_data!C276, Incomplete_stream_anc_data!B:B, 0))</f>
        <v>2</v>
      </c>
      <c r="T276">
        <f>INDEX(Incomplete_stream_anc_data!I:I, MATCH(Consolidated_stream_data!C276, Incomplete_stream_anc_data!B:B, 0))</f>
        <v>0</v>
      </c>
      <c r="U276">
        <f>INDEX(Incomplete_stream_anc_data!G:G, MATCH(Consolidated_stream_data!C276, Incomplete_stream_anc_data!B:B, 0))</f>
        <v>8</v>
      </c>
    </row>
    <row r="277" spans="1:21" x14ac:dyDescent="0.35">
      <c r="A277" s="2" t="s">
        <v>149</v>
      </c>
      <c r="B277" s="2" t="s">
        <v>152</v>
      </c>
      <c r="C277" s="1" t="str">
        <f t="shared" si="28"/>
        <v>Afono_Pago_42865</v>
      </c>
      <c r="D277" s="3">
        <v>42865</v>
      </c>
      <c r="E277" s="3" t="s">
        <v>12</v>
      </c>
      <c r="F277" s="1" t="s">
        <v>113</v>
      </c>
      <c r="G277" s="1">
        <f>INDEX(GIS_streams!D:D, MATCH(Consolidated_stream_data!I277, GIS_streams!G:G, 0))</f>
        <v>-14.259043</v>
      </c>
      <c r="H277" s="1">
        <f>INDEX(GIS_streams!C:C, MATCH(Consolidated_stream_data!I277, GIS_streams!G:G, 0))</f>
        <v>-170.651612</v>
      </c>
      <c r="I277" s="1" t="str">
        <f t="shared" si="29"/>
        <v>Afono_Pago</v>
      </c>
      <c r="J277" s="1" t="s">
        <v>80</v>
      </c>
      <c r="K277" s="1">
        <v>2E-3</v>
      </c>
      <c r="L277" s="1">
        <v>4.7E-2</v>
      </c>
      <c r="M277" s="1">
        <v>1.6E-2</v>
      </c>
      <c r="N277" s="25">
        <f t="shared" si="31"/>
        <v>0.14278880821321224</v>
      </c>
      <c r="O277" s="25">
        <f t="shared" si="32"/>
        <v>3.3555369930104879</v>
      </c>
      <c r="P277" s="25">
        <f t="shared" si="33"/>
        <v>1.1423104657056979</v>
      </c>
      <c r="Q277" s="25">
        <f t="shared" si="30"/>
        <v>4.6406362669293983</v>
      </c>
      <c r="R277" s="25">
        <f t="shared" si="34"/>
        <v>4.6405151828276994</v>
      </c>
      <c r="S277">
        <f>INDEX(Incomplete_stream_anc_data!H:H, MATCH(Consolidated_stream_data!C277, Incomplete_stream_anc_data!B:B, 0))</f>
        <v>4</v>
      </c>
      <c r="T277">
        <f>INDEX(Incomplete_stream_anc_data!I:I, MATCH(Consolidated_stream_data!C277, Incomplete_stream_anc_data!B:B, 0))</f>
        <v>0</v>
      </c>
      <c r="U277">
        <f>INDEX(Incomplete_stream_anc_data!G:G, MATCH(Consolidated_stream_data!C277, Incomplete_stream_anc_data!B:B, 0))</f>
        <v>15.5</v>
      </c>
    </row>
    <row r="278" spans="1:21" x14ac:dyDescent="0.35">
      <c r="A278" s="2" t="s">
        <v>149</v>
      </c>
      <c r="B278" s="2" t="s">
        <v>152</v>
      </c>
      <c r="C278" s="1" t="str">
        <f t="shared" si="28"/>
        <v>Amalau_Tiaiu_42865</v>
      </c>
      <c r="D278" s="3">
        <v>42865</v>
      </c>
      <c r="E278" s="3" t="s">
        <v>114</v>
      </c>
      <c r="F278" s="1" t="s">
        <v>115</v>
      </c>
      <c r="G278" s="1">
        <f>INDEX(GIS_streams!D:D, MATCH(Consolidated_stream_data!I278, GIS_streams!G:G, 0))</f>
        <v>-14.253042000000001</v>
      </c>
      <c r="H278" s="1">
        <f>INDEX(GIS_streams!C:C, MATCH(Consolidated_stream_data!I278, GIS_streams!G:G, 0))</f>
        <v>-170.65840499999899</v>
      </c>
      <c r="I278" s="1" t="str">
        <f t="shared" si="29"/>
        <v>Amalau_Tiaiu</v>
      </c>
      <c r="J278" s="1" t="s">
        <v>80</v>
      </c>
      <c r="K278" s="1">
        <v>3.0000000000000001E-3</v>
      </c>
      <c r="L278" s="1">
        <v>0.04</v>
      </c>
      <c r="M278" s="1">
        <v>1.4999999999999999E-2</v>
      </c>
      <c r="N278" s="25">
        <f t="shared" si="31"/>
        <v>0.21418321231981838</v>
      </c>
      <c r="O278" s="25">
        <f t="shared" si="32"/>
        <v>2.855776164264245</v>
      </c>
      <c r="P278" s="25">
        <f t="shared" si="33"/>
        <v>1.0709160615990918</v>
      </c>
      <c r="Q278" s="25">
        <f t="shared" si="30"/>
        <v>4.140875438183155</v>
      </c>
      <c r="R278" s="25">
        <f t="shared" si="34"/>
        <v>4.1407685236541454</v>
      </c>
      <c r="S278">
        <f>INDEX(Incomplete_stream_anc_data!H:H, MATCH(Consolidated_stream_data!C278, Incomplete_stream_anc_data!B:B, 0))</f>
        <v>3</v>
      </c>
      <c r="T278">
        <f>INDEX(Incomplete_stream_anc_data!I:I, MATCH(Consolidated_stream_data!C278, Incomplete_stream_anc_data!B:B, 0))</f>
        <v>0</v>
      </c>
      <c r="U278">
        <f>INDEX(Incomplete_stream_anc_data!G:G, MATCH(Consolidated_stream_data!C278, Incomplete_stream_anc_data!B:B, 0))</f>
        <v>9.75</v>
      </c>
    </row>
    <row r="279" spans="1:21" x14ac:dyDescent="0.35">
      <c r="A279" s="2" t="s">
        <v>149</v>
      </c>
      <c r="B279" s="2" t="s">
        <v>152</v>
      </c>
      <c r="C279" s="1" t="str">
        <f t="shared" si="28"/>
        <v>Aua_Lalomauna_42865</v>
      </c>
      <c r="D279" s="3">
        <v>42865</v>
      </c>
      <c r="E279" s="3" t="s">
        <v>13</v>
      </c>
      <c r="F279" s="1" t="s">
        <v>116</v>
      </c>
      <c r="G279" s="1">
        <f>INDEX(GIS_streams!D:D, MATCH(Consolidated_stream_data!I279, GIS_streams!G:G, 0))</f>
        <v>-14.2707</v>
      </c>
      <c r="H279" s="1">
        <f>INDEX(GIS_streams!C:C, MATCH(Consolidated_stream_data!I279, GIS_streams!G:G, 0))</f>
        <v>-170.664986</v>
      </c>
      <c r="I279" s="1" t="str">
        <f t="shared" si="29"/>
        <v>Aua_Lalomauna</v>
      </c>
      <c r="J279" s="1" t="s">
        <v>80</v>
      </c>
      <c r="K279" s="1">
        <v>3.0000000000000001E-3</v>
      </c>
      <c r="L279" s="1">
        <v>0.08</v>
      </c>
      <c r="M279" s="1">
        <v>2.5000000000000001E-2</v>
      </c>
      <c r="N279" s="25">
        <f t="shared" si="31"/>
        <v>0.21418321231981838</v>
      </c>
      <c r="O279" s="25">
        <f t="shared" si="32"/>
        <v>5.7115523285284899</v>
      </c>
      <c r="P279" s="25">
        <f t="shared" si="33"/>
        <v>1.7848601026651532</v>
      </c>
      <c r="Q279" s="25">
        <f t="shared" si="30"/>
        <v>7.7105956435134608</v>
      </c>
      <c r="R279" s="25">
        <f t="shared" si="34"/>
        <v>7.7103875177509567</v>
      </c>
      <c r="S279">
        <f>INDEX(Incomplete_stream_anc_data!H:H, MATCH(Consolidated_stream_data!C279, Incomplete_stream_anc_data!B:B, 0))</f>
        <v>3</v>
      </c>
      <c r="T279">
        <f>INDEX(Incomplete_stream_anc_data!I:I, MATCH(Consolidated_stream_data!C279, Incomplete_stream_anc_data!B:B, 0))</f>
        <v>0</v>
      </c>
      <c r="U279">
        <f>INDEX(Incomplete_stream_anc_data!G:G, MATCH(Consolidated_stream_data!C279, Incomplete_stream_anc_data!B:B, 0))</f>
        <v>9</v>
      </c>
    </row>
    <row r="280" spans="1:21" x14ac:dyDescent="0.35">
      <c r="A280" s="2" t="s">
        <v>149</v>
      </c>
      <c r="B280" s="2" t="s">
        <v>152</v>
      </c>
      <c r="C280" s="1" t="str">
        <f t="shared" si="28"/>
        <v>Fagasa_Leele_42865</v>
      </c>
      <c r="D280" s="3">
        <v>42865</v>
      </c>
      <c r="E280" s="3" t="s">
        <v>117</v>
      </c>
      <c r="F280" s="1" t="s">
        <v>118</v>
      </c>
      <c r="G280" s="1">
        <f>INDEX(GIS_streams!D:D, MATCH(Consolidated_stream_data!I280, GIS_streams!G:G, 0))</f>
        <v>-14.285985</v>
      </c>
      <c r="H280" s="1">
        <f>INDEX(GIS_streams!C:C, MATCH(Consolidated_stream_data!I280, GIS_streams!G:G, 0))</f>
        <v>-170.720485</v>
      </c>
      <c r="I280" s="1" t="str">
        <f t="shared" si="29"/>
        <v>Fagasa_Leele</v>
      </c>
      <c r="J280" s="1" t="s">
        <v>80</v>
      </c>
      <c r="K280" s="1">
        <v>2E-3</v>
      </c>
      <c r="L280" s="1">
        <v>5.3999999999999999E-2</v>
      </c>
      <c r="M280" s="1">
        <v>4.0000000000000001E-3</v>
      </c>
      <c r="N280" s="25">
        <f t="shared" si="31"/>
        <v>0.14278880821321224</v>
      </c>
      <c r="O280" s="25">
        <f t="shared" si="32"/>
        <v>3.8552978217567304</v>
      </c>
      <c r="P280" s="25">
        <f t="shared" si="33"/>
        <v>0.28557761642642449</v>
      </c>
      <c r="Q280" s="25">
        <f t="shared" si="30"/>
        <v>4.2836642463963672</v>
      </c>
      <c r="R280" s="25">
        <f t="shared" si="34"/>
        <v>4.2835532834180174</v>
      </c>
      <c r="S280">
        <f>INDEX(Incomplete_stream_anc_data!H:H, MATCH(Consolidated_stream_data!C280, Incomplete_stream_anc_data!B:B, 0))</f>
        <v>4</v>
      </c>
      <c r="T280">
        <f>INDEX(Incomplete_stream_anc_data!I:I, MATCH(Consolidated_stream_data!C280, Incomplete_stream_anc_data!B:B, 0))</f>
        <v>0</v>
      </c>
      <c r="U280">
        <f>INDEX(Incomplete_stream_anc_data!G:G, MATCH(Consolidated_stream_data!C280, Incomplete_stream_anc_data!B:B, 0))</f>
        <v>6.5</v>
      </c>
    </row>
    <row r="281" spans="1:21" x14ac:dyDescent="0.35">
      <c r="A281" s="2" t="s">
        <v>149</v>
      </c>
      <c r="B281" s="2" t="s">
        <v>152</v>
      </c>
      <c r="C281" s="1" t="str">
        <f t="shared" si="28"/>
        <v>Fagasa_Agasii_42865</v>
      </c>
      <c r="D281" s="3">
        <v>42865</v>
      </c>
      <c r="E281" s="3" t="s">
        <v>117</v>
      </c>
      <c r="F281" s="1" t="s">
        <v>119</v>
      </c>
      <c r="G281" s="1">
        <f>INDEX(GIS_streams!D:D, MATCH(Consolidated_stream_data!I281, GIS_streams!G:G, 0))</f>
        <v>-14.288163000000001</v>
      </c>
      <c r="H281" s="1">
        <f>INDEX(GIS_streams!C:C, MATCH(Consolidated_stream_data!I281, GIS_streams!G:G, 0))</f>
        <v>-170.72437199999899</v>
      </c>
      <c r="I281" s="1" t="str">
        <f t="shared" si="29"/>
        <v>Fagasa_Agasii</v>
      </c>
      <c r="J281" s="1" t="s">
        <v>80</v>
      </c>
      <c r="K281" s="1">
        <v>2E-3</v>
      </c>
      <c r="L281" s="1">
        <v>6.0999999999999999E-2</v>
      </c>
      <c r="M281" s="1">
        <v>8.0000000000000002E-3</v>
      </c>
      <c r="N281" s="25">
        <f t="shared" si="31"/>
        <v>0.14278880821321224</v>
      </c>
      <c r="O281" s="25">
        <f t="shared" si="32"/>
        <v>4.3550586505029729</v>
      </c>
      <c r="P281" s="25">
        <f t="shared" si="33"/>
        <v>0.57115523285284897</v>
      </c>
      <c r="Q281" s="25">
        <f t="shared" si="30"/>
        <v>5.0690026915690343</v>
      </c>
      <c r="R281" s="25">
        <f t="shared" si="34"/>
        <v>5.0688694621193155</v>
      </c>
      <c r="S281">
        <f>INDEX(Incomplete_stream_anc_data!H:H, MATCH(Consolidated_stream_data!C281, Incomplete_stream_anc_data!B:B, 0))</f>
        <v>4</v>
      </c>
      <c r="T281">
        <f>INDEX(Incomplete_stream_anc_data!I:I, MATCH(Consolidated_stream_data!C281, Incomplete_stream_anc_data!B:B, 0))</f>
        <v>0</v>
      </c>
      <c r="U281">
        <f>INDEX(Incomplete_stream_anc_data!G:G, MATCH(Consolidated_stream_data!C281, Incomplete_stream_anc_data!B:B, 0))</f>
        <v>27</v>
      </c>
    </row>
    <row r="282" spans="1:21" x14ac:dyDescent="0.35">
      <c r="A282" s="160" t="s">
        <v>149</v>
      </c>
      <c r="B282" s="160" t="s">
        <v>152</v>
      </c>
      <c r="C282" s="161" t="str">
        <f t="shared" si="28"/>
        <v>Fagatele_No name_42865</v>
      </c>
      <c r="D282" s="72">
        <v>42865</v>
      </c>
      <c r="E282" s="72" t="s">
        <v>106</v>
      </c>
      <c r="F282" s="161" t="s">
        <v>84</v>
      </c>
      <c r="G282" s="161">
        <f>INDEX(GIS_streams!D:D, MATCH(Consolidated_stream_data!I282, GIS_streams!G:G, 0))</f>
        <v>-14.365201000000001</v>
      </c>
      <c r="H282" s="161">
        <f>INDEX(GIS_streams!C:C, MATCH(Consolidated_stream_data!I282, GIS_streams!G:G, 0))</f>
        <v>-170.75969900000001</v>
      </c>
      <c r="I282" s="161" t="str">
        <f t="shared" si="29"/>
        <v>Fagatele_No name</v>
      </c>
      <c r="J282" s="161" t="s">
        <v>80</v>
      </c>
      <c r="K282" s="161">
        <v>1E-3</v>
      </c>
      <c r="L282" s="161">
        <v>2.8000000000000001E-2</v>
      </c>
      <c r="M282" s="161">
        <v>1.4E-2</v>
      </c>
      <c r="N282" s="25">
        <f t="shared" si="31"/>
        <v>7.1394404106606121E-2</v>
      </c>
      <c r="O282" s="25">
        <f t="shared" si="32"/>
        <v>1.9990433149849716</v>
      </c>
      <c r="P282" s="25">
        <f t="shared" si="33"/>
        <v>0.99952165749248578</v>
      </c>
      <c r="Q282" s="162">
        <f t="shared" si="30"/>
        <v>3.0699593765840634</v>
      </c>
      <c r="R282" s="25">
        <f t="shared" si="34"/>
        <v>3.0698828254251014</v>
      </c>
      <c r="S282" s="163">
        <v>0</v>
      </c>
      <c r="T282" s="163">
        <v>0</v>
      </c>
      <c r="U282" s="163">
        <v>0</v>
      </c>
    </row>
    <row r="283" spans="1:21" x14ac:dyDescent="0.35">
      <c r="A283" s="2" t="s">
        <v>149</v>
      </c>
      <c r="B283" s="2" t="s">
        <v>152</v>
      </c>
      <c r="C283" s="1" t="str">
        <f t="shared" si="28"/>
        <v>Vatia_Gaoa_42865</v>
      </c>
      <c r="D283" s="3">
        <v>42865</v>
      </c>
      <c r="E283" s="1" t="s">
        <v>14</v>
      </c>
      <c r="F283" s="1" t="s">
        <v>122</v>
      </c>
      <c r="G283" s="1">
        <f>INDEX(GIS_streams!D:D, MATCH(Consolidated_stream_data!I283, GIS_streams!G:G, 0))</f>
        <v>-14.250759</v>
      </c>
      <c r="H283" s="1">
        <f>INDEX(GIS_streams!C:C, MATCH(Consolidated_stream_data!I283, GIS_streams!G:G, 0))</f>
        <v>-170.67560800000001</v>
      </c>
      <c r="I283" s="1" t="str">
        <f t="shared" si="29"/>
        <v>Vatia_Gaoa</v>
      </c>
      <c r="J283" s="1" t="s">
        <v>80</v>
      </c>
      <c r="K283" s="1">
        <v>2E-3</v>
      </c>
      <c r="L283" s="1">
        <v>4.1000000000000002E-2</v>
      </c>
      <c r="M283" s="1">
        <v>3.0000000000000001E-3</v>
      </c>
      <c r="N283" s="25">
        <f t="shared" si="31"/>
        <v>0.14278880821321224</v>
      </c>
      <c r="O283" s="25">
        <f t="shared" si="32"/>
        <v>2.9271705683708511</v>
      </c>
      <c r="P283" s="25">
        <f t="shared" si="33"/>
        <v>0.21418321231981838</v>
      </c>
      <c r="Q283" s="25">
        <f t="shared" si="30"/>
        <v>3.2841425889038818</v>
      </c>
      <c r="R283" s="25">
        <f t="shared" si="34"/>
        <v>3.2840599650709104</v>
      </c>
      <c r="S283">
        <f>INDEX(Incomplete_stream_anc_data!H:H, MATCH(Consolidated_stream_data!C283, Incomplete_stream_anc_data!B:B, 0))</f>
        <v>4</v>
      </c>
      <c r="T283">
        <f>INDEX(Incomplete_stream_anc_data!I:I, MATCH(Consolidated_stream_data!C283, Incomplete_stream_anc_data!B:B, 0))</f>
        <v>0</v>
      </c>
      <c r="U283">
        <f>INDEX(Incomplete_stream_anc_data!G:G, MATCH(Consolidated_stream_data!C283, Incomplete_stream_anc_data!B:B, 0))</f>
        <v>10</v>
      </c>
    </row>
    <row r="284" spans="1:21" x14ac:dyDescent="0.35">
      <c r="A284" s="2" t="s">
        <v>149</v>
      </c>
      <c r="B284" s="2" t="s">
        <v>152</v>
      </c>
      <c r="C284" s="1" t="str">
        <f t="shared" si="28"/>
        <v>Vatia_Lausaa_42865</v>
      </c>
      <c r="D284" s="3">
        <v>42865</v>
      </c>
      <c r="E284" s="1" t="s">
        <v>14</v>
      </c>
      <c r="F284" s="1" t="s">
        <v>123</v>
      </c>
      <c r="G284" s="1">
        <f>INDEX(GIS_streams!D:D, MATCH(Consolidated_stream_data!I284, GIS_streams!G:G, 0))</f>
        <v>-14.2514699999999</v>
      </c>
      <c r="H284" s="1">
        <f>INDEX(GIS_streams!C:C, MATCH(Consolidated_stream_data!I284, GIS_streams!G:G, 0))</f>
        <v>-170.673528</v>
      </c>
      <c r="I284" s="1" t="str">
        <f t="shared" si="29"/>
        <v>Vatia_Lausaa</v>
      </c>
      <c r="J284" s="1" t="s">
        <v>80</v>
      </c>
      <c r="K284" s="1">
        <v>2E-3</v>
      </c>
      <c r="L284" s="1">
        <v>3.2000000000000001E-2</v>
      </c>
      <c r="M284" s="1">
        <v>2.3E-2</v>
      </c>
      <c r="N284" s="25">
        <f t="shared" si="31"/>
        <v>0.14278880821321224</v>
      </c>
      <c r="O284" s="25">
        <f t="shared" si="32"/>
        <v>2.2846209314113959</v>
      </c>
      <c r="P284" s="25">
        <f t="shared" si="33"/>
        <v>1.6420712944519409</v>
      </c>
      <c r="Q284" s="25">
        <f t="shared" si="30"/>
        <v>4.0694810340765493</v>
      </c>
      <c r="R284" s="25">
        <f t="shared" si="34"/>
        <v>4.0693761437722094</v>
      </c>
      <c r="S284">
        <f>INDEX(Incomplete_stream_anc_data!H:H, MATCH(Consolidated_stream_data!C284, Incomplete_stream_anc_data!B:B, 0))</f>
        <v>3</v>
      </c>
      <c r="T284">
        <f>INDEX(Incomplete_stream_anc_data!I:I, MATCH(Consolidated_stream_data!C284, Incomplete_stream_anc_data!B:B, 0))</f>
        <v>0</v>
      </c>
      <c r="U284">
        <f>INDEX(Incomplete_stream_anc_data!G:G, MATCH(Consolidated_stream_data!C284, Incomplete_stream_anc_data!B:B, 0))</f>
        <v>7.75</v>
      </c>
    </row>
    <row r="285" spans="1:21" x14ac:dyDescent="0.35">
      <c r="A285" s="2" t="s">
        <v>149</v>
      </c>
      <c r="B285" s="2" t="s">
        <v>152</v>
      </c>
      <c r="C285" s="1" t="str">
        <f t="shared" si="28"/>
        <v>Vatia_Faatafe_42865</v>
      </c>
      <c r="D285" s="3">
        <v>42865</v>
      </c>
      <c r="E285" s="1" t="s">
        <v>14</v>
      </c>
      <c r="F285" s="1" t="s">
        <v>121</v>
      </c>
      <c r="G285" s="1">
        <f>INDEX(GIS_streams!D:D, MATCH(Consolidated_stream_data!I285, GIS_streams!G:G, 0))</f>
        <v>-14.251433</v>
      </c>
      <c r="H285" s="1">
        <f>INDEX(GIS_streams!C:C, MATCH(Consolidated_stream_data!I285, GIS_streams!G:G, 0))</f>
        <v>-170.67263700000001</v>
      </c>
      <c r="I285" s="1" t="str">
        <f t="shared" si="29"/>
        <v>Vatia_Faatafe</v>
      </c>
      <c r="J285" s="1" t="s">
        <v>80</v>
      </c>
      <c r="K285" s="1">
        <v>2E-3</v>
      </c>
      <c r="L285" s="1">
        <v>0.03</v>
      </c>
      <c r="M285" s="1">
        <v>1.4E-2</v>
      </c>
      <c r="N285" s="25">
        <f t="shared" si="31"/>
        <v>0.14278880821321224</v>
      </c>
      <c r="O285" s="25">
        <f t="shared" si="32"/>
        <v>2.1418321231981836</v>
      </c>
      <c r="P285" s="25">
        <f t="shared" si="33"/>
        <v>0.99952165749248578</v>
      </c>
      <c r="Q285" s="25">
        <f t="shared" si="30"/>
        <v>3.2841425889038818</v>
      </c>
      <c r="R285" s="25">
        <f t="shared" si="34"/>
        <v>3.2840599650709104</v>
      </c>
      <c r="S285">
        <f>INDEX(Incomplete_stream_anc_data!H:H, MATCH(Consolidated_stream_data!C285, Incomplete_stream_anc_data!B:B, 0))</f>
        <v>3</v>
      </c>
      <c r="T285">
        <f>INDEX(Incomplete_stream_anc_data!I:I, MATCH(Consolidated_stream_data!C285, Incomplete_stream_anc_data!B:B, 0))</f>
        <v>0</v>
      </c>
      <c r="U285">
        <f>INDEX(Incomplete_stream_anc_data!G:G, MATCH(Consolidated_stream_data!C285, Incomplete_stream_anc_data!B:B, 0))</f>
        <v>8.75</v>
      </c>
    </row>
    <row r="286" spans="1:21" x14ac:dyDescent="0.35">
      <c r="A286" s="2" t="s">
        <v>153</v>
      </c>
      <c r="B286" s="2" t="s">
        <v>154</v>
      </c>
      <c r="C286" s="1" t="str">
        <f t="shared" si="28"/>
        <v>Amaluia_Vaipuna_42907</v>
      </c>
      <c r="D286" s="3">
        <v>42907</v>
      </c>
      <c r="E286" s="1" t="s">
        <v>2</v>
      </c>
      <c r="F286" s="1" t="s">
        <v>79</v>
      </c>
      <c r="G286" s="1">
        <f>INDEX(GIS_streams!D:D, MATCH(Consolidated_stream_data!I286, GIS_streams!G:G, 0))</f>
        <v>-14.3336229999999</v>
      </c>
      <c r="H286" s="1">
        <f>INDEX(GIS_streams!C:C, MATCH(Consolidated_stream_data!I286, GIS_streams!G:G, 0))</f>
        <v>-170.79196300000001</v>
      </c>
      <c r="I286" s="1" t="str">
        <f t="shared" si="29"/>
        <v>Amaluia_Vaipuna</v>
      </c>
      <c r="J286" s="1" t="s">
        <v>80</v>
      </c>
      <c r="K286" s="1">
        <v>2E-3</v>
      </c>
      <c r="L286" s="1">
        <v>7.8E-2</v>
      </c>
      <c r="M286" s="1">
        <v>4.0000000000000001E-3</v>
      </c>
      <c r="N286" s="25">
        <f t="shared" si="31"/>
        <v>0.14278880821321224</v>
      </c>
      <c r="O286" s="25">
        <f t="shared" si="32"/>
        <v>5.5687635203152777</v>
      </c>
      <c r="P286" s="25">
        <f t="shared" si="33"/>
        <v>0.28557761642642449</v>
      </c>
      <c r="Q286" s="25">
        <f t="shared" si="30"/>
        <v>5.9971299449549145</v>
      </c>
      <c r="R286" s="25">
        <f t="shared" si="34"/>
        <v>5.9969704005844875</v>
      </c>
      <c r="S286">
        <f>INDEX(Incomplete_stream_anc_data!H:H, MATCH(Consolidated_stream_data!C286, Incomplete_stream_anc_data!B:B, 0))</f>
        <v>3</v>
      </c>
      <c r="T286">
        <f>INDEX(Incomplete_stream_anc_data!I:I, MATCH(Consolidated_stream_data!C286, Incomplete_stream_anc_data!B:B, 0))</f>
        <v>0</v>
      </c>
      <c r="U286">
        <f>INDEX(Incomplete_stream_anc_data!G:G, MATCH(Consolidated_stream_data!C286, Incomplete_stream_anc_data!B:B, 0))</f>
        <v>9</v>
      </c>
    </row>
    <row r="287" spans="1:21" x14ac:dyDescent="0.35">
      <c r="A287" s="2" t="s">
        <v>153</v>
      </c>
      <c r="B287" s="2" t="s">
        <v>154</v>
      </c>
      <c r="C287" s="1" t="str">
        <f t="shared" si="28"/>
        <v>Amanave_Puna_42907</v>
      </c>
      <c r="D287" s="3">
        <v>42907</v>
      </c>
      <c r="E287" s="1" t="s">
        <v>3</v>
      </c>
      <c r="F287" s="1" t="s">
        <v>82</v>
      </c>
      <c r="G287" s="1">
        <f>INDEX(GIS_streams!D:D, MATCH(Consolidated_stream_data!I287, GIS_streams!G:G, 0))</f>
        <v>-14.325013</v>
      </c>
      <c r="H287" s="1">
        <f>INDEX(GIS_streams!C:C, MATCH(Consolidated_stream_data!I287, GIS_streams!G:G, 0))</f>
        <v>-170.831087</v>
      </c>
      <c r="I287" s="1" t="str">
        <f t="shared" si="29"/>
        <v>Amanave_Puna</v>
      </c>
      <c r="J287" s="1" t="s">
        <v>80</v>
      </c>
      <c r="K287" s="1">
        <v>4.0000000000000001E-3</v>
      </c>
      <c r="L287" s="1">
        <v>8.8999999999999996E-2</v>
      </c>
      <c r="M287" s="1">
        <v>2E-3</v>
      </c>
      <c r="N287" s="25">
        <f t="shared" si="31"/>
        <v>0.28557761642642449</v>
      </c>
      <c r="O287" s="25">
        <f t="shared" si="32"/>
        <v>6.3541019654879447</v>
      </c>
      <c r="P287" s="25">
        <f t="shared" si="33"/>
        <v>0.14278880821321224</v>
      </c>
      <c r="Q287" s="25">
        <f t="shared" si="30"/>
        <v>6.7824683901275815</v>
      </c>
      <c r="R287" s="25">
        <f t="shared" si="34"/>
        <v>6.7822865792857856</v>
      </c>
      <c r="S287">
        <f>INDEX(Incomplete_stream_anc_data!H:H, MATCH(Consolidated_stream_data!C287, Incomplete_stream_anc_data!B:B, 0))</f>
        <v>3</v>
      </c>
      <c r="T287">
        <f>INDEX(Incomplete_stream_anc_data!I:I, MATCH(Consolidated_stream_data!C287, Incomplete_stream_anc_data!B:B, 0))</f>
        <v>0</v>
      </c>
      <c r="U287">
        <f>INDEX(Incomplete_stream_anc_data!G:G, MATCH(Consolidated_stream_data!C287, Incomplete_stream_anc_data!B:B, 0))</f>
        <v>1.5</v>
      </c>
    </row>
    <row r="288" spans="1:21" x14ac:dyDescent="0.35">
      <c r="A288" s="16" t="s">
        <v>153</v>
      </c>
      <c r="B288" s="16" t="s">
        <v>154</v>
      </c>
      <c r="C288" s="6" t="str">
        <f t="shared" si="28"/>
        <v>Amanave_Laloafu_42907</v>
      </c>
      <c r="D288" s="23">
        <v>42907</v>
      </c>
      <c r="E288" s="6" t="s">
        <v>3</v>
      </c>
      <c r="F288" s="6" t="s">
        <v>81</v>
      </c>
      <c r="G288" s="6">
        <f>INDEX(GIS_streams!D:D, MATCH(Consolidated_stream_data!I288, GIS_streams!G:G, 0))</f>
        <v>-14.325937</v>
      </c>
      <c r="H288" s="6">
        <f>INDEX(GIS_streams!C:C, MATCH(Consolidated_stream_data!I288, GIS_streams!G:G, 0))</f>
        <v>-170.830352</v>
      </c>
      <c r="I288" s="6" t="str">
        <f t="shared" si="29"/>
        <v>Amanave_Laloafu</v>
      </c>
      <c r="J288" s="6" t="s">
        <v>80</v>
      </c>
      <c r="K288" s="6">
        <v>2E-3</v>
      </c>
      <c r="L288" s="6">
        <v>2.9000000000000001E-2</v>
      </c>
      <c r="M288" s="6">
        <v>3.0000000000000001E-3</v>
      </c>
      <c r="N288" s="25">
        <f t="shared" si="31"/>
        <v>0.14278880821321224</v>
      </c>
      <c r="O288" s="25">
        <f t="shared" si="32"/>
        <v>2.0704377190915775</v>
      </c>
      <c r="P288" s="25">
        <f t="shared" si="33"/>
        <v>0.21418321231981838</v>
      </c>
      <c r="Q288" s="73">
        <f t="shared" si="30"/>
        <v>2.4274097396246082</v>
      </c>
      <c r="R288" s="25">
        <f t="shared" si="34"/>
        <v>2.4273514064876753</v>
      </c>
      <c r="S288" s="74">
        <f>INDEX(Incomplete_stream_anc_data!H:H, MATCH(Consolidated_stream_data!C288, Incomplete_stream_anc_data!B:B, 0))</f>
        <v>3</v>
      </c>
      <c r="T288">
        <f>INDEX(Incomplete_stream_anc_data!I:I, MATCH(Consolidated_stream_data!C288, Incomplete_stream_anc_data!B:B, 0))</f>
        <v>0</v>
      </c>
      <c r="U288">
        <f>INDEX(Incomplete_stream_anc_data!G:G, MATCH(Consolidated_stream_data!C288, Incomplete_stream_anc_data!B:B, 0))</f>
        <v>3.75</v>
      </c>
    </row>
    <row r="289" spans="1:21" x14ac:dyDescent="0.35">
      <c r="A289" s="16" t="s">
        <v>153</v>
      </c>
      <c r="B289" s="16" t="s">
        <v>154</v>
      </c>
      <c r="C289" s="6" t="str">
        <f t="shared" si="28"/>
        <v>Asili_Asili_42907</v>
      </c>
      <c r="D289" s="23">
        <v>42907</v>
      </c>
      <c r="E289" s="6" t="s">
        <v>83</v>
      </c>
      <c r="F289" s="6" t="s">
        <v>83</v>
      </c>
      <c r="G289" s="6">
        <f>INDEX(GIS_streams!D:D, MATCH(Consolidated_stream_data!I289, GIS_streams!G:G, 0))</f>
        <v>-14.330902</v>
      </c>
      <c r="H289" s="6">
        <f>INDEX(GIS_streams!C:C, MATCH(Consolidated_stream_data!I289, GIS_streams!G:G, 0))</f>
        <v>-170.796165</v>
      </c>
      <c r="I289" s="6" t="str">
        <f t="shared" si="29"/>
        <v>Asili_Asili</v>
      </c>
      <c r="J289" s="6" t="s">
        <v>80</v>
      </c>
      <c r="K289" s="6">
        <v>2E-3</v>
      </c>
      <c r="L289" s="6">
        <v>3.9E-2</v>
      </c>
      <c r="M289" s="6">
        <v>1E-3</v>
      </c>
      <c r="N289" s="25">
        <f t="shared" si="31"/>
        <v>0.14278880821321224</v>
      </c>
      <c r="O289" s="25">
        <f t="shared" si="32"/>
        <v>2.7843817601576388</v>
      </c>
      <c r="P289" s="25">
        <f t="shared" si="33"/>
        <v>7.1394404106606121E-2</v>
      </c>
      <c r="Q289" s="73">
        <f t="shared" si="30"/>
        <v>2.9985649724774572</v>
      </c>
      <c r="R289" s="25">
        <f t="shared" si="34"/>
        <v>2.9984904455431654</v>
      </c>
      <c r="S289" s="74">
        <f>INDEX(Incomplete_stream_anc_data!H:H, MATCH(Consolidated_stream_data!C289, Incomplete_stream_anc_data!B:B, 0))</f>
        <v>3</v>
      </c>
      <c r="T289">
        <f>INDEX(Incomplete_stream_anc_data!I:I, MATCH(Consolidated_stream_data!C289, Incomplete_stream_anc_data!B:B, 0))</f>
        <v>0</v>
      </c>
      <c r="U289">
        <f>INDEX(Incomplete_stream_anc_data!G:G, MATCH(Consolidated_stream_data!C289, Incomplete_stream_anc_data!B:B, 0))</f>
        <v>30.5</v>
      </c>
    </row>
    <row r="290" spans="1:21" x14ac:dyDescent="0.35">
      <c r="A290" s="16" t="s">
        <v>153</v>
      </c>
      <c r="B290" s="16" t="s">
        <v>154</v>
      </c>
      <c r="C290" s="6" t="str">
        <f t="shared" si="28"/>
        <v>Fagaalu_Fagaalu_42907</v>
      </c>
      <c r="D290" s="23">
        <v>42907</v>
      </c>
      <c r="E290" s="6" t="s">
        <v>4</v>
      </c>
      <c r="F290" s="6" t="s">
        <v>4</v>
      </c>
      <c r="G290" s="6">
        <f>INDEX(GIS_streams!D:D, MATCH(Consolidated_stream_data!I290, GIS_streams!G:G, 0))</f>
        <v>-14.2914049999999</v>
      </c>
      <c r="H290" s="6">
        <f>INDEX(GIS_streams!C:C, MATCH(Consolidated_stream_data!I290, GIS_streams!G:G, 0))</f>
        <v>-170.683762</v>
      </c>
      <c r="I290" s="6" t="str">
        <f t="shared" si="29"/>
        <v>Fagaalu_Fagaalu</v>
      </c>
      <c r="J290" s="6" t="s">
        <v>80</v>
      </c>
      <c r="K290" s="6">
        <v>2E-3</v>
      </c>
      <c r="L290" s="6">
        <v>5.8999999999999997E-2</v>
      </c>
      <c r="M290" s="6">
        <v>1E-3</v>
      </c>
      <c r="N290" s="25">
        <f t="shared" si="31"/>
        <v>0.14278880821321224</v>
      </c>
      <c r="O290" s="25">
        <f t="shared" si="32"/>
        <v>4.2122698422897606</v>
      </c>
      <c r="P290" s="25">
        <f t="shared" si="33"/>
        <v>7.1394404106606121E-2</v>
      </c>
      <c r="Q290" s="73">
        <f t="shared" si="30"/>
        <v>4.4264530546095786</v>
      </c>
      <c r="R290" s="25">
        <f t="shared" si="34"/>
        <v>4.4263380431818895</v>
      </c>
      <c r="S290" s="74">
        <f>INDEX(Incomplete_stream_anc_data!H:H, MATCH(Consolidated_stream_data!C290, Incomplete_stream_anc_data!B:B, 0))</f>
        <v>4</v>
      </c>
      <c r="T290">
        <f>INDEX(Incomplete_stream_anc_data!I:I, MATCH(Consolidated_stream_data!C290, Incomplete_stream_anc_data!B:B, 0))</f>
        <v>0</v>
      </c>
      <c r="U290">
        <f>INDEX(Incomplete_stream_anc_data!G:G, MATCH(Consolidated_stream_data!C290, Incomplete_stream_anc_data!B:B, 0))</f>
        <v>10</v>
      </c>
    </row>
    <row r="291" spans="1:21" x14ac:dyDescent="0.35">
      <c r="A291" s="16" t="s">
        <v>153</v>
      </c>
      <c r="B291" s="16" t="s">
        <v>154</v>
      </c>
      <c r="C291" s="6" t="str">
        <f t="shared" si="28"/>
        <v>Fagamalo_Matavai_42907</v>
      </c>
      <c r="D291" s="23">
        <v>42907</v>
      </c>
      <c r="E291" s="6" t="s">
        <v>85</v>
      </c>
      <c r="F291" s="6" t="s">
        <v>86</v>
      </c>
      <c r="G291" s="6">
        <f>INDEX(GIS_streams!D:D, MATCH(Consolidated_stream_data!I291, GIS_streams!G:G, 0))</f>
        <v>-14.298992</v>
      </c>
      <c r="H291" s="6">
        <f>INDEX(GIS_streams!C:C, MATCH(Consolidated_stream_data!I291, GIS_streams!G:G, 0))</f>
        <v>-170.81014400000001</v>
      </c>
      <c r="I291" s="6" t="str">
        <f t="shared" si="29"/>
        <v>Fagamalo_Matavai</v>
      </c>
      <c r="J291" s="6" t="s">
        <v>80</v>
      </c>
      <c r="K291" s="6">
        <v>2E-3</v>
      </c>
      <c r="L291" s="6">
        <v>3.3000000000000002E-2</v>
      </c>
      <c r="M291" s="6">
        <v>8.9999999999999993E-3</v>
      </c>
      <c r="N291" s="25">
        <f t="shared" si="31"/>
        <v>0.14278880821321224</v>
      </c>
      <c r="O291" s="25">
        <f t="shared" si="32"/>
        <v>2.356015335518002</v>
      </c>
      <c r="P291" s="25">
        <f t="shared" si="33"/>
        <v>0.64254963695945511</v>
      </c>
      <c r="Q291" s="73">
        <f t="shared" si="30"/>
        <v>3.1413537806906695</v>
      </c>
      <c r="R291" s="25">
        <f t="shared" si="34"/>
        <v>3.1412752053070379</v>
      </c>
      <c r="S291" s="74">
        <f>INDEX(Incomplete_stream_anc_data!H:H, MATCH(Consolidated_stream_data!C291, Incomplete_stream_anc_data!B:B, 0))</f>
        <v>4</v>
      </c>
      <c r="T291">
        <f>INDEX(Incomplete_stream_anc_data!I:I, MATCH(Consolidated_stream_data!C291, Incomplete_stream_anc_data!B:B, 0))</f>
        <v>0</v>
      </c>
      <c r="U291">
        <f>INDEX(Incomplete_stream_anc_data!G:G, MATCH(Consolidated_stream_data!C291, Incomplete_stream_anc_data!B:B, 0))</f>
        <v>3.75</v>
      </c>
    </row>
    <row r="292" spans="1:21" x14ac:dyDescent="0.35">
      <c r="A292" s="16" t="s">
        <v>153</v>
      </c>
      <c r="B292" s="16" t="s">
        <v>154</v>
      </c>
      <c r="C292" s="6" t="str">
        <f t="shared" si="28"/>
        <v>Leone_Leafu_42907</v>
      </c>
      <c r="D292" s="23">
        <v>42907</v>
      </c>
      <c r="E292" s="6" t="s">
        <v>5</v>
      </c>
      <c r="F292" s="6" t="s">
        <v>87</v>
      </c>
      <c r="G292" s="6">
        <f>INDEX(GIS_streams!D:D, MATCH(Consolidated_stream_data!I292, GIS_streams!G:G, 0))</f>
        <v>-14.335437000000001</v>
      </c>
      <c r="H292" s="6">
        <f>INDEX(GIS_streams!C:C, MATCH(Consolidated_stream_data!I292, GIS_streams!G:G, 0))</f>
        <v>-170.786172999999</v>
      </c>
      <c r="I292" s="6" t="str">
        <f t="shared" si="29"/>
        <v>Leone_Leafu</v>
      </c>
      <c r="J292" s="6" t="s">
        <v>80</v>
      </c>
      <c r="K292" s="6">
        <v>2E-3</v>
      </c>
      <c r="L292" s="6">
        <v>8.6999999999999994E-2</v>
      </c>
      <c r="M292" s="6">
        <v>1.2E-2</v>
      </c>
      <c r="N292" s="25">
        <f t="shared" si="31"/>
        <v>0.14278880821321224</v>
      </c>
      <c r="O292" s="25">
        <f t="shared" si="32"/>
        <v>6.2113131572747324</v>
      </c>
      <c r="P292" s="25">
        <f t="shared" si="33"/>
        <v>0.85673284927927351</v>
      </c>
      <c r="Q292" s="73">
        <f t="shared" si="30"/>
        <v>7.2108348147672183</v>
      </c>
      <c r="R292" s="25">
        <f t="shared" si="34"/>
        <v>7.2106408585774036</v>
      </c>
      <c r="S292" s="74">
        <f>INDEX(Incomplete_stream_anc_data!H:H, MATCH(Consolidated_stream_data!C292, Incomplete_stream_anc_data!B:B, 0))</f>
        <v>3</v>
      </c>
      <c r="T292">
        <f>INDEX(Incomplete_stream_anc_data!I:I, MATCH(Consolidated_stream_data!C292, Incomplete_stream_anc_data!B:B, 0))</f>
        <v>0</v>
      </c>
      <c r="U292">
        <f>INDEX(Incomplete_stream_anc_data!G:G, MATCH(Consolidated_stream_data!C292, Incomplete_stream_anc_data!B:B, 0))</f>
        <v>10</v>
      </c>
    </row>
    <row r="293" spans="1:21" x14ac:dyDescent="0.35">
      <c r="A293" s="16" t="s">
        <v>153</v>
      </c>
      <c r="B293" s="16" t="s">
        <v>154</v>
      </c>
      <c r="C293" s="6" t="str">
        <f t="shared" si="28"/>
        <v>Maloata_Maloata_42907</v>
      </c>
      <c r="D293" s="23">
        <v>42907</v>
      </c>
      <c r="E293" s="6" t="s">
        <v>88</v>
      </c>
      <c r="F293" s="6" t="s">
        <v>88</v>
      </c>
      <c r="G293" s="6">
        <f>INDEX(GIS_streams!D:D, MATCH(Consolidated_stream_data!I293, GIS_streams!G:G, 0))</f>
        <v>-14.304018018700001</v>
      </c>
      <c r="H293" s="6">
        <f>INDEX(GIS_streams!C:C, MATCH(Consolidated_stream_data!I293, GIS_streams!G:G, 0))</f>
        <v>-170.815471132</v>
      </c>
      <c r="I293" s="6" t="str">
        <f t="shared" si="29"/>
        <v>Maloata_Maloata</v>
      </c>
      <c r="J293" s="6" t="s">
        <v>80</v>
      </c>
      <c r="K293" s="6">
        <v>2E-3</v>
      </c>
      <c r="L293" s="6">
        <v>3.4000000000000002E-2</v>
      </c>
      <c r="M293" s="6">
        <v>4.0000000000000001E-3</v>
      </c>
      <c r="N293" s="25">
        <f t="shared" si="31"/>
        <v>0.14278880821321224</v>
      </c>
      <c r="O293" s="25">
        <f t="shared" si="32"/>
        <v>2.4274097396246082</v>
      </c>
      <c r="P293" s="25">
        <f t="shared" si="33"/>
        <v>0.28557761642642449</v>
      </c>
      <c r="Q293" s="73">
        <f t="shared" si="30"/>
        <v>2.855776164264245</v>
      </c>
      <c r="R293" s="25">
        <f t="shared" si="34"/>
        <v>2.8557056857792928</v>
      </c>
      <c r="S293" s="74">
        <f>INDEX(Incomplete_stream_anc_data!H:H, MATCH(Consolidated_stream_data!C293, Incomplete_stream_anc_data!B:B, 0))</f>
        <v>3</v>
      </c>
      <c r="T293">
        <f>INDEX(Incomplete_stream_anc_data!I:I, MATCH(Consolidated_stream_data!C293, Incomplete_stream_anc_data!B:B, 0))</f>
        <v>0</v>
      </c>
      <c r="U293">
        <f>INDEX(Incomplete_stream_anc_data!G:G, MATCH(Consolidated_stream_data!C293, Incomplete_stream_anc_data!B:B, 0))</f>
        <v>66.929169999999999</v>
      </c>
    </row>
    <row r="294" spans="1:21" x14ac:dyDescent="0.35">
      <c r="A294" s="16" t="s">
        <v>153</v>
      </c>
      <c r="B294" s="16" t="s">
        <v>154</v>
      </c>
      <c r="C294" s="6" t="str">
        <f t="shared" si="28"/>
        <v>Matuu_Afuelo_42907</v>
      </c>
      <c r="D294" s="23">
        <v>42907</v>
      </c>
      <c r="E294" s="6" t="s">
        <v>89</v>
      </c>
      <c r="F294" s="6" t="s">
        <v>90</v>
      </c>
      <c r="G294" s="6">
        <f>INDEX(GIS_streams!D:D, MATCH(Consolidated_stream_data!I294, GIS_streams!G:G, 0))</f>
        <v>-14.29884</v>
      </c>
      <c r="H294" s="6">
        <f>INDEX(GIS_streams!C:C, MATCH(Consolidated_stream_data!I294, GIS_streams!G:G, 0))</f>
        <v>-170.68323899999899</v>
      </c>
      <c r="I294" s="6" t="str">
        <f t="shared" si="29"/>
        <v>Matuu_Afuelo</v>
      </c>
      <c r="J294" s="6" t="s">
        <v>80</v>
      </c>
      <c r="K294" s="6">
        <v>2E-3</v>
      </c>
      <c r="L294" s="6">
        <v>4.5999999999999999E-2</v>
      </c>
      <c r="M294" s="6">
        <v>4.0000000000000001E-3</v>
      </c>
      <c r="N294" s="25">
        <f t="shared" si="31"/>
        <v>0.14278880821321224</v>
      </c>
      <c r="O294" s="25">
        <f t="shared" si="32"/>
        <v>3.2841425889038818</v>
      </c>
      <c r="P294" s="25">
        <f t="shared" si="33"/>
        <v>0.28557761642642449</v>
      </c>
      <c r="Q294" s="73">
        <f t="shared" si="30"/>
        <v>3.7125090135435186</v>
      </c>
      <c r="R294" s="25">
        <f t="shared" si="34"/>
        <v>3.7124142443625279</v>
      </c>
      <c r="S294" s="74">
        <f>INDEX(Incomplete_stream_anc_data!H:H, MATCH(Consolidated_stream_data!C294, Incomplete_stream_anc_data!B:B, 0))</f>
        <v>1</v>
      </c>
      <c r="T294">
        <f>INDEX(Incomplete_stream_anc_data!I:I, MATCH(Consolidated_stream_data!C294, Incomplete_stream_anc_data!B:B, 0))</f>
        <v>0</v>
      </c>
      <c r="U294">
        <f>INDEX(Incomplete_stream_anc_data!G:G, MATCH(Consolidated_stream_data!C294, Incomplete_stream_anc_data!B:B, 0))</f>
        <v>16.75</v>
      </c>
    </row>
    <row r="295" spans="1:21" x14ac:dyDescent="0.35">
      <c r="A295" s="16" t="s">
        <v>153</v>
      </c>
      <c r="B295" s="16" t="s">
        <v>154</v>
      </c>
      <c r="C295" s="6" t="str">
        <f t="shared" si="28"/>
        <v>Nua-Seetaga_Saonapule_42907</v>
      </c>
      <c r="D295" s="23">
        <v>42907</v>
      </c>
      <c r="E295" s="6" t="s">
        <v>6</v>
      </c>
      <c r="F295" s="6" t="s">
        <v>91</v>
      </c>
      <c r="G295" s="6">
        <f>INDEX(GIS_streams!D:D, MATCH(Consolidated_stream_data!I295, GIS_streams!G:G, 0))</f>
        <v>-14.32586</v>
      </c>
      <c r="H295" s="6">
        <f>INDEX(GIS_streams!C:C, MATCH(Consolidated_stream_data!I295, GIS_streams!G:G, 0))</f>
        <v>-170.811364</v>
      </c>
      <c r="I295" s="6" t="str">
        <f t="shared" si="29"/>
        <v>Nua-Seetaga_Saonapule</v>
      </c>
      <c r="J295" s="6" t="s">
        <v>80</v>
      </c>
      <c r="K295" s="6">
        <v>2E-3</v>
      </c>
      <c r="L295" s="6">
        <v>3.3000000000000002E-2</v>
      </c>
      <c r="M295" s="6">
        <v>8.0000000000000002E-3</v>
      </c>
      <c r="N295" s="25">
        <f t="shared" si="31"/>
        <v>0.14278880821321224</v>
      </c>
      <c r="O295" s="25">
        <f t="shared" si="32"/>
        <v>2.356015335518002</v>
      </c>
      <c r="P295" s="25">
        <f t="shared" si="33"/>
        <v>0.57115523285284897</v>
      </c>
      <c r="Q295" s="73">
        <f t="shared" si="30"/>
        <v>3.0699593765840634</v>
      </c>
      <c r="R295" s="25">
        <f t="shared" si="34"/>
        <v>3.0698828254251014</v>
      </c>
      <c r="S295" s="74">
        <f>INDEX(Incomplete_stream_anc_data!H:H, MATCH(Consolidated_stream_data!C295, Incomplete_stream_anc_data!B:B, 0))</f>
        <v>4</v>
      </c>
      <c r="T295">
        <f>INDEX(Incomplete_stream_anc_data!I:I, MATCH(Consolidated_stream_data!C295, Incomplete_stream_anc_data!B:B, 0))</f>
        <v>0</v>
      </c>
      <c r="U295">
        <f>INDEX(Incomplete_stream_anc_data!G:G, MATCH(Consolidated_stream_data!C295, Incomplete_stream_anc_data!B:B, 0))</f>
        <v>13.5</v>
      </c>
    </row>
    <row r="296" spans="1:21" x14ac:dyDescent="0.35">
      <c r="A296" s="16" t="s">
        <v>153</v>
      </c>
      <c r="B296" s="16" t="s">
        <v>154</v>
      </c>
      <c r="C296" s="6" t="str">
        <f t="shared" si="28"/>
        <v>Nuuuli_Amalie_42907</v>
      </c>
      <c r="D296" s="23">
        <v>42907</v>
      </c>
      <c r="E296" s="6" t="s">
        <v>92</v>
      </c>
      <c r="F296" s="6" t="s">
        <v>93</v>
      </c>
      <c r="G296" s="6">
        <f>INDEX(GIS_streams!D:D, MATCH(Consolidated_stream_data!I296, GIS_streams!G:G, 0))</f>
        <v>-14.310904000000001</v>
      </c>
      <c r="H296" s="6">
        <f>INDEX(GIS_streams!C:C, MATCH(Consolidated_stream_data!I296, GIS_streams!G:G, 0))</f>
        <v>-170.69734</v>
      </c>
      <c r="I296" s="6" t="str">
        <f t="shared" si="29"/>
        <v>Nuuuli_Amalie</v>
      </c>
      <c r="J296" s="6" t="s">
        <v>80</v>
      </c>
      <c r="K296" s="6">
        <v>2E-3</v>
      </c>
      <c r="L296" s="6">
        <v>6.5000000000000002E-2</v>
      </c>
      <c r="M296" s="6">
        <v>2E-3</v>
      </c>
      <c r="N296" s="25">
        <f t="shared" si="31"/>
        <v>0.14278880821321224</v>
      </c>
      <c r="O296" s="25">
        <f t="shared" si="32"/>
        <v>4.6406362669293983</v>
      </c>
      <c r="P296" s="25">
        <f t="shared" si="33"/>
        <v>0.14278880821321224</v>
      </c>
      <c r="Q296" s="73">
        <f t="shared" si="30"/>
        <v>4.9262138833558229</v>
      </c>
      <c r="R296" s="25">
        <f t="shared" si="34"/>
        <v>4.9260847023554444</v>
      </c>
      <c r="S296" s="74">
        <f>INDEX(Incomplete_stream_anc_data!H:H, MATCH(Consolidated_stream_data!C296, Incomplete_stream_anc_data!B:B, 0))</f>
        <v>2</v>
      </c>
      <c r="T296">
        <f>INDEX(Incomplete_stream_anc_data!I:I, MATCH(Consolidated_stream_data!C296, Incomplete_stream_anc_data!B:B, 0))</f>
        <v>0</v>
      </c>
      <c r="U296">
        <f>INDEX(Incomplete_stream_anc_data!G:G, MATCH(Consolidated_stream_data!C296, Incomplete_stream_anc_data!B:B, 0))</f>
        <v>11.75</v>
      </c>
    </row>
    <row r="297" spans="1:21" x14ac:dyDescent="0.35">
      <c r="A297" s="16" t="s">
        <v>153</v>
      </c>
      <c r="B297" s="16" t="s">
        <v>154</v>
      </c>
      <c r="C297" s="6" t="str">
        <f t="shared" si="28"/>
        <v>Poloa_Vaitele_42907</v>
      </c>
      <c r="D297" s="23">
        <v>42907</v>
      </c>
      <c r="E297" s="6" t="s">
        <v>7</v>
      </c>
      <c r="F297" s="6" t="s">
        <v>94</v>
      </c>
      <c r="G297" s="6">
        <f>INDEX(GIS_streams!D:D, MATCH(Consolidated_stream_data!I297, GIS_streams!G:G, 0))</f>
        <v>-14.3142219999999</v>
      </c>
      <c r="H297" s="6">
        <f>INDEX(GIS_streams!C:C, MATCH(Consolidated_stream_data!I297, GIS_streams!G:G, 0))</f>
        <v>-170.833236</v>
      </c>
      <c r="I297" s="6" t="str">
        <f t="shared" si="29"/>
        <v>Poloa_Vaitele</v>
      </c>
      <c r="J297" s="6" t="s">
        <v>80</v>
      </c>
      <c r="K297" s="6">
        <v>4.0000000000000001E-3</v>
      </c>
      <c r="L297" s="6">
        <v>8.1000000000000003E-2</v>
      </c>
      <c r="M297" s="6">
        <v>0.01</v>
      </c>
      <c r="N297" s="25">
        <f t="shared" si="31"/>
        <v>0.28557761642642449</v>
      </c>
      <c r="O297" s="25">
        <f t="shared" si="32"/>
        <v>5.7829467326350965</v>
      </c>
      <c r="P297" s="25">
        <f t="shared" si="33"/>
        <v>0.71394404106606124</v>
      </c>
      <c r="Q297" s="73">
        <f t="shared" si="30"/>
        <v>6.7824683901275824</v>
      </c>
      <c r="R297" s="25">
        <f t="shared" si="34"/>
        <v>6.7822865792857865</v>
      </c>
      <c r="S297" s="74">
        <f>INDEX(Incomplete_stream_anc_data!H:H, MATCH(Consolidated_stream_data!C297, Incomplete_stream_anc_data!B:B, 0))</f>
        <v>4</v>
      </c>
      <c r="T297">
        <f>INDEX(Incomplete_stream_anc_data!I:I, MATCH(Consolidated_stream_data!C297, Incomplete_stream_anc_data!B:B, 0))</f>
        <v>0</v>
      </c>
      <c r="U297">
        <f>INDEX(Incomplete_stream_anc_data!G:G, MATCH(Consolidated_stream_data!C297, Incomplete_stream_anc_data!B:B, 0))</f>
        <v>5</v>
      </c>
    </row>
    <row r="298" spans="1:21" x14ac:dyDescent="0.35">
      <c r="A298" s="16" t="s">
        <v>153</v>
      </c>
      <c r="B298" s="16" t="s">
        <v>155</v>
      </c>
      <c r="C298" s="6" t="str">
        <f t="shared" si="28"/>
        <v>Alega_Alega_42908</v>
      </c>
      <c r="D298" s="23">
        <v>42908</v>
      </c>
      <c r="E298" s="6" t="s">
        <v>8</v>
      </c>
      <c r="F298" s="6" t="s">
        <v>8</v>
      </c>
      <c r="G298" s="6">
        <f>INDEX(GIS_streams!D:D, MATCH(Consolidated_stream_data!I298, GIS_streams!G:G, 0))</f>
        <v>-14.2798789999999</v>
      </c>
      <c r="H298" s="6">
        <f>INDEX(GIS_streams!C:C, MATCH(Consolidated_stream_data!I298, GIS_streams!G:G, 0))</f>
        <v>-170.637811</v>
      </c>
      <c r="I298" s="6" t="str">
        <f t="shared" si="29"/>
        <v>Alega_Alega</v>
      </c>
      <c r="J298" s="6" t="s">
        <v>80</v>
      </c>
      <c r="K298" s="6">
        <v>1E-3</v>
      </c>
      <c r="L298" s="6">
        <v>7.1999999999999995E-2</v>
      </c>
      <c r="M298" s="6">
        <v>4.0000000000000001E-3</v>
      </c>
      <c r="N298" s="25">
        <f t="shared" si="31"/>
        <v>7.1394404106606121E-2</v>
      </c>
      <c r="O298" s="25">
        <f t="shared" si="32"/>
        <v>5.1403970956756408</v>
      </c>
      <c r="P298" s="25">
        <f t="shared" si="33"/>
        <v>0.28557761642642449</v>
      </c>
      <c r="Q298" s="73">
        <f t="shared" si="30"/>
        <v>5.4973691162086711</v>
      </c>
      <c r="R298" s="25">
        <f t="shared" si="34"/>
        <v>5.4972237414109335</v>
      </c>
      <c r="S298" s="74">
        <f>INDEX(Incomplete_stream_anc_data!H:H, MATCH(Consolidated_stream_data!C298, Incomplete_stream_anc_data!B:B, 0))</f>
        <v>2</v>
      </c>
      <c r="T298">
        <f>INDEX(Incomplete_stream_anc_data!I:I, MATCH(Consolidated_stream_data!C298, Incomplete_stream_anc_data!B:B, 0))</f>
        <v>0</v>
      </c>
      <c r="U298">
        <f>INDEX(Incomplete_stream_anc_data!G:G, MATCH(Consolidated_stream_data!C298, Incomplete_stream_anc_data!B:B, 0))</f>
        <v>6.5</v>
      </c>
    </row>
    <row r="299" spans="1:21" x14ac:dyDescent="0.35">
      <c r="A299" s="16" t="s">
        <v>153</v>
      </c>
      <c r="B299" s="16" t="s">
        <v>155</v>
      </c>
      <c r="C299" s="6" t="str">
        <f t="shared" si="28"/>
        <v>Alofau_Nuu_42908</v>
      </c>
      <c r="D299" s="23">
        <v>42908</v>
      </c>
      <c r="E299" s="6" t="s">
        <v>96</v>
      </c>
      <c r="F299" s="6" t="s">
        <v>98</v>
      </c>
      <c r="G299" s="6">
        <f>INDEX(GIS_streams!D:D, MATCH(Consolidated_stream_data!I299, GIS_streams!G:G, 0))</f>
        <v>-14.276094000000001</v>
      </c>
      <c r="H299" s="6">
        <f>INDEX(GIS_streams!C:C, MATCH(Consolidated_stream_data!I299, GIS_streams!G:G, 0))</f>
        <v>-170.60317699999899</v>
      </c>
      <c r="I299" s="6" t="str">
        <f t="shared" si="29"/>
        <v>Alofau_Nuu</v>
      </c>
      <c r="J299" s="6" t="s">
        <v>80</v>
      </c>
      <c r="K299" s="6">
        <v>2.1999999999999999E-2</v>
      </c>
      <c r="L299" s="6">
        <v>8.8999999999999996E-2</v>
      </c>
      <c r="M299" s="6">
        <v>6.4000000000000001E-2</v>
      </c>
      <c r="N299" s="25">
        <f t="shared" si="31"/>
        <v>1.5706768903453345</v>
      </c>
      <c r="O299" s="25">
        <f t="shared" si="32"/>
        <v>6.3541019654879447</v>
      </c>
      <c r="P299" s="25">
        <f t="shared" si="33"/>
        <v>4.5692418628227918</v>
      </c>
      <c r="Q299" s="73">
        <f t="shared" si="30"/>
        <v>12.494020718656071</v>
      </c>
      <c r="R299" s="25">
        <f t="shared" si="34"/>
        <v>12.493676969840685</v>
      </c>
      <c r="S299" s="74">
        <f>INDEX(Incomplete_stream_anc_data!H:H, MATCH(Consolidated_stream_data!C299, Incomplete_stream_anc_data!B:B, 0))</f>
        <v>2</v>
      </c>
      <c r="T299">
        <f>INDEX(Incomplete_stream_anc_data!I:I, MATCH(Consolidated_stream_data!C299, Incomplete_stream_anc_data!B:B, 0))</f>
        <v>0</v>
      </c>
      <c r="U299">
        <f>INDEX(Incomplete_stream_anc_data!G:G, MATCH(Consolidated_stream_data!C299, Incomplete_stream_anc_data!B:B, 0))</f>
        <v>4</v>
      </c>
    </row>
    <row r="300" spans="1:21" x14ac:dyDescent="0.35">
      <c r="A300" s="16" t="s">
        <v>153</v>
      </c>
      <c r="B300" s="16" t="s">
        <v>155</v>
      </c>
      <c r="C300" s="6" t="str">
        <f t="shared" si="28"/>
        <v>Alofau_Fogalilima_42908</v>
      </c>
      <c r="D300" s="23">
        <v>42908</v>
      </c>
      <c r="E300" s="6" t="s">
        <v>96</v>
      </c>
      <c r="F300" s="6" t="s">
        <v>97</v>
      </c>
      <c r="G300" s="6">
        <f>INDEX(GIS_streams!D:D, MATCH(Consolidated_stream_data!I300, GIS_streams!G:G, 0))</f>
        <v>-14.2735679999999</v>
      </c>
      <c r="H300" s="6">
        <f>INDEX(GIS_streams!C:C, MATCH(Consolidated_stream_data!I300, GIS_streams!G:G, 0))</f>
        <v>-170.60415</v>
      </c>
      <c r="I300" s="6" t="str">
        <f t="shared" si="29"/>
        <v>Alofau_Fogalilima</v>
      </c>
      <c r="J300" s="6" t="s">
        <v>80</v>
      </c>
      <c r="K300" s="6">
        <v>3.0000000000000001E-3</v>
      </c>
      <c r="L300" s="6">
        <v>3.5999999999999997E-2</v>
      </c>
      <c r="M300" s="6">
        <v>7.0000000000000007E-2</v>
      </c>
      <c r="N300" s="25">
        <f t="shared" si="31"/>
        <v>0.21418321231981838</v>
      </c>
      <c r="O300" s="25">
        <f t="shared" si="32"/>
        <v>2.5701985478378204</v>
      </c>
      <c r="P300" s="25">
        <f t="shared" si="33"/>
        <v>4.9976082874624295</v>
      </c>
      <c r="Q300" s="73">
        <f t="shared" si="30"/>
        <v>7.7819900476200674</v>
      </c>
      <c r="R300" s="25">
        <f t="shared" si="34"/>
        <v>9.0060580439217759</v>
      </c>
      <c r="S300" s="74">
        <f>INDEX(Incomplete_stream_anc_data!H:H, MATCH(Consolidated_stream_data!C300, Incomplete_stream_anc_data!B:B, 0))</f>
        <v>2</v>
      </c>
      <c r="T300">
        <f>INDEX(Incomplete_stream_anc_data!I:I, MATCH(Consolidated_stream_data!C300, Incomplete_stream_anc_data!B:B, 0))</f>
        <v>5</v>
      </c>
      <c r="U300">
        <f>INDEX(Incomplete_stream_anc_data!G:G, MATCH(Consolidated_stream_data!C300, Incomplete_stream_anc_data!B:B, 0))</f>
        <v>9.5</v>
      </c>
    </row>
    <row r="301" spans="1:21" x14ac:dyDescent="0.35">
      <c r="A301" s="16" t="s">
        <v>153</v>
      </c>
      <c r="B301" s="16" t="s">
        <v>155</v>
      </c>
      <c r="C301" s="6" t="str">
        <f t="shared" si="28"/>
        <v>Amaua_No name_42908</v>
      </c>
      <c r="D301" s="23">
        <v>42908</v>
      </c>
      <c r="E301" s="6" t="s">
        <v>10</v>
      </c>
      <c r="F301" s="6" t="s">
        <v>84</v>
      </c>
      <c r="G301" s="6">
        <f>INDEX(GIS_streams!D:D, MATCH(Consolidated_stream_data!I301, GIS_streams!G:G, 0))</f>
        <v>-14.272437</v>
      </c>
      <c r="H301" s="6">
        <f>INDEX(GIS_streams!C:C, MATCH(Consolidated_stream_data!I301, GIS_streams!G:G, 0))</f>
        <v>-170.623662</v>
      </c>
      <c r="I301" s="6" t="str">
        <f t="shared" si="29"/>
        <v>Amaua_No name</v>
      </c>
      <c r="J301" s="6" t="s">
        <v>80</v>
      </c>
      <c r="K301" s="6">
        <v>2E-3</v>
      </c>
      <c r="L301" s="6">
        <v>2.5999999999999999E-2</v>
      </c>
      <c r="M301" s="6">
        <v>0</v>
      </c>
      <c r="N301" s="25">
        <f t="shared" si="31"/>
        <v>0.14278880821321224</v>
      </c>
      <c r="O301" s="25">
        <f t="shared" si="32"/>
        <v>1.8562545067717591</v>
      </c>
      <c r="P301" s="25">
        <f t="shared" si="33"/>
        <v>0</v>
      </c>
      <c r="Q301" s="73">
        <f t="shared" si="30"/>
        <v>1.9990433149849713</v>
      </c>
      <c r="R301" s="25">
        <f t="shared" si="34"/>
        <v>1.9989971271960576</v>
      </c>
      <c r="S301" s="74">
        <f>INDEX(Incomplete_stream_anc_data!H:H, MATCH(Consolidated_stream_data!C301, Incomplete_stream_anc_data!B:B, 0))</f>
        <v>1</v>
      </c>
      <c r="T301">
        <f>INDEX(Incomplete_stream_anc_data!I:I, MATCH(Consolidated_stream_data!C301, Incomplete_stream_anc_data!B:B, 0))</f>
        <v>0</v>
      </c>
      <c r="U301">
        <f>INDEX(Incomplete_stream_anc_data!G:G, MATCH(Consolidated_stream_data!C301, Incomplete_stream_anc_data!B:B, 0))</f>
        <v>2.5</v>
      </c>
    </row>
    <row r="302" spans="1:21" x14ac:dyDescent="0.35">
      <c r="A302" s="16" t="s">
        <v>153</v>
      </c>
      <c r="B302" s="16" t="s">
        <v>155</v>
      </c>
      <c r="C302" s="6" t="str">
        <f t="shared" si="28"/>
        <v>Amouli_Televai_42908</v>
      </c>
      <c r="D302" s="23">
        <v>42908</v>
      </c>
      <c r="E302" s="6" t="s">
        <v>9</v>
      </c>
      <c r="F302" s="6" t="s">
        <v>100</v>
      </c>
      <c r="G302" s="6">
        <f>INDEX(GIS_streams!D:D, MATCH(Consolidated_stream_data!I302, GIS_streams!G:G, 0))</f>
        <v>-14.273113</v>
      </c>
      <c r="H302" s="6">
        <f>INDEX(GIS_streams!C:C, MATCH(Consolidated_stream_data!I302, GIS_streams!G:G, 0))</f>
        <v>-170.58319700000001</v>
      </c>
      <c r="I302" s="6" t="str">
        <f t="shared" si="29"/>
        <v>Amouli_Televai</v>
      </c>
      <c r="J302" s="6" t="s">
        <v>80</v>
      </c>
      <c r="K302" s="6">
        <v>2E-3</v>
      </c>
      <c r="L302" s="6">
        <v>3.5000000000000003E-2</v>
      </c>
      <c r="M302" s="6">
        <v>2.1000000000000001E-2</v>
      </c>
      <c r="N302" s="25">
        <f t="shared" si="31"/>
        <v>0.14278880821321224</v>
      </c>
      <c r="O302" s="25">
        <f t="shared" si="32"/>
        <v>2.4988041437312147</v>
      </c>
      <c r="P302" s="25">
        <f t="shared" si="33"/>
        <v>1.4992824862387286</v>
      </c>
      <c r="Q302" s="73">
        <f t="shared" si="30"/>
        <v>4.1408754381831558</v>
      </c>
      <c r="R302" s="25">
        <f t="shared" si="34"/>
        <v>4.1407685236541463</v>
      </c>
      <c r="S302" s="74">
        <f>INDEX(Incomplete_stream_anc_data!H:H, MATCH(Consolidated_stream_data!C302, Incomplete_stream_anc_data!B:B, 0))</f>
        <v>2</v>
      </c>
      <c r="T302">
        <f>INDEX(Incomplete_stream_anc_data!I:I, MATCH(Consolidated_stream_data!C302, Incomplete_stream_anc_data!B:B, 0))</f>
        <v>0</v>
      </c>
      <c r="U302">
        <f>INDEX(Incomplete_stream_anc_data!G:G, MATCH(Consolidated_stream_data!C302, Incomplete_stream_anc_data!B:B, 0))</f>
        <v>21.75</v>
      </c>
    </row>
    <row r="303" spans="1:21" x14ac:dyDescent="0.35">
      <c r="A303" s="16" t="s">
        <v>153</v>
      </c>
      <c r="B303" s="16" t="s">
        <v>155</v>
      </c>
      <c r="C303" s="6" t="str">
        <f t="shared" si="28"/>
        <v>Amouli_Laloi_42908</v>
      </c>
      <c r="D303" s="23">
        <v>42908</v>
      </c>
      <c r="E303" s="6" t="s">
        <v>9</v>
      </c>
      <c r="F303" s="6" t="s">
        <v>99</v>
      </c>
      <c r="G303" s="6">
        <f>INDEX(GIS_streams!D:D, MATCH(Consolidated_stream_data!I303, GIS_streams!G:G, 0))</f>
        <v>-14.273793</v>
      </c>
      <c r="H303" s="6">
        <f>INDEX(GIS_streams!C:C, MATCH(Consolidated_stream_data!I303, GIS_streams!G:G, 0))</f>
        <v>-170.58573999999899</v>
      </c>
      <c r="I303" s="6" t="str">
        <f t="shared" si="29"/>
        <v>Amouli_Laloi</v>
      </c>
      <c r="J303" s="6" t="s">
        <v>80</v>
      </c>
      <c r="K303" s="6">
        <v>3.0000000000000001E-3</v>
      </c>
      <c r="L303" s="6">
        <v>4.3999999999999997E-2</v>
      </c>
      <c r="M303" s="6">
        <v>5.0000000000000001E-3</v>
      </c>
      <c r="N303" s="25">
        <f t="shared" si="31"/>
        <v>0.21418321231981838</v>
      </c>
      <c r="O303" s="25">
        <f t="shared" si="32"/>
        <v>3.1413537806906691</v>
      </c>
      <c r="P303" s="25">
        <f t="shared" si="33"/>
        <v>0.35697202053303062</v>
      </c>
      <c r="Q303" s="73">
        <f t="shared" si="30"/>
        <v>3.7125090135435181</v>
      </c>
      <c r="R303" s="25">
        <f t="shared" si="34"/>
        <v>3.7124142443625274</v>
      </c>
      <c r="S303" s="74">
        <f>INDEX(Incomplete_stream_anc_data!H:H, MATCH(Consolidated_stream_data!C303, Incomplete_stream_anc_data!B:B, 0))</f>
        <v>3</v>
      </c>
      <c r="T303">
        <f>INDEX(Incomplete_stream_anc_data!I:I, MATCH(Consolidated_stream_data!C303, Incomplete_stream_anc_data!B:B, 0))</f>
        <v>0</v>
      </c>
      <c r="U303">
        <f>INDEX(Incomplete_stream_anc_data!G:G, MATCH(Consolidated_stream_data!C303, Incomplete_stream_anc_data!B:B, 0))</f>
        <v>12.5</v>
      </c>
    </row>
    <row r="304" spans="1:21" x14ac:dyDescent="0.35">
      <c r="A304" s="16" t="s">
        <v>153</v>
      </c>
      <c r="B304" s="16" t="s">
        <v>155</v>
      </c>
      <c r="C304" s="6" t="str">
        <f t="shared" si="28"/>
        <v>Aoa_Tapua_42908</v>
      </c>
      <c r="D304" s="23">
        <v>42908</v>
      </c>
      <c r="E304" s="6" t="s">
        <v>15</v>
      </c>
      <c r="F304" s="6" t="s">
        <v>101</v>
      </c>
      <c r="G304" s="6">
        <f>INDEX(GIS_streams!D:D, MATCH(Consolidated_stream_data!I304, GIS_streams!G:G, 0))</f>
        <v>-14.2611589999999</v>
      </c>
      <c r="H304" s="6">
        <f>INDEX(GIS_streams!C:C, MATCH(Consolidated_stream_data!I304, GIS_streams!G:G, 0))</f>
        <v>-170.586556</v>
      </c>
      <c r="I304" s="6" t="str">
        <f t="shared" si="29"/>
        <v>Aoa_Tapua</v>
      </c>
      <c r="J304" s="6" t="s">
        <v>80</v>
      </c>
      <c r="K304" s="6">
        <v>5.0000000000000001E-3</v>
      </c>
      <c r="L304" s="6">
        <v>3.9E-2</v>
      </c>
      <c r="M304" s="6">
        <v>0.127</v>
      </c>
      <c r="N304" s="25">
        <f t="shared" si="31"/>
        <v>0.35697202053303062</v>
      </c>
      <c r="O304" s="25">
        <f t="shared" si="32"/>
        <v>2.7843817601576388</v>
      </c>
      <c r="P304" s="25">
        <f t="shared" si="33"/>
        <v>9.0670893215389778</v>
      </c>
      <c r="Q304" s="73">
        <f t="shared" si="30"/>
        <v>12.208443102229646</v>
      </c>
      <c r="R304" s="25">
        <f t="shared" si="34"/>
        <v>13.308644244578165</v>
      </c>
      <c r="S304" s="74">
        <f>INDEX(Incomplete_stream_anc_data!H:H, MATCH(Consolidated_stream_data!C304, Incomplete_stream_anc_data!B:B, 0))</f>
        <v>2</v>
      </c>
      <c r="T304">
        <f>INDEX(Incomplete_stream_anc_data!I:I, MATCH(Consolidated_stream_data!C304, Incomplete_stream_anc_data!B:B, 0))</f>
        <v>3</v>
      </c>
      <c r="U304">
        <f>INDEX(Incomplete_stream_anc_data!G:G, MATCH(Consolidated_stream_data!C304, Incomplete_stream_anc_data!B:B, 0))</f>
        <v>3</v>
      </c>
    </row>
    <row r="305" spans="1:21" x14ac:dyDescent="0.35">
      <c r="A305" s="16" t="s">
        <v>153</v>
      </c>
      <c r="B305" s="16" t="s">
        <v>155</v>
      </c>
      <c r="C305" s="6" t="str">
        <f t="shared" si="28"/>
        <v>Aoa_Vaitolu_42908</v>
      </c>
      <c r="D305" s="23">
        <v>42908</v>
      </c>
      <c r="E305" s="6" t="s">
        <v>15</v>
      </c>
      <c r="F305" s="6" t="s">
        <v>102</v>
      </c>
      <c r="G305" s="6">
        <f>INDEX(GIS_streams!D:D, MATCH(Consolidated_stream_data!I305, GIS_streams!G:G, 0))</f>
        <v>-14.2622319999999</v>
      </c>
      <c r="H305" s="6">
        <f>INDEX(GIS_streams!C:C, MATCH(Consolidated_stream_data!I305, GIS_streams!G:G, 0))</f>
        <v>-170.58982900000001</v>
      </c>
      <c r="I305" s="6" t="str">
        <f t="shared" si="29"/>
        <v>Aoa_Vaitolu</v>
      </c>
      <c r="J305" s="6" t="s">
        <v>80</v>
      </c>
      <c r="K305" s="6">
        <v>1E-3</v>
      </c>
      <c r="L305" s="6">
        <v>4.9000000000000002E-2</v>
      </c>
      <c r="M305" s="6">
        <v>1.2E-2</v>
      </c>
      <c r="N305" s="25">
        <f t="shared" si="31"/>
        <v>7.1394404106606121E-2</v>
      </c>
      <c r="O305" s="25">
        <f t="shared" si="32"/>
        <v>3.4983258012237002</v>
      </c>
      <c r="P305" s="25">
        <f t="shared" si="33"/>
        <v>0.85673284927927351</v>
      </c>
      <c r="Q305" s="73">
        <f t="shared" si="30"/>
        <v>4.4264530546095795</v>
      </c>
      <c r="R305" s="25">
        <f t="shared" si="34"/>
        <v>4.4263380431818904</v>
      </c>
      <c r="S305" s="74">
        <f>INDEX(Incomplete_stream_anc_data!H:H, MATCH(Consolidated_stream_data!C305, Incomplete_stream_anc_data!B:B, 0))</f>
        <v>2</v>
      </c>
      <c r="T305">
        <f>INDEX(Incomplete_stream_anc_data!I:I, MATCH(Consolidated_stream_data!C305, Incomplete_stream_anc_data!B:B, 0))</f>
        <v>0</v>
      </c>
      <c r="U305">
        <f>INDEX(Incomplete_stream_anc_data!G:G, MATCH(Consolidated_stream_data!C305, Incomplete_stream_anc_data!B:B, 0))</f>
        <v>0</v>
      </c>
    </row>
    <row r="306" spans="1:21" x14ac:dyDescent="0.35">
      <c r="A306" s="16" t="s">
        <v>153</v>
      </c>
      <c r="B306" s="16" t="s">
        <v>155</v>
      </c>
      <c r="C306" s="6" t="str">
        <f t="shared" si="28"/>
        <v>Fagaitua_Tialu_42908</v>
      </c>
      <c r="D306" s="23">
        <v>42908</v>
      </c>
      <c r="E306" s="6" t="s">
        <v>103</v>
      </c>
      <c r="F306" s="6" t="s">
        <v>104</v>
      </c>
      <c r="G306" s="6">
        <f>INDEX(GIS_streams!D:D, MATCH(Consolidated_stream_data!I306, GIS_streams!G:G, 0))</f>
        <v>-14.268012000000001</v>
      </c>
      <c r="H306" s="6">
        <f>INDEX(GIS_streams!C:C, MATCH(Consolidated_stream_data!I306, GIS_streams!G:G, 0))</f>
        <v>-170.612202999999</v>
      </c>
      <c r="I306" s="6" t="str">
        <f t="shared" si="29"/>
        <v>Fagaitua_Tialu</v>
      </c>
      <c r="J306" s="6" t="s">
        <v>80</v>
      </c>
      <c r="K306" s="6">
        <v>4.0000000000000001E-3</v>
      </c>
      <c r="L306" s="6">
        <v>0.04</v>
      </c>
      <c r="M306" s="6">
        <v>6.0000000000000001E-3</v>
      </c>
      <c r="N306" s="25">
        <f t="shared" si="31"/>
        <v>0.28557761642642449</v>
      </c>
      <c r="O306" s="25">
        <f t="shared" si="32"/>
        <v>2.855776164264245</v>
      </c>
      <c r="P306" s="25">
        <f t="shared" si="33"/>
        <v>0.42836642463963676</v>
      </c>
      <c r="Q306" s="73">
        <f t="shared" si="30"/>
        <v>3.5697202053303063</v>
      </c>
      <c r="R306" s="25">
        <f t="shared" si="34"/>
        <v>3.5696294845986554</v>
      </c>
      <c r="S306" s="74">
        <f>INDEX(Incomplete_stream_anc_data!H:H, MATCH(Consolidated_stream_data!C306, Incomplete_stream_anc_data!B:B, 0))</f>
        <v>3</v>
      </c>
      <c r="T306">
        <f>INDEX(Incomplete_stream_anc_data!I:I, MATCH(Consolidated_stream_data!C306, Incomplete_stream_anc_data!B:B, 0))</f>
        <v>0</v>
      </c>
      <c r="U306">
        <f>INDEX(Incomplete_stream_anc_data!G:G, MATCH(Consolidated_stream_data!C306, Incomplete_stream_anc_data!B:B, 0))</f>
        <v>12</v>
      </c>
    </row>
    <row r="307" spans="1:21" x14ac:dyDescent="0.35">
      <c r="A307" s="16" t="s">
        <v>153</v>
      </c>
      <c r="B307" s="16" t="s">
        <v>155</v>
      </c>
      <c r="C307" s="6" t="str">
        <f t="shared" si="28"/>
        <v>Fagaitua_Siapapa_42908</v>
      </c>
      <c r="D307" s="23">
        <v>42908</v>
      </c>
      <c r="E307" s="6" t="s">
        <v>103</v>
      </c>
      <c r="F307" s="6" t="s">
        <v>105</v>
      </c>
      <c r="G307" s="6">
        <f>INDEX(GIS_streams!D:D, MATCH(Consolidated_stream_data!I307, GIS_streams!G:G, 0))</f>
        <v>-14.267779000000001</v>
      </c>
      <c r="H307" s="6">
        <f>INDEX(GIS_streams!C:C, MATCH(Consolidated_stream_data!I307, GIS_streams!G:G, 0))</f>
        <v>-170.61465899999899</v>
      </c>
      <c r="I307" s="6" t="str">
        <f t="shared" si="29"/>
        <v>Fagaitua_Siapapa</v>
      </c>
      <c r="J307" s="6" t="s">
        <v>80</v>
      </c>
      <c r="K307" s="6">
        <v>2E-3</v>
      </c>
      <c r="L307" s="6">
        <v>3.4000000000000002E-2</v>
      </c>
      <c r="M307" s="6">
        <v>8.0000000000000002E-3</v>
      </c>
      <c r="N307" s="25">
        <f t="shared" si="31"/>
        <v>0.14278880821321224</v>
      </c>
      <c r="O307" s="25">
        <f t="shared" si="32"/>
        <v>2.4274097396246082</v>
      </c>
      <c r="P307" s="25">
        <f t="shared" si="33"/>
        <v>0.57115523285284897</v>
      </c>
      <c r="Q307" s="73">
        <f t="shared" si="30"/>
        <v>3.1413537806906695</v>
      </c>
      <c r="R307" s="25">
        <f t="shared" si="34"/>
        <v>3.4957715539232241</v>
      </c>
      <c r="S307" s="74">
        <f>INDEX(Incomplete_stream_anc_data!H:H, MATCH(Consolidated_stream_data!C307, Incomplete_stream_anc_data!B:B, 0))</f>
        <v>2</v>
      </c>
      <c r="T307">
        <f>INDEX(Incomplete_stream_anc_data!I:I, MATCH(Consolidated_stream_data!C307, Incomplete_stream_anc_data!B:B, 0))</f>
        <v>4</v>
      </c>
      <c r="U307">
        <f>INDEX(Incomplete_stream_anc_data!G:G, MATCH(Consolidated_stream_data!C307, Incomplete_stream_anc_data!B:B, 0))</f>
        <v>0.25</v>
      </c>
    </row>
    <row r="308" spans="1:21" x14ac:dyDescent="0.35">
      <c r="A308" s="16" t="s">
        <v>153</v>
      </c>
      <c r="B308" s="16" t="s">
        <v>155</v>
      </c>
      <c r="C308" s="6" t="str">
        <f t="shared" si="28"/>
        <v>Laulii_Vaitele_42908</v>
      </c>
      <c r="D308" s="23">
        <v>42908</v>
      </c>
      <c r="E308" s="6" t="s">
        <v>11</v>
      </c>
      <c r="F308" s="6" t="s">
        <v>94</v>
      </c>
      <c r="G308" s="6">
        <f>INDEX(GIS_streams!D:D, MATCH(Consolidated_stream_data!I308, GIS_streams!G:G, 0))</f>
        <v>-14.2878969999999</v>
      </c>
      <c r="H308" s="6">
        <f>INDEX(GIS_streams!C:C, MATCH(Consolidated_stream_data!I308, GIS_streams!G:G, 0))</f>
        <v>-170.653075</v>
      </c>
      <c r="I308" s="6" t="str">
        <f t="shared" si="29"/>
        <v>Laulii_Vaitele</v>
      </c>
      <c r="J308" s="6" t="s">
        <v>80</v>
      </c>
      <c r="K308" s="6">
        <v>2E-3</v>
      </c>
      <c r="L308" s="6">
        <v>4.2999999999999997E-2</v>
      </c>
      <c r="M308" s="6">
        <v>5.0000000000000001E-3</v>
      </c>
      <c r="N308" s="25">
        <f t="shared" si="31"/>
        <v>0.14278880821321224</v>
      </c>
      <c r="O308" s="25">
        <f t="shared" si="32"/>
        <v>3.0699593765840629</v>
      </c>
      <c r="P308" s="25">
        <f t="shared" si="33"/>
        <v>0.35697202053303062</v>
      </c>
      <c r="Q308" s="73">
        <f t="shared" si="30"/>
        <v>3.5697202053303059</v>
      </c>
      <c r="R308" s="25">
        <f t="shared" si="34"/>
        <v>3.5696294845986549</v>
      </c>
      <c r="S308" s="74">
        <f>INDEX(Incomplete_stream_anc_data!H:H, MATCH(Consolidated_stream_data!C308, Incomplete_stream_anc_data!B:B, 0))</f>
        <v>4</v>
      </c>
      <c r="T308">
        <f>INDEX(Incomplete_stream_anc_data!I:I, MATCH(Consolidated_stream_data!C308, Incomplete_stream_anc_data!B:B, 0))</f>
        <v>0</v>
      </c>
      <c r="U308">
        <f>INDEX(Incomplete_stream_anc_data!G:G, MATCH(Consolidated_stream_data!C308, Incomplete_stream_anc_data!B:B, 0))</f>
        <v>8</v>
      </c>
    </row>
    <row r="309" spans="1:21" x14ac:dyDescent="0.35">
      <c r="A309" s="16" t="s">
        <v>153</v>
      </c>
      <c r="B309" s="16" t="s">
        <v>155</v>
      </c>
      <c r="C309" s="6" t="str">
        <f t="shared" si="28"/>
        <v>Masausi_Vaipito_42908</v>
      </c>
      <c r="D309" s="23">
        <v>42908</v>
      </c>
      <c r="E309" s="6" t="s">
        <v>107</v>
      </c>
      <c r="F309" s="6" t="s">
        <v>109</v>
      </c>
      <c r="G309" s="6">
        <f>INDEX(GIS_streams!D:D, MATCH(Consolidated_stream_data!I309, GIS_streams!G:G, 0))</f>
        <v>-14.259080000000001</v>
      </c>
      <c r="H309" s="6">
        <f>INDEX(GIS_streams!C:C, MATCH(Consolidated_stream_data!I309, GIS_streams!G:G, 0))</f>
        <v>-170.606361999999</v>
      </c>
      <c r="I309" s="6" t="str">
        <f t="shared" si="29"/>
        <v>Masausi_Vaipito</v>
      </c>
      <c r="J309" s="6" t="s">
        <v>80</v>
      </c>
      <c r="K309" s="6">
        <v>2E-3</v>
      </c>
      <c r="L309" s="6">
        <v>3.5000000000000003E-2</v>
      </c>
      <c r="M309" s="6">
        <v>2.1999999999999999E-2</v>
      </c>
      <c r="N309" s="25">
        <f t="shared" si="31"/>
        <v>0.14278880821321224</v>
      </c>
      <c r="O309" s="25">
        <f t="shared" si="32"/>
        <v>2.4988041437312147</v>
      </c>
      <c r="P309" s="25">
        <f t="shared" si="33"/>
        <v>1.5706768903453345</v>
      </c>
      <c r="Q309" s="73">
        <f t="shared" si="30"/>
        <v>4.2122698422897615</v>
      </c>
      <c r="R309" s="25">
        <f t="shared" si="34"/>
        <v>4.2121609035360814</v>
      </c>
      <c r="S309" s="74">
        <f>INDEX(Incomplete_stream_anc_data!H:H, MATCH(Consolidated_stream_data!C309, Incomplete_stream_anc_data!B:B, 0))</f>
        <v>3</v>
      </c>
      <c r="T309">
        <f>INDEX(Incomplete_stream_anc_data!I:I, MATCH(Consolidated_stream_data!C309, Incomplete_stream_anc_data!B:B, 0))</f>
        <v>0</v>
      </c>
      <c r="U309">
        <f>INDEX(Incomplete_stream_anc_data!G:G, MATCH(Consolidated_stream_data!C309, Incomplete_stream_anc_data!B:B, 0))</f>
        <v>23.5</v>
      </c>
    </row>
    <row r="310" spans="1:21" x14ac:dyDescent="0.35">
      <c r="A310" s="16" t="s">
        <v>153</v>
      </c>
      <c r="B310" s="16" t="s">
        <v>155</v>
      </c>
      <c r="C310" s="6" t="str">
        <f t="shared" si="28"/>
        <v>Masausi_Panata_42908</v>
      </c>
      <c r="D310" s="23">
        <v>42908</v>
      </c>
      <c r="E310" s="6" t="s">
        <v>107</v>
      </c>
      <c r="F310" s="6" t="s">
        <v>108</v>
      </c>
      <c r="G310" s="6">
        <f>INDEX(GIS_streams!D:D, MATCH(Consolidated_stream_data!I310, GIS_streams!G:G, 0))</f>
        <v>-14.258925</v>
      </c>
      <c r="H310" s="6">
        <f>INDEX(GIS_streams!C:C, MATCH(Consolidated_stream_data!I310, GIS_streams!G:G, 0))</f>
        <v>-170.60518300000001</v>
      </c>
      <c r="I310" s="6" t="str">
        <f t="shared" si="29"/>
        <v>Masausi_Panata</v>
      </c>
      <c r="J310" s="6" t="s">
        <v>80</v>
      </c>
      <c r="K310" s="6">
        <v>4.0000000000000001E-3</v>
      </c>
      <c r="L310" s="6">
        <v>3.7999999999999999E-2</v>
      </c>
      <c r="M310" s="6">
        <v>2E-3</v>
      </c>
      <c r="N310" s="25">
        <f t="shared" si="31"/>
        <v>0.28557761642642449</v>
      </c>
      <c r="O310" s="25">
        <f t="shared" si="32"/>
        <v>2.7129873560510327</v>
      </c>
      <c r="P310" s="25">
        <f t="shared" si="33"/>
        <v>0.14278880821321224</v>
      </c>
      <c r="Q310" s="73">
        <f t="shared" si="30"/>
        <v>3.1413537806906695</v>
      </c>
      <c r="R310" s="25">
        <f t="shared" si="34"/>
        <v>3.1412752053070379</v>
      </c>
      <c r="S310" s="74">
        <f>INDEX(Incomplete_stream_anc_data!H:H, MATCH(Consolidated_stream_data!C310, Incomplete_stream_anc_data!B:B, 0))</f>
        <v>4</v>
      </c>
      <c r="T310">
        <f>INDEX(Incomplete_stream_anc_data!I:I, MATCH(Consolidated_stream_data!C310, Incomplete_stream_anc_data!B:B, 0))</f>
        <v>0</v>
      </c>
      <c r="U310">
        <f>INDEX(Incomplete_stream_anc_data!G:G, MATCH(Consolidated_stream_data!C310, Incomplete_stream_anc_data!B:B, 0))</f>
        <v>3.5</v>
      </c>
    </row>
    <row r="311" spans="1:21" x14ac:dyDescent="0.35">
      <c r="A311" s="16" t="s">
        <v>153</v>
      </c>
      <c r="B311" s="16" t="s">
        <v>155</v>
      </c>
      <c r="C311" s="6" t="str">
        <f t="shared" si="28"/>
        <v>Masefau_Talaloa_42908</v>
      </c>
      <c r="D311" s="23">
        <v>42908</v>
      </c>
      <c r="E311" s="6" t="s">
        <v>110</v>
      </c>
      <c r="F311" s="6" t="s">
        <v>111</v>
      </c>
      <c r="G311" s="6">
        <f>INDEX(GIS_streams!D:D, MATCH(Consolidated_stream_data!I311, GIS_streams!G:G, 0))</f>
        <v>-14.255492</v>
      </c>
      <c r="H311" s="6">
        <f>INDEX(GIS_streams!C:C, MATCH(Consolidated_stream_data!I311, GIS_streams!G:G, 0))</f>
        <v>-170.63214300000001</v>
      </c>
      <c r="I311" s="6" t="str">
        <f t="shared" si="29"/>
        <v>Masefau_Talaloa</v>
      </c>
      <c r="J311" s="6" t="s">
        <v>80</v>
      </c>
      <c r="K311" s="6">
        <v>2E-3</v>
      </c>
      <c r="L311" s="6">
        <v>2.9000000000000001E-2</v>
      </c>
      <c r="M311" s="6">
        <v>5.1999999999999998E-2</v>
      </c>
      <c r="N311" s="25">
        <f t="shared" si="31"/>
        <v>0.14278880821321224</v>
      </c>
      <c r="O311" s="25">
        <f t="shared" si="32"/>
        <v>2.0704377190915775</v>
      </c>
      <c r="P311" s="25">
        <f t="shared" si="33"/>
        <v>3.7125090135435181</v>
      </c>
      <c r="Q311" s="73">
        <f t="shared" si="30"/>
        <v>5.9257355408483079</v>
      </c>
      <c r="R311" s="25">
        <f t="shared" si="34"/>
        <v>6.843248655109976</v>
      </c>
      <c r="S311" s="74">
        <f>INDEX(Incomplete_stream_anc_data!H:H, MATCH(Consolidated_stream_data!C311, Incomplete_stream_anc_data!B:B, 0))</f>
        <v>2</v>
      </c>
      <c r="T311">
        <f>INDEX(Incomplete_stream_anc_data!I:I, MATCH(Consolidated_stream_data!C311, Incomplete_stream_anc_data!B:B, 0))</f>
        <v>5</v>
      </c>
      <c r="U311">
        <f>INDEX(Incomplete_stream_anc_data!G:G, MATCH(Consolidated_stream_data!C311, Incomplete_stream_anc_data!B:B, 0))</f>
        <v>7.5</v>
      </c>
    </row>
    <row r="312" spans="1:21" x14ac:dyDescent="0.35">
      <c r="A312" s="16" t="s">
        <v>153</v>
      </c>
      <c r="B312" s="16" t="s">
        <v>156</v>
      </c>
      <c r="C312" s="6" t="str">
        <f t="shared" si="28"/>
        <v>Afono_Pago_42909</v>
      </c>
      <c r="D312" s="23">
        <v>42909</v>
      </c>
      <c r="E312" s="23" t="s">
        <v>12</v>
      </c>
      <c r="F312" s="6" t="s">
        <v>113</v>
      </c>
      <c r="G312" s="6">
        <f>INDEX(GIS_streams!D:D, MATCH(Consolidated_stream_data!I312, GIS_streams!G:G, 0))</f>
        <v>-14.259043</v>
      </c>
      <c r="H312" s="6">
        <f>INDEX(GIS_streams!C:C, MATCH(Consolidated_stream_data!I312, GIS_streams!G:G, 0))</f>
        <v>-170.651612</v>
      </c>
      <c r="I312" s="6" t="str">
        <f t="shared" si="29"/>
        <v>Afono_Pago</v>
      </c>
      <c r="J312" s="6" t="s">
        <v>80</v>
      </c>
      <c r="K312" s="6">
        <v>2E-3</v>
      </c>
      <c r="L312" s="6">
        <v>4.1000000000000002E-2</v>
      </c>
      <c r="M312" s="6">
        <v>8.0000000000000002E-3</v>
      </c>
      <c r="N312" s="25">
        <f t="shared" si="31"/>
        <v>0.14278880821321224</v>
      </c>
      <c r="O312" s="25">
        <f t="shared" si="32"/>
        <v>2.9271705683708511</v>
      </c>
      <c r="P312" s="25">
        <f t="shared" si="33"/>
        <v>0.57115523285284897</v>
      </c>
      <c r="Q312" s="73">
        <f t="shared" si="30"/>
        <v>3.6411146094369125</v>
      </c>
      <c r="R312" s="25">
        <f t="shared" si="34"/>
        <v>3.6410218644805914</v>
      </c>
      <c r="S312" s="74">
        <f>INDEX(Incomplete_stream_anc_data!H:H, MATCH(Consolidated_stream_data!C312, Incomplete_stream_anc_data!B:B, 0))</f>
        <v>3</v>
      </c>
      <c r="T312">
        <f>INDEX(Incomplete_stream_anc_data!I:I, MATCH(Consolidated_stream_data!C312, Incomplete_stream_anc_data!B:B, 0))</f>
        <v>0</v>
      </c>
      <c r="U312">
        <f>INDEX(Incomplete_stream_anc_data!G:G, MATCH(Consolidated_stream_data!C312, Incomplete_stream_anc_data!B:B, 0))</f>
        <v>2.25</v>
      </c>
    </row>
    <row r="313" spans="1:21" x14ac:dyDescent="0.35">
      <c r="A313" s="16" t="s">
        <v>153</v>
      </c>
      <c r="B313" s="16" t="s">
        <v>156</v>
      </c>
      <c r="C313" s="6" t="str">
        <f t="shared" si="28"/>
        <v>Amalau_Tiaiu_42909</v>
      </c>
      <c r="D313" s="23">
        <v>42909</v>
      </c>
      <c r="E313" s="23" t="s">
        <v>114</v>
      </c>
      <c r="F313" s="6" t="s">
        <v>115</v>
      </c>
      <c r="G313" s="6">
        <f>INDEX(GIS_streams!D:D, MATCH(Consolidated_stream_data!I313, GIS_streams!G:G, 0))</f>
        <v>-14.253042000000001</v>
      </c>
      <c r="H313" s="6">
        <f>INDEX(GIS_streams!C:C, MATCH(Consolidated_stream_data!I313, GIS_streams!G:G, 0))</f>
        <v>-170.65840499999899</v>
      </c>
      <c r="I313" s="6" t="str">
        <f t="shared" si="29"/>
        <v>Amalau_Tiaiu</v>
      </c>
      <c r="J313" s="6" t="s">
        <v>80</v>
      </c>
      <c r="K313" s="6">
        <v>2E-3</v>
      </c>
      <c r="L313" s="6">
        <v>3.1E-2</v>
      </c>
      <c r="M313" s="6">
        <v>8.0000000000000002E-3</v>
      </c>
      <c r="N313" s="25">
        <f t="shared" si="31"/>
        <v>0.14278880821321224</v>
      </c>
      <c r="O313" s="25">
        <f t="shared" si="32"/>
        <v>2.2132265273047897</v>
      </c>
      <c r="P313" s="25">
        <f t="shared" si="33"/>
        <v>0.57115523285284897</v>
      </c>
      <c r="Q313" s="73">
        <f t="shared" si="30"/>
        <v>2.9271705683708511</v>
      </c>
      <c r="R313" s="25">
        <f t="shared" si="34"/>
        <v>2.9270980656612289</v>
      </c>
      <c r="S313" s="74">
        <f>INDEX(Incomplete_stream_anc_data!H:H, MATCH(Consolidated_stream_data!C313, Incomplete_stream_anc_data!B:B, 0))</f>
        <v>3</v>
      </c>
      <c r="T313">
        <f>INDEX(Incomplete_stream_anc_data!I:I, MATCH(Consolidated_stream_data!C313, Incomplete_stream_anc_data!B:B, 0))</f>
        <v>0</v>
      </c>
      <c r="U313">
        <f>INDEX(Incomplete_stream_anc_data!G:G, MATCH(Consolidated_stream_data!C313, Incomplete_stream_anc_data!B:B, 0))</f>
        <v>11</v>
      </c>
    </row>
    <row r="314" spans="1:21" x14ac:dyDescent="0.35">
      <c r="A314" s="16" t="s">
        <v>153</v>
      </c>
      <c r="B314" s="16" t="s">
        <v>156</v>
      </c>
      <c r="C314" s="6" t="str">
        <f t="shared" si="28"/>
        <v>Aua_Lalomauna_42909</v>
      </c>
      <c r="D314" s="23">
        <v>42909</v>
      </c>
      <c r="E314" s="23" t="s">
        <v>13</v>
      </c>
      <c r="F314" s="6" t="s">
        <v>116</v>
      </c>
      <c r="G314" s="6">
        <f>INDEX(GIS_streams!D:D, MATCH(Consolidated_stream_data!I314, GIS_streams!G:G, 0))</f>
        <v>-14.2707</v>
      </c>
      <c r="H314" s="6">
        <f>INDEX(GIS_streams!C:C, MATCH(Consolidated_stream_data!I314, GIS_streams!G:G, 0))</f>
        <v>-170.664986</v>
      </c>
      <c r="I314" s="6" t="str">
        <f t="shared" si="29"/>
        <v>Aua_Lalomauna</v>
      </c>
      <c r="J314" s="6" t="s">
        <v>80</v>
      </c>
      <c r="K314" s="6">
        <v>4.0000000000000001E-3</v>
      </c>
      <c r="L314" s="6">
        <v>7.6999999999999999E-2</v>
      </c>
      <c r="M314" s="6">
        <v>1.6E-2</v>
      </c>
      <c r="N314" s="25">
        <f t="shared" si="31"/>
        <v>0.28557761642642449</v>
      </c>
      <c r="O314" s="25">
        <f t="shared" si="32"/>
        <v>5.4973691162086711</v>
      </c>
      <c r="P314" s="25">
        <f t="shared" si="33"/>
        <v>1.1423104657056979</v>
      </c>
      <c r="Q314" s="73">
        <f t="shared" si="30"/>
        <v>6.9252571983407938</v>
      </c>
      <c r="R314" s="25">
        <f t="shared" si="34"/>
        <v>6.9250713390496585</v>
      </c>
      <c r="S314" s="74">
        <f>INDEX(Incomplete_stream_anc_data!H:H, MATCH(Consolidated_stream_data!C314, Incomplete_stream_anc_data!B:B, 0))</f>
        <v>2</v>
      </c>
      <c r="T314">
        <f>INDEX(Incomplete_stream_anc_data!I:I, MATCH(Consolidated_stream_data!C314, Incomplete_stream_anc_data!B:B, 0))</f>
        <v>0</v>
      </c>
      <c r="U314">
        <f>INDEX(Incomplete_stream_anc_data!G:G, MATCH(Consolidated_stream_data!C314, Incomplete_stream_anc_data!B:B, 0))</f>
        <v>4.75</v>
      </c>
    </row>
    <row r="315" spans="1:21" x14ac:dyDescent="0.35">
      <c r="A315" s="16" t="s">
        <v>153</v>
      </c>
      <c r="B315" s="16" t="s">
        <v>156</v>
      </c>
      <c r="C315" s="6" t="str">
        <f t="shared" si="28"/>
        <v>Fagasa_Leele_42909</v>
      </c>
      <c r="D315" s="23">
        <v>42909</v>
      </c>
      <c r="E315" s="23" t="s">
        <v>117</v>
      </c>
      <c r="F315" s="6" t="s">
        <v>118</v>
      </c>
      <c r="G315" s="6">
        <f>INDEX(GIS_streams!D:D, MATCH(Consolidated_stream_data!I315, GIS_streams!G:G, 0))</f>
        <v>-14.285985</v>
      </c>
      <c r="H315" s="6">
        <f>INDEX(GIS_streams!C:C, MATCH(Consolidated_stream_data!I315, GIS_streams!G:G, 0))</f>
        <v>-170.720485</v>
      </c>
      <c r="I315" s="6" t="str">
        <f t="shared" si="29"/>
        <v>Fagasa_Leele</v>
      </c>
      <c r="J315" s="6" t="s">
        <v>80</v>
      </c>
      <c r="K315" s="6">
        <v>2E-3</v>
      </c>
      <c r="L315" s="6">
        <v>4.3999999999999997E-2</v>
      </c>
      <c r="M315" s="6">
        <v>1E-3</v>
      </c>
      <c r="N315" s="25">
        <f t="shared" si="31"/>
        <v>0.14278880821321224</v>
      </c>
      <c r="O315" s="25">
        <f t="shared" si="32"/>
        <v>3.1413537806906691</v>
      </c>
      <c r="P315" s="25">
        <f t="shared" si="33"/>
        <v>7.1394404106606121E-2</v>
      </c>
      <c r="Q315" s="73">
        <f t="shared" si="30"/>
        <v>3.3555369930104875</v>
      </c>
      <c r="R315" s="25">
        <f t="shared" si="34"/>
        <v>3.3554523449528459</v>
      </c>
      <c r="S315" s="74">
        <f>INDEX(Incomplete_stream_anc_data!H:H, MATCH(Consolidated_stream_data!C315, Incomplete_stream_anc_data!B:B, 0))</f>
        <v>4</v>
      </c>
      <c r="T315">
        <f>INDEX(Incomplete_stream_anc_data!I:I, MATCH(Consolidated_stream_data!C315, Incomplete_stream_anc_data!B:B, 0))</f>
        <v>0</v>
      </c>
      <c r="U315">
        <f>INDEX(Incomplete_stream_anc_data!G:G, MATCH(Consolidated_stream_data!C315, Incomplete_stream_anc_data!B:B, 0))</f>
        <v>1.5</v>
      </c>
    </row>
    <row r="316" spans="1:21" x14ac:dyDescent="0.35">
      <c r="A316" s="16" t="s">
        <v>153</v>
      </c>
      <c r="B316" s="16" t="s">
        <v>156</v>
      </c>
      <c r="C316" s="6" t="str">
        <f t="shared" si="28"/>
        <v>Fagasa_Agasii_42909</v>
      </c>
      <c r="D316" s="23">
        <v>42909</v>
      </c>
      <c r="E316" s="23" t="s">
        <v>117</v>
      </c>
      <c r="F316" s="6" t="s">
        <v>119</v>
      </c>
      <c r="G316" s="6">
        <f>INDEX(GIS_streams!D:D, MATCH(Consolidated_stream_data!I316, GIS_streams!G:G, 0))</f>
        <v>-14.288163000000001</v>
      </c>
      <c r="H316" s="6">
        <f>INDEX(GIS_streams!C:C, MATCH(Consolidated_stream_data!I316, GIS_streams!G:G, 0))</f>
        <v>-170.72437199999899</v>
      </c>
      <c r="I316" s="6" t="str">
        <f t="shared" si="29"/>
        <v>Fagasa_Agasii</v>
      </c>
      <c r="J316" s="6" t="s">
        <v>80</v>
      </c>
      <c r="K316" s="6">
        <v>1E-3</v>
      </c>
      <c r="L316" s="6">
        <v>5.7000000000000002E-2</v>
      </c>
      <c r="M316" s="6">
        <v>2E-3</v>
      </c>
      <c r="N316" s="25">
        <f t="shared" si="31"/>
        <v>7.1394404106606121E-2</v>
      </c>
      <c r="O316" s="25">
        <f t="shared" si="32"/>
        <v>4.0694810340765493</v>
      </c>
      <c r="P316" s="25">
        <f t="shared" si="33"/>
        <v>0.14278880821321224</v>
      </c>
      <c r="Q316" s="73">
        <f t="shared" si="30"/>
        <v>4.2836642463963672</v>
      </c>
      <c r="R316" s="25">
        <f t="shared" si="34"/>
        <v>4.2835532834180174</v>
      </c>
      <c r="S316" s="74">
        <f>INDEX(Incomplete_stream_anc_data!H:H, MATCH(Consolidated_stream_data!C316, Incomplete_stream_anc_data!B:B, 0))</f>
        <v>3</v>
      </c>
      <c r="T316">
        <f>INDEX(Incomplete_stream_anc_data!I:I, MATCH(Consolidated_stream_data!C316, Incomplete_stream_anc_data!B:B, 0))</f>
        <v>0</v>
      </c>
      <c r="U316">
        <f>INDEX(Incomplete_stream_anc_data!G:G, MATCH(Consolidated_stream_data!C316, Incomplete_stream_anc_data!B:B, 0))</f>
        <v>17</v>
      </c>
    </row>
    <row r="317" spans="1:21" x14ac:dyDescent="0.35">
      <c r="A317" s="16" t="s">
        <v>153</v>
      </c>
      <c r="B317" s="160" t="s">
        <v>156</v>
      </c>
      <c r="C317" s="161" t="str">
        <f t="shared" si="28"/>
        <v>Fagatele_No name_42909</v>
      </c>
      <c r="D317" s="72">
        <v>42909</v>
      </c>
      <c r="E317" s="72" t="s">
        <v>106</v>
      </c>
      <c r="F317" s="161" t="s">
        <v>84</v>
      </c>
      <c r="G317" s="161">
        <f>INDEX(GIS_streams!D:D, MATCH(Consolidated_stream_data!I317, GIS_streams!G:G, 0))</f>
        <v>-14.365201000000001</v>
      </c>
      <c r="H317" s="161">
        <f>INDEX(GIS_streams!C:C, MATCH(Consolidated_stream_data!I317, GIS_streams!G:G, 0))</f>
        <v>-170.75969900000001</v>
      </c>
      <c r="I317" s="161" t="str">
        <f t="shared" si="29"/>
        <v>Fagatele_No name</v>
      </c>
      <c r="J317" s="161" t="s">
        <v>80</v>
      </c>
      <c r="K317" s="161">
        <v>1E-3</v>
      </c>
      <c r="L317" s="161">
        <v>2.7E-2</v>
      </c>
      <c r="M317" s="161">
        <v>3.0000000000000001E-3</v>
      </c>
      <c r="N317" s="25">
        <f t="shared" si="31"/>
        <v>7.1394404106606121E-2</v>
      </c>
      <c r="O317" s="25">
        <f t="shared" si="32"/>
        <v>1.9276489108783652</v>
      </c>
      <c r="P317" s="25">
        <f t="shared" si="33"/>
        <v>0.21418321231981838</v>
      </c>
      <c r="Q317" s="162">
        <f t="shared" si="30"/>
        <v>2.2132265273047897</v>
      </c>
      <c r="R317" s="25">
        <f t="shared" si="34"/>
        <v>2.2131742668418664</v>
      </c>
      <c r="S317" s="163">
        <v>0</v>
      </c>
      <c r="T317" s="163">
        <v>0</v>
      </c>
      <c r="U317" s="163">
        <v>0</v>
      </c>
    </row>
    <row r="318" spans="1:21" x14ac:dyDescent="0.35">
      <c r="A318" s="16" t="s">
        <v>153</v>
      </c>
      <c r="B318" s="16" t="s">
        <v>156</v>
      </c>
      <c r="C318" s="6" t="str">
        <f t="shared" si="28"/>
        <v>Vatia_Gaoa_42909</v>
      </c>
      <c r="D318" s="23">
        <v>42909</v>
      </c>
      <c r="E318" s="6" t="s">
        <v>14</v>
      </c>
      <c r="F318" s="6" t="s">
        <v>122</v>
      </c>
      <c r="G318" s="6">
        <f>INDEX(GIS_streams!D:D, MATCH(Consolidated_stream_data!I318, GIS_streams!G:G, 0))</f>
        <v>-14.250759</v>
      </c>
      <c r="H318" s="6">
        <f>INDEX(GIS_streams!C:C, MATCH(Consolidated_stream_data!I318, GIS_streams!G:G, 0))</f>
        <v>-170.67560800000001</v>
      </c>
      <c r="I318" s="6" t="str">
        <f t="shared" si="29"/>
        <v>Vatia_Gaoa</v>
      </c>
      <c r="J318" s="6" t="s">
        <v>80</v>
      </c>
      <c r="K318" s="6">
        <v>2E-3</v>
      </c>
      <c r="L318" s="6">
        <v>3.1E-2</v>
      </c>
      <c r="M318" s="6">
        <v>0</v>
      </c>
      <c r="N318" s="25">
        <f t="shared" si="31"/>
        <v>0.14278880821321224</v>
      </c>
      <c r="O318" s="25">
        <f t="shared" si="32"/>
        <v>2.2132265273047897</v>
      </c>
      <c r="P318" s="25">
        <f t="shared" si="33"/>
        <v>0</v>
      </c>
      <c r="Q318" s="73">
        <f t="shared" si="30"/>
        <v>2.356015335518002</v>
      </c>
      <c r="R318" s="25">
        <f t="shared" si="34"/>
        <v>2.3559590266057389</v>
      </c>
      <c r="S318" s="74">
        <f>INDEX(Incomplete_stream_anc_data!H:H, MATCH(Consolidated_stream_data!C318, Incomplete_stream_anc_data!B:B, 0))</f>
        <v>4</v>
      </c>
      <c r="T318">
        <f>INDEX(Incomplete_stream_anc_data!I:I, MATCH(Consolidated_stream_data!C318, Incomplete_stream_anc_data!B:B, 0))</f>
        <v>0</v>
      </c>
      <c r="U318">
        <f>INDEX(Incomplete_stream_anc_data!G:G, MATCH(Consolidated_stream_data!C318, Incomplete_stream_anc_data!B:B, 0))</f>
        <v>1.5</v>
      </c>
    </row>
    <row r="319" spans="1:21" x14ac:dyDescent="0.35">
      <c r="A319" s="16" t="s">
        <v>153</v>
      </c>
      <c r="B319" s="16" t="s">
        <v>156</v>
      </c>
      <c r="C319" s="6" t="str">
        <f t="shared" si="28"/>
        <v>Vatia_Lausaa_42909</v>
      </c>
      <c r="D319" s="23">
        <v>42909</v>
      </c>
      <c r="E319" s="6" t="s">
        <v>14</v>
      </c>
      <c r="F319" s="6" t="s">
        <v>123</v>
      </c>
      <c r="G319" s="6">
        <f>INDEX(GIS_streams!D:D, MATCH(Consolidated_stream_data!I319, GIS_streams!G:G, 0))</f>
        <v>-14.2514699999999</v>
      </c>
      <c r="H319" s="6">
        <f>INDEX(GIS_streams!C:C, MATCH(Consolidated_stream_data!I319, GIS_streams!G:G, 0))</f>
        <v>-170.673528</v>
      </c>
      <c r="I319" s="6" t="str">
        <f t="shared" si="29"/>
        <v>Vatia_Lausaa</v>
      </c>
      <c r="J319" s="6" t="s">
        <v>80</v>
      </c>
      <c r="K319" s="6">
        <v>1E-3</v>
      </c>
      <c r="L319" s="6">
        <v>2.7E-2</v>
      </c>
      <c r="M319" s="6">
        <v>4.0000000000000001E-3</v>
      </c>
      <c r="N319" s="25">
        <f t="shared" si="31"/>
        <v>7.1394404106606121E-2</v>
      </c>
      <c r="O319" s="25">
        <f t="shared" si="32"/>
        <v>1.9276489108783652</v>
      </c>
      <c r="P319" s="25">
        <f t="shared" si="33"/>
        <v>0.28557761642642449</v>
      </c>
      <c r="Q319" s="73">
        <f t="shared" si="30"/>
        <v>2.2846209314113959</v>
      </c>
      <c r="R319" s="25">
        <f t="shared" si="34"/>
        <v>2.2845666467238028</v>
      </c>
      <c r="S319" s="74">
        <f>INDEX(Incomplete_stream_anc_data!H:H, MATCH(Consolidated_stream_data!C319, Incomplete_stream_anc_data!B:B, 0))</f>
        <v>2</v>
      </c>
      <c r="T319">
        <f>INDEX(Incomplete_stream_anc_data!I:I, MATCH(Consolidated_stream_data!C319, Incomplete_stream_anc_data!B:B, 0))</f>
        <v>0</v>
      </c>
      <c r="U319">
        <f>INDEX(Incomplete_stream_anc_data!G:G, MATCH(Consolidated_stream_data!C319, Incomplete_stream_anc_data!B:B, 0))</f>
        <v>24</v>
      </c>
    </row>
    <row r="320" spans="1:21" x14ac:dyDescent="0.35">
      <c r="A320" s="16" t="s">
        <v>153</v>
      </c>
      <c r="B320" s="16" t="s">
        <v>156</v>
      </c>
      <c r="C320" s="6" t="str">
        <f t="shared" ref="C320:C383" si="35">E320&amp;"_"&amp;F320&amp;"_"&amp;D320</f>
        <v>Vatia_Faatafe_42909</v>
      </c>
      <c r="D320" s="23">
        <v>42909</v>
      </c>
      <c r="E320" s="6" t="s">
        <v>14</v>
      </c>
      <c r="F320" s="6" t="s">
        <v>121</v>
      </c>
      <c r="G320" s="6">
        <f>INDEX(GIS_streams!D:D, MATCH(Consolidated_stream_data!I320, GIS_streams!G:G, 0))</f>
        <v>-14.251433</v>
      </c>
      <c r="H320" s="6">
        <f>INDEX(GIS_streams!C:C, MATCH(Consolidated_stream_data!I320, GIS_streams!G:G, 0))</f>
        <v>-170.67263700000001</v>
      </c>
      <c r="I320" s="6" t="str">
        <f t="shared" ref="I320:I383" si="36">E320&amp;"_"&amp;F320</f>
        <v>Vatia_Faatafe</v>
      </c>
      <c r="J320" s="6" t="s">
        <v>80</v>
      </c>
      <c r="K320" s="6">
        <v>1E-3</v>
      </c>
      <c r="L320" s="6">
        <v>2.9000000000000001E-2</v>
      </c>
      <c r="M320" s="6">
        <v>2E-3</v>
      </c>
      <c r="N320" s="25">
        <f t="shared" si="31"/>
        <v>7.1394404106606121E-2</v>
      </c>
      <c r="O320" s="25">
        <f t="shared" si="32"/>
        <v>2.0704377190915775</v>
      </c>
      <c r="P320" s="25">
        <f t="shared" si="33"/>
        <v>0.14278880821321224</v>
      </c>
      <c r="Q320" s="73">
        <f t="shared" ref="Q320:Q383" si="37">P320+O320+N320</f>
        <v>2.2846209314113959</v>
      </c>
      <c r="R320" s="25">
        <f t="shared" si="34"/>
        <v>2.2845666467238028</v>
      </c>
      <c r="S320" s="74">
        <f>INDEX(Incomplete_stream_anc_data!H:H, MATCH(Consolidated_stream_data!C320, Incomplete_stream_anc_data!B:B, 0))</f>
        <v>2</v>
      </c>
      <c r="T320">
        <f>INDEX(Incomplete_stream_anc_data!I:I, MATCH(Consolidated_stream_data!C320, Incomplete_stream_anc_data!B:B, 0))</f>
        <v>0</v>
      </c>
      <c r="U320">
        <f>INDEX(Incomplete_stream_anc_data!G:G, MATCH(Consolidated_stream_data!C320, Incomplete_stream_anc_data!B:B, 0))</f>
        <v>0</v>
      </c>
    </row>
    <row r="321" spans="1:21" x14ac:dyDescent="0.35">
      <c r="A321" s="16" t="s">
        <v>157</v>
      </c>
      <c r="B321" s="16" t="s">
        <v>158</v>
      </c>
      <c r="C321" s="6" t="str">
        <f t="shared" si="35"/>
        <v>Amaluia_Vaipuna_42935</v>
      </c>
      <c r="D321" s="167">
        <v>42935</v>
      </c>
      <c r="E321" s="27" t="s">
        <v>2</v>
      </c>
      <c r="F321" s="27" t="s">
        <v>79</v>
      </c>
      <c r="G321" s="6">
        <f>INDEX(GIS_streams!D:D, MATCH(Consolidated_stream_data!I321, GIS_streams!G:G, 0))</f>
        <v>-14.3336229999999</v>
      </c>
      <c r="H321" s="6">
        <f>INDEX(GIS_streams!C:C, MATCH(Consolidated_stream_data!I321, GIS_streams!G:G, 0))</f>
        <v>-170.79196300000001</v>
      </c>
      <c r="I321" s="6" t="str">
        <f t="shared" si="36"/>
        <v>Amaluia_Vaipuna</v>
      </c>
      <c r="J321" s="27" t="s">
        <v>80</v>
      </c>
      <c r="K321" s="27">
        <v>1E-3</v>
      </c>
      <c r="L321" s="27">
        <v>4.7E-2</v>
      </c>
      <c r="M321" s="27">
        <v>4.0000000000000001E-3</v>
      </c>
      <c r="N321" s="25">
        <f t="shared" si="31"/>
        <v>7.1394404106606121E-2</v>
      </c>
      <c r="O321" s="25">
        <f t="shared" si="32"/>
        <v>3.3555369930104879</v>
      </c>
      <c r="P321" s="25">
        <f t="shared" si="33"/>
        <v>0.28557761642642449</v>
      </c>
      <c r="Q321" s="73">
        <f t="shared" si="37"/>
        <v>3.7125090135435186</v>
      </c>
      <c r="R321" s="25">
        <f t="shared" si="34"/>
        <v>3.7124142443625279</v>
      </c>
      <c r="S321" s="74">
        <f>INDEX(Incomplete_stream_anc_data!H:H, MATCH(Consolidated_stream_data!C321, Incomplete_stream_anc_data!B:B, 0))</f>
        <v>1</v>
      </c>
      <c r="T321">
        <f>INDEX(Incomplete_stream_anc_data!I:I, MATCH(Consolidated_stream_data!C321, Incomplete_stream_anc_data!B:B, 0))</f>
        <v>0</v>
      </c>
      <c r="U321">
        <f>INDEX(Incomplete_stream_anc_data!G:G, MATCH(Consolidated_stream_data!C321, Incomplete_stream_anc_data!B:B, 0))</f>
        <v>5.7</v>
      </c>
    </row>
    <row r="322" spans="1:21" x14ac:dyDescent="0.35">
      <c r="A322" s="16" t="s">
        <v>157</v>
      </c>
      <c r="B322" s="16" t="s">
        <v>158</v>
      </c>
      <c r="C322" s="6" t="str">
        <f t="shared" si="35"/>
        <v>Amanave_Puna_42935</v>
      </c>
      <c r="D322" s="167">
        <v>42935</v>
      </c>
      <c r="E322" s="27" t="s">
        <v>3</v>
      </c>
      <c r="F322" s="27" t="s">
        <v>82</v>
      </c>
      <c r="G322" s="6">
        <f>INDEX(GIS_streams!D:D, MATCH(Consolidated_stream_data!I322, GIS_streams!G:G, 0))</f>
        <v>-14.325013</v>
      </c>
      <c r="H322" s="6">
        <f>INDEX(GIS_streams!C:C, MATCH(Consolidated_stream_data!I322, GIS_streams!G:G, 0))</f>
        <v>-170.831087</v>
      </c>
      <c r="I322" s="6" t="str">
        <f t="shared" si="36"/>
        <v>Amanave_Puna</v>
      </c>
      <c r="J322" s="27" t="s">
        <v>80</v>
      </c>
      <c r="K322" s="27">
        <v>1E-3</v>
      </c>
      <c r="L322" s="27">
        <v>6.9000000000000006E-2</v>
      </c>
      <c r="M322" s="27">
        <v>1E-3</v>
      </c>
      <c r="N322" s="25">
        <f t="shared" si="31"/>
        <v>7.1394404106606121E-2</v>
      </c>
      <c r="O322" s="25">
        <f t="shared" si="32"/>
        <v>4.9262138833558229</v>
      </c>
      <c r="P322" s="25">
        <f t="shared" si="33"/>
        <v>7.1394404106606121E-2</v>
      </c>
      <c r="Q322" s="73">
        <f t="shared" si="37"/>
        <v>5.0690026915690343</v>
      </c>
      <c r="R322" s="25">
        <f t="shared" si="34"/>
        <v>5.0688694621193155</v>
      </c>
      <c r="S322" s="74">
        <f>INDEX(Incomplete_stream_anc_data!H:H, MATCH(Consolidated_stream_data!C322, Incomplete_stream_anc_data!B:B, 0))</f>
        <v>2</v>
      </c>
      <c r="T322">
        <f>INDEX(Incomplete_stream_anc_data!I:I, MATCH(Consolidated_stream_data!C322, Incomplete_stream_anc_data!B:B, 0))</f>
        <v>0</v>
      </c>
      <c r="U322">
        <f>INDEX(Incomplete_stream_anc_data!G:G, MATCH(Consolidated_stream_data!C322, Incomplete_stream_anc_data!B:B, 0))</f>
        <v>1.5</v>
      </c>
    </row>
    <row r="323" spans="1:21" x14ac:dyDescent="0.35">
      <c r="A323" s="16" t="s">
        <v>157</v>
      </c>
      <c r="B323" s="16" t="s">
        <v>158</v>
      </c>
      <c r="C323" s="6" t="str">
        <f t="shared" si="35"/>
        <v>Amanave_Laloafu_42935</v>
      </c>
      <c r="D323" s="167">
        <v>42935</v>
      </c>
      <c r="E323" s="27" t="s">
        <v>3</v>
      </c>
      <c r="F323" s="27" t="s">
        <v>81</v>
      </c>
      <c r="G323" s="6">
        <f>INDEX(GIS_streams!D:D, MATCH(Consolidated_stream_data!I323, GIS_streams!G:G, 0))</f>
        <v>-14.325937</v>
      </c>
      <c r="H323" s="6">
        <f>INDEX(GIS_streams!C:C, MATCH(Consolidated_stream_data!I323, GIS_streams!G:G, 0))</f>
        <v>-170.830352</v>
      </c>
      <c r="I323" s="6" t="str">
        <f t="shared" si="36"/>
        <v>Amanave_Laloafu</v>
      </c>
      <c r="J323" s="27" t="s">
        <v>80</v>
      </c>
      <c r="K323" s="27">
        <v>1E-3</v>
      </c>
      <c r="L323" s="27">
        <v>0.03</v>
      </c>
      <c r="M323" s="27">
        <v>8.9999999999999993E-3</v>
      </c>
      <c r="N323" s="25">
        <f t="shared" ref="N323:N386" si="38">K323/(14.0067*0.001)</f>
        <v>7.1394404106606121E-2</v>
      </c>
      <c r="O323" s="25">
        <f t="shared" ref="O323:O386" si="39">L323/(14.0067*0.001)</f>
        <v>2.1418321231981836</v>
      </c>
      <c r="P323" s="25">
        <f t="shared" ref="P323:P386" si="40">M323/(14.0067*0.001)</f>
        <v>0.64254963695945511</v>
      </c>
      <c r="Q323" s="73">
        <f t="shared" si="37"/>
        <v>2.855776164264245</v>
      </c>
      <c r="R323" s="25">
        <f t="shared" ref="R323:R386" si="41">IF(ISERR(Q323+(Q323-0.37)*(T323-0.001)/(35.27-T323)),Q323,Q323+(Q323-0.37)*(T323-0.001)/(35.27-T323))</f>
        <v>2.8557056857792928</v>
      </c>
      <c r="S323" s="74">
        <f>INDEX(Incomplete_stream_anc_data!H:H, MATCH(Consolidated_stream_data!C323, Incomplete_stream_anc_data!B:B, 0))</f>
        <v>2</v>
      </c>
      <c r="T323">
        <f>INDEX(Incomplete_stream_anc_data!I:I, MATCH(Consolidated_stream_data!C323, Incomplete_stream_anc_data!B:B, 0))</f>
        <v>0</v>
      </c>
      <c r="U323">
        <f>INDEX(Incomplete_stream_anc_data!G:G, MATCH(Consolidated_stream_data!C323, Incomplete_stream_anc_data!B:B, 0))</f>
        <v>2</v>
      </c>
    </row>
    <row r="324" spans="1:21" x14ac:dyDescent="0.35">
      <c r="A324" s="16" t="s">
        <v>157</v>
      </c>
      <c r="B324" s="16" t="s">
        <v>158</v>
      </c>
      <c r="C324" s="6" t="str">
        <f t="shared" si="35"/>
        <v>Asili_Asili_42935</v>
      </c>
      <c r="D324" s="167">
        <v>42935</v>
      </c>
      <c r="E324" s="27" t="s">
        <v>83</v>
      </c>
      <c r="F324" s="27" t="s">
        <v>83</v>
      </c>
      <c r="G324" s="6">
        <f>INDEX(GIS_streams!D:D, MATCH(Consolidated_stream_data!I324, GIS_streams!G:G, 0))</f>
        <v>-14.330902</v>
      </c>
      <c r="H324" s="6">
        <f>INDEX(GIS_streams!C:C, MATCH(Consolidated_stream_data!I324, GIS_streams!G:G, 0))</f>
        <v>-170.796165</v>
      </c>
      <c r="I324" s="6" t="str">
        <f t="shared" si="36"/>
        <v>Asili_Asili</v>
      </c>
      <c r="J324" s="27" t="s">
        <v>80</v>
      </c>
      <c r="K324" s="27">
        <v>0</v>
      </c>
      <c r="L324" s="27">
        <v>2.7E-2</v>
      </c>
      <c r="M324" s="27">
        <v>1.7000000000000001E-2</v>
      </c>
      <c r="N324" s="25">
        <f t="shared" si="38"/>
        <v>0</v>
      </c>
      <c r="O324" s="25">
        <f t="shared" si="39"/>
        <v>1.9276489108783652</v>
      </c>
      <c r="P324" s="25">
        <f t="shared" si="40"/>
        <v>1.2137048698123041</v>
      </c>
      <c r="Q324" s="73">
        <f t="shared" si="37"/>
        <v>3.1413537806906691</v>
      </c>
      <c r="R324" s="25">
        <f t="shared" si="41"/>
        <v>3.1412752053070374</v>
      </c>
      <c r="S324" s="74">
        <f>INDEX(Incomplete_stream_anc_data!H:H, MATCH(Consolidated_stream_data!C324, Incomplete_stream_anc_data!B:B, 0))</f>
        <v>2</v>
      </c>
      <c r="T324">
        <f>INDEX(Incomplete_stream_anc_data!I:I, MATCH(Consolidated_stream_data!C324, Incomplete_stream_anc_data!B:B, 0))</f>
        <v>0</v>
      </c>
      <c r="U324">
        <f>INDEX(Incomplete_stream_anc_data!G:G, MATCH(Consolidated_stream_data!C324, Incomplete_stream_anc_data!B:B, 0))</f>
        <v>26</v>
      </c>
    </row>
    <row r="325" spans="1:21" x14ac:dyDescent="0.35">
      <c r="A325" s="16" t="s">
        <v>157</v>
      </c>
      <c r="B325" s="16" t="s">
        <v>158</v>
      </c>
      <c r="C325" s="6" t="str">
        <f t="shared" si="35"/>
        <v>Fagaalu_Fagaalu_42935</v>
      </c>
      <c r="D325" s="167">
        <v>42935</v>
      </c>
      <c r="E325" s="27" t="s">
        <v>4</v>
      </c>
      <c r="F325" s="27" t="s">
        <v>4</v>
      </c>
      <c r="G325" s="6">
        <f>INDEX(GIS_streams!D:D, MATCH(Consolidated_stream_data!I325, GIS_streams!G:G, 0))</f>
        <v>-14.2914049999999</v>
      </c>
      <c r="H325" s="6">
        <f>INDEX(GIS_streams!C:C, MATCH(Consolidated_stream_data!I325, GIS_streams!G:G, 0))</f>
        <v>-170.683762</v>
      </c>
      <c r="I325" s="6" t="str">
        <f t="shared" si="36"/>
        <v>Fagaalu_Fagaalu</v>
      </c>
      <c r="J325" s="27" t="s">
        <v>80</v>
      </c>
      <c r="K325" s="27">
        <v>1E-3</v>
      </c>
      <c r="L325" s="27">
        <v>5.1999999999999998E-2</v>
      </c>
      <c r="M325" s="27">
        <v>0</v>
      </c>
      <c r="N325" s="25">
        <f t="shared" si="38"/>
        <v>7.1394404106606121E-2</v>
      </c>
      <c r="O325" s="25">
        <f t="shared" si="39"/>
        <v>3.7125090135435181</v>
      </c>
      <c r="P325" s="25">
        <f t="shared" si="40"/>
        <v>0</v>
      </c>
      <c r="Q325" s="73">
        <f t="shared" si="37"/>
        <v>3.7839034176501243</v>
      </c>
      <c r="R325" s="25">
        <f t="shared" si="41"/>
        <v>3.7838066242444635</v>
      </c>
      <c r="S325" s="74">
        <f>INDEX(Incomplete_stream_anc_data!H:H, MATCH(Consolidated_stream_data!C325, Incomplete_stream_anc_data!B:B, 0))</f>
        <v>3</v>
      </c>
      <c r="T325">
        <f>INDEX(Incomplete_stream_anc_data!I:I, MATCH(Consolidated_stream_data!C325, Incomplete_stream_anc_data!B:B, 0))</f>
        <v>0</v>
      </c>
      <c r="U325">
        <f>INDEX(Incomplete_stream_anc_data!G:G, MATCH(Consolidated_stream_data!C325, Incomplete_stream_anc_data!B:B, 0))</f>
        <v>4.25</v>
      </c>
    </row>
    <row r="326" spans="1:21" x14ac:dyDescent="0.35">
      <c r="A326" s="16" t="s">
        <v>157</v>
      </c>
      <c r="B326" s="16" t="s">
        <v>158</v>
      </c>
      <c r="C326" s="6" t="str">
        <f t="shared" si="35"/>
        <v>Fagamalo_Matavai_42935</v>
      </c>
      <c r="D326" s="167">
        <v>42935</v>
      </c>
      <c r="E326" s="27" t="s">
        <v>85</v>
      </c>
      <c r="F326" s="27" t="s">
        <v>86</v>
      </c>
      <c r="G326" s="6">
        <f>INDEX(GIS_streams!D:D, MATCH(Consolidated_stream_data!I326, GIS_streams!G:G, 0))</f>
        <v>-14.298992</v>
      </c>
      <c r="H326" s="6">
        <f>INDEX(GIS_streams!C:C, MATCH(Consolidated_stream_data!I326, GIS_streams!G:G, 0))</f>
        <v>-170.81014400000001</v>
      </c>
      <c r="I326" s="6" t="str">
        <f t="shared" si="36"/>
        <v>Fagamalo_Matavai</v>
      </c>
      <c r="J326" s="27" t="s">
        <v>80</v>
      </c>
      <c r="K326" s="27">
        <v>0</v>
      </c>
      <c r="L326" s="27">
        <v>3.7999999999999999E-2</v>
      </c>
      <c r="M326" s="27">
        <v>8.0000000000000002E-3</v>
      </c>
      <c r="N326" s="25">
        <f t="shared" si="38"/>
        <v>0</v>
      </c>
      <c r="O326" s="25">
        <f t="shared" si="39"/>
        <v>2.7129873560510327</v>
      </c>
      <c r="P326" s="25">
        <f t="shared" si="40"/>
        <v>0.57115523285284897</v>
      </c>
      <c r="Q326" s="73">
        <f t="shared" si="37"/>
        <v>3.2841425889038818</v>
      </c>
      <c r="R326" s="25">
        <f t="shared" si="41"/>
        <v>3.2840599650709104</v>
      </c>
      <c r="S326" s="74">
        <f>INDEX(Incomplete_stream_anc_data!H:H, MATCH(Consolidated_stream_data!C326, Incomplete_stream_anc_data!B:B, 0))</f>
        <v>4</v>
      </c>
      <c r="T326">
        <f>INDEX(Incomplete_stream_anc_data!I:I, MATCH(Consolidated_stream_data!C326, Incomplete_stream_anc_data!B:B, 0))</f>
        <v>0</v>
      </c>
      <c r="U326">
        <f>INDEX(Incomplete_stream_anc_data!G:G, MATCH(Consolidated_stream_data!C326, Incomplete_stream_anc_data!B:B, 0))</f>
        <v>4</v>
      </c>
    </row>
    <row r="327" spans="1:21" x14ac:dyDescent="0.35">
      <c r="A327" s="16" t="s">
        <v>157</v>
      </c>
      <c r="B327" s="16" t="s">
        <v>158</v>
      </c>
      <c r="C327" s="6" t="str">
        <f t="shared" si="35"/>
        <v>Leone_Leafu_42935</v>
      </c>
      <c r="D327" s="167">
        <v>42935</v>
      </c>
      <c r="E327" s="27" t="s">
        <v>5</v>
      </c>
      <c r="F327" s="27" t="s">
        <v>87</v>
      </c>
      <c r="G327" s="6">
        <f>INDEX(GIS_streams!D:D, MATCH(Consolidated_stream_data!I327, GIS_streams!G:G, 0))</f>
        <v>-14.335437000000001</v>
      </c>
      <c r="H327" s="6">
        <f>INDEX(GIS_streams!C:C, MATCH(Consolidated_stream_data!I327, GIS_streams!G:G, 0))</f>
        <v>-170.786172999999</v>
      </c>
      <c r="I327" s="6" t="str">
        <f t="shared" si="36"/>
        <v>Leone_Leafu</v>
      </c>
      <c r="J327" s="27" t="s">
        <v>80</v>
      </c>
      <c r="K327" s="27">
        <v>1E-3</v>
      </c>
      <c r="L327" s="27">
        <v>7.8E-2</v>
      </c>
      <c r="M327" s="27">
        <v>1E-3</v>
      </c>
      <c r="N327" s="25">
        <f t="shared" si="38"/>
        <v>7.1394404106606121E-2</v>
      </c>
      <c r="O327" s="25">
        <f t="shared" si="39"/>
        <v>5.5687635203152777</v>
      </c>
      <c r="P327" s="25">
        <f t="shared" si="40"/>
        <v>7.1394404106606121E-2</v>
      </c>
      <c r="Q327" s="73">
        <f t="shared" si="37"/>
        <v>5.711552328528489</v>
      </c>
      <c r="R327" s="25">
        <f t="shared" si="41"/>
        <v>5.7114008810567416</v>
      </c>
      <c r="S327" s="74">
        <f>INDEX(Incomplete_stream_anc_data!H:H, MATCH(Consolidated_stream_data!C327, Incomplete_stream_anc_data!B:B, 0))</f>
        <v>2</v>
      </c>
      <c r="T327">
        <f>INDEX(Incomplete_stream_anc_data!I:I, MATCH(Consolidated_stream_data!C327, Incomplete_stream_anc_data!B:B, 0))</f>
        <v>0</v>
      </c>
      <c r="U327">
        <f>INDEX(Incomplete_stream_anc_data!G:G, MATCH(Consolidated_stream_data!C327, Incomplete_stream_anc_data!B:B, 0))</f>
        <v>7.5</v>
      </c>
    </row>
    <row r="328" spans="1:21" x14ac:dyDescent="0.35">
      <c r="A328" s="16" t="s">
        <v>157</v>
      </c>
      <c r="B328" s="16" t="s">
        <v>158</v>
      </c>
      <c r="C328" s="6" t="str">
        <f t="shared" si="35"/>
        <v>Maloata_Maloata_42935</v>
      </c>
      <c r="D328" s="167">
        <v>42935</v>
      </c>
      <c r="E328" s="27" t="s">
        <v>88</v>
      </c>
      <c r="F328" s="27" t="s">
        <v>88</v>
      </c>
      <c r="G328" s="6">
        <f>INDEX(GIS_streams!D:D, MATCH(Consolidated_stream_data!I328, GIS_streams!G:G, 0))</f>
        <v>-14.304018018700001</v>
      </c>
      <c r="H328" s="6">
        <f>INDEX(GIS_streams!C:C, MATCH(Consolidated_stream_data!I328, GIS_streams!G:G, 0))</f>
        <v>-170.815471132</v>
      </c>
      <c r="I328" s="6" t="str">
        <f t="shared" si="36"/>
        <v>Maloata_Maloata</v>
      </c>
      <c r="J328" s="27" t="s">
        <v>80</v>
      </c>
      <c r="K328" s="27">
        <v>0</v>
      </c>
      <c r="L328" s="27">
        <v>3.3000000000000002E-2</v>
      </c>
      <c r="M328" s="27">
        <v>1.2999999999999999E-2</v>
      </c>
      <c r="N328" s="25">
        <f t="shared" si="38"/>
        <v>0</v>
      </c>
      <c r="O328" s="25">
        <f t="shared" si="39"/>
        <v>2.356015335518002</v>
      </c>
      <c r="P328" s="25">
        <f t="shared" si="40"/>
        <v>0.92812725338587954</v>
      </c>
      <c r="Q328" s="73">
        <f t="shared" si="37"/>
        <v>3.2841425889038813</v>
      </c>
      <c r="R328" s="25">
        <f t="shared" si="41"/>
        <v>3.2840599650709099</v>
      </c>
      <c r="S328" s="74">
        <f>INDEX(Incomplete_stream_anc_data!H:H, MATCH(Consolidated_stream_data!C328, Incomplete_stream_anc_data!B:B, 0))</f>
        <v>4</v>
      </c>
      <c r="T328">
        <f>INDEX(Incomplete_stream_anc_data!I:I, MATCH(Consolidated_stream_data!C328, Incomplete_stream_anc_data!B:B, 0))</f>
        <v>0</v>
      </c>
      <c r="U328">
        <f>INDEX(Incomplete_stream_anc_data!G:G, MATCH(Consolidated_stream_data!C328, Incomplete_stream_anc_data!B:B, 0))</f>
        <v>14.5</v>
      </c>
    </row>
    <row r="329" spans="1:21" x14ac:dyDescent="0.35">
      <c r="A329" s="16" t="s">
        <v>157</v>
      </c>
      <c r="B329" s="16" t="s">
        <v>158</v>
      </c>
      <c r="C329" s="6" t="str">
        <f t="shared" si="35"/>
        <v>Matuu_Afuelo_42935</v>
      </c>
      <c r="D329" s="167">
        <v>42935</v>
      </c>
      <c r="E329" s="27" t="s">
        <v>89</v>
      </c>
      <c r="F329" s="27" t="s">
        <v>90</v>
      </c>
      <c r="G329" s="6">
        <f>INDEX(GIS_streams!D:D, MATCH(Consolidated_stream_data!I329, GIS_streams!G:G, 0))</f>
        <v>-14.29884</v>
      </c>
      <c r="H329" s="6">
        <f>INDEX(GIS_streams!C:C, MATCH(Consolidated_stream_data!I329, GIS_streams!G:G, 0))</f>
        <v>-170.68323899999899</v>
      </c>
      <c r="I329" s="6" t="str">
        <f t="shared" si="36"/>
        <v>Matuu_Afuelo</v>
      </c>
      <c r="J329" s="27" t="s">
        <v>80</v>
      </c>
      <c r="K329" s="27">
        <v>1E-3</v>
      </c>
      <c r="L329" s="27">
        <v>3.5000000000000003E-2</v>
      </c>
      <c r="M329" s="27">
        <v>4.0000000000000001E-3</v>
      </c>
      <c r="N329" s="25">
        <f t="shared" si="38"/>
        <v>7.1394404106606121E-2</v>
      </c>
      <c r="O329" s="25">
        <f t="shared" si="39"/>
        <v>2.4988041437312147</v>
      </c>
      <c r="P329" s="25">
        <f t="shared" si="40"/>
        <v>0.28557761642642449</v>
      </c>
      <c r="Q329" s="73">
        <f t="shared" si="37"/>
        <v>2.8557761642642454</v>
      </c>
      <c r="R329" s="25">
        <f t="shared" si="41"/>
        <v>2.8557056857792933</v>
      </c>
      <c r="S329" s="74">
        <f>INDEX(Incomplete_stream_anc_data!H:H, MATCH(Consolidated_stream_data!C329, Incomplete_stream_anc_data!B:B, 0))</f>
        <v>2</v>
      </c>
      <c r="T329">
        <f>INDEX(Incomplete_stream_anc_data!I:I, MATCH(Consolidated_stream_data!C329, Incomplete_stream_anc_data!B:B, 0))</f>
        <v>0</v>
      </c>
      <c r="U329">
        <f>INDEX(Incomplete_stream_anc_data!G:G, MATCH(Consolidated_stream_data!C329, Incomplete_stream_anc_data!B:B, 0))</f>
        <v>9</v>
      </c>
    </row>
    <row r="330" spans="1:21" x14ac:dyDescent="0.35">
      <c r="A330" s="16" t="s">
        <v>157</v>
      </c>
      <c r="B330" s="16" t="s">
        <v>158</v>
      </c>
      <c r="C330" s="6" t="str">
        <f t="shared" si="35"/>
        <v>Nua-Seetaga_Saonapule_42935</v>
      </c>
      <c r="D330" s="167">
        <v>42935</v>
      </c>
      <c r="E330" s="27" t="s">
        <v>6</v>
      </c>
      <c r="F330" s="27" t="s">
        <v>91</v>
      </c>
      <c r="G330" s="6">
        <f>INDEX(GIS_streams!D:D, MATCH(Consolidated_stream_data!I330, GIS_streams!G:G, 0))</f>
        <v>-14.32586</v>
      </c>
      <c r="H330" s="6">
        <f>INDEX(GIS_streams!C:C, MATCH(Consolidated_stream_data!I330, GIS_streams!G:G, 0))</f>
        <v>-170.811364</v>
      </c>
      <c r="I330" s="6" t="str">
        <f t="shared" si="36"/>
        <v>Nua-Seetaga_Saonapule</v>
      </c>
      <c r="J330" s="27" t="s">
        <v>80</v>
      </c>
      <c r="K330" s="27">
        <v>0</v>
      </c>
      <c r="L330" s="27">
        <v>2.9000000000000001E-2</v>
      </c>
      <c r="M330" s="27">
        <v>1.4999999999999999E-2</v>
      </c>
      <c r="N330" s="25">
        <f t="shared" si="38"/>
        <v>0</v>
      </c>
      <c r="O330" s="25">
        <f t="shared" si="39"/>
        <v>2.0704377190915775</v>
      </c>
      <c r="P330" s="25">
        <f t="shared" si="40"/>
        <v>1.0709160615990918</v>
      </c>
      <c r="Q330" s="73">
        <f t="shared" si="37"/>
        <v>3.1413537806906691</v>
      </c>
      <c r="R330" s="25">
        <f t="shared" si="41"/>
        <v>3.1412752053070374</v>
      </c>
      <c r="S330" s="74">
        <f>INDEX(Incomplete_stream_anc_data!H:H, MATCH(Consolidated_stream_data!C330, Incomplete_stream_anc_data!B:B, 0))</f>
        <v>3</v>
      </c>
      <c r="T330">
        <f>INDEX(Incomplete_stream_anc_data!I:I, MATCH(Consolidated_stream_data!C330, Incomplete_stream_anc_data!B:B, 0))</f>
        <v>0</v>
      </c>
      <c r="U330">
        <f>INDEX(Incomplete_stream_anc_data!G:G, MATCH(Consolidated_stream_data!C330, Incomplete_stream_anc_data!B:B, 0))</f>
        <v>27</v>
      </c>
    </row>
    <row r="331" spans="1:21" x14ac:dyDescent="0.35">
      <c r="A331" s="16" t="s">
        <v>157</v>
      </c>
      <c r="B331" s="16" t="s">
        <v>158</v>
      </c>
      <c r="C331" s="6" t="str">
        <f t="shared" si="35"/>
        <v>Nuuuli_Amalie_42935</v>
      </c>
      <c r="D331" s="167">
        <v>42935</v>
      </c>
      <c r="E331" s="27" t="s">
        <v>92</v>
      </c>
      <c r="F331" s="27" t="s">
        <v>93</v>
      </c>
      <c r="G331" s="6">
        <f>INDEX(GIS_streams!D:D, MATCH(Consolidated_stream_data!I331, GIS_streams!G:G, 0))</f>
        <v>-14.310904000000001</v>
      </c>
      <c r="H331" s="6">
        <f>INDEX(GIS_streams!C:C, MATCH(Consolidated_stream_data!I331, GIS_streams!G:G, 0))</f>
        <v>-170.69734</v>
      </c>
      <c r="I331" s="6" t="str">
        <f t="shared" si="36"/>
        <v>Nuuuli_Amalie</v>
      </c>
      <c r="J331" s="27" t="s">
        <v>80</v>
      </c>
      <c r="K331" s="27">
        <v>0</v>
      </c>
      <c r="L331" s="27">
        <v>5.6000000000000001E-2</v>
      </c>
      <c r="M331" s="27">
        <v>1E-3</v>
      </c>
      <c r="N331" s="25">
        <f t="shared" si="38"/>
        <v>0</v>
      </c>
      <c r="O331" s="25">
        <f t="shared" si="39"/>
        <v>3.9980866299699431</v>
      </c>
      <c r="P331" s="25">
        <f t="shared" si="40"/>
        <v>7.1394404106606121E-2</v>
      </c>
      <c r="Q331" s="73">
        <f t="shared" si="37"/>
        <v>4.0694810340765493</v>
      </c>
      <c r="R331" s="25">
        <f t="shared" si="41"/>
        <v>4.0693761437722094</v>
      </c>
      <c r="S331" s="74">
        <f>INDEX(Incomplete_stream_anc_data!H:H, MATCH(Consolidated_stream_data!C331, Incomplete_stream_anc_data!B:B, 0))</f>
        <v>2</v>
      </c>
      <c r="T331">
        <f>INDEX(Incomplete_stream_anc_data!I:I, MATCH(Consolidated_stream_data!C331, Incomplete_stream_anc_data!B:B, 0))</f>
        <v>0</v>
      </c>
      <c r="U331">
        <f>INDEX(Incomplete_stream_anc_data!G:G, MATCH(Consolidated_stream_data!C331, Incomplete_stream_anc_data!B:B, 0))</f>
        <v>8</v>
      </c>
    </row>
    <row r="332" spans="1:21" x14ac:dyDescent="0.35">
      <c r="A332" s="16" t="s">
        <v>157</v>
      </c>
      <c r="B332" s="16" t="s">
        <v>158</v>
      </c>
      <c r="C332" s="6" t="str">
        <f t="shared" si="35"/>
        <v>Poloa_Vaitele_42935</v>
      </c>
      <c r="D332" s="167">
        <v>42935</v>
      </c>
      <c r="E332" s="27" t="s">
        <v>7</v>
      </c>
      <c r="F332" s="27" t="s">
        <v>94</v>
      </c>
      <c r="G332" s="6">
        <f>INDEX(GIS_streams!D:D, MATCH(Consolidated_stream_data!I332, GIS_streams!G:G, 0))</f>
        <v>-14.3142219999999</v>
      </c>
      <c r="H332" s="6">
        <f>INDEX(GIS_streams!C:C, MATCH(Consolidated_stream_data!I332, GIS_streams!G:G, 0))</f>
        <v>-170.833236</v>
      </c>
      <c r="I332" s="6" t="str">
        <f t="shared" si="36"/>
        <v>Poloa_Vaitele</v>
      </c>
      <c r="J332" s="27" t="s">
        <v>80</v>
      </c>
      <c r="K332" s="27">
        <v>1E-3</v>
      </c>
      <c r="L332" s="27">
        <v>5.0999999999999997E-2</v>
      </c>
      <c r="M332" s="27">
        <v>4.0000000000000001E-3</v>
      </c>
      <c r="N332" s="25">
        <f t="shared" si="38"/>
        <v>7.1394404106606121E-2</v>
      </c>
      <c r="O332" s="25">
        <f t="shared" si="39"/>
        <v>3.641114609436912</v>
      </c>
      <c r="P332" s="25">
        <f t="shared" si="40"/>
        <v>0.28557761642642449</v>
      </c>
      <c r="Q332" s="73">
        <f t="shared" si="37"/>
        <v>3.9980866299699427</v>
      </c>
      <c r="R332" s="25">
        <f t="shared" si="41"/>
        <v>3.9979837638902724</v>
      </c>
      <c r="S332" s="74">
        <f>INDEX(Incomplete_stream_anc_data!H:H, MATCH(Consolidated_stream_data!C332, Incomplete_stream_anc_data!B:B, 0))</f>
        <v>3</v>
      </c>
      <c r="T332">
        <f>INDEX(Incomplete_stream_anc_data!I:I, MATCH(Consolidated_stream_data!C332, Incomplete_stream_anc_data!B:B, 0))</f>
        <v>0</v>
      </c>
      <c r="U332">
        <f>INDEX(Incomplete_stream_anc_data!G:G, MATCH(Consolidated_stream_data!C332, Incomplete_stream_anc_data!B:B, 0))</f>
        <v>6.5</v>
      </c>
    </row>
    <row r="333" spans="1:21" x14ac:dyDescent="0.35">
      <c r="A333" s="16" t="s">
        <v>157</v>
      </c>
      <c r="B333" s="16" t="s">
        <v>159</v>
      </c>
      <c r="C333" s="6" t="str">
        <f t="shared" si="35"/>
        <v>Alega_Alega_42936</v>
      </c>
      <c r="D333" s="167">
        <v>42936</v>
      </c>
      <c r="E333" s="27" t="s">
        <v>8</v>
      </c>
      <c r="F333" s="27" t="s">
        <v>8</v>
      </c>
      <c r="G333" s="6">
        <f>INDEX(GIS_streams!D:D, MATCH(Consolidated_stream_data!I333, GIS_streams!G:G, 0))</f>
        <v>-14.2798789999999</v>
      </c>
      <c r="H333" s="6">
        <f>INDEX(GIS_streams!C:C, MATCH(Consolidated_stream_data!I333, GIS_streams!G:G, 0))</f>
        <v>-170.637811</v>
      </c>
      <c r="I333" s="6" t="str">
        <f t="shared" si="36"/>
        <v>Alega_Alega</v>
      </c>
      <c r="J333" s="27" t="s">
        <v>80</v>
      </c>
      <c r="K333" s="27">
        <v>0</v>
      </c>
      <c r="L333" s="27">
        <v>6.6000000000000003E-2</v>
      </c>
      <c r="M333" s="27">
        <v>1.4999999999999999E-2</v>
      </c>
      <c r="N333" s="25">
        <f t="shared" si="38"/>
        <v>0</v>
      </c>
      <c r="O333" s="25">
        <f t="shared" si="39"/>
        <v>4.712030671036004</v>
      </c>
      <c r="P333" s="25">
        <f t="shared" si="40"/>
        <v>1.0709160615990918</v>
      </c>
      <c r="Q333" s="73">
        <f t="shared" si="37"/>
        <v>5.7829467326350956</v>
      </c>
      <c r="R333" s="25">
        <f t="shared" si="41"/>
        <v>5.7827932609386785</v>
      </c>
      <c r="S333" s="74">
        <f>INDEX(Incomplete_stream_anc_data!H:H, MATCH(Consolidated_stream_data!C333, Incomplete_stream_anc_data!B:B, 0))</f>
        <v>2</v>
      </c>
      <c r="T333">
        <f>INDEX(Incomplete_stream_anc_data!I:I, MATCH(Consolidated_stream_data!C333, Incomplete_stream_anc_data!B:B, 0))</f>
        <v>0</v>
      </c>
      <c r="U333">
        <f>INDEX(Incomplete_stream_anc_data!G:G, MATCH(Consolidated_stream_data!C333, Incomplete_stream_anc_data!B:B, 0))</f>
        <v>8.25</v>
      </c>
    </row>
    <row r="334" spans="1:21" x14ac:dyDescent="0.35">
      <c r="A334" s="16" t="s">
        <v>157</v>
      </c>
      <c r="B334" s="16" t="s">
        <v>159</v>
      </c>
      <c r="C334" s="6" t="str">
        <f t="shared" si="35"/>
        <v>Alofau_Nuu_42936</v>
      </c>
      <c r="D334" s="167">
        <v>42936</v>
      </c>
      <c r="E334" s="27" t="s">
        <v>96</v>
      </c>
      <c r="F334" s="27" t="s">
        <v>98</v>
      </c>
      <c r="G334" s="6">
        <f>INDEX(GIS_streams!D:D, MATCH(Consolidated_stream_data!I334, GIS_streams!G:G, 0))</f>
        <v>-14.276094000000001</v>
      </c>
      <c r="H334" s="6">
        <f>INDEX(GIS_streams!C:C, MATCH(Consolidated_stream_data!I334, GIS_streams!G:G, 0))</f>
        <v>-170.60317699999899</v>
      </c>
      <c r="I334" s="6" t="str">
        <f t="shared" si="36"/>
        <v>Alofau_Nuu</v>
      </c>
      <c r="J334" s="27" t="s">
        <v>80</v>
      </c>
      <c r="K334" s="27">
        <v>1.2999999999999999E-2</v>
      </c>
      <c r="L334" s="27">
        <v>5.6000000000000001E-2</v>
      </c>
      <c r="M334" s="27">
        <v>0.747</v>
      </c>
      <c r="N334" s="25">
        <f t="shared" si="38"/>
        <v>0.92812725338587954</v>
      </c>
      <c r="O334" s="25">
        <f t="shared" si="39"/>
        <v>3.9980866299699431</v>
      </c>
      <c r="P334" s="25">
        <f t="shared" si="40"/>
        <v>53.331619867634771</v>
      </c>
      <c r="Q334" s="73">
        <f t="shared" si="37"/>
        <v>58.257833750990592</v>
      </c>
      <c r="R334" s="25">
        <f t="shared" si="41"/>
        <v>58.256192474161814</v>
      </c>
      <c r="S334" s="74">
        <f>INDEX(Incomplete_stream_anc_data!H:H, MATCH(Consolidated_stream_data!C334, Incomplete_stream_anc_data!B:B, 0))</f>
        <v>3</v>
      </c>
      <c r="T334">
        <f>INDEX(Incomplete_stream_anc_data!I:I, MATCH(Consolidated_stream_data!C334, Incomplete_stream_anc_data!B:B, 0))</f>
        <v>0</v>
      </c>
      <c r="U334">
        <f>INDEX(Incomplete_stream_anc_data!G:G, MATCH(Consolidated_stream_data!C334, Incomplete_stream_anc_data!B:B, 0))</f>
        <v>3.25</v>
      </c>
    </row>
    <row r="335" spans="1:21" x14ac:dyDescent="0.35">
      <c r="A335" s="16" t="s">
        <v>157</v>
      </c>
      <c r="B335" s="16" t="s">
        <v>159</v>
      </c>
      <c r="C335" s="6" t="str">
        <f t="shared" si="35"/>
        <v>Alofau_Fogalilima_42936</v>
      </c>
      <c r="D335" s="167">
        <v>42936</v>
      </c>
      <c r="E335" s="27" t="s">
        <v>96</v>
      </c>
      <c r="F335" s="27" t="s">
        <v>97</v>
      </c>
      <c r="G335" s="6">
        <f>INDEX(GIS_streams!D:D, MATCH(Consolidated_stream_data!I335, GIS_streams!G:G, 0))</f>
        <v>-14.2735679999999</v>
      </c>
      <c r="H335" s="6">
        <f>INDEX(GIS_streams!C:C, MATCH(Consolidated_stream_data!I335, GIS_streams!G:G, 0))</f>
        <v>-170.60415</v>
      </c>
      <c r="I335" s="6" t="str">
        <f t="shared" si="36"/>
        <v>Alofau_Fogalilima</v>
      </c>
      <c r="J335" s="27" t="s">
        <v>80</v>
      </c>
      <c r="K335" s="27">
        <v>2E-3</v>
      </c>
      <c r="L335" s="27">
        <v>0.04</v>
      </c>
      <c r="M335" s="27">
        <v>9.4E-2</v>
      </c>
      <c r="N335" s="25">
        <f t="shared" si="38"/>
        <v>0.14278880821321224</v>
      </c>
      <c r="O335" s="25">
        <f t="shared" si="39"/>
        <v>2.855776164264245</v>
      </c>
      <c r="P335" s="25">
        <f t="shared" si="40"/>
        <v>6.7110739860209758</v>
      </c>
      <c r="Q335" s="73">
        <f t="shared" si="37"/>
        <v>9.7096389584984326</v>
      </c>
      <c r="R335" s="25">
        <f t="shared" si="41"/>
        <v>13.942300223620983</v>
      </c>
      <c r="S335" s="74">
        <f>INDEX(Incomplete_stream_anc_data!H:H, MATCH(Consolidated_stream_data!C335, Incomplete_stream_anc_data!B:B, 0))</f>
        <v>2</v>
      </c>
      <c r="T335">
        <f>INDEX(Incomplete_stream_anc_data!I:I, MATCH(Consolidated_stream_data!C335, Incomplete_stream_anc_data!B:B, 0))</f>
        <v>11</v>
      </c>
      <c r="U335">
        <f>INDEX(Incomplete_stream_anc_data!G:G, MATCH(Consolidated_stream_data!C335, Incomplete_stream_anc_data!B:B, 0))</f>
        <v>12.5</v>
      </c>
    </row>
    <row r="336" spans="1:21" x14ac:dyDescent="0.35">
      <c r="A336" s="16" t="s">
        <v>157</v>
      </c>
      <c r="B336" s="16" t="s">
        <v>159</v>
      </c>
      <c r="C336" s="6" t="str">
        <f t="shared" si="35"/>
        <v>Amaua_No name_42936</v>
      </c>
      <c r="D336" s="167">
        <v>42936</v>
      </c>
      <c r="E336" s="27" t="s">
        <v>10</v>
      </c>
      <c r="F336" s="27" t="s">
        <v>84</v>
      </c>
      <c r="G336" s="6">
        <f>INDEX(GIS_streams!D:D, MATCH(Consolidated_stream_data!I336, GIS_streams!G:G, 0))</f>
        <v>-14.272437</v>
      </c>
      <c r="H336" s="6">
        <f>INDEX(GIS_streams!C:C, MATCH(Consolidated_stream_data!I336, GIS_streams!G:G, 0))</f>
        <v>-170.623662</v>
      </c>
      <c r="I336" s="6" t="str">
        <f t="shared" si="36"/>
        <v>Amaua_No name</v>
      </c>
      <c r="J336" s="27" t="s">
        <v>80</v>
      </c>
      <c r="K336" s="27">
        <v>1E-3</v>
      </c>
      <c r="L336" s="27">
        <v>3.3000000000000002E-2</v>
      </c>
      <c r="M336" s="27">
        <v>0</v>
      </c>
      <c r="N336" s="25">
        <f t="shared" si="38"/>
        <v>7.1394404106606121E-2</v>
      </c>
      <c r="O336" s="25">
        <f t="shared" si="39"/>
        <v>2.356015335518002</v>
      </c>
      <c r="P336" s="25">
        <f t="shared" si="40"/>
        <v>0</v>
      </c>
      <c r="Q336" s="73">
        <f t="shared" si="37"/>
        <v>2.4274097396246082</v>
      </c>
      <c r="R336" s="25">
        <f t="shared" si="41"/>
        <v>2.4273514064876753</v>
      </c>
      <c r="S336" s="74">
        <f>INDEX(Incomplete_stream_anc_data!H:H, MATCH(Consolidated_stream_data!C336, Incomplete_stream_anc_data!B:B, 0))</f>
        <v>1</v>
      </c>
      <c r="T336">
        <f>INDEX(Incomplete_stream_anc_data!I:I, MATCH(Consolidated_stream_data!C336, Incomplete_stream_anc_data!B:B, 0))</f>
        <v>0</v>
      </c>
      <c r="U336">
        <f>INDEX(Incomplete_stream_anc_data!G:G, MATCH(Consolidated_stream_data!C336, Incomplete_stream_anc_data!B:B, 0))</f>
        <v>16.5</v>
      </c>
    </row>
    <row r="337" spans="1:21" x14ac:dyDescent="0.35">
      <c r="A337" s="16" t="s">
        <v>157</v>
      </c>
      <c r="B337" s="16" t="s">
        <v>159</v>
      </c>
      <c r="C337" s="6" t="str">
        <f t="shared" si="35"/>
        <v>Amouli_Televai_42936</v>
      </c>
      <c r="D337" s="167">
        <v>42936</v>
      </c>
      <c r="E337" s="27" t="s">
        <v>9</v>
      </c>
      <c r="F337" s="27" t="s">
        <v>100</v>
      </c>
      <c r="G337" s="6">
        <f>INDEX(GIS_streams!D:D, MATCH(Consolidated_stream_data!I337, GIS_streams!G:G, 0))</f>
        <v>-14.273113</v>
      </c>
      <c r="H337" s="6">
        <f>INDEX(GIS_streams!C:C, MATCH(Consolidated_stream_data!I337, GIS_streams!G:G, 0))</f>
        <v>-170.58319700000001</v>
      </c>
      <c r="I337" s="6" t="str">
        <f t="shared" si="36"/>
        <v>Amouli_Televai</v>
      </c>
      <c r="J337" s="27" t="s">
        <v>80</v>
      </c>
      <c r="K337" s="27">
        <v>4.0000000000000001E-3</v>
      </c>
      <c r="L337" s="27">
        <v>4.2999999999999997E-2</v>
      </c>
      <c r="M337" s="27">
        <v>4.7E-2</v>
      </c>
      <c r="N337" s="25">
        <f t="shared" si="38"/>
        <v>0.28557761642642449</v>
      </c>
      <c r="O337" s="25">
        <f t="shared" si="39"/>
        <v>3.0699593765840629</v>
      </c>
      <c r="P337" s="25">
        <f t="shared" si="40"/>
        <v>3.3555369930104879</v>
      </c>
      <c r="Q337" s="73">
        <f t="shared" si="37"/>
        <v>6.7110739860209758</v>
      </c>
      <c r="R337" s="25">
        <f t="shared" si="41"/>
        <v>6.7108941994038505</v>
      </c>
      <c r="S337" s="74">
        <f>INDEX(Incomplete_stream_anc_data!H:H, MATCH(Consolidated_stream_data!C337, Incomplete_stream_anc_data!B:B, 0))</f>
        <v>2</v>
      </c>
      <c r="T337">
        <f>INDEX(Incomplete_stream_anc_data!I:I, MATCH(Consolidated_stream_data!C337, Incomplete_stream_anc_data!B:B, 0))</f>
        <v>0</v>
      </c>
      <c r="U337">
        <f>INDEX(Incomplete_stream_anc_data!G:G, MATCH(Consolidated_stream_data!C337, Incomplete_stream_anc_data!B:B, 0))</f>
        <v>2.25</v>
      </c>
    </row>
    <row r="338" spans="1:21" x14ac:dyDescent="0.35">
      <c r="A338" s="16" t="s">
        <v>157</v>
      </c>
      <c r="B338" s="16" t="s">
        <v>159</v>
      </c>
      <c r="C338" s="6" t="str">
        <f t="shared" si="35"/>
        <v>Amouli_Laloi_42936</v>
      </c>
      <c r="D338" s="167">
        <v>42936</v>
      </c>
      <c r="E338" s="27" t="s">
        <v>9</v>
      </c>
      <c r="F338" s="27" t="s">
        <v>99</v>
      </c>
      <c r="G338" s="6">
        <f>INDEX(GIS_streams!D:D, MATCH(Consolidated_stream_data!I338, GIS_streams!G:G, 0))</f>
        <v>-14.273793</v>
      </c>
      <c r="H338" s="6">
        <f>INDEX(GIS_streams!C:C, MATCH(Consolidated_stream_data!I338, GIS_streams!G:G, 0))</f>
        <v>-170.58573999999899</v>
      </c>
      <c r="I338" s="6" t="str">
        <f t="shared" si="36"/>
        <v>Amouli_Laloi</v>
      </c>
      <c r="J338" s="27" t="s">
        <v>80</v>
      </c>
      <c r="K338" s="27">
        <v>7.1999999999999995E-2</v>
      </c>
      <c r="L338" s="27">
        <v>0.19500000000000001</v>
      </c>
      <c r="M338" s="27">
        <v>0.51100000000000001</v>
      </c>
      <c r="N338" s="25">
        <f t="shared" si="38"/>
        <v>5.1403970956756408</v>
      </c>
      <c r="O338" s="25">
        <f t="shared" si="39"/>
        <v>13.921908800788195</v>
      </c>
      <c r="P338" s="25">
        <f t="shared" si="40"/>
        <v>36.482540498475728</v>
      </c>
      <c r="Q338" s="73">
        <f t="shared" si="37"/>
        <v>55.544846394939562</v>
      </c>
      <c r="R338" s="25">
        <f t="shared" si="41"/>
        <v>55.543282038648236</v>
      </c>
      <c r="S338" s="74">
        <f>INDEX(Incomplete_stream_anc_data!H:H, MATCH(Consolidated_stream_data!C338, Incomplete_stream_anc_data!B:B, 0))</f>
        <v>1</v>
      </c>
      <c r="T338">
        <f>INDEX(Incomplete_stream_anc_data!I:I, MATCH(Consolidated_stream_data!C338, Incomplete_stream_anc_data!B:B, 0))</f>
        <v>0</v>
      </c>
      <c r="U338">
        <f>INDEX(Incomplete_stream_anc_data!G:G, MATCH(Consolidated_stream_data!C338, Incomplete_stream_anc_data!B:B, 0))</f>
        <v>3</v>
      </c>
    </row>
    <row r="339" spans="1:21" x14ac:dyDescent="0.35">
      <c r="A339" s="16" t="s">
        <v>157</v>
      </c>
      <c r="B339" s="16" t="s">
        <v>159</v>
      </c>
      <c r="C339" s="6" t="str">
        <f t="shared" si="35"/>
        <v>Aoa_Tapua_42936</v>
      </c>
      <c r="D339" s="167">
        <v>42936</v>
      </c>
      <c r="E339" s="27" t="s">
        <v>15</v>
      </c>
      <c r="F339" s="27" t="s">
        <v>101</v>
      </c>
      <c r="G339" s="6">
        <f>INDEX(GIS_streams!D:D, MATCH(Consolidated_stream_data!I339, GIS_streams!G:G, 0))</f>
        <v>-14.2611589999999</v>
      </c>
      <c r="H339" s="6">
        <f>INDEX(GIS_streams!C:C, MATCH(Consolidated_stream_data!I339, GIS_streams!G:G, 0))</f>
        <v>-170.586556</v>
      </c>
      <c r="I339" s="6" t="str">
        <f t="shared" si="36"/>
        <v>Aoa_Tapua</v>
      </c>
      <c r="J339" s="27" t="s">
        <v>80</v>
      </c>
      <c r="K339" s="27">
        <v>4.0000000000000001E-3</v>
      </c>
      <c r="L339" s="27">
        <v>3.7999999999999999E-2</v>
      </c>
      <c r="M339" s="27">
        <v>0.10299999999999999</v>
      </c>
      <c r="N339" s="25">
        <f t="shared" si="38"/>
        <v>0.28557761642642449</v>
      </c>
      <c r="O339" s="25">
        <f t="shared" si="39"/>
        <v>2.7129873560510327</v>
      </c>
      <c r="P339" s="25">
        <f t="shared" si="40"/>
        <v>7.3536236229804306</v>
      </c>
      <c r="Q339" s="73">
        <f t="shared" si="37"/>
        <v>10.352188595457887</v>
      </c>
      <c r="R339" s="25">
        <f t="shared" si="41"/>
        <v>15.499428860043155</v>
      </c>
      <c r="S339" s="74">
        <f>INDEX(Incomplete_stream_anc_data!H:H, MATCH(Consolidated_stream_data!C339, Incomplete_stream_anc_data!B:B, 0))</f>
        <v>3</v>
      </c>
      <c r="T339">
        <f>INDEX(Incomplete_stream_anc_data!I:I, MATCH(Consolidated_stream_data!C339, Incomplete_stream_anc_data!B:B, 0))</f>
        <v>12</v>
      </c>
      <c r="U339">
        <f>INDEX(Incomplete_stream_anc_data!G:G, MATCH(Consolidated_stream_data!C339, Incomplete_stream_anc_data!B:B, 0))</f>
        <v>2.75</v>
      </c>
    </row>
    <row r="340" spans="1:21" x14ac:dyDescent="0.35">
      <c r="A340" s="16" t="s">
        <v>157</v>
      </c>
      <c r="B340" s="16" t="s">
        <v>159</v>
      </c>
      <c r="C340" s="6" t="str">
        <f t="shared" si="35"/>
        <v>Aoa_Vaitolu_42936</v>
      </c>
      <c r="D340" s="167">
        <v>42936</v>
      </c>
      <c r="E340" s="27" t="s">
        <v>15</v>
      </c>
      <c r="F340" s="27" t="s">
        <v>102</v>
      </c>
      <c r="G340" s="6">
        <f>INDEX(GIS_streams!D:D, MATCH(Consolidated_stream_data!I340, GIS_streams!G:G, 0))</f>
        <v>-14.2622319999999</v>
      </c>
      <c r="H340" s="6">
        <f>INDEX(GIS_streams!C:C, MATCH(Consolidated_stream_data!I340, GIS_streams!G:G, 0))</f>
        <v>-170.58982900000001</v>
      </c>
      <c r="I340" s="6" t="str">
        <f t="shared" si="36"/>
        <v>Aoa_Vaitolu</v>
      </c>
      <c r="J340" s="27" t="s">
        <v>80</v>
      </c>
      <c r="K340" s="27">
        <v>1E-3</v>
      </c>
      <c r="L340" s="27">
        <v>4.8000000000000001E-2</v>
      </c>
      <c r="M340" s="27">
        <v>1.4999999999999999E-2</v>
      </c>
      <c r="N340" s="25">
        <f t="shared" si="38"/>
        <v>7.1394404106606121E-2</v>
      </c>
      <c r="O340" s="25">
        <f t="shared" si="39"/>
        <v>3.426931397117094</v>
      </c>
      <c r="P340" s="25">
        <f t="shared" si="40"/>
        <v>1.0709160615990918</v>
      </c>
      <c r="Q340" s="73">
        <f t="shared" si="37"/>
        <v>4.5692418628227918</v>
      </c>
      <c r="R340" s="25">
        <f t="shared" si="41"/>
        <v>4.5691228029457625</v>
      </c>
      <c r="S340" s="74">
        <f>INDEX(Incomplete_stream_anc_data!H:H, MATCH(Consolidated_stream_data!C340, Incomplete_stream_anc_data!B:B, 0))</f>
        <v>3</v>
      </c>
      <c r="T340">
        <f>INDEX(Incomplete_stream_anc_data!I:I, MATCH(Consolidated_stream_data!C340, Incomplete_stream_anc_data!B:B, 0))</f>
        <v>0</v>
      </c>
      <c r="U340">
        <f>INDEX(Incomplete_stream_anc_data!G:G, MATCH(Consolidated_stream_data!C340, Incomplete_stream_anc_data!B:B, 0))</f>
        <v>1.75</v>
      </c>
    </row>
    <row r="341" spans="1:21" x14ac:dyDescent="0.35">
      <c r="A341" s="16" t="s">
        <v>157</v>
      </c>
      <c r="B341" s="16" t="s">
        <v>159</v>
      </c>
      <c r="C341" s="6" t="str">
        <f t="shared" si="35"/>
        <v>Fagaitua_Tialu_42936</v>
      </c>
      <c r="D341" s="167">
        <v>42936</v>
      </c>
      <c r="E341" s="27" t="s">
        <v>103</v>
      </c>
      <c r="F341" s="27" t="s">
        <v>104</v>
      </c>
      <c r="G341" s="6">
        <f>INDEX(GIS_streams!D:D, MATCH(Consolidated_stream_data!I341, GIS_streams!G:G, 0))</f>
        <v>-14.268012000000001</v>
      </c>
      <c r="H341" s="6">
        <f>INDEX(GIS_streams!C:C, MATCH(Consolidated_stream_data!I341, GIS_streams!G:G, 0))</f>
        <v>-170.612202999999</v>
      </c>
      <c r="I341" s="6" t="str">
        <f t="shared" si="36"/>
        <v>Fagaitua_Tialu</v>
      </c>
      <c r="J341" s="27" t="s">
        <v>80</v>
      </c>
      <c r="K341" s="27">
        <v>1.6E-2</v>
      </c>
      <c r="L341" s="27">
        <v>7.2999999999999995E-2</v>
      </c>
      <c r="M341" s="27">
        <v>0</v>
      </c>
      <c r="N341" s="25">
        <f t="shared" si="38"/>
        <v>1.1423104657056979</v>
      </c>
      <c r="O341" s="25">
        <f t="shared" si="39"/>
        <v>5.2117914997822465</v>
      </c>
      <c r="P341" s="25">
        <f t="shared" si="40"/>
        <v>0</v>
      </c>
      <c r="Q341" s="73">
        <f t="shared" si="37"/>
        <v>6.3541019654879447</v>
      </c>
      <c r="R341" s="25">
        <f t="shared" si="41"/>
        <v>6.3539322999941685</v>
      </c>
      <c r="S341" s="74">
        <f>INDEX(Incomplete_stream_anc_data!H:H, MATCH(Consolidated_stream_data!C341, Incomplete_stream_anc_data!B:B, 0))</f>
        <v>2</v>
      </c>
      <c r="T341">
        <f>INDEX(Incomplete_stream_anc_data!I:I, MATCH(Consolidated_stream_data!C341, Incomplete_stream_anc_data!B:B, 0))</f>
        <v>0</v>
      </c>
      <c r="U341">
        <f>INDEX(Incomplete_stream_anc_data!G:G, MATCH(Consolidated_stream_data!C341, Incomplete_stream_anc_data!B:B, 0))</f>
        <v>11</v>
      </c>
    </row>
    <row r="342" spans="1:21" x14ac:dyDescent="0.35">
      <c r="A342" s="16" t="s">
        <v>157</v>
      </c>
      <c r="B342" s="16" t="s">
        <v>159</v>
      </c>
      <c r="C342" s="6" t="str">
        <f t="shared" si="35"/>
        <v>Fagaitua_Siapapa_42936</v>
      </c>
      <c r="D342" s="167">
        <v>42936</v>
      </c>
      <c r="E342" s="27" t="s">
        <v>103</v>
      </c>
      <c r="F342" s="27" t="s">
        <v>105</v>
      </c>
      <c r="G342" s="6">
        <f>INDEX(GIS_streams!D:D, MATCH(Consolidated_stream_data!I342, GIS_streams!G:G, 0))</f>
        <v>-14.267779000000001</v>
      </c>
      <c r="H342" s="6">
        <f>INDEX(GIS_streams!C:C, MATCH(Consolidated_stream_data!I342, GIS_streams!G:G, 0))</f>
        <v>-170.61465899999899</v>
      </c>
      <c r="I342" s="6" t="str">
        <f t="shared" si="36"/>
        <v>Fagaitua_Siapapa</v>
      </c>
      <c r="J342" s="27" t="s">
        <v>80</v>
      </c>
      <c r="K342" s="27">
        <v>3.0000000000000001E-3</v>
      </c>
      <c r="L342" s="27">
        <v>4.2999999999999997E-2</v>
      </c>
      <c r="M342" s="27">
        <v>8.6999999999999994E-2</v>
      </c>
      <c r="N342" s="25">
        <f t="shared" si="38"/>
        <v>0.21418321231981838</v>
      </c>
      <c r="O342" s="25">
        <f t="shared" si="39"/>
        <v>3.0699593765840629</v>
      </c>
      <c r="P342" s="25">
        <f t="shared" si="40"/>
        <v>6.2113131572747324</v>
      </c>
      <c r="Q342" s="73">
        <f t="shared" si="37"/>
        <v>9.4954557461786138</v>
      </c>
      <c r="R342" s="25">
        <f t="shared" si="41"/>
        <v>24.623632156139678</v>
      </c>
      <c r="S342" s="74">
        <f>INDEX(Incomplete_stream_anc_data!H:H, MATCH(Consolidated_stream_data!C342, Incomplete_stream_anc_data!B:B, 0))</f>
        <v>1</v>
      </c>
      <c r="T342">
        <f>INDEX(Incomplete_stream_anc_data!I:I, MATCH(Consolidated_stream_data!C342, Incomplete_stream_anc_data!B:B, 0))</f>
        <v>22</v>
      </c>
      <c r="U342">
        <f>INDEX(Incomplete_stream_anc_data!G:G, MATCH(Consolidated_stream_data!C342, Incomplete_stream_anc_data!B:B, 0))</f>
        <v>0.25</v>
      </c>
    </row>
    <row r="343" spans="1:21" x14ac:dyDescent="0.35">
      <c r="A343" s="16" t="s">
        <v>157</v>
      </c>
      <c r="B343" s="16" t="s">
        <v>159</v>
      </c>
      <c r="C343" s="6" t="str">
        <f t="shared" si="35"/>
        <v>Laulii_Vaitele_42936</v>
      </c>
      <c r="D343" s="167">
        <v>42936</v>
      </c>
      <c r="E343" s="27" t="s">
        <v>11</v>
      </c>
      <c r="F343" s="27" t="s">
        <v>94</v>
      </c>
      <c r="G343" s="6">
        <f>INDEX(GIS_streams!D:D, MATCH(Consolidated_stream_data!I343, GIS_streams!G:G, 0))</f>
        <v>-14.2878969999999</v>
      </c>
      <c r="H343" s="6">
        <f>INDEX(GIS_streams!C:C, MATCH(Consolidated_stream_data!I343, GIS_streams!G:G, 0))</f>
        <v>-170.653075</v>
      </c>
      <c r="I343" s="6" t="str">
        <f t="shared" si="36"/>
        <v>Laulii_Vaitele</v>
      </c>
      <c r="J343" s="27" t="s">
        <v>80</v>
      </c>
      <c r="K343" s="27">
        <v>1E-3</v>
      </c>
      <c r="L343" s="27">
        <v>4.8000000000000001E-2</v>
      </c>
      <c r="M343" s="27">
        <v>3.1E-2</v>
      </c>
      <c r="N343" s="25">
        <f t="shared" si="38"/>
        <v>7.1394404106606121E-2</v>
      </c>
      <c r="O343" s="25">
        <f t="shared" si="39"/>
        <v>3.426931397117094</v>
      </c>
      <c r="P343" s="25">
        <f t="shared" si="40"/>
        <v>2.2132265273047897</v>
      </c>
      <c r="Q343" s="73">
        <f t="shared" si="37"/>
        <v>5.711552328528489</v>
      </c>
      <c r="R343" s="25">
        <f t="shared" si="41"/>
        <v>5.7114008810567416</v>
      </c>
      <c r="S343" s="74">
        <f>INDEX(Incomplete_stream_anc_data!H:H, MATCH(Consolidated_stream_data!C343, Incomplete_stream_anc_data!B:B, 0))</f>
        <v>3</v>
      </c>
      <c r="T343">
        <f>INDEX(Incomplete_stream_anc_data!I:I, MATCH(Consolidated_stream_data!C343, Incomplete_stream_anc_data!B:B, 0))</f>
        <v>0</v>
      </c>
      <c r="U343">
        <f>INDEX(Incomplete_stream_anc_data!G:G, MATCH(Consolidated_stream_data!C343, Incomplete_stream_anc_data!B:B, 0))</f>
        <v>0</v>
      </c>
    </row>
    <row r="344" spans="1:21" x14ac:dyDescent="0.35">
      <c r="A344" s="16" t="s">
        <v>157</v>
      </c>
      <c r="B344" s="16" t="s">
        <v>159</v>
      </c>
      <c r="C344" s="6" t="str">
        <f t="shared" si="35"/>
        <v>Masausi_Vaipito_42936</v>
      </c>
      <c r="D344" s="167">
        <v>42936</v>
      </c>
      <c r="E344" s="27" t="s">
        <v>107</v>
      </c>
      <c r="F344" s="27" t="s">
        <v>109</v>
      </c>
      <c r="G344" s="6">
        <f>INDEX(GIS_streams!D:D, MATCH(Consolidated_stream_data!I344, GIS_streams!G:G, 0))</f>
        <v>-14.259080000000001</v>
      </c>
      <c r="H344" s="6">
        <f>INDEX(GIS_streams!C:C, MATCH(Consolidated_stream_data!I344, GIS_streams!G:G, 0))</f>
        <v>-170.606361999999</v>
      </c>
      <c r="I344" s="6" t="str">
        <f t="shared" si="36"/>
        <v>Masausi_Vaipito</v>
      </c>
      <c r="J344" s="27" t="s">
        <v>80</v>
      </c>
      <c r="K344" s="27">
        <v>1E-3</v>
      </c>
      <c r="L344" s="27">
        <v>4.2000000000000003E-2</v>
      </c>
      <c r="M344" s="27">
        <v>3.4000000000000002E-2</v>
      </c>
      <c r="N344" s="25">
        <f t="shared" si="38"/>
        <v>7.1394404106606121E-2</v>
      </c>
      <c r="O344" s="25">
        <f t="shared" si="39"/>
        <v>2.9985649724774572</v>
      </c>
      <c r="P344" s="25">
        <f t="shared" si="40"/>
        <v>2.4274097396246082</v>
      </c>
      <c r="Q344" s="73">
        <f t="shared" si="37"/>
        <v>5.4973691162086711</v>
      </c>
      <c r="R344" s="25">
        <f t="shared" si="41"/>
        <v>5.4972237414109335</v>
      </c>
      <c r="S344" s="74">
        <f>INDEX(Incomplete_stream_anc_data!H:H, MATCH(Consolidated_stream_data!C344, Incomplete_stream_anc_data!B:B, 0))</f>
        <v>2</v>
      </c>
      <c r="T344">
        <f>INDEX(Incomplete_stream_anc_data!I:I, MATCH(Consolidated_stream_data!C344, Incomplete_stream_anc_data!B:B, 0))</f>
        <v>0</v>
      </c>
      <c r="U344">
        <f>INDEX(Incomplete_stream_anc_data!G:G, MATCH(Consolidated_stream_data!C344, Incomplete_stream_anc_data!B:B, 0))</f>
        <v>10.75</v>
      </c>
    </row>
    <row r="345" spans="1:21" x14ac:dyDescent="0.35">
      <c r="A345" s="16" t="s">
        <v>157</v>
      </c>
      <c r="B345" s="16" t="s">
        <v>159</v>
      </c>
      <c r="C345" s="6" t="str">
        <f t="shared" si="35"/>
        <v>Masausi_Panata_42936</v>
      </c>
      <c r="D345" s="167">
        <v>42936</v>
      </c>
      <c r="E345" s="27" t="s">
        <v>107</v>
      </c>
      <c r="F345" s="27" t="s">
        <v>108</v>
      </c>
      <c r="G345" s="6">
        <f>INDEX(GIS_streams!D:D, MATCH(Consolidated_stream_data!I345, GIS_streams!G:G, 0))</f>
        <v>-14.258925</v>
      </c>
      <c r="H345" s="6">
        <f>INDEX(GIS_streams!C:C, MATCH(Consolidated_stream_data!I345, GIS_streams!G:G, 0))</f>
        <v>-170.60518300000001</v>
      </c>
      <c r="I345" s="6" t="str">
        <f t="shared" si="36"/>
        <v>Masausi_Panata</v>
      </c>
      <c r="J345" s="27" t="s">
        <v>80</v>
      </c>
      <c r="K345" s="27">
        <v>4.0000000000000001E-3</v>
      </c>
      <c r="L345" s="27">
        <v>4.2999999999999997E-2</v>
      </c>
      <c r="M345" s="27">
        <v>2.5000000000000001E-2</v>
      </c>
      <c r="N345" s="25">
        <f t="shared" si="38"/>
        <v>0.28557761642642449</v>
      </c>
      <c r="O345" s="25">
        <f t="shared" si="39"/>
        <v>3.0699593765840629</v>
      </c>
      <c r="P345" s="25">
        <f t="shared" si="40"/>
        <v>1.7848601026651532</v>
      </c>
      <c r="Q345" s="73">
        <f t="shared" si="37"/>
        <v>5.1403970956756408</v>
      </c>
      <c r="R345" s="25">
        <f t="shared" si="41"/>
        <v>5.1402618420012525</v>
      </c>
      <c r="S345" s="74">
        <f>INDEX(Incomplete_stream_anc_data!H:H, MATCH(Consolidated_stream_data!C345, Incomplete_stream_anc_data!B:B, 0))</f>
        <v>4</v>
      </c>
      <c r="T345">
        <f>INDEX(Incomplete_stream_anc_data!I:I, MATCH(Consolidated_stream_data!C345, Incomplete_stream_anc_data!B:B, 0))</f>
        <v>0</v>
      </c>
      <c r="U345">
        <f>INDEX(Incomplete_stream_anc_data!G:G, MATCH(Consolidated_stream_data!C345, Incomplete_stream_anc_data!B:B, 0))</f>
        <v>3</v>
      </c>
    </row>
    <row r="346" spans="1:21" x14ac:dyDescent="0.35">
      <c r="A346" s="16" t="s">
        <v>157</v>
      </c>
      <c r="B346" s="16" t="s">
        <v>159</v>
      </c>
      <c r="C346" s="6" t="str">
        <f t="shared" si="35"/>
        <v>Masefau_Talaloa_42936</v>
      </c>
      <c r="D346" s="167">
        <v>42936</v>
      </c>
      <c r="E346" s="27" t="s">
        <v>110</v>
      </c>
      <c r="F346" s="27" t="s">
        <v>111</v>
      </c>
      <c r="G346" s="6">
        <f>INDEX(GIS_streams!D:D, MATCH(Consolidated_stream_data!I346, GIS_streams!G:G, 0))</f>
        <v>-14.255492</v>
      </c>
      <c r="H346" s="6">
        <f>INDEX(GIS_streams!C:C, MATCH(Consolidated_stream_data!I346, GIS_streams!G:G, 0))</f>
        <v>-170.63214300000001</v>
      </c>
      <c r="I346" s="6" t="str">
        <f t="shared" si="36"/>
        <v>Masefau_Talaloa</v>
      </c>
      <c r="J346" s="27" t="s">
        <v>80</v>
      </c>
      <c r="K346" s="27">
        <v>2E-3</v>
      </c>
      <c r="L346" s="27">
        <v>3.1E-2</v>
      </c>
      <c r="M346" s="27">
        <v>8.2000000000000003E-2</v>
      </c>
      <c r="N346" s="25">
        <f t="shared" si="38"/>
        <v>0.14278880821321224</v>
      </c>
      <c r="O346" s="25">
        <f t="shared" si="39"/>
        <v>2.2132265273047897</v>
      </c>
      <c r="P346" s="25">
        <f t="shared" si="40"/>
        <v>5.8543411367417022</v>
      </c>
      <c r="Q346" s="73">
        <f t="shared" si="37"/>
        <v>8.2103564722597042</v>
      </c>
      <c r="R346" s="25">
        <f t="shared" si="41"/>
        <v>14.011910824870622</v>
      </c>
      <c r="S346" s="74">
        <f>INDEX(Incomplete_stream_anc_data!H:H, MATCH(Consolidated_stream_data!C346, Incomplete_stream_anc_data!B:B, 0))</f>
        <v>2</v>
      </c>
      <c r="T346">
        <f>INDEX(Incomplete_stream_anc_data!I:I, MATCH(Consolidated_stream_data!C346, Incomplete_stream_anc_data!B:B, 0))</f>
        <v>15</v>
      </c>
      <c r="U346">
        <f>INDEX(Incomplete_stream_anc_data!G:G, MATCH(Consolidated_stream_data!C346, Incomplete_stream_anc_data!B:B, 0))</f>
        <v>7.25</v>
      </c>
    </row>
    <row r="347" spans="1:21" x14ac:dyDescent="0.35">
      <c r="A347" s="16" t="s">
        <v>157</v>
      </c>
      <c r="B347" s="16" t="s">
        <v>160</v>
      </c>
      <c r="C347" s="6" t="str">
        <f t="shared" si="35"/>
        <v>Afono_Pago_42937</v>
      </c>
      <c r="D347" s="167">
        <v>42937</v>
      </c>
      <c r="E347" s="167" t="s">
        <v>12</v>
      </c>
      <c r="F347" s="27" t="s">
        <v>113</v>
      </c>
      <c r="G347" s="6">
        <f>INDEX(GIS_streams!D:D, MATCH(Consolidated_stream_data!I347, GIS_streams!G:G, 0))</f>
        <v>-14.259043</v>
      </c>
      <c r="H347" s="6">
        <f>INDEX(GIS_streams!C:C, MATCH(Consolidated_stream_data!I347, GIS_streams!G:G, 0))</f>
        <v>-170.651612</v>
      </c>
      <c r="I347" s="6" t="str">
        <f t="shared" si="36"/>
        <v>Afono_Pago</v>
      </c>
      <c r="J347" s="27" t="s">
        <v>80</v>
      </c>
      <c r="K347" s="27">
        <v>1E-3</v>
      </c>
      <c r="L347" s="27">
        <v>4.4999999999999998E-2</v>
      </c>
      <c r="M347" s="27">
        <v>1.4999999999999999E-2</v>
      </c>
      <c r="N347" s="25">
        <f t="shared" si="38"/>
        <v>7.1394404106606121E-2</v>
      </c>
      <c r="O347" s="25">
        <f t="shared" si="39"/>
        <v>3.2127481847972752</v>
      </c>
      <c r="P347" s="25">
        <f t="shared" si="40"/>
        <v>1.0709160615990918</v>
      </c>
      <c r="Q347" s="73">
        <f t="shared" si="37"/>
        <v>4.3550586505029729</v>
      </c>
      <c r="R347" s="25">
        <f t="shared" si="41"/>
        <v>4.3549456632999535</v>
      </c>
      <c r="S347" s="74">
        <f>INDEX(Incomplete_stream_anc_data!H:H, MATCH(Consolidated_stream_data!C347, Incomplete_stream_anc_data!B:B, 0))</f>
        <v>3</v>
      </c>
      <c r="T347">
        <f>INDEX(Incomplete_stream_anc_data!I:I, MATCH(Consolidated_stream_data!C347, Incomplete_stream_anc_data!B:B, 0))</f>
        <v>0</v>
      </c>
      <c r="U347">
        <f>INDEX(Incomplete_stream_anc_data!G:G, MATCH(Consolidated_stream_data!C347, Incomplete_stream_anc_data!B:B, 0))</f>
        <v>7.5</v>
      </c>
    </row>
    <row r="348" spans="1:21" x14ac:dyDescent="0.35">
      <c r="A348" s="16" t="s">
        <v>157</v>
      </c>
      <c r="B348" s="16" t="s">
        <v>160</v>
      </c>
      <c r="C348" s="6" t="str">
        <f t="shared" si="35"/>
        <v>Amalau_Tiaiu_42937</v>
      </c>
      <c r="D348" s="167">
        <v>42937</v>
      </c>
      <c r="E348" s="167" t="s">
        <v>114</v>
      </c>
      <c r="F348" s="27" t="s">
        <v>115</v>
      </c>
      <c r="G348" s="6">
        <f>INDEX(GIS_streams!D:D, MATCH(Consolidated_stream_data!I348, GIS_streams!G:G, 0))</f>
        <v>-14.253042000000001</v>
      </c>
      <c r="H348" s="6">
        <f>INDEX(GIS_streams!C:C, MATCH(Consolidated_stream_data!I348, GIS_streams!G:G, 0))</f>
        <v>-170.65840499999899</v>
      </c>
      <c r="I348" s="6" t="str">
        <f t="shared" si="36"/>
        <v>Amalau_Tiaiu</v>
      </c>
      <c r="J348" s="27" t="s">
        <v>80</v>
      </c>
      <c r="K348" s="27">
        <v>0</v>
      </c>
      <c r="L348" s="27">
        <v>3.6999999999999998E-2</v>
      </c>
      <c r="M348" s="27">
        <v>1.2E-2</v>
      </c>
      <c r="N348" s="25">
        <f t="shared" si="38"/>
        <v>0</v>
      </c>
      <c r="O348" s="25">
        <f t="shared" si="39"/>
        <v>2.6415929519444266</v>
      </c>
      <c r="P348" s="25">
        <f t="shared" si="40"/>
        <v>0.85673284927927351</v>
      </c>
      <c r="Q348" s="73">
        <f t="shared" si="37"/>
        <v>3.4983258012237002</v>
      </c>
      <c r="R348" s="25">
        <f t="shared" si="41"/>
        <v>3.4982371047167189</v>
      </c>
      <c r="S348" s="74">
        <f>INDEX(Incomplete_stream_anc_data!H:H, MATCH(Consolidated_stream_data!C348, Incomplete_stream_anc_data!B:B, 0))</f>
        <v>3</v>
      </c>
      <c r="T348">
        <f>INDEX(Incomplete_stream_anc_data!I:I, MATCH(Consolidated_stream_data!C348, Incomplete_stream_anc_data!B:B, 0))</f>
        <v>0</v>
      </c>
      <c r="U348">
        <f>INDEX(Incomplete_stream_anc_data!G:G, MATCH(Consolidated_stream_data!C348, Incomplete_stream_anc_data!B:B, 0))</f>
        <v>2</v>
      </c>
    </row>
    <row r="349" spans="1:21" x14ac:dyDescent="0.35">
      <c r="A349" s="16" t="s">
        <v>157</v>
      </c>
      <c r="B349" s="16" t="s">
        <v>160</v>
      </c>
      <c r="C349" s="6" t="str">
        <f t="shared" si="35"/>
        <v>Aua_Lalomauna_42937</v>
      </c>
      <c r="D349" s="167">
        <v>42937</v>
      </c>
      <c r="E349" s="167" t="s">
        <v>13</v>
      </c>
      <c r="F349" s="27" t="s">
        <v>116</v>
      </c>
      <c r="G349" s="6">
        <f>INDEX(GIS_streams!D:D, MATCH(Consolidated_stream_data!I349, GIS_streams!G:G, 0))</f>
        <v>-14.2707</v>
      </c>
      <c r="H349" s="6">
        <f>INDEX(GIS_streams!C:C, MATCH(Consolidated_stream_data!I349, GIS_streams!G:G, 0))</f>
        <v>-170.664986</v>
      </c>
      <c r="I349" s="6" t="str">
        <f t="shared" si="36"/>
        <v>Aua_Lalomauna</v>
      </c>
      <c r="J349" s="27" t="s">
        <v>80</v>
      </c>
      <c r="K349" s="27">
        <v>8.9999999999999993E-3</v>
      </c>
      <c r="L349" s="27">
        <v>0.1</v>
      </c>
      <c r="M349" s="27">
        <v>0.112</v>
      </c>
      <c r="N349" s="25">
        <f t="shared" si="38"/>
        <v>0.64254963695945511</v>
      </c>
      <c r="O349" s="25">
        <f t="shared" si="39"/>
        <v>7.1394404106606126</v>
      </c>
      <c r="P349" s="25">
        <f t="shared" si="40"/>
        <v>7.9961732599398863</v>
      </c>
      <c r="Q349" s="73">
        <f t="shared" si="37"/>
        <v>15.778163307559954</v>
      </c>
      <c r="R349" s="25">
        <f t="shared" si="41"/>
        <v>15.777726444409753</v>
      </c>
      <c r="S349" s="74">
        <f>INDEX(Incomplete_stream_anc_data!H:H, MATCH(Consolidated_stream_data!C349, Incomplete_stream_anc_data!B:B, 0))</f>
        <v>2</v>
      </c>
      <c r="T349">
        <f>INDEX(Incomplete_stream_anc_data!I:I, MATCH(Consolidated_stream_data!C349, Incomplete_stream_anc_data!B:B, 0))</f>
        <v>0</v>
      </c>
      <c r="U349">
        <f>INDEX(Incomplete_stream_anc_data!G:G, MATCH(Consolidated_stream_data!C349, Incomplete_stream_anc_data!B:B, 0))</f>
        <v>14.25</v>
      </c>
    </row>
    <row r="350" spans="1:21" x14ac:dyDescent="0.35">
      <c r="A350" s="16" t="s">
        <v>157</v>
      </c>
      <c r="B350" s="16" t="s">
        <v>160</v>
      </c>
      <c r="C350" s="6" t="str">
        <f t="shared" si="35"/>
        <v>Fagasa_Leele_42937</v>
      </c>
      <c r="D350" s="167">
        <v>42937</v>
      </c>
      <c r="E350" s="167" t="s">
        <v>117</v>
      </c>
      <c r="F350" s="27" t="s">
        <v>118</v>
      </c>
      <c r="G350" s="6">
        <f>INDEX(GIS_streams!D:D, MATCH(Consolidated_stream_data!I350, GIS_streams!G:G, 0))</f>
        <v>-14.285985</v>
      </c>
      <c r="H350" s="6">
        <f>INDEX(GIS_streams!C:C, MATCH(Consolidated_stream_data!I350, GIS_streams!G:G, 0))</f>
        <v>-170.720485</v>
      </c>
      <c r="I350" s="6" t="str">
        <f t="shared" si="36"/>
        <v>Fagasa_Leele</v>
      </c>
      <c r="J350" s="27" t="s">
        <v>80</v>
      </c>
      <c r="K350" s="27">
        <v>0</v>
      </c>
      <c r="L350" s="27">
        <v>4.7E-2</v>
      </c>
      <c r="M350" s="27">
        <v>2.8000000000000001E-2</v>
      </c>
      <c r="N350" s="25">
        <f t="shared" si="38"/>
        <v>0</v>
      </c>
      <c r="O350" s="25">
        <f t="shared" si="39"/>
        <v>3.3555369930104879</v>
      </c>
      <c r="P350" s="25">
        <f t="shared" si="40"/>
        <v>1.9990433149849716</v>
      </c>
      <c r="Q350" s="73">
        <f t="shared" si="37"/>
        <v>5.3545803079954597</v>
      </c>
      <c r="R350" s="25">
        <f t="shared" si="41"/>
        <v>5.3544389816470614</v>
      </c>
      <c r="S350" s="74">
        <f>INDEX(Incomplete_stream_anc_data!H:H, MATCH(Consolidated_stream_data!C350, Incomplete_stream_anc_data!B:B, 0))</f>
        <v>3</v>
      </c>
      <c r="T350">
        <f>INDEX(Incomplete_stream_anc_data!I:I, MATCH(Consolidated_stream_data!C350, Incomplete_stream_anc_data!B:B, 0))</f>
        <v>0</v>
      </c>
      <c r="U350">
        <f>INDEX(Incomplete_stream_anc_data!G:G, MATCH(Consolidated_stream_data!C350, Incomplete_stream_anc_data!B:B, 0))</f>
        <v>5.5</v>
      </c>
    </row>
    <row r="351" spans="1:21" x14ac:dyDescent="0.35">
      <c r="A351" s="16" t="s">
        <v>157</v>
      </c>
      <c r="B351" s="16" t="s">
        <v>160</v>
      </c>
      <c r="C351" s="6" t="str">
        <f t="shared" si="35"/>
        <v>Fagasa_Agasii_42937</v>
      </c>
      <c r="D351" s="167">
        <v>42937</v>
      </c>
      <c r="E351" s="167" t="s">
        <v>117</v>
      </c>
      <c r="F351" s="27" t="s">
        <v>119</v>
      </c>
      <c r="G351" s="6">
        <f>INDEX(GIS_streams!D:D, MATCH(Consolidated_stream_data!I351, GIS_streams!G:G, 0))</f>
        <v>-14.288163000000001</v>
      </c>
      <c r="H351" s="6">
        <f>INDEX(GIS_streams!C:C, MATCH(Consolidated_stream_data!I351, GIS_streams!G:G, 0))</f>
        <v>-170.72437199999899</v>
      </c>
      <c r="I351" s="6" t="str">
        <f t="shared" si="36"/>
        <v>Fagasa_Agasii</v>
      </c>
      <c r="J351" s="27" t="s">
        <v>80</v>
      </c>
      <c r="K351" s="27">
        <v>0</v>
      </c>
      <c r="L351" s="27">
        <v>4.7E-2</v>
      </c>
      <c r="M351" s="27">
        <v>4.3999999999999997E-2</v>
      </c>
      <c r="N351" s="25">
        <f t="shared" si="38"/>
        <v>0</v>
      </c>
      <c r="O351" s="25">
        <f t="shared" si="39"/>
        <v>3.3555369930104879</v>
      </c>
      <c r="P351" s="25">
        <f t="shared" si="40"/>
        <v>3.1413537806906691</v>
      </c>
      <c r="Q351" s="73">
        <f t="shared" si="37"/>
        <v>6.496890773701157</v>
      </c>
      <c r="R351" s="25">
        <f t="shared" si="41"/>
        <v>6.4967170597580406</v>
      </c>
      <c r="S351" s="74">
        <f>INDEX(Incomplete_stream_anc_data!H:H, MATCH(Consolidated_stream_data!C351, Incomplete_stream_anc_data!B:B, 0))</f>
        <v>2</v>
      </c>
      <c r="T351">
        <f>INDEX(Incomplete_stream_anc_data!I:I, MATCH(Consolidated_stream_data!C351, Incomplete_stream_anc_data!B:B, 0))</f>
        <v>0</v>
      </c>
      <c r="U351">
        <f>INDEX(Incomplete_stream_anc_data!G:G, MATCH(Consolidated_stream_data!C351, Incomplete_stream_anc_data!B:B, 0))</f>
        <v>19.5</v>
      </c>
    </row>
    <row r="352" spans="1:21" x14ac:dyDescent="0.35">
      <c r="A352" s="16" t="s">
        <v>157</v>
      </c>
      <c r="B352" s="16" t="s">
        <v>160</v>
      </c>
      <c r="C352" s="161" t="str">
        <f t="shared" si="35"/>
        <v>Fagatele_No name_42937</v>
      </c>
      <c r="D352" s="168">
        <v>42937</v>
      </c>
      <c r="E352" s="168" t="s">
        <v>106</v>
      </c>
      <c r="F352" s="169" t="s">
        <v>84</v>
      </c>
      <c r="G352" s="161">
        <f>INDEX(GIS_streams!D:D, MATCH(Consolidated_stream_data!I352, GIS_streams!G:G, 0))</f>
        <v>-14.365201000000001</v>
      </c>
      <c r="H352" s="161">
        <f>INDEX(GIS_streams!C:C, MATCH(Consolidated_stream_data!I352, GIS_streams!G:G, 0))</f>
        <v>-170.75969900000001</v>
      </c>
      <c r="I352" s="161" t="str">
        <f t="shared" si="36"/>
        <v>Fagatele_No name</v>
      </c>
      <c r="J352" s="169" t="s">
        <v>80</v>
      </c>
      <c r="K352" s="169">
        <v>1E-3</v>
      </c>
      <c r="L352" s="169">
        <v>2.8000000000000001E-2</v>
      </c>
      <c r="M352" s="169">
        <v>1.7000000000000001E-2</v>
      </c>
      <c r="N352" s="25">
        <f t="shared" si="38"/>
        <v>7.1394404106606121E-2</v>
      </c>
      <c r="O352" s="25">
        <f t="shared" si="39"/>
        <v>1.9990433149849716</v>
      </c>
      <c r="P352" s="25">
        <f t="shared" si="40"/>
        <v>1.2137048698123041</v>
      </c>
      <c r="Q352" s="162">
        <f t="shared" si="37"/>
        <v>3.2841425889038818</v>
      </c>
      <c r="R352" s="25">
        <f t="shared" si="41"/>
        <v>3.2840599650709104</v>
      </c>
      <c r="S352" s="163">
        <v>0</v>
      </c>
      <c r="T352" s="163">
        <v>0</v>
      </c>
      <c r="U352" s="163">
        <v>0</v>
      </c>
    </row>
    <row r="353" spans="1:21" x14ac:dyDescent="0.35">
      <c r="A353" s="16" t="s">
        <v>157</v>
      </c>
      <c r="B353" s="16" t="s">
        <v>160</v>
      </c>
      <c r="C353" s="6" t="str">
        <f t="shared" si="35"/>
        <v>Vatia_Gaoa_42937</v>
      </c>
      <c r="D353" s="167">
        <v>42937</v>
      </c>
      <c r="E353" s="27" t="s">
        <v>14</v>
      </c>
      <c r="F353" s="27" t="s">
        <v>122</v>
      </c>
      <c r="G353" s="6">
        <f>INDEX(GIS_streams!D:D, MATCH(Consolidated_stream_data!I353, GIS_streams!G:G, 0))</f>
        <v>-14.250759</v>
      </c>
      <c r="H353" s="6">
        <f>INDEX(GIS_streams!C:C, MATCH(Consolidated_stream_data!I353, GIS_streams!G:G, 0))</f>
        <v>-170.67560800000001</v>
      </c>
      <c r="I353" s="6" t="str">
        <f t="shared" si="36"/>
        <v>Vatia_Gaoa</v>
      </c>
      <c r="J353" s="27" t="s">
        <v>80</v>
      </c>
      <c r="K353" s="27">
        <v>3.0000000000000001E-3</v>
      </c>
      <c r="L353" s="27">
        <v>4.5999999999999999E-2</v>
      </c>
      <c r="M353" s="27">
        <v>5.8999999999999997E-2</v>
      </c>
      <c r="N353" s="25">
        <f t="shared" si="38"/>
        <v>0.21418321231981838</v>
      </c>
      <c r="O353" s="25">
        <f t="shared" si="39"/>
        <v>3.2841425889038818</v>
      </c>
      <c r="P353" s="25">
        <f t="shared" si="40"/>
        <v>4.2122698422897606</v>
      </c>
      <c r="Q353" s="73">
        <f t="shared" si="37"/>
        <v>7.7105956435134599</v>
      </c>
      <c r="R353" s="25">
        <f t="shared" si="41"/>
        <v>7.7103875177509558</v>
      </c>
      <c r="S353" s="74">
        <f>INDEX(Incomplete_stream_anc_data!H:H, MATCH(Consolidated_stream_data!C353, Incomplete_stream_anc_data!B:B, 0))</f>
        <v>3</v>
      </c>
      <c r="T353">
        <f>INDEX(Incomplete_stream_anc_data!I:I, MATCH(Consolidated_stream_data!C353, Incomplete_stream_anc_data!B:B, 0))</f>
        <v>0</v>
      </c>
      <c r="U353">
        <f>INDEX(Incomplete_stream_anc_data!G:G, MATCH(Consolidated_stream_data!C353, Incomplete_stream_anc_data!B:B, 0))</f>
        <v>1.5</v>
      </c>
    </row>
    <row r="354" spans="1:21" x14ac:dyDescent="0.35">
      <c r="A354" s="16" t="s">
        <v>157</v>
      </c>
      <c r="B354" s="16" t="s">
        <v>160</v>
      </c>
      <c r="C354" s="6" t="str">
        <f t="shared" si="35"/>
        <v>Vatia_Lausaa_42937</v>
      </c>
      <c r="D354" s="167">
        <v>42937</v>
      </c>
      <c r="E354" s="27" t="s">
        <v>14</v>
      </c>
      <c r="F354" s="27" t="s">
        <v>123</v>
      </c>
      <c r="G354" s="6">
        <f>INDEX(GIS_streams!D:D, MATCH(Consolidated_stream_data!I354, GIS_streams!G:G, 0))</f>
        <v>-14.2514699999999</v>
      </c>
      <c r="H354" s="6">
        <f>INDEX(GIS_streams!C:C, MATCH(Consolidated_stream_data!I354, GIS_streams!G:G, 0))</f>
        <v>-170.673528</v>
      </c>
      <c r="I354" s="6" t="str">
        <f t="shared" si="36"/>
        <v>Vatia_Lausaa</v>
      </c>
      <c r="J354" s="27" t="s">
        <v>80</v>
      </c>
      <c r="K354" s="27">
        <v>0</v>
      </c>
      <c r="L354" s="27">
        <v>3.4000000000000002E-2</v>
      </c>
      <c r="M354" s="27">
        <v>1.4999999999999999E-2</v>
      </c>
      <c r="N354" s="25">
        <f t="shared" si="38"/>
        <v>0</v>
      </c>
      <c r="O354" s="25">
        <f t="shared" si="39"/>
        <v>2.4274097396246082</v>
      </c>
      <c r="P354" s="25">
        <f t="shared" si="40"/>
        <v>1.0709160615990918</v>
      </c>
      <c r="Q354" s="73">
        <f t="shared" si="37"/>
        <v>3.4983258012237002</v>
      </c>
      <c r="R354" s="25">
        <f t="shared" si="41"/>
        <v>3.4982371047167189</v>
      </c>
      <c r="S354" s="74">
        <f>INDEX(Incomplete_stream_anc_data!H:H, MATCH(Consolidated_stream_data!C354, Incomplete_stream_anc_data!B:B, 0))</f>
        <v>2</v>
      </c>
      <c r="T354">
        <f>INDEX(Incomplete_stream_anc_data!I:I, MATCH(Consolidated_stream_data!C354, Incomplete_stream_anc_data!B:B, 0))</f>
        <v>0</v>
      </c>
      <c r="U354">
        <f>INDEX(Incomplete_stream_anc_data!G:G, MATCH(Consolidated_stream_data!C354, Incomplete_stream_anc_data!B:B, 0))</f>
        <v>9.75</v>
      </c>
    </row>
    <row r="355" spans="1:21" x14ac:dyDescent="0.35">
      <c r="A355" s="16" t="s">
        <v>157</v>
      </c>
      <c r="B355" s="16" t="s">
        <v>160</v>
      </c>
      <c r="C355" s="6" t="str">
        <f t="shared" si="35"/>
        <v>Vatia_Faatafe_42937</v>
      </c>
      <c r="D355" s="167">
        <v>42937</v>
      </c>
      <c r="E355" s="27" t="s">
        <v>14</v>
      </c>
      <c r="F355" s="27" t="s">
        <v>121</v>
      </c>
      <c r="G355" s="6">
        <f>INDEX(GIS_streams!D:D, MATCH(Consolidated_stream_data!I355, GIS_streams!G:G, 0))</f>
        <v>-14.251433</v>
      </c>
      <c r="H355" s="6">
        <f>INDEX(GIS_streams!C:C, MATCH(Consolidated_stream_data!I355, GIS_streams!G:G, 0))</f>
        <v>-170.67263700000001</v>
      </c>
      <c r="I355" s="6" t="str">
        <f t="shared" si="36"/>
        <v>Vatia_Faatafe</v>
      </c>
      <c r="J355" s="27" t="s">
        <v>80</v>
      </c>
      <c r="K355" s="27">
        <v>1E-3</v>
      </c>
      <c r="L355" s="27">
        <v>3.2000000000000001E-2</v>
      </c>
      <c r="M355" s="27">
        <v>3.3000000000000002E-2</v>
      </c>
      <c r="N355" s="25">
        <f t="shared" si="38"/>
        <v>7.1394404106606121E-2</v>
      </c>
      <c r="O355" s="25">
        <f t="shared" si="39"/>
        <v>2.2846209314113959</v>
      </c>
      <c r="P355" s="25">
        <f t="shared" si="40"/>
        <v>2.356015335518002</v>
      </c>
      <c r="Q355" s="73">
        <f t="shared" si="37"/>
        <v>4.712030671036004</v>
      </c>
      <c r="R355" s="25">
        <f t="shared" si="41"/>
        <v>4.7119075627096354</v>
      </c>
      <c r="S355" s="74">
        <f>INDEX(Incomplete_stream_anc_data!H:H, MATCH(Consolidated_stream_data!C355, Incomplete_stream_anc_data!B:B, 0))</f>
        <v>2</v>
      </c>
      <c r="T355">
        <f>INDEX(Incomplete_stream_anc_data!I:I, MATCH(Consolidated_stream_data!C355, Incomplete_stream_anc_data!B:B, 0))</f>
        <v>0</v>
      </c>
      <c r="U355">
        <f>INDEX(Incomplete_stream_anc_data!G:G, MATCH(Consolidated_stream_data!C355, Incomplete_stream_anc_data!B:B, 0))</f>
        <v>19</v>
      </c>
    </row>
    <row r="356" spans="1:21" x14ac:dyDescent="0.35">
      <c r="A356" s="16" t="s">
        <v>157</v>
      </c>
      <c r="B356" s="16" t="s">
        <v>160</v>
      </c>
      <c r="C356" s="161" t="str">
        <f t="shared" si="35"/>
        <v>Tafeu_No name_42937</v>
      </c>
      <c r="D356" s="168">
        <v>42937</v>
      </c>
      <c r="E356" s="169" t="s">
        <v>128</v>
      </c>
      <c r="F356" s="169" t="s">
        <v>84</v>
      </c>
      <c r="G356" s="161">
        <f>INDEX(GIS_streams!D:D, MATCH(Consolidated_stream_data!I356, GIS_streams!G:G, 0))</f>
        <v>-14.254344</v>
      </c>
      <c r="H356" s="161">
        <f>INDEX(GIS_streams!C:C, MATCH(Consolidated_stream_data!I356, GIS_streams!G:G, 0))</f>
        <v>-170.68866</v>
      </c>
      <c r="I356" s="161" t="str">
        <f t="shared" si="36"/>
        <v>Tafeu_No name</v>
      </c>
      <c r="J356" s="169" t="s">
        <v>80</v>
      </c>
      <c r="K356" s="169">
        <v>0</v>
      </c>
      <c r="L356" s="169">
        <v>2.7E-2</v>
      </c>
      <c r="M356" s="169">
        <v>1.7000000000000001E-2</v>
      </c>
      <c r="N356" s="25">
        <f t="shared" si="38"/>
        <v>0</v>
      </c>
      <c r="O356" s="25">
        <f t="shared" si="39"/>
        <v>1.9276489108783652</v>
      </c>
      <c r="P356" s="25">
        <f t="shared" si="40"/>
        <v>1.2137048698123041</v>
      </c>
      <c r="Q356" s="162">
        <f t="shared" si="37"/>
        <v>3.1413537806906691</v>
      </c>
      <c r="R356" s="25">
        <f t="shared" si="41"/>
        <v>3.1412752053070374</v>
      </c>
      <c r="S356" s="163">
        <v>0</v>
      </c>
      <c r="T356" s="163">
        <v>0</v>
      </c>
      <c r="U356" s="163">
        <v>0</v>
      </c>
    </row>
    <row r="357" spans="1:21" x14ac:dyDescent="0.35">
      <c r="A357" s="2" t="s">
        <v>161</v>
      </c>
      <c r="B357" s="2" t="s">
        <v>162</v>
      </c>
      <c r="C357" s="1" t="str">
        <f t="shared" si="35"/>
        <v>Amaluia_Vaipuna_42968</v>
      </c>
      <c r="D357" s="7">
        <v>42968</v>
      </c>
      <c r="E357" s="8" t="s">
        <v>2</v>
      </c>
      <c r="F357" s="8" t="s">
        <v>79</v>
      </c>
      <c r="G357" s="1">
        <f>INDEX(GIS_streams!D:D, MATCH(Consolidated_stream_data!I357, GIS_streams!G:G, 0))</f>
        <v>-14.3336229999999</v>
      </c>
      <c r="H357" s="1">
        <f>INDEX(GIS_streams!C:C, MATCH(Consolidated_stream_data!I357, GIS_streams!G:G, 0))</f>
        <v>-170.79196300000001</v>
      </c>
      <c r="I357" s="1" t="str">
        <f t="shared" si="36"/>
        <v>Amaluia_Vaipuna</v>
      </c>
      <c r="J357" s="8" t="s">
        <v>80</v>
      </c>
      <c r="K357" s="8">
        <v>0</v>
      </c>
      <c r="L357" s="8">
        <v>5.8999999999999997E-2</v>
      </c>
      <c r="M357" s="8">
        <v>2.5999999999999999E-2</v>
      </c>
      <c r="N357" s="25">
        <f t="shared" si="38"/>
        <v>0</v>
      </c>
      <c r="O357" s="25">
        <f t="shared" si="39"/>
        <v>4.2122698422897606</v>
      </c>
      <c r="P357" s="25">
        <f t="shared" si="40"/>
        <v>1.8562545067717591</v>
      </c>
      <c r="Q357" s="25">
        <f t="shared" si="37"/>
        <v>6.0685243490615193</v>
      </c>
      <c r="R357" s="25">
        <f t="shared" si="41"/>
        <v>6.0683627804664226</v>
      </c>
      <c r="S357">
        <f>INDEX(Incomplete_stream_anc_data!H:H, MATCH(Consolidated_stream_data!C357, Incomplete_stream_anc_data!B:B, 0))</f>
        <v>2</v>
      </c>
      <c r="T357">
        <f>INDEX(Incomplete_stream_anc_data!I:I, MATCH(Consolidated_stream_data!C357, Incomplete_stream_anc_data!B:B, 0))</f>
        <v>0</v>
      </c>
      <c r="U357">
        <f>INDEX(Incomplete_stream_anc_data!G:G, MATCH(Consolidated_stream_data!C357, Incomplete_stream_anc_data!B:B, 0))</f>
        <v>6.5</v>
      </c>
    </row>
    <row r="358" spans="1:21" x14ac:dyDescent="0.35">
      <c r="A358" s="2" t="s">
        <v>161</v>
      </c>
      <c r="B358" s="2" t="s">
        <v>162</v>
      </c>
      <c r="C358" s="1" t="str">
        <f t="shared" si="35"/>
        <v>Amanave_Puna_42968</v>
      </c>
      <c r="D358" s="7">
        <v>42968</v>
      </c>
      <c r="E358" s="8" t="s">
        <v>3</v>
      </c>
      <c r="F358" s="8" t="s">
        <v>82</v>
      </c>
      <c r="G358" s="1">
        <f>INDEX(GIS_streams!D:D, MATCH(Consolidated_stream_data!I358, GIS_streams!G:G, 0))</f>
        <v>-14.325013</v>
      </c>
      <c r="H358" s="1">
        <f>INDEX(GIS_streams!C:C, MATCH(Consolidated_stream_data!I358, GIS_streams!G:G, 0))</f>
        <v>-170.831087</v>
      </c>
      <c r="I358" s="1" t="str">
        <f t="shared" si="36"/>
        <v>Amanave_Puna</v>
      </c>
      <c r="J358" s="8" t="s">
        <v>80</v>
      </c>
      <c r="K358" s="8">
        <v>1E-3</v>
      </c>
      <c r="L358" s="8">
        <v>9.0999999999999998E-2</v>
      </c>
      <c r="M358" s="8">
        <v>4.4999999999999998E-2</v>
      </c>
      <c r="N358" s="25">
        <f t="shared" si="38"/>
        <v>7.1394404106606121E-2</v>
      </c>
      <c r="O358" s="25">
        <f t="shared" si="39"/>
        <v>6.496890773701157</v>
      </c>
      <c r="P358" s="25">
        <f t="shared" si="40"/>
        <v>3.2127481847972752</v>
      </c>
      <c r="Q358" s="25">
        <f t="shared" si="37"/>
        <v>9.7810333626050383</v>
      </c>
      <c r="R358" s="25">
        <f t="shared" si="41"/>
        <v>9.7807665343271086</v>
      </c>
      <c r="S358">
        <f>INDEX(Incomplete_stream_anc_data!H:H, MATCH(Consolidated_stream_data!C358, Incomplete_stream_anc_data!B:B, 0))</f>
        <v>3</v>
      </c>
      <c r="T358">
        <f>INDEX(Incomplete_stream_anc_data!I:I, MATCH(Consolidated_stream_data!C358, Incomplete_stream_anc_data!B:B, 0))</f>
        <v>0</v>
      </c>
      <c r="U358">
        <f>INDEX(Incomplete_stream_anc_data!G:G, MATCH(Consolidated_stream_data!C358, Incomplete_stream_anc_data!B:B, 0))</f>
        <v>1</v>
      </c>
    </row>
    <row r="359" spans="1:21" x14ac:dyDescent="0.35">
      <c r="A359" s="2" t="s">
        <v>161</v>
      </c>
      <c r="B359" s="2" t="s">
        <v>162</v>
      </c>
      <c r="C359" s="1" t="str">
        <f t="shared" si="35"/>
        <v>Amanave_Laloafu_42968</v>
      </c>
      <c r="D359" s="7">
        <v>42968</v>
      </c>
      <c r="E359" s="8" t="s">
        <v>3</v>
      </c>
      <c r="F359" s="8" t="s">
        <v>81</v>
      </c>
      <c r="G359" s="1">
        <f>INDEX(GIS_streams!D:D, MATCH(Consolidated_stream_data!I359, GIS_streams!G:G, 0))</f>
        <v>-14.325937</v>
      </c>
      <c r="H359" s="1">
        <f>INDEX(GIS_streams!C:C, MATCH(Consolidated_stream_data!I359, GIS_streams!G:G, 0))</f>
        <v>-170.830352</v>
      </c>
      <c r="I359" s="1" t="str">
        <f t="shared" si="36"/>
        <v>Amanave_Laloafu</v>
      </c>
      <c r="J359" s="8" t="s">
        <v>80</v>
      </c>
      <c r="K359" s="8">
        <v>0</v>
      </c>
      <c r="L359" s="8">
        <v>3.7999999999999999E-2</v>
      </c>
      <c r="M359" s="8">
        <v>0.02</v>
      </c>
      <c r="N359" s="25">
        <f t="shared" si="38"/>
        <v>0</v>
      </c>
      <c r="O359" s="25">
        <f t="shared" si="39"/>
        <v>2.7129873560510327</v>
      </c>
      <c r="P359" s="25">
        <f t="shared" si="40"/>
        <v>1.4278880821321225</v>
      </c>
      <c r="Q359" s="25">
        <f t="shared" si="37"/>
        <v>4.140875438183155</v>
      </c>
      <c r="R359" s="25">
        <f t="shared" si="41"/>
        <v>4.1407685236541454</v>
      </c>
      <c r="S359">
        <f>INDEX(Incomplete_stream_anc_data!H:H, MATCH(Consolidated_stream_data!C359, Incomplete_stream_anc_data!B:B, 0))</f>
        <v>3</v>
      </c>
      <c r="T359">
        <f>INDEX(Incomplete_stream_anc_data!I:I, MATCH(Consolidated_stream_data!C359, Incomplete_stream_anc_data!B:B, 0))</f>
        <v>0</v>
      </c>
      <c r="U359">
        <f>INDEX(Incomplete_stream_anc_data!G:G, MATCH(Consolidated_stream_data!C359, Incomplete_stream_anc_data!B:B, 0))</f>
        <v>2.75</v>
      </c>
    </row>
    <row r="360" spans="1:21" x14ac:dyDescent="0.35">
      <c r="A360" s="2" t="s">
        <v>161</v>
      </c>
      <c r="B360" s="2" t="s">
        <v>162</v>
      </c>
      <c r="C360" s="1" t="str">
        <f t="shared" si="35"/>
        <v>Asili_Asili_42968</v>
      </c>
      <c r="D360" s="7">
        <v>42968</v>
      </c>
      <c r="E360" s="8" t="s">
        <v>83</v>
      </c>
      <c r="F360" s="8" t="s">
        <v>83</v>
      </c>
      <c r="G360" s="1">
        <f>INDEX(GIS_streams!D:D, MATCH(Consolidated_stream_data!I360, GIS_streams!G:G, 0))</f>
        <v>-14.330902</v>
      </c>
      <c r="H360" s="1">
        <f>INDEX(GIS_streams!C:C, MATCH(Consolidated_stream_data!I360, GIS_streams!G:G, 0))</f>
        <v>-170.796165</v>
      </c>
      <c r="I360" s="1" t="str">
        <f t="shared" si="36"/>
        <v>Asili_Asili</v>
      </c>
      <c r="J360" s="8" t="s">
        <v>80</v>
      </c>
      <c r="K360" s="8">
        <v>0</v>
      </c>
      <c r="L360" s="8">
        <v>3.6999999999999998E-2</v>
      </c>
      <c r="M360" s="8">
        <v>0.02</v>
      </c>
      <c r="N360" s="25">
        <f t="shared" si="38"/>
        <v>0</v>
      </c>
      <c r="O360" s="25">
        <f t="shared" si="39"/>
        <v>2.6415929519444266</v>
      </c>
      <c r="P360" s="25">
        <f t="shared" si="40"/>
        <v>1.4278880821321225</v>
      </c>
      <c r="Q360" s="25">
        <f t="shared" si="37"/>
        <v>4.0694810340765493</v>
      </c>
      <c r="R360" s="25">
        <f t="shared" si="41"/>
        <v>4.0693761437722094</v>
      </c>
      <c r="S360">
        <f>INDEX(Incomplete_stream_anc_data!H:H, MATCH(Consolidated_stream_data!C360, Incomplete_stream_anc_data!B:B, 0))</f>
        <v>3</v>
      </c>
      <c r="T360">
        <f>INDEX(Incomplete_stream_anc_data!I:I, MATCH(Consolidated_stream_data!C360, Incomplete_stream_anc_data!B:B, 0))</f>
        <v>0</v>
      </c>
      <c r="U360">
        <f>INDEX(Incomplete_stream_anc_data!G:G, MATCH(Consolidated_stream_data!C360, Incomplete_stream_anc_data!B:B, 0))</f>
        <v>28</v>
      </c>
    </row>
    <row r="361" spans="1:21" x14ac:dyDescent="0.35">
      <c r="A361" s="2" t="s">
        <v>161</v>
      </c>
      <c r="B361" s="2" t="s">
        <v>162</v>
      </c>
      <c r="C361" s="1" t="str">
        <f t="shared" si="35"/>
        <v>Fagaalu_Fagaalu_42968</v>
      </c>
      <c r="D361" s="7">
        <v>42968</v>
      </c>
      <c r="E361" s="8" t="s">
        <v>4</v>
      </c>
      <c r="F361" s="8" t="s">
        <v>4</v>
      </c>
      <c r="G361" s="1">
        <f>INDEX(GIS_streams!D:D, MATCH(Consolidated_stream_data!I361, GIS_streams!G:G, 0))</f>
        <v>-14.2914049999999</v>
      </c>
      <c r="H361" s="1">
        <f>INDEX(GIS_streams!C:C, MATCH(Consolidated_stream_data!I361, GIS_streams!G:G, 0))</f>
        <v>-170.683762</v>
      </c>
      <c r="I361" s="1" t="str">
        <f t="shared" si="36"/>
        <v>Fagaalu_Fagaalu</v>
      </c>
      <c r="J361" s="8" t="s">
        <v>80</v>
      </c>
      <c r="K361" s="8">
        <v>0</v>
      </c>
      <c r="L361" s="8">
        <v>8.5000000000000006E-2</v>
      </c>
      <c r="M361" s="8">
        <v>1.4E-2</v>
      </c>
      <c r="N361" s="25">
        <f t="shared" si="38"/>
        <v>0</v>
      </c>
      <c r="O361" s="25">
        <f t="shared" si="39"/>
        <v>6.0685243490615211</v>
      </c>
      <c r="P361" s="25">
        <f t="shared" si="40"/>
        <v>0.99952165749248578</v>
      </c>
      <c r="Q361" s="25">
        <f t="shared" si="37"/>
        <v>7.0680460065540069</v>
      </c>
      <c r="R361" s="25">
        <f t="shared" si="41"/>
        <v>7.0678560988135315</v>
      </c>
      <c r="S361">
        <f>INDEX(Incomplete_stream_anc_data!H:H, MATCH(Consolidated_stream_data!C361, Incomplete_stream_anc_data!B:B, 0))</f>
        <v>4</v>
      </c>
      <c r="T361">
        <f>INDEX(Incomplete_stream_anc_data!I:I, MATCH(Consolidated_stream_data!C361, Incomplete_stream_anc_data!B:B, 0))</f>
        <v>0</v>
      </c>
      <c r="U361">
        <f>INDEX(Incomplete_stream_anc_data!G:G, MATCH(Consolidated_stream_data!C361, Incomplete_stream_anc_data!B:B, 0))</f>
        <v>6</v>
      </c>
    </row>
    <row r="362" spans="1:21" x14ac:dyDescent="0.35">
      <c r="A362" s="2" t="s">
        <v>161</v>
      </c>
      <c r="B362" s="2" t="s">
        <v>162</v>
      </c>
      <c r="C362" s="1" t="str">
        <f t="shared" si="35"/>
        <v>Fagamalo_Matavai_42968</v>
      </c>
      <c r="D362" s="7">
        <v>42968</v>
      </c>
      <c r="E362" s="8" t="s">
        <v>85</v>
      </c>
      <c r="F362" s="8" t="s">
        <v>86</v>
      </c>
      <c r="G362" s="1">
        <f>INDEX(GIS_streams!D:D, MATCH(Consolidated_stream_data!I362, GIS_streams!G:G, 0))</f>
        <v>-14.298992</v>
      </c>
      <c r="H362" s="1">
        <f>INDEX(GIS_streams!C:C, MATCH(Consolidated_stream_data!I362, GIS_streams!G:G, 0))</f>
        <v>-170.81014400000001</v>
      </c>
      <c r="I362" s="1" t="str">
        <f t="shared" si="36"/>
        <v>Fagamalo_Matavai</v>
      </c>
      <c r="J362" s="8" t="s">
        <v>80</v>
      </c>
      <c r="K362" s="8">
        <v>0</v>
      </c>
      <c r="L362" s="8">
        <v>6.5000000000000002E-2</v>
      </c>
      <c r="M362" s="8">
        <v>0.03</v>
      </c>
      <c r="N362" s="25">
        <f t="shared" si="38"/>
        <v>0</v>
      </c>
      <c r="O362" s="25">
        <f t="shared" si="39"/>
        <v>4.6406362669293983</v>
      </c>
      <c r="P362" s="25">
        <f t="shared" si="40"/>
        <v>2.1418321231981836</v>
      </c>
      <c r="Q362" s="25">
        <f t="shared" si="37"/>
        <v>6.7824683901275815</v>
      </c>
      <c r="R362" s="25">
        <f t="shared" si="41"/>
        <v>6.7822865792857856</v>
      </c>
      <c r="S362">
        <f>INDEX(Incomplete_stream_anc_data!H:H, MATCH(Consolidated_stream_data!C362, Incomplete_stream_anc_data!B:B, 0))</f>
        <v>4</v>
      </c>
      <c r="T362">
        <f>INDEX(Incomplete_stream_anc_data!I:I, MATCH(Consolidated_stream_data!C362, Incomplete_stream_anc_data!B:B, 0))</f>
        <v>0</v>
      </c>
      <c r="U362">
        <f>INDEX(Incomplete_stream_anc_data!G:G, MATCH(Consolidated_stream_data!C362, Incomplete_stream_anc_data!B:B, 0))</f>
        <v>5.25</v>
      </c>
    </row>
    <row r="363" spans="1:21" x14ac:dyDescent="0.35">
      <c r="A363" s="2" t="s">
        <v>161</v>
      </c>
      <c r="B363" s="2" t="s">
        <v>162</v>
      </c>
      <c r="C363" s="1" t="str">
        <f t="shared" si="35"/>
        <v>Leone_Leafu_42968</v>
      </c>
      <c r="D363" s="7">
        <v>42968</v>
      </c>
      <c r="E363" s="8" t="s">
        <v>5</v>
      </c>
      <c r="F363" s="8" t="s">
        <v>87</v>
      </c>
      <c r="G363" s="1">
        <f>INDEX(GIS_streams!D:D, MATCH(Consolidated_stream_data!I363, GIS_streams!G:G, 0))</f>
        <v>-14.335437000000001</v>
      </c>
      <c r="H363" s="1">
        <f>INDEX(GIS_streams!C:C, MATCH(Consolidated_stream_data!I363, GIS_streams!G:G, 0))</f>
        <v>-170.786172999999</v>
      </c>
      <c r="I363" s="1" t="str">
        <f t="shared" si="36"/>
        <v>Leone_Leafu</v>
      </c>
      <c r="J363" s="8" t="s">
        <v>80</v>
      </c>
      <c r="K363" s="8">
        <v>0</v>
      </c>
      <c r="L363" s="8">
        <v>9.4E-2</v>
      </c>
      <c r="M363" s="8">
        <v>4.2000000000000003E-2</v>
      </c>
      <c r="N363" s="25">
        <f t="shared" si="38"/>
        <v>0</v>
      </c>
      <c r="O363" s="25">
        <f t="shared" si="39"/>
        <v>6.7110739860209758</v>
      </c>
      <c r="P363" s="25">
        <f t="shared" si="40"/>
        <v>2.9985649724774572</v>
      </c>
      <c r="Q363" s="25">
        <f t="shared" si="37"/>
        <v>9.7096389584984326</v>
      </c>
      <c r="R363" s="25">
        <f t="shared" si="41"/>
        <v>9.7093741544451717</v>
      </c>
      <c r="S363">
        <f>INDEX(Incomplete_stream_anc_data!H:H, MATCH(Consolidated_stream_data!C363, Incomplete_stream_anc_data!B:B, 0))</f>
        <v>3</v>
      </c>
      <c r="T363">
        <f>INDEX(Incomplete_stream_anc_data!I:I, MATCH(Consolidated_stream_data!C363, Incomplete_stream_anc_data!B:B, 0))</f>
        <v>0</v>
      </c>
      <c r="U363">
        <f>INDEX(Incomplete_stream_anc_data!G:G, MATCH(Consolidated_stream_data!C363, Incomplete_stream_anc_data!B:B, 0))</f>
        <v>9.5</v>
      </c>
    </row>
    <row r="364" spans="1:21" x14ac:dyDescent="0.35">
      <c r="A364" s="2" t="s">
        <v>161</v>
      </c>
      <c r="B364" s="2" t="s">
        <v>162</v>
      </c>
      <c r="C364" s="1" t="str">
        <f t="shared" si="35"/>
        <v>Maloata_Maloata_42968</v>
      </c>
      <c r="D364" s="7">
        <v>42968</v>
      </c>
      <c r="E364" s="8" t="s">
        <v>88</v>
      </c>
      <c r="F364" s="8" t="s">
        <v>88</v>
      </c>
      <c r="G364" s="1">
        <f>INDEX(GIS_streams!D:D, MATCH(Consolidated_stream_data!I364, GIS_streams!G:G, 0))</f>
        <v>-14.304018018700001</v>
      </c>
      <c r="H364" s="1">
        <f>INDEX(GIS_streams!C:C, MATCH(Consolidated_stream_data!I364, GIS_streams!G:G, 0))</f>
        <v>-170.815471132</v>
      </c>
      <c r="I364" s="1" t="str">
        <f t="shared" si="36"/>
        <v>Maloata_Maloata</v>
      </c>
      <c r="J364" s="8" t="s">
        <v>80</v>
      </c>
      <c r="K364" s="8">
        <v>0</v>
      </c>
      <c r="L364" s="8">
        <v>4.7E-2</v>
      </c>
      <c r="M364" s="8">
        <v>2.9000000000000001E-2</v>
      </c>
      <c r="N364" s="25">
        <f t="shared" si="38"/>
        <v>0</v>
      </c>
      <c r="O364" s="25">
        <f t="shared" si="39"/>
        <v>3.3555369930104879</v>
      </c>
      <c r="P364" s="25">
        <f t="shared" si="40"/>
        <v>2.0704377190915775</v>
      </c>
      <c r="Q364" s="25">
        <f t="shared" si="37"/>
        <v>5.4259747121020654</v>
      </c>
      <c r="R364" s="25">
        <f t="shared" si="41"/>
        <v>5.4258313615289975</v>
      </c>
      <c r="S364">
        <f>INDEX(Incomplete_stream_anc_data!H:H, MATCH(Consolidated_stream_data!C364, Incomplete_stream_anc_data!B:B, 0))</f>
        <v>4</v>
      </c>
      <c r="T364">
        <f>INDEX(Incomplete_stream_anc_data!I:I, MATCH(Consolidated_stream_data!C364, Incomplete_stream_anc_data!B:B, 0))</f>
        <v>0</v>
      </c>
      <c r="U364">
        <f>INDEX(Incomplete_stream_anc_data!G:G, MATCH(Consolidated_stream_data!C364, Incomplete_stream_anc_data!B:B, 0))</f>
        <v>14</v>
      </c>
    </row>
    <row r="365" spans="1:21" x14ac:dyDescent="0.35">
      <c r="A365" s="2" t="s">
        <v>161</v>
      </c>
      <c r="B365" s="2" t="s">
        <v>162</v>
      </c>
      <c r="C365" s="1" t="str">
        <f t="shared" si="35"/>
        <v>Matuu_Afuelo_42968</v>
      </c>
      <c r="D365" s="7">
        <v>42968</v>
      </c>
      <c r="E365" s="8" t="s">
        <v>89</v>
      </c>
      <c r="F365" s="8" t="s">
        <v>90</v>
      </c>
      <c r="G365" s="1">
        <f>INDEX(GIS_streams!D:D, MATCH(Consolidated_stream_data!I365, GIS_streams!G:G, 0))</f>
        <v>-14.29884</v>
      </c>
      <c r="H365" s="1">
        <f>INDEX(GIS_streams!C:C, MATCH(Consolidated_stream_data!I365, GIS_streams!G:G, 0))</f>
        <v>-170.68323899999899</v>
      </c>
      <c r="I365" s="1" t="str">
        <f t="shared" si="36"/>
        <v>Matuu_Afuelo</v>
      </c>
      <c r="J365" s="8" t="s">
        <v>80</v>
      </c>
      <c r="K365" s="8">
        <v>0</v>
      </c>
      <c r="L365" s="8">
        <v>5.1999999999999998E-2</v>
      </c>
      <c r="M365" s="8">
        <v>2.1999999999999999E-2</v>
      </c>
      <c r="N365" s="25">
        <f t="shared" si="38"/>
        <v>0</v>
      </c>
      <c r="O365" s="25">
        <f t="shared" si="39"/>
        <v>3.7125090135435181</v>
      </c>
      <c r="P365" s="25">
        <f t="shared" si="40"/>
        <v>1.5706768903453345</v>
      </c>
      <c r="Q365" s="25">
        <f t="shared" si="37"/>
        <v>5.2831859038888531</v>
      </c>
      <c r="R365" s="25">
        <f t="shared" si="41"/>
        <v>5.2830466017651254</v>
      </c>
      <c r="S365">
        <f>INDEX(Incomplete_stream_anc_data!H:H, MATCH(Consolidated_stream_data!C365, Incomplete_stream_anc_data!B:B, 0))</f>
        <v>3</v>
      </c>
      <c r="T365">
        <f>INDEX(Incomplete_stream_anc_data!I:I, MATCH(Consolidated_stream_data!C365, Incomplete_stream_anc_data!B:B, 0))</f>
        <v>0</v>
      </c>
      <c r="U365">
        <f>INDEX(Incomplete_stream_anc_data!G:G, MATCH(Consolidated_stream_data!C365, Incomplete_stream_anc_data!B:B, 0))</f>
        <v>11.5</v>
      </c>
    </row>
    <row r="366" spans="1:21" x14ac:dyDescent="0.35">
      <c r="A366" s="2" t="s">
        <v>161</v>
      </c>
      <c r="B366" s="2" t="s">
        <v>162</v>
      </c>
      <c r="C366" s="1" t="str">
        <f t="shared" si="35"/>
        <v>Nua-Seetaga_Saonapule_42968</v>
      </c>
      <c r="D366" s="7">
        <v>42968</v>
      </c>
      <c r="E366" s="8" t="s">
        <v>6</v>
      </c>
      <c r="F366" s="8" t="s">
        <v>91</v>
      </c>
      <c r="G366" s="1">
        <f>INDEX(GIS_streams!D:D, MATCH(Consolidated_stream_data!I366, GIS_streams!G:G, 0))</f>
        <v>-14.32586</v>
      </c>
      <c r="H366" s="1">
        <f>INDEX(GIS_streams!C:C, MATCH(Consolidated_stream_data!I366, GIS_streams!G:G, 0))</f>
        <v>-170.811364</v>
      </c>
      <c r="I366" s="1" t="str">
        <f t="shared" si="36"/>
        <v>Nua-Seetaga_Saonapule</v>
      </c>
      <c r="J366" s="8" t="s">
        <v>80</v>
      </c>
      <c r="K366" s="8">
        <v>0</v>
      </c>
      <c r="L366" s="8">
        <v>3.6999999999999998E-2</v>
      </c>
      <c r="M366" s="8">
        <v>0.01</v>
      </c>
      <c r="N366" s="25">
        <f t="shared" si="38"/>
        <v>0</v>
      </c>
      <c r="O366" s="25">
        <f t="shared" si="39"/>
        <v>2.6415929519444266</v>
      </c>
      <c r="P366" s="25">
        <f t="shared" si="40"/>
        <v>0.71394404106606124</v>
      </c>
      <c r="Q366" s="25">
        <f t="shared" si="37"/>
        <v>3.3555369930104879</v>
      </c>
      <c r="R366" s="25">
        <f t="shared" si="41"/>
        <v>3.3554523449528464</v>
      </c>
      <c r="S366">
        <f>INDEX(Incomplete_stream_anc_data!H:H, MATCH(Consolidated_stream_data!C366, Incomplete_stream_anc_data!B:B, 0))</f>
        <v>4</v>
      </c>
      <c r="T366">
        <f>INDEX(Incomplete_stream_anc_data!I:I, MATCH(Consolidated_stream_data!C366, Incomplete_stream_anc_data!B:B, 0))</f>
        <v>0</v>
      </c>
      <c r="U366">
        <f>INDEX(Incomplete_stream_anc_data!G:G, MATCH(Consolidated_stream_data!C366, Incomplete_stream_anc_data!B:B, 0))</f>
        <v>0</v>
      </c>
    </row>
    <row r="367" spans="1:21" x14ac:dyDescent="0.35">
      <c r="A367" s="2" t="s">
        <v>161</v>
      </c>
      <c r="B367" s="2" t="s">
        <v>162</v>
      </c>
      <c r="C367" s="1" t="str">
        <f t="shared" si="35"/>
        <v>Nuuuli_Amalie_42968</v>
      </c>
      <c r="D367" s="7">
        <v>42968</v>
      </c>
      <c r="E367" s="8" t="s">
        <v>92</v>
      </c>
      <c r="F367" s="8" t="s">
        <v>93</v>
      </c>
      <c r="G367" s="1">
        <f>INDEX(GIS_streams!D:D, MATCH(Consolidated_stream_data!I367, GIS_streams!G:G, 0))</f>
        <v>-14.310904000000001</v>
      </c>
      <c r="H367" s="1">
        <f>INDEX(GIS_streams!C:C, MATCH(Consolidated_stream_data!I367, GIS_streams!G:G, 0))</f>
        <v>-170.69734</v>
      </c>
      <c r="I367" s="1" t="str">
        <f t="shared" si="36"/>
        <v>Nuuuli_Amalie</v>
      </c>
      <c r="J367" s="8" t="s">
        <v>80</v>
      </c>
      <c r="K367" s="8">
        <v>0</v>
      </c>
      <c r="L367" s="8">
        <v>7.1999999999999995E-2</v>
      </c>
      <c r="M367" s="8">
        <v>3.5999999999999997E-2</v>
      </c>
      <c r="N367" s="25">
        <f t="shared" si="38"/>
        <v>0</v>
      </c>
      <c r="O367" s="25">
        <f t="shared" si="39"/>
        <v>5.1403970956756408</v>
      </c>
      <c r="P367" s="25">
        <f t="shared" si="40"/>
        <v>2.5701985478378204</v>
      </c>
      <c r="Q367" s="25">
        <f t="shared" si="37"/>
        <v>7.7105956435134608</v>
      </c>
      <c r="R367" s="25">
        <f t="shared" si="41"/>
        <v>7.7103875177509567</v>
      </c>
      <c r="S367">
        <f>INDEX(Incomplete_stream_anc_data!H:H, MATCH(Consolidated_stream_data!C367, Incomplete_stream_anc_data!B:B, 0))</f>
        <v>3</v>
      </c>
      <c r="T367">
        <f>INDEX(Incomplete_stream_anc_data!I:I, MATCH(Consolidated_stream_data!C367, Incomplete_stream_anc_data!B:B, 0))</f>
        <v>0</v>
      </c>
      <c r="U367">
        <f>INDEX(Incomplete_stream_anc_data!G:G, MATCH(Consolidated_stream_data!C367, Incomplete_stream_anc_data!B:B, 0))</f>
        <v>7.5</v>
      </c>
    </row>
    <row r="368" spans="1:21" x14ac:dyDescent="0.35">
      <c r="A368" s="2" t="s">
        <v>161</v>
      </c>
      <c r="B368" s="2" t="s">
        <v>162</v>
      </c>
      <c r="C368" s="1" t="str">
        <f t="shared" si="35"/>
        <v>Poloa_Vaitele_42968</v>
      </c>
      <c r="D368" s="7">
        <v>42968</v>
      </c>
      <c r="E368" s="8" t="s">
        <v>7</v>
      </c>
      <c r="F368" s="8" t="s">
        <v>94</v>
      </c>
      <c r="G368" s="1">
        <f>INDEX(GIS_streams!D:D, MATCH(Consolidated_stream_data!I368, GIS_streams!G:G, 0))</f>
        <v>-14.3142219999999</v>
      </c>
      <c r="H368" s="1">
        <f>INDEX(GIS_streams!C:C, MATCH(Consolidated_stream_data!I368, GIS_streams!G:G, 0))</f>
        <v>-170.833236</v>
      </c>
      <c r="I368" s="1" t="str">
        <f t="shared" si="36"/>
        <v>Poloa_Vaitele</v>
      </c>
      <c r="J368" s="8" t="s">
        <v>80</v>
      </c>
      <c r="K368" s="8">
        <v>1E-3</v>
      </c>
      <c r="L368" s="8">
        <v>8.2000000000000003E-2</v>
      </c>
      <c r="M368" s="8">
        <v>4.2999999999999997E-2</v>
      </c>
      <c r="N368" s="25">
        <f t="shared" si="38"/>
        <v>7.1394404106606121E-2</v>
      </c>
      <c r="O368" s="25">
        <f t="shared" si="39"/>
        <v>5.8543411367417022</v>
      </c>
      <c r="P368" s="25">
        <f t="shared" si="40"/>
        <v>3.0699593765840629</v>
      </c>
      <c r="Q368" s="25">
        <f t="shared" si="37"/>
        <v>8.9956949174323704</v>
      </c>
      <c r="R368" s="25">
        <f t="shared" si="41"/>
        <v>8.9954503556258079</v>
      </c>
      <c r="S368">
        <f>INDEX(Incomplete_stream_anc_data!H:H, MATCH(Consolidated_stream_data!C368, Incomplete_stream_anc_data!B:B, 0))</f>
        <v>4</v>
      </c>
      <c r="T368">
        <f>INDEX(Incomplete_stream_anc_data!I:I, MATCH(Consolidated_stream_data!C368, Incomplete_stream_anc_data!B:B, 0))</f>
        <v>0</v>
      </c>
      <c r="U368">
        <f>INDEX(Incomplete_stream_anc_data!G:G, MATCH(Consolidated_stream_data!C368, Incomplete_stream_anc_data!B:B, 0))</f>
        <v>6</v>
      </c>
    </row>
    <row r="369" spans="1:21" x14ac:dyDescent="0.35">
      <c r="A369" s="2" t="s">
        <v>161</v>
      </c>
      <c r="B369" s="2" t="s">
        <v>163</v>
      </c>
      <c r="C369" s="1" t="str">
        <f t="shared" si="35"/>
        <v>Alega_Alega_42969</v>
      </c>
      <c r="D369" s="7">
        <v>42969</v>
      </c>
      <c r="E369" s="8" t="s">
        <v>8</v>
      </c>
      <c r="F369" s="8" t="s">
        <v>8</v>
      </c>
      <c r="G369" s="1">
        <f>INDEX(GIS_streams!D:D, MATCH(Consolidated_stream_data!I369, GIS_streams!G:G, 0))</f>
        <v>-14.2798789999999</v>
      </c>
      <c r="H369" s="1">
        <f>INDEX(GIS_streams!C:C, MATCH(Consolidated_stream_data!I369, GIS_streams!G:G, 0))</f>
        <v>-170.637811</v>
      </c>
      <c r="I369" s="1" t="str">
        <f t="shared" si="36"/>
        <v>Alega_Alega</v>
      </c>
      <c r="J369" s="8" t="s">
        <v>80</v>
      </c>
      <c r="K369" s="8">
        <v>0</v>
      </c>
      <c r="L369" s="8">
        <v>9.2999999999999999E-2</v>
      </c>
      <c r="M369" s="8">
        <v>2.3E-2</v>
      </c>
      <c r="N369" s="25">
        <f t="shared" si="38"/>
        <v>0</v>
      </c>
      <c r="O369" s="25">
        <f t="shared" si="39"/>
        <v>6.6396795819143692</v>
      </c>
      <c r="P369" s="25">
        <f t="shared" si="40"/>
        <v>1.6420712944519409</v>
      </c>
      <c r="Q369" s="25">
        <f t="shared" si="37"/>
        <v>8.2817508763663099</v>
      </c>
      <c r="R369" s="25">
        <f t="shared" si="41"/>
        <v>8.2815265568064476</v>
      </c>
      <c r="S369">
        <f>INDEX(Incomplete_stream_anc_data!H:H, MATCH(Consolidated_stream_data!C369, Incomplete_stream_anc_data!B:B, 0))</f>
        <v>4</v>
      </c>
      <c r="T369">
        <f>INDEX(Incomplete_stream_anc_data!I:I, MATCH(Consolidated_stream_data!C369, Incomplete_stream_anc_data!B:B, 0))</f>
        <v>0</v>
      </c>
      <c r="U369">
        <f>INDEX(Incomplete_stream_anc_data!G:G, MATCH(Consolidated_stream_data!C369, Incomplete_stream_anc_data!B:B, 0))</f>
        <v>5</v>
      </c>
    </row>
    <row r="370" spans="1:21" x14ac:dyDescent="0.35">
      <c r="A370" s="2" t="s">
        <v>161</v>
      </c>
      <c r="B370" s="2" t="s">
        <v>163</v>
      </c>
      <c r="C370" s="1" t="str">
        <f t="shared" si="35"/>
        <v>Alofau_Nuu_42969</v>
      </c>
      <c r="D370" s="7">
        <v>42969</v>
      </c>
      <c r="E370" s="8" t="s">
        <v>96</v>
      </c>
      <c r="F370" s="8" t="s">
        <v>98</v>
      </c>
      <c r="G370" s="1">
        <f>INDEX(GIS_streams!D:D, MATCH(Consolidated_stream_data!I370, GIS_streams!G:G, 0))</f>
        <v>-14.276094000000001</v>
      </c>
      <c r="H370" s="1">
        <f>INDEX(GIS_streams!C:C, MATCH(Consolidated_stream_data!I370, GIS_streams!G:G, 0))</f>
        <v>-170.60317699999899</v>
      </c>
      <c r="I370" s="1" t="str">
        <f t="shared" si="36"/>
        <v>Alofau_Nuu</v>
      </c>
      <c r="J370" s="8" t="s">
        <v>80</v>
      </c>
      <c r="K370" s="8">
        <v>1.6E-2</v>
      </c>
      <c r="L370" s="8">
        <v>0.1</v>
      </c>
      <c r="M370" s="8">
        <v>0.09</v>
      </c>
      <c r="N370" s="25">
        <f t="shared" si="38"/>
        <v>1.1423104657056979</v>
      </c>
      <c r="O370" s="25">
        <f t="shared" si="39"/>
        <v>7.1394404106606126</v>
      </c>
      <c r="P370" s="25">
        <f t="shared" si="40"/>
        <v>6.4254963695945504</v>
      </c>
      <c r="Q370" s="25">
        <f t="shared" si="37"/>
        <v>14.707247245960861</v>
      </c>
      <c r="R370" s="25">
        <f t="shared" si="41"/>
        <v>14.70684074618071</v>
      </c>
      <c r="S370">
        <f>INDEX(Incomplete_stream_anc_data!H:H, MATCH(Consolidated_stream_data!C370, Incomplete_stream_anc_data!B:B, 0))</f>
        <v>3</v>
      </c>
      <c r="T370">
        <f>INDEX(Incomplete_stream_anc_data!I:I, MATCH(Consolidated_stream_data!C370, Incomplete_stream_anc_data!B:B, 0))</f>
        <v>0</v>
      </c>
      <c r="U370">
        <f>INDEX(Incomplete_stream_anc_data!G:G, MATCH(Consolidated_stream_data!C370, Incomplete_stream_anc_data!B:B, 0))</f>
        <v>2.5</v>
      </c>
    </row>
    <row r="371" spans="1:21" x14ac:dyDescent="0.35">
      <c r="A371" s="2" t="s">
        <v>161</v>
      </c>
      <c r="B371" s="2" t="s">
        <v>163</v>
      </c>
      <c r="C371" s="1" t="str">
        <f t="shared" si="35"/>
        <v>Alofau_Fogalilima_42969</v>
      </c>
      <c r="D371" s="7">
        <v>42969</v>
      </c>
      <c r="E371" s="8" t="s">
        <v>96</v>
      </c>
      <c r="F371" s="8" t="s">
        <v>97</v>
      </c>
      <c r="G371" s="1">
        <f>INDEX(GIS_streams!D:D, MATCH(Consolidated_stream_data!I371, GIS_streams!G:G, 0))</f>
        <v>-14.2735679999999</v>
      </c>
      <c r="H371" s="1">
        <f>INDEX(GIS_streams!C:C, MATCH(Consolidated_stream_data!I371, GIS_streams!G:G, 0))</f>
        <v>-170.60415</v>
      </c>
      <c r="I371" s="1" t="str">
        <f t="shared" si="36"/>
        <v>Alofau_Fogalilima</v>
      </c>
      <c r="J371" s="8" t="s">
        <v>80</v>
      </c>
      <c r="K371" s="8">
        <v>2E-3</v>
      </c>
      <c r="L371" s="8">
        <v>0.05</v>
      </c>
      <c r="M371" s="8">
        <v>0.10199999999999999</v>
      </c>
      <c r="N371" s="25">
        <f t="shared" si="38"/>
        <v>0.14278880821321224</v>
      </c>
      <c r="O371" s="25">
        <f t="shared" si="39"/>
        <v>3.5697202053303063</v>
      </c>
      <c r="P371" s="25">
        <f t="shared" si="40"/>
        <v>7.282229218873824</v>
      </c>
      <c r="Q371" s="25">
        <f t="shared" si="37"/>
        <v>10.994738232417342</v>
      </c>
      <c r="R371" s="25">
        <f t="shared" si="41"/>
        <v>14.799106381175481</v>
      </c>
      <c r="S371">
        <f>INDEX(Incomplete_stream_anc_data!H:H, MATCH(Consolidated_stream_data!C371, Incomplete_stream_anc_data!B:B, 0))</f>
        <v>2</v>
      </c>
      <c r="T371">
        <f>INDEX(Incomplete_stream_anc_data!I:I, MATCH(Consolidated_stream_data!C371, Incomplete_stream_anc_data!B:B, 0))</f>
        <v>9.3000000000000007</v>
      </c>
      <c r="U371">
        <f>INDEX(Incomplete_stream_anc_data!G:G, MATCH(Consolidated_stream_data!C371, Incomplete_stream_anc_data!B:B, 0))</f>
        <v>13.75</v>
      </c>
    </row>
    <row r="372" spans="1:21" x14ac:dyDescent="0.35">
      <c r="A372" s="2" t="s">
        <v>161</v>
      </c>
      <c r="B372" s="2" t="s">
        <v>163</v>
      </c>
      <c r="C372" s="1" t="str">
        <f t="shared" si="35"/>
        <v>Amaua_No name_42969</v>
      </c>
      <c r="D372" s="7">
        <v>42969</v>
      </c>
      <c r="E372" s="8" t="s">
        <v>10</v>
      </c>
      <c r="F372" s="8" t="s">
        <v>84</v>
      </c>
      <c r="G372" s="1">
        <f>INDEX(GIS_streams!D:D, MATCH(Consolidated_stream_data!I372, GIS_streams!G:G, 0))</f>
        <v>-14.272437</v>
      </c>
      <c r="H372" s="1">
        <f>INDEX(GIS_streams!C:C, MATCH(Consolidated_stream_data!I372, GIS_streams!G:G, 0))</f>
        <v>-170.623662</v>
      </c>
      <c r="I372" s="1" t="str">
        <f t="shared" si="36"/>
        <v>Amaua_No name</v>
      </c>
      <c r="J372" s="8" t="s">
        <v>80</v>
      </c>
      <c r="K372" s="8">
        <v>0</v>
      </c>
      <c r="L372" s="8">
        <v>4.1000000000000002E-2</v>
      </c>
      <c r="M372" s="8">
        <v>2.3E-2</v>
      </c>
      <c r="N372" s="25">
        <f t="shared" si="38"/>
        <v>0</v>
      </c>
      <c r="O372" s="25">
        <f t="shared" si="39"/>
        <v>2.9271705683708511</v>
      </c>
      <c r="P372" s="25">
        <f t="shared" si="40"/>
        <v>1.6420712944519409</v>
      </c>
      <c r="Q372" s="25">
        <f t="shared" si="37"/>
        <v>4.5692418628227918</v>
      </c>
      <c r="R372" s="25">
        <f t="shared" si="41"/>
        <v>4.5691228029457625</v>
      </c>
      <c r="S372">
        <f>INDEX(Incomplete_stream_anc_data!H:H, MATCH(Consolidated_stream_data!C372, Incomplete_stream_anc_data!B:B, 0))</f>
        <v>3</v>
      </c>
      <c r="T372">
        <f>INDEX(Incomplete_stream_anc_data!I:I, MATCH(Consolidated_stream_data!C372, Incomplete_stream_anc_data!B:B, 0))</f>
        <v>0</v>
      </c>
      <c r="U372">
        <f>INDEX(Incomplete_stream_anc_data!G:G, MATCH(Consolidated_stream_data!C372, Incomplete_stream_anc_data!B:B, 0))</f>
        <v>5.5</v>
      </c>
    </row>
    <row r="373" spans="1:21" x14ac:dyDescent="0.35">
      <c r="A373" s="2" t="s">
        <v>161</v>
      </c>
      <c r="B373" s="2" t="s">
        <v>163</v>
      </c>
      <c r="C373" s="1" t="str">
        <f t="shared" si="35"/>
        <v>Amouli_Televai_42969</v>
      </c>
      <c r="D373" s="7">
        <v>42969</v>
      </c>
      <c r="E373" s="8" t="s">
        <v>9</v>
      </c>
      <c r="F373" s="8" t="s">
        <v>100</v>
      </c>
      <c r="G373" s="1">
        <f>INDEX(GIS_streams!D:D, MATCH(Consolidated_stream_data!I373, GIS_streams!G:G, 0))</f>
        <v>-14.273113</v>
      </c>
      <c r="H373" s="1">
        <f>INDEX(GIS_streams!C:C, MATCH(Consolidated_stream_data!I373, GIS_streams!G:G, 0))</f>
        <v>-170.58319700000001</v>
      </c>
      <c r="I373" s="1" t="str">
        <f t="shared" si="36"/>
        <v>Amouli_Televai</v>
      </c>
      <c r="J373" s="8" t="s">
        <v>80</v>
      </c>
      <c r="K373" s="8">
        <v>1E-3</v>
      </c>
      <c r="L373" s="8">
        <v>4.7E-2</v>
      </c>
      <c r="M373" s="8">
        <v>2.5999999999999999E-2</v>
      </c>
      <c r="N373" s="25">
        <f t="shared" si="38"/>
        <v>7.1394404106606121E-2</v>
      </c>
      <c r="O373" s="25">
        <f t="shared" si="39"/>
        <v>3.3555369930104879</v>
      </c>
      <c r="P373" s="25">
        <f t="shared" si="40"/>
        <v>1.8562545067717591</v>
      </c>
      <c r="Q373" s="25">
        <f t="shared" si="37"/>
        <v>5.2831859038888531</v>
      </c>
      <c r="R373" s="25">
        <f t="shared" si="41"/>
        <v>5.2830466017651254</v>
      </c>
      <c r="S373">
        <f>INDEX(Incomplete_stream_anc_data!H:H, MATCH(Consolidated_stream_data!C373, Incomplete_stream_anc_data!B:B, 0))</f>
        <v>2</v>
      </c>
      <c r="T373">
        <f>INDEX(Incomplete_stream_anc_data!I:I, MATCH(Consolidated_stream_data!C373, Incomplete_stream_anc_data!B:B, 0))</f>
        <v>0</v>
      </c>
      <c r="U373">
        <f>INDEX(Incomplete_stream_anc_data!G:G, MATCH(Consolidated_stream_data!C373, Incomplete_stream_anc_data!B:B, 0))</f>
        <v>7</v>
      </c>
    </row>
    <row r="374" spans="1:21" x14ac:dyDescent="0.35">
      <c r="A374" s="2" t="s">
        <v>161</v>
      </c>
      <c r="B374" s="2" t="s">
        <v>163</v>
      </c>
      <c r="C374" s="1" t="str">
        <f t="shared" si="35"/>
        <v>Amouli_Laloi_42969</v>
      </c>
      <c r="D374" s="7">
        <v>42969</v>
      </c>
      <c r="E374" s="8" t="s">
        <v>9</v>
      </c>
      <c r="F374" s="8" t="s">
        <v>99</v>
      </c>
      <c r="G374" s="1">
        <f>INDEX(GIS_streams!D:D, MATCH(Consolidated_stream_data!I374, GIS_streams!G:G, 0))</f>
        <v>-14.273793</v>
      </c>
      <c r="H374" s="1">
        <f>INDEX(GIS_streams!C:C, MATCH(Consolidated_stream_data!I374, GIS_streams!G:G, 0))</f>
        <v>-170.58573999999899</v>
      </c>
      <c r="I374" s="1" t="str">
        <f t="shared" si="36"/>
        <v>Amouli_Laloi</v>
      </c>
      <c r="J374" s="8" t="s">
        <v>80</v>
      </c>
      <c r="K374" s="8">
        <v>1E-3</v>
      </c>
      <c r="L374" s="8">
        <v>4.3999999999999997E-2</v>
      </c>
      <c r="M374" s="8">
        <v>3.5000000000000003E-2</v>
      </c>
      <c r="N374" s="25">
        <f t="shared" si="38"/>
        <v>7.1394404106606121E-2</v>
      </c>
      <c r="O374" s="25">
        <f t="shared" si="39"/>
        <v>3.1413537806906691</v>
      </c>
      <c r="P374" s="25">
        <f t="shared" si="40"/>
        <v>2.4988041437312147</v>
      </c>
      <c r="Q374" s="25">
        <f t="shared" si="37"/>
        <v>5.711552328528489</v>
      </c>
      <c r="R374" s="25">
        <f t="shared" si="41"/>
        <v>5.7114008810567416</v>
      </c>
      <c r="S374">
        <f>INDEX(Incomplete_stream_anc_data!H:H, MATCH(Consolidated_stream_data!C374, Incomplete_stream_anc_data!B:B, 0))</f>
        <v>2</v>
      </c>
      <c r="T374">
        <f>INDEX(Incomplete_stream_anc_data!I:I, MATCH(Consolidated_stream_data!C374, Incomplete_stream_anc_data!B:B, 0))</f>
        <v>0</v>
      </c>
      <c r="U374">
        <f>INDEX(Incomplete_stream_anc_data!G:G, MATCH(Consolidated_stream_data!C374, Incomplete_stream_anc_data!B:B, 0))</f>
        <v>12</v>
      </c>
    </row>
    <row r="375" spans="1:21" x14ac:dyDescent="0.35">
      <c r="A375" s="2" t="s">
        <v>161</v>
      </c>
      <c r="B375" s="2" t="s">
        <v>163</v>
      </c>
      <c r="C375" s="1" t="str">
        <f t="shared" si="35"/>
        <v>Aoa_Tapua_42969</v>
      </c>
      <c r="D375" s="7">
        <v>42969</v>
      </c>
      <c r="E375" s="8" t="s">
        <v>15</v>
      </c>
      <c r="F375" s="8" t="s">
        <v>101</v>
      </c>
      <c r="G375" s="1">
        <f>INDEX(GIS_streams!D:D, MATCH(Consolidated_stream_data!I375, GIS_streams!G:G, 0))</f>
        <v>-14.2611589999999</v>
      </c>
      <c r="H375" s="1">
        <f>INDEX(GIS_streams!C:C, MATCH(Consolidated_stream_data!I375, GIS_streams!G:G, 0))</f>
        <v>-170.586556</v>
      </c>
      <c r="I375" s="1" t="str">
        <f t="shared" si="36"/>
        <v>Aoa_Tapua</v>
      </c>
      <c r="J375" s="8" t="s">
        <v>80</v>
      </c>
      <c r="K375" s="8">
        <v>5.0000000000000001E-3</v>
      </c>
      <c r="L375" s="8">
        <v>6.4000000000000001E-2</v>
      </c>
      <c r="M375" s="8">
        <v>0.13200000000000001</v>
      </c>
      <c r="N375" s="25">
        <f t="shared" si="38"/>
        <v>0.35697202053303062</v>
      </c>
      <c r="O375" s="25">
        <f t="shared" si="39"/>
        <v>4.5692418628227918</v>
      </c>
      <c r="P375" s="25">
        <f t="shared" si="40"/>
        <v>9.4240613420720081</v>
      </c>
      <c r="Q375" s="25">
        <f t="shared" si="37"/>
        <v>14.350275225427831</v>
      </c>
      <c r="R375" s="25">
        <f t="shared" si="41"/>
        <v>14.349878846771029</v>
      </c>
      <c r="S375">
        <f>INDEX(Incomplete_stream_anc_data!H:H, MATCH(Consolidated_stream_data!C375, Incomplete_stream_anc_data!B:B, 0))</f>
        <v>2</v>
      </c>
      <c r="T375">
        <f>INDEX(Incomplete_stream_anc_data!I:I, MATCH(Consolidated_stream_data!C375, Incomplete_stream_anc_data!B:B, 0))</f>
        <v>0</v>
      </c>
      <c r="U375">
        <f>INDEX(Incomplete_stream_anc_data!G:G, MATCH(Consolidated_stream_data!C375, Incomplete_stream_anc_data!B:B, 0))</f>
        <v>1.75</v>
      </c>
    </row>
    <row r="376" spans="1:21" x14ac:dyDescent="0.35">
      <c r="A376" s="2" t="s">
        <v>161</v>
      </c>
      <c r="B376" s="2" t="s">
        <v>163</v>
      </c>
      <c r="C376" s="1" t="str">
        <f t="shared" si="35"/>
        <v>Aoa_Vaitolu_42969</v>
      </c>
      <c r="D376" s="7">
        <v>42969</v>
      </c>
      <c r="E376" s="8" t="s">
        <v>15</v>
      </c>
      <c r="F376" s="8" t="s">
        <v>102</v>
      </c>
      <c r="G376" s="1">
        <f>INDEX(GIS_streams!D:D, MATCH(Consolidated_stream_data!I376, GIS_streams!G:G, 0))</f>
        <v>-14.2622319999999</v>
      </c>
      <c r="H376" s="1">
        <f>INDEX(GIS_streams!C:C, MATCH(Consolidated_stream_data!I376, GIS_streams!G:G, 0))</f>
        <v>-170.58982900000001</v>
      </c>
      <c r="I376" s="1" t="str">
        <f t="shared" si="36"/>
        <v>Aoa_Vaitolu</v>
      </c>
      <c r="J376" s="8" t="s">
        <v>80</v>
      </c>
      <c r="K376" s="8">
        <v>5.0000000000000001E-3</v>
      </c>
      <c r="L376" s="8">
        <v>0.19800000000000001</v>
      </c>
      <c r="M376" s="8">
        <v>2.5999999999999999E-2</v>
      </c>
      <c r="N376" s="25">
        <f t="shared" si="38"/>
        <v>0.35697202053303062</v>
      </c>
      <c r="O376" s="25">
        <f t="shared" si="39"/>
        <v>14.136092013108012</v>
      </c>
      <c r="P376" s="25">
        <f t="shared" si="40"/>
        <v>1.8562545067717591</v>
      </c>
      <c r="Q376" s="25">
        <f t="shared" si="37"/>
        <v>16.349318540412803</v>
      </c>
      <c r="R376" s="25">
        <f t="shared" si="41"/>
        <v>16.348865483465243</v>
      </c>
      <c r="S376">
        <f>INDEX(Incomplete_stream_anc_data!H:H, MATCH(Consolidated_stream_data!C376, Incomplete_stream_anc_data!B:B, 0))</f>
        <v>3</v>
      </c>
      <c r="T376">
        <f>INDEX(Incomplete_stream_anc_data!I:I, MATCH(Consolidated_stream_data!C376, Incomplete_stream_anc_data!B:B, 0))</f>
        <v>0</v>
      </c>
      <c r="U376">
        <f>INDEX(Incomplete_stream_anc_data!G:G, MATCH(Consolidated_stream_data!C376, Incomplete_stream_anc_data!B:B, 0))</f>
        <v>0</v>
      </c>
    </row>
    <row r="377" spans="1:21" x14ac:dyDescent="0.35">
      <c r="A377" s="2" t="s">
        <v>161</v>
      </c>
      <c r="B377" s="2" t="s">
        <v>163</v>
      </c>
      <c r="C377" s="1" t="str">
        <f t="shared" si="35"/>
        <v>Fagaitua_Tialu_42969</v>
      </c>
      <c r="D377" s="7">
        <v>42969</v>
      </c>
      <c r="E377" s="8" t="s">
        <v>103</v>
      </c>
      <c r="F377" s="8" t="s">
        <v>104</v>
      </c>
      <c r="G377" s="1">
        <f>INDEX(GIS_streams!D:D, MATCH(Consolidated_stream_data!I377, GIS_streams!G:G, 0))</f>
        <v>-14.268012000000001</v>
      </c>
      <c r="H377" s="1">
        <f>INDEX(GIS_streams!C:C, MATCH(Consolidated_stream_data!I377, GIS_streams!G:G, 0))</f>
        <v>-170.612202999999</v>
      </c>
      <c r="I377" s="1" t="str">
        <f t="shared" si="36"/>
        <v>Fagaitua_Tialu</v>
      </c>
      <c r="J377" s="8" t="s">
        <v>80</v>
      </c>
      <c r="K377" s="8">
        <v>2E-3</v>
      </c>
      <c r="L377" s="8">
        <v>4.3999999999999997E-2</v>
      </c>
      <c r="M377" s="8">
        <v>2.1999999999999999E-2</v>
      </c>
      <c r="N377" s="25">
        <f t="shared" si="38"/>
        <v>0.14278880821321224</v>
      </c>
      <c r="O377" s="25">
        <f t="shared" si="39"/>
        <v>3.1413537806906691</v>
      </c>
      <c r="P377" s="25">
        <f t="shared" si="40"/>
        <v>1.5706768903453345</v>
      </c>
      <c r="Q377" s="25">
        <f t="shared" si="37"/>
        <v>4.8548194792492163</v>
      </c>
      <c r="R377" s="25">
        <f t="shared" si="41"/>
        <v>4.8546923224735075</v>
      </c>
      <c r="S377">
        <f>INDEX(Incomplete_stream_anc_data!H:H, MATCH(Consolidated_stream_data!C377, Incomplete_stream_anc_data!B:B, 0))</f>
        <v>2</v>
      </c>
      <c r="T377">
        <f>INDEX(Incomplete_stream_anc_data!I:I, MATCH(Consolidated_stream_data!C377, Incomplete_stream_anc_data!B:B, 0))</f>
        <v>0</v>
      </c>
      <c r="U377">
        <f>INDEX(Incomplete_stream_anc_data!G:G, MATCH(Consolidated_stream_data!C377, Incomplete_stream_anc_data!B:B, 0))</f>
        <v>11.5</v>
      </c>
    </row>
    <row r="378" spans="1:21" x14ac:dyDescent="0.35">
      <c r="A378" s="2" t="s">
        <v>161</v>
      </c>
      <c r="B378" s="2" t="s">
        <v>163</v>
      </c>
      <c r="C378" s="1" t="str">
        <f t="shared" si="35"/>
        <v>Fagaitua_Siapapa_42969</v>
      </c>
      <c r="D378" s="7">
        <v>42969</v>
      </c>
      <c r="E378" s="8" t="s">
        <v>103</v>
      </c>
      <c r="F378" s="8" t="s">
        <v>105</v>
      </c>
      <c r="G378" s="1">
        <f>INDEX(GIS_streams!D:D, MATCH(Consolidated_stream_data!I378, GIS_streams!G:G, 0))</f>
        <v>-14.267779000000001</v>
      </c>
      <c r="H378" s="1">
        <f>INDEX(GIS_streams!C:C, MATCH(Consolidated_stream_data!I378, GIS_streams!G:G, 0))</f>
        <v>-170.61465899999899</v>
      </c>
      <c r="I378" s="1" t="str">
        <f t="shared" si="36"/>
        <v>Fagaitua_Siapapa</v>
      </c>
      <c r="J378" s="8" t="s">
        <v>80</v>
      </c>
      <c r="K378" s="8">
        <v>5.0000000000000001E-3</v>
      </c>
      <c r="L378" s="8">
        <v>4.9000000000000002E-2</v>
      </c>
      <c r="M378" s="8">
        <v>0.123</v>
      </c>
      <c r="N378" s="25">
        <f t="shared" si="38"/>
        <v>0.35697202053303062</v>
      </c>
      <c r="O378" s="25">
        <f t="shared" si="39"/>
        <v>3.4983258012237002</v>
      </c>
      <c r="P378" s="25">
        <f t="shared" si="40"/>
        <v>8.7815117051125533</v>
      </c>
      <c r="Q378" s="25">
        <f t="shared" si="37"/>
        <v>12.636809526869284</v>
      </c>
      <c r="R378" s="25">
        <f t="shared" si="41"/>
        <v>17.490621495969638</v>
      </c>
      <c r="S378">
        <f>INDEX(Incomplete_stream_anc_data!H:H, MATCH(Consolidated_stream_data!C378, Incomplete_stream_anc_data!B:B, 0))</f>
        <v>1</v>
      </c>
      <c r="T378">
        <f>INDEX(Incomplete_stream_anc_data!I:I, MATCH(Consolidated_stream_data!C378, Incomplete_stream_anc_data!B:B, 0))</f>
        <v>10</v>
      </c>
      <c r="U378">
        <f>INDEX(Incomplete_stream_anc_data!G:G, MATCH(Consolidated_stream_data!C378, Incomplete_stream_anc_data!B:B, 0))</f>
        <v>0.25</v>
      </c>
    </row>
    <row r="379" spans="1:21" x14ac:dyDescent="0.35">
      <c r="A379" s="2" t="s">
        <v>161</v>
      </c>
      <c r="B379" s="2" t="s">
        <v>163</v>
      </c>
      <c r="C379" s="1" t="str">
        <f t="shared" si="35"/>
        <v>Laulii_Vaitele_42969</v>
      </c>
      <c r="D379" s="7">
        <v>42969</v>
      </c>
      <c r="E379" s="8" t="s">
        <v>11</v>
      </c>
      <c r="F379" s="8" t="s">
        <v>94</v>
      </c>
      <c r="G379" s="1">
        <f>INDEX(GIS_streams!D:D, MATCH(Consolidated_stream_data!I379, GIS_streams!G:G, 0))</f>
        <v>-14.2878969999999</v>
      </c>
      <c r="H379" s="1">
        <f>INDEX(GIS_streams!C:C, MATCH(Consolidated_stream_data!I379, GIS_streams!G:G, 0))</f>
        <v>-170.653075</v>
      </c>
      <c r="I379" s="1" t="str">
        <f t="shared" si="36"/>
        <v>Laulii_Vaitele</v>
      </c>
      <c r="J379" s="8" t="s">
        <v>80</v>
      </c>
      <c r="K379" s="8">
        <v>1E-3</v>
      </c>
      <c r="L379" s="8">
        <v>7.0999999999999994E-2</v>
      </c>
      <c r="M379" s="8">
        <v>4.2999999999999997E-2</v>
      </c>
      <c r="N379" s="25">
        <f t="shared" si="38"/>
        <v>7.1394404106606121E-2</v>
      </c>
      <c r="O379" s="25">
        <f t="shared" si="39"/>
        <v>5.0690026915690343</v>
      </c>
      <c r="P379" s="25">
        <f t="shared" si="40"/>
        <v>3.0699593765840629</v>
      </c>
      <c r="Q379" s="25">
        <f t="shared" si="37"/>
        <v>8.2103564722597024</v>
      </c>
      <c r="R379" s="25">
        <f t="shared" si="41"/>
        <v>8.2101341769245089</v>
      </c>
      <c r="S379">
        <f>INDEX(Incomplete_stream_anc_data!H:H, MATCH(Consolidated_stream_data!C379, Incomplete_stream_anc_data!B:B, 0))</f>
        <v>4</v>
      </c>
      <c r="T379">
        <f>INDEX(Incomplete_stream_anc_data!I:I, MATCH(Consolidated_stream_data!C379, Incomplete_stream_anc_data!B:B, 0))</f>
        <v>0</v>
      </c>
      <c r="U379">
        <f>INDEX(Incomplete_stream_anc_data!G:G, MATCH(Consolidated_stream_data!C379, Incomplete_stream_anc_data!B:B, 0))</f>
        <v>8.75</v>
      </c>
    </row>
    <row r="380" spans="1:21" x14ac:dyDescent="0.35">
      <c r="A380" s="2" t="s">
        <v>161</v>
      </c>
      <c r="B380" s="2" t="s">
        <v>163</v>
      </c>
      <c r="C380" s="1" t="str">
        <f t="shared" si="35"/>
        <v>Masausi_Vaipito_42969</v>
      </c>
      <c r="D380" s="7">
        <v>42969</v>
      </c>
      <c r="E380" s="8" t="s">
        <v>107</v>
      </c>
      <c r="F380" s="8" t="s">
        <v>109</v>
      </c>
      <c r="G380" s="1">
        <f>INDEX(GIS_streams!D:D, MATCH(Consolidated_stream_data!I380, GIS_streams!G:G, 0))</f>
        <v>-14.259080000000001</v>
      </c>
      <c r="H380" s="1">
        <f>INDEX(GIS_streams!C:C, MATCH(Consolidated_stream_data!I380, GIS_streams!G:G, 0))</f>
        <v>-170.606361999999</v>
      </c>
      <c r="I380" s="1" t="str">
        <f t="shared" si="36"/>
        <v>Masausi_Vaipito</v>
      </c>
      <c r="J380" s="8" t="s">
        <v>80</v>
      </c>
      <c r="K380" s="8">
        <v>0</v>
      </c>
      <c r="L380" s="8">
        <v>4.7E-2</v>
      </c>
      <c r="M380" s="8">
        <v>2.8000000000000001E-2</v>
      </c>
      <c r="N380" s="25">
        <f t="shared" si="38"/>
        <v>0</v>
      </c>
      <c r="O380" s="25">
        <f t="shared" si="39"/>
        <v>3.3555369930104879</v>
      </c>
      <c r="P380" s="25">
        <f t="shared" si="40"/>
        <v>1.9990433149849716</v>
      </c>
      <c r="Q380" s="25">
        <f t="shared" si="37"/>
        <v>5.3545803079954597</v>
      </c>
      <c r="R380" s="25">
        <f t="shared" si="41"/>
        <v>5.3544389816470614</v>
      </c>
      <c r="S380">
        <f>INDEX(Incomplete_stream_anc_data!H:H, MATCH(Consolidated_stream_data!C380, Incomplete_stream_anc_data!B:B, 0))</f>
        <v>3</v>
      </c>
      <c r="T380">
        <f>INDEX(Incomplete_stream_anc_data!I:I, MATCH(Consolidated_stream_data!C380, Incomplete_stream_anc_data!B:B, 0))</f>
        <v>0</v>
      </c>
      <c r="U380">
        <f>INDEX(Incomplete_stream_anc_data!G:G, MATCH(Consolidated_stream_data!C380, Incomplete_stream_anc_data!B:B, 0))</f>
        <v>26.25</v>
      </c>
    </row>
    <row r="381" spans="1:21" x14ac:dyDescent="0.35">
      <c r="A381" s="2" t="s">
        <v>161</v>
      </c>
      <c r="B381" s="2" t="s">
        <v>163</v>
      </c>
      <c r="C381" s="1" t="str">
        <f t="shared" si="35"/>
        <v>Masausi_Panata_42969</v>
      </c>
      <c r="D381" s="7">
        <v>42969</v>
      </c>
      <c r="E381" s="8" t="s">
        <v>107</v>
      </c>
      <c r="F381" s="8" t="s">
        <v>108</v>
      </c>
      <c r="G381" s="1">
        <f>INDEX(GIS_streams!D:D, MATCH(Consolidated_stream_data!I381, GIS_streams!G:G, 0))</f>
        <v>-14.258925</v>
      </c>
      <c r="H381" s="1">
        <f>INDEX(GIS_streams!C:C, MATCH(Consolidated_stream_data!I381, GIS_streams!G:G, 0))</f>
        <v>-170.60518300000001</v>
      </c>
      <c r="I381" s="1" t="str">
        <f t="shared" si="36"/>
        <v>Masausi_Panata</v>
      </c>
      <c r="J381" s="8" t="s">
        <v>80</v>
      </c>
      <c r="K381" s="8">
        <v>2E-3</v>
      </c>
      <c r="L381" s="8">
        <v>5.1999999999999998E-2</v>
      </c>
      <c r="M381" s="8">
        <v>4.9000000000000002E-2</v>
      </c>
      <c r="N381" s="25">
        <f t="shared" si="38"/>
        <v>0.14278880821321224</v>
      </c>
      <c r="O381" s="25">
        <f t="shared" si="39"/>
        <v>3.7125090135435181</v>
      </c>
      <c r="P381" s="25">
        <f t="shared" si="40"/>
        <v>3.4983258012237002</v>
      </c>
      <c r="Q381" s="25">
        <f t="shared" si="37"/>
        <v>7.3536236229804306</v>
      </c>
      <c r="R381" s="25">
        <f t="shared" si="41"/>
        <v>7.3534256183412765</v>
      </c>
      <c r="S381">
        <f>INDEX(Incomplete_stream_anc_data!H:H, MATCH(Consolidated_stream_data!C381, Incomplete_stream_anc_data!B:B, 0))</f>
        <v>4</v>
      </c>
      <c r="T381">
        <f>INDEX(Incomplete_stream_anc_data!I:I, MATCH(Consolidated_stream_data!C381, Incomplete_stream_anc_data!B:B, 0))</f>
        <v>0</v>
      </c>
      <c r="U381">
        <f>INDEX(Incomplete_stream_anc_data!G:G, MATCH(Consolidated_stream_data!C381, Incomplete_stream_anc_data!B:B, 0))</f>
        <v>2.5</v>
      </c>
    </row>
    <row r="382" spans="1:21" x14ac:dyDescent="0.35">
      <c r="A382" s="2" t="s">
        <v>161</v>
      </c>
      <c r="B382" s="2" t="s">
        <v>163</v>
      </c>
      <c r="C382" s="1" t="str">
        <f t="shared" si="35"/>
        <v>Masefau_Talaloa_42969</v>
      </c>
      <c r="D382" s="7">
        <v>42969</v>
      </c>
      <c r="E382" s="8" t="s">
        <v>110</v>
      </c>
      <c r="F382" s="8" t="s">
        <v>111</v>
      </c>
      <c r="G382" s="1">
        <f>INDEX(GIS_streams!D:D, MATCH(Consolidated_stream_data!I382, GIS_streams!G:G, 0))</f>
        <v>-14.255492</v>
      </c>
      <c r="H382" s="1">
        <f>INDEX(GIS_streams!C:C, MATCH(Consolidated_stream_data!I382, GIS_streams!G:G, 0))</f>
        <v>-170.63214300000001</v>
      </c>
      <c r="I382" s="1" t="str">
        <f t="shared" si="36"/>
        <v>Masefau_Talaloa</v>
      </c>
      <c r="J382" s="8" t="s">
        <v>80</v>
      </c>
      <c r="K382" s="8">
        <v>1E-3</v>
      </c>
      <c r="L382" s="8">
        <v>3.5000000000000003E-2</v>
      </c>
      <c r="M382" s="8">
        <v>8.5999999999999993E-2</v>
      </c>
      <c r="N382" s="25">
        <f t="shared" si="38"/>
        <v>7.1394404106606121E-2</v>
      </c>
      <c r="O382" s="25">
        <f t="shared" si="39"/>
        <v>2.4988041437312147</v>
      </c>
      <c r="P382" s="25">
        <f t="shared" si="40"/>
        <v>6.1399187531681259</v>
      </c>
      <c r="Q382" s="25">
        <f t="shared" si="37"/>
        <v>8.7101173010059458</v>
      </c>
      <c r="R382" s="25">
        <f t="shared" si="41"/>
        <v>12.010189833366788</v>
      </c>
      <c r="S382">
        <f>INDEX(Incomplete_stream_anc_data!H:H, MATCH(Consolidated_stream_data!C382, Incomplete_stream_anc_data!B:B, 0))</f>
        <v>2</v>
      </c>
      <c r="T382">
        <f>INDEX(Incomplete_stream_anc_data!I:I, MATCH(Consolidated_stream_data!C382, Incomplete_stream_anc_data!B:B, 0))</f>
        <v>10</v>
      </c>
      <c r="U382">
        <f>INDEX(Incomplete_stream_anc_data!G:G, MATCH(Consolidated_stream_data!C382, Incomplete_stream_anc_data!B:B, 0))</f>
        <v>9.5</v>
      </c>
    </row>
    <row r="383" spans="1:21" x14ac:dyDescent="0.35">
      <c r="A383" s="2" t="s">
        <v>161</v>
      </c>
      <c r="B383" s="2" t="s">
        <v>164</v>
      </c>
      <c r="C383" s="1" t="str">
        <f t="shared" si="35"/>
        <v>Afono_Pago_42970</v>
      </c>
      <c r="D383" s="7">
        <v>42970</v>
      </c>
      <c r="E383" s="7" t="s">
        <v>12</v>
      </c>
      <c r="F383" s="8" t="s">
        <v>113</v>
      </c>
      <c r="G383" s="1">
        <f>INDEX(GIS_streams!D:D, MATCH(Consolidated_stream_data!I383, GIS_streams!G:G, 0))</f>
        <v>-14.259043</v>
      </c>
      <c r="H383" s="1">
        <f>INDEX(GIS_streams!C:C, MATCH(Consolidated_stream_data!I383, GIS_streams!G:G, 0))</f>
        <v>-170.651612</v>
      </c>
      <c r="I383" s="1" t="str">
        <f t="shared" si="36"/>
        <v>Afono_Pago</v>
      </c>
      <c r="J383" s="8" t="s">
        <v>80</v>
      </c>
      <c r="K383" s="8">
        <v>0</v>
      </c>
      <c r="L383" s="8">
        <v>4.7E-2</v>
      </c>
      <c r="M383" s="8">
        <v>3.5999999999999997E-2</v>
      </c>
      <c r="N383" s="25">
        <f t="shared" si="38"/>
        <v>0</v>
      </c>
      <c r="O383" s="25">
        <f t="shared" si="39"/>
        <v>3.3555369930104879</v>
      </c>
      <c r="P383" s="25">
        <f t="shared" si="40"/>
        <v>2.5701985478378204</v>
      </c>
      <c r="Q383" s="25">
        <f t="shared" si="37"/>
        <v>5.9257355408483079</v>
      </c>
      <c r="R383" s="25">
        <f t="shared" si="41"/>
        <v>5.9255780207025506</v>
      </c>
      <c r="S383">
        <f>INDEX(Incomplete_stream_anc_data!H:H, MATCH(Consolidated_stream_data!C383, Incomplete_stream_anc_data!B:B, 0))</f>
        <v>3</v>
      </c>
      <c r="T383">
        <f>INDEX(Incomplete_stream_anc_data!I:I, MATCH(Consolidated_stream_data!C383, Incomplete_stream_anc_data!B:B, 0))</f>
        <v>0</v>
      </c>
      <c r="U383">
        <f>INDEX(Incomplete_stream_anc_data!G:G, MATCH(Consolidated_stream_data!C383, Incomplete_stream_anc_data!B:B, 0))</f>
        <v>2</v>
      </c>
    </row>
    <row r="384" spans="1:21" x14ac:dyDescent="0.35">
      <c r="A384" s="2" t="s">
        <v>161</v>
      </c>
      <c r="B384" s="2" t="s">
        <v>164</v>
      </c>
      <c r="C384" s="1" t="str">
        <f t="shared" ref="C384:C425" si="42">E384&amp;"_"&amp;F384&amp;"_"&amp;D384</f>
        <v>Amalau_Tiaiu_42970</v>
      </c>
      <c r="D384" s="7">
        <v>42970</v>
      </c>
      <c r="E384" s="7" t="s">
        <v>114</v>
      </c>
      <c r="F384" s="8" t="s">
        <v>115</v>
      </c>
      <c r="G384" s="1">
        <f>INDEX(GIS_streams!D:D, MATCH(Consolidated_stream_data!I384, GIS_streams!G:G, 0))</f>
        <v>-14.253042000000001</v>
      </c>
      <c r="H384" s="1">
        <f>INDEX(GIS_streams!C:C, MATCH(Consolidated_stream_data!I384, GIS_streams!G:G, 0))</f>
        <v>-170.65840499999899</v>
      </c>
      <c r="I384" s="1" t="str">
        <f t="shared" ref="I384:I425" si="43">E384&amp;"_"&amp;F384</f>
        <v>Amalau_Tiaiu</v>
      </c>
      <c r="J384" s="8" t="s">
        <v>80</v>
      </c>
      <c r="K384" s="8">
        <v>0</v>
      </c>
      <c r="L384" s="8">
        <v>3.5999999999999997E-2</v>
      </c>
      <c r="M384" s="8">
        <v>1.7999999999999999E-2</v>
      </c>
      <c r="N384" s="25">
        <f t="shared" si="38"/>
        <v>0</v>
      </c>
      <c r="O384" s="25">
        <f t="shared" si="39"/>
        <v>2.5701985478378204</v>
      </c>
      <c r="P384" s="25">
        <f t="shared" si="40"/>
        <v>1.2850992739189102</v>
      </c>
      <c r="Q384" s="25">
        <f t="shared" ref="Q384:Q425" si="44">P384+O384+N384</f>
        <v>3.8552978217567304</v>
      </c>
      <c r="R384" s="25">
        <f t="shared" si="41"/>
        <v>3.8551990041263999</v>
      </c>
      <c r="S384">
        <f>INDEX(Incomplete_stream_anc_data!H:H, MATCH(Consolidated_stream_data!C384, Incomplete_stream_anc_data!B:B, 0))</f>
        <v>3</v>
      </c>
      <c r="T384">
        <f>INDEX(Incomplete_stream_anc_data!I:I, MATCH(Consolidated_stream_data!C384, Incomplete_stream_anc_data!B:B, 0))</f>
        <v>0</v>
      </c>
      <c r="U384">
        <f>INDEX(Incomplete_stream_anc_data!G:G, MATCH(Consolidated_stream_data!C384, Incomplete_stream_anc_data!B:B, 0))</f>
        <v>4.25</v>
      </c>
    </row>
    <row r="385" spans="1:21" x14ac:dyDescent="0.35">
      <c r="A385" s="2" t="s">
        <v>161</v>
      </c>
      <c r="B385" s="2" t="s">
        <v>164</v>
      </c>
      <c r="C385" s="1" t="str">
        <f t="shared" si="42"/>
        <v>Aua_Lalomauna_42970</v>
      </c>
      <c r="D385" s="7">
        <v>42970</v>
      </c>
      <c r="E385" s="7" t="s">
        <v>13</v>
      </c>
      <c r="F385" s="8" t="s">
        <v>116</v>
      </c>
      <c r="G385" s="1">
        <f>INDEX(GIS_streams!D:D, MATCH(Consolidated_stream_data!I385, GIS_streams!G:G, 0))</f>
        <v>-14.2707</v>
      </c>
      <c r="H385" s="1">
        <f>INDEX(GIS_streams!C:C, MATCH(Consolidated_stream_data!I385, GIS_streams!G:G, 0))</f>
        <v>-170.664986</v>
      </c>
      <c r="I385" s="1" t="str">
        <f t="shared" si="43"/>
        <v>Aua_Lalomauna</v>
      </c>
      <c r="J385" s="8" t="s">
        <v>80</v>
      </c>
      <c r="K385" s="8">
        <v>6.0000000000000001E-3</v>
      </c>
      <c r="L385" s="8">
        <v>0.09</v>
      </c>
      <c r="M385" s="8">
        <v>0.184</v>
      </c>
      <c r="N385" s="25">
        <f t="shared" si="38"/>
        <v>0.42836642463963676</v>
      </c>
      <c r="O385" s="25">
        <f t="shared" si="39"/>
        <v>6.4254963695945504</v>
      </c>
      <c r="P385" s="25">
        <f t="shared" si="40"/>
        <v>13.136570355615527</v>
      </c>
      <c r="Q385" s="25">
        <f t="shared" si="44"/>
        <v>19.990433149849714</v>
      </c>
      <c r="R385" s="25">
        <f t="shared" si="41"/>
        <v>19.989876857443992</v>
      </c>
      <c r="S385">
        <f>INDEX(Incomplete_stream_anc_data!H:H, MATCH(Consolidated_stream_data!C385, Incomplete_stream_anc_data!B:B, 0))</f>
        <v>3</v>
      </c>
      <c r="T385">
        <f>INDEX(Incomplete_stream_anc_data!I:I, MATCH(Consolidated_stream_data!C385, Incomplete_stream_anc_data!B:B, 0))</f>
        <v>0</v>
      </c>
      <c r="U385">
        <f>INDEX(Incomplete_stream_anc_data!G:G, MATCH(Consolidated_stream_data!C385, Incomplete_stream_anc_data!B:B, 0))</f>
        <v>4.5</v>
      </c>
    </row>
    <row r="386" spans="1:21" x14ac:dyDescent="0.35">
      <c r="A386" s="2" t="s">
        <v>161</v>
      </c>
      <c r="B386" s="2" t="s">
        <v>164</v>
      </c>
      <c r="C386" s="1" t="str">
        <f t="shared" si="42"/>
        <v>Fagasa_Leele_42970</v>
      </c>
      <c r="D386" s="7">
        <v>42970</v>
      </c>
      <c r="E386" s="7" t="s">
        <v>117</v>
      </c>
      <c r="F386" s="8" t="s">
        <v>118</v>
      </c>
      <c r="G386" s="1">
        <f>INDEX(GIS_streams!D:D, MATCH(Consolidated_stream_data!I386, GIS_streams!G:G, 0))</f>
        <v>-14.285985</v>
      </c>
      <c r="H386" s="1">
        <f>INDEX(GIS_streams!C:C, MATCH(Consolidated_stream_data!I386, GIS_streams!G:G, 0))</f>
        <v>-170.720485</v>
      </c>
      <c r="I386" s="1" t="str">
        <f t="shared" si="43"/>
        <v>Fagasa_Leele</v>
      </c>
      <c r="J386" s="8" t="s">
        <v>80</v>
      </c>
      <c r="K386" s="8">
        <v>0</v>
      </c>
      <c r="L386" s="8">
        <v>5.0999999999999997E-2</v>
      </c>
      <c r="M386" s="8">
        <v>0.02</v>
      </c>
      <c r="N386" s="25">
        <f t="shared" si="38"/>
        <v>0</v>
      </c>
      <c r="O386" s="25">
        <f t="shared" si="39"/>
        <v>3.641114609436912</v>
      </c>
      <c r="P386" s="25">
        <f t="shared" si="40"/>
        <v>1.4278880821321225</v>
      </c>
      <c r="Q386" s="25">
        <f t="shared" si="44"/>
        <v>5.0690026915690343</v>
      </c>
      <c r="R386" s="25">
        <f t="shared" si="41"/>
        <v>5.0688694621193155</v>
      </c>
      <c r="S386">
        <f>INDEX(Incomplete_stream_anc_data!H:H, MATCH(Consolidated_stream_data!C386, Incomplete_stream_anc_data!B:B, 0))</f>
        <v>4</v>
      </c>
      <c r="T386">
        <f>INDEX(Incomplete_stream_anc_data!I:I, MATCH(Consolidated_stream_data!C386, Incomplete_stream_anc_data!B:B, 0))</f>
        <v>0</v>
      </c>
      <c r="U386">
        <f>INDEX(Incomplete_stream_anc_data!G:G, MATCH(Consolidated_stream_data!C386, Incomplete_stream_anc_data!B:B, 0))</f>
        <v>0.25</v>
      </c>
    </row>
    <row r="387" spans="1:21" x14ac:dyDescent="0.35">
      <c r="A387" s="2" t="s">
        <v>161</v>
      </c>
      <c r="B387" s="2" t="s">
        <v>164</v>
      </c>
      <c r="C387" s="1" t="str">
        <f t="shared" si="42"/>
        <v>Fagasa_Agasii_42970</v>
      </c>
      <c r="D387" s="7">
        <v>42970</v>
      </c>
      <c r="E387" s="7" t="s">
        <v>117</v>
      </c>
      <c r="F387" s="8" t="s">
        <v>119</v>
      </c>
      <c r="G387" s="1">
        <f>INDEX(GIS_streams!D:D, MATCH(Consolidated_stream_data!I387, GIS_streams!G:G, 0))</f>
        <v>-14.288163000000001</v>
      </c>
      <c r="H387" s="1">
        <f>INDEX(GIS_streams!C:C, MATCH(Consolidated_stream_data!I387, GIS_streams!G:G, 0))</f>
        <v>-170.72437199999899</v>
      </c>
      <c r="I387" s="1" t="str">
        <f t="shared" si="43"/>
        <v>Fagasa_Agasii</v>
      </c>
      <c r="J387" s="8" t="s">
        <v>80</v>
      </c>
      <c r="K387" s="8">
        <v>0</v>
      </c>
      <c r="L387" s="8">
        <v>0.06</v>
      </c>
      <c r="M387" s="8">
        <v>3.7999999999999999E-2</v>
      </c>
      <c r="N387" s="25">
        <f t="shared" ref="N387:N425" si="45">K387/(14.0067*0.001)</f>
        <v>0</v>
      </c>
      <c r="O387" s="25">
        <f t="shared" ref="O387:O425" si="46">L387/(14.0067*0.001)</f>
        <v>4.2836642463963672</v>
      </c>
      <c r="P387" s="25">
        <f t="shared" ref="P387:P425" si="47">M387/(14.0067*0.001)</f>
        <v>2.7129873560510327</v>
      </c>
      <c r="Q387" s="25">
        <f t="shared" si="44"/>
        <v>6.9966516024474004</v>
      </c>
      <c r="R387" s="25">
        <f t="shared" ref="R387:R425" si="48">IF(ISERR(Q387+(Q387-0.37)*(T387-0.001)/(35.27-T387)),Q387,Q387+(Q387-0.37)*(T387-0.001)/(35.27-T387))</f>
        <v>6.9964637189315955</v>
      </c>
      <c r="S387">
        <f>INDEX(Incomplete_stream_anc_data!H:H, MATCH(Consolidated_stream_data!C387, Incomplete_stream_anc_data!B:B, 0))</f>
        <v>2</v>
      </c>
      <c r="T387">
        <f>INDEX(Incomplete_stream_anc_data!I:I, MATCH(Consolidated_stream_data!C387, Incomplete_stream_anc_data!B:B, 0))</f>
        <v>0</v>
      </c>
      <c r="U387">
        <f>INDEX(Incomplete_stream_anc_data!G:G, MATCH(Consolidated_stream_data!C387, Incomplete_stream_anc_data!B:B, 0))</f>
        <v>8.5</v>
      </c>
    </row>
    <row r="388" spans="1:21" x14ac:dyDescent="0.35">
      <c r="A388" s="2" t="s">
        <v>161</v>
      </c>
      <c r="B388" s="160" t="s">
        <v>164</v>
      </c>
      <c r="C388" s="161" t="str">
        <f t="shared" si="42"/>
        <v>Fagatele_No name_42970</v>
      </c>
      <c r="D388" s="168">
        <v>42970</v>
      </c>
      <c r="E388" s="168" t="s">
        <v>106</v>
      </c>
      <c r="F388" s="169" t="s">
        <v>84</v>
      </c>
      <c r="G388" s="161">
        <f>INDEX(GIS_streams!D:D, MATCH(Consolidated_stream_data!I388, GIS_streams!G:G, 0))</f>
        <v>-14.365201000000001</v>
      </c>
      <c r="H388" s="161">
        <f>INDEX(GIS_streams!C:C, MATCH(Consolidated_stream_data!I388, GIS_streams!G:G, 0))</f>
        <v>-170.75969900000001</v>
      </c>
      <c r="I388" s="161" t="str">
        <f t="shared" si="43"/>
        <v>Fagatele_No name</v>
      </c>
      <c r="J388" s="169" t="s">
        <v>80</v>
      </c>
      <c r="K388" s="169">
        <v>0</v>
      </c>
      <c r="L388" s="169">
        <v>3.4000000000000002E-2</v>
      </c>
      <c r="M388" s="169">
        <v>3.4000000000000002E-2</v>
      </c>
      <c r="N388" s="25">
        <f t="shared" si="45"/>
        <v>0</v>
      </c>
      <c r="O388" s="25">
        <f t="shared" si="46"/>
        <v>2.4274097396246082</v>
      </c>
      <c r="P388" s="25">
        <f t="shared" si="47"/>
        <v>2.4274097396246082</v>
      </c>
      <c r="Q388" s="162">
        <f t="shared" si="44"/>
        <v>4.8548194792492163</v>
      </c>
      <c r="R388" s="25">
        <f t="shared" si="48"/>
        <v>4.8546923224735075</v>
      </c>
      <c r="S388" s="163">
        <v>0</v>
      </c>
      <c r="T388" s="163">
        <v>0</v>
      </c>
      <c r="U388" s="163">
        <v>0</v>
      </c>
    </row>
    <row r="389" spans="1:21" x14ac:dyDescent="0.35">
      <c r="A389" s="2" t="s">
        <v>161</v>
      </c>
      <c r="B389" s="2" t="s">
        <v>164</v>
      </c>
      <c r="C389" s="1" t="str">
        <f t="shared" si="42"/>
        <v>Vatia_Gaoa_42970</v>
      </c>
      <c r="D389" s="7">
        <v>42970</v>
      </c>
      <c r="E389" s="8" t="s">
        <v>14</v>
      </c>
      <c r="F389" s="8" t="s">
        <v>122</v>
      </c>
      <c r="G389" s="1">
        <f>INDEX(GIS_streams!D:D, MATCH(Consolidated_stream_data!I389, GIS_streams!G:G, 0))</f>
        <v>-14.250759</v>
      </c>
      <c r="H389" s="1">
        <f>INDEX(GIS_streams!C:C, MATCH(Consolidated_stream_data!I389, GIS_streams!G:G, 0))</f>
        <v>-170.67560800000001</v>
      </c>
      <c r="I389" s="1" t="str">
        <f t="shared" si="43"/>
        <v>Vatia_Gaoa</v>
      </c>
      <c r="J389" s="8" t="s">
        <v>80</v>
      </c>
      <c r="K389" s="8">
        <v>1E-3</v>
      </c>
      <c r="L389" s="8">
        <v>3.7999999999999999E-2</v>
      </c>
      <c r="M389" s="8">
        <v>5.1999999999999998E-2</v>
      </c>
      <c r="N389" s="25">
        <f t="shared" si="45"/>
        <v>7.1394404106606121E-2</v>
      </c>
      <c r="O389" s="25">
        <f t="shared" si="46"/>
        <v>2.7129873560510327</v>
      </c>
      <c r="P389" s="25">
        <f t="shared" si="47"/>
        <v>3.7125090135435181</v>
      </c>
      <c r="Q389" s="25">
        <f t="shared" si="44"/>
        <v>6.496890773701157</v>
      </c>
      <c r="R389" s="25">
        <f t="shared" si="48"/>
        <v>6.4967170597580406</v>
      </c>
      <c r="S389">
        <f>INDEX(Incomplete_stream_anc_data!H:H, MATCH(Consolidated_stream_data!C389, Incomplete_stream_anc_data!B:B, 0))</f>
        <v>3</v>
      </c>
      <c r="T389">
        <f>INDEX(Incomplete_stream_anc_data!I:I, MATCH(Consolidated_stream_data!C389, Incomplete_stream_anc_data!B:B, 0))</f>
        <v>0</v>
      </c>
      <c r="U389">
        <f>INDEX(Incomplete_stream_anc_data!G:G, MATCH(Consolidated_stream_data!C389, Incomplete_stream_anc_data!B:B, 0))</f>
        <v>0.75</v>
      </c>
    </row>
    <row r="390" spans="1:21" x14ac:dyDescent="0.35">
      <c r="A390" s="2" t="s">
        <v>161</v>
      </c>
      <c r="B390" s="2" t="s">
        <v>164</v>
      </c>
      <c r="C390" s="1" t="str">
        <f t="shared" si="42"/>
        <v>Vatia_Lausaa_42970</v>
      </c>
      <c r="D390" s="7">
        <v>42970</v>
      </c>
      <c r="E390" s="8" t="s">
        <v>14</v>
      </c>
      <c r="F390" s="8" t="s">
        <v>123</v>
      </c>
      <c r="G390" s="1">
        <f>INDEX(GIS_streams!D:D, MATCH(Consolidated_stream_data!I390, GIS_streams!G:G, 0))</f>
        <v>-14.2514699999999</v>
      </c>
      <c r="H390" s="1">
        <f>INDEX(GIS_streams!C:C, MATCH(Consolidated_stream_data!I390, GIS_streams!G:G, 0))</f>
        <v>-170.673528</v>
      </c>
      <c r="I390" s="1" t="str">
        <f t="shared" si="43"/>
        <v>Vatia_Lausaa</v>
      </c>
      <c r="J390" s="8" t="s">
        <v>80</v>
      </c>
      <c r="K390" s="8">
        <v>0</v>
      </c>
      <c r="L390" s="8">
        <v>3.7999999999999999E-2</v>
      </c>
      <c r="M390" s="8">
        <v>4.2999999999999997E-2</v>
      </c>
      <c r="N390" s="25">
        <f t="shared" si="45"/>
        <v>0</v>
      </c>
      <c r="O390" s="25">
        <f t="shared" si="46"/>
        <v>2.7129873560510327</v>
      </c>
      <c r="P390" s="25">
        <f t="shared" si="47"/>
        <v>3.0699593765840629</v>
      </c>
      <c r="Q390" s="25">
        <f t="shared" si="44"/>
        <v>5.7829467326350956</v>
      </c>
      <c r="R390" s="25">
        <f t="shared" si="48"/>
        <v>5.7827932609386785</v>
      </c>
      <c r="S390">
        <f>INDEX(Incomplete_stream_anc_data!H:H, MATCH(Consolidated_stream_data!C390, Incomplete_stream_anc_data!B:B, 0))</f>
        <v>2</v>
      </c>
      <c r="T390">
        <f>INDEX(Incomplete_stream_anc_data!I:I, MATCH(Consolidated_stream_data!C390, Incomplete_stream_anc_data!B:B, 0))</f>
        <v>0</v>
      </c>
      <c r="U390">
        <f>INDEX(Incomplete_stream_anc_data!G:G, MATCH(Consolidated_stream_data!C390, Incomplete_stream_anc_data!B:B, 0))</f>
        <v>17.25</v>
      </c>
    </row>
    <row r="391" spans="1:21" x14ac:dyDescent="0.35">
      <c r="A391" s="2" t="s">
        <v>161</v>
      </c>
      <c r="B391" s="2" t="s">
        <v>164</v>
      </c>
      <c r="C391" s="1" t="str">
        <f t="shared" si="42"/>
        <v>Vatia_Faatafe_42970</v>
      </c>
      <c r="D391" s="7">
        <v>42970</v>
      </c>
      <c r="E391" s="8" t="s">
        <v>14</v>
      </c>
      <c r="F391" s="8" t="s">
        <v>121</v>
      </c>
      <c r="G391" s="1">
        <f>INDEX(GIS_streams!D:D, MATCH(Consolidated_stream_data!I391, GIS_streams!G:G, 0))</f>
        <v>-14.251433</v>
      </c>
      <c r="H391" s="1">
        <f>INDEX(GIS_streams!C:C, MATCH(Consolidated_stream_data!I391, GIS_streams!G:G, 0))</f>
        <v>-170.67263700000001</v>
      </c>
      <c r="I391" s="1" t="str">
        <f t="shared" si="43"/>
        <v>Vatia_Faatafe</v>
      </c>
      <c r="J391" s="8" t="s">
        <v>80</v>
      </c>
      <c r="K391" s="8">
        <v>0</v>
      </c>
      <c r="L391" s="8">
        <v>3.5000000000000003E-2</v>
      </c>
      <c r="M391" s="8">
        <v>3.9E-2</v>
      </c>
      <c r="N391" s="25">
        <f t="shared" si="45"/>
        <v>0</v>
      </c>
      <c r="O391" s="25">
        <f t="shared" si="46"/>
        <v>2.4988041437312147</v>
      </c>
      <c r="P391" s="25">
        <f t="shared" si="47"/>
        <v>2.7843817601576388</v>
      </c>
      <c r="Q391" s="25">
        <f t="shared" si="44"/>
        <v>5.2831859038888531</v>
      </c>
      <c r="R391" s="25">
        <f t="shared" si="48"/>
        <v>5.2830466017651254</v>
      </c>
      <c r="S391">
        <f>INDEX(Incomplete_stream_anc_data!H:H, MATCH(Consolidated_stream_data!C391, Incomplete_stream_anc_data!B:B, 0))</f>
        <v>2</v>
      </c>
      <c r="T391">
        <f>INDEX(Incomplete_stream_anc_data!I:I, MATCH(Consolidated_stream_data!C391, Incomplete_stream_anc_data!B:B, 0))</f>
        <v>0</v>
      </c>
      <c r="U391">
        <f>INDEX(Incomplete_stream_anc_data!G:G, MATCH(Consolidated_stream_data!C391, Incomplete_stream_anc_data!B:B, 0))</f>
        <v>24</v>
      </c>
    </row>
    <row r="392" spans="1:21" x14ac:dyDescent="0.35">
      <c r="A392" s="16" t="s">
        <v>77</v>
      </c>
      <c r="B392" s="16" t="s">
        <v>78</v>
      </c>
      <c r="C392" s="6" t="str">
        <f t="shared" si="42"/>
        <v>Amaluia_Vaipuna_42997</v>
      </c>
      <c r="D392" s="167">
        <v>42997</v>
      </c>
      <c r="E392" s="27" t="s">
        <v>2</v>
      </c>
      <c r="F392" s="27" t="s">
        <v>79</v>
      </c>
      <c r="G392" s="6">
        <f>INDEX(GIS_streams!D:D, MATCH(Consolidated_stream_data!I392, GIS_streams!G:G, 0))</f>
        <v>-14.3336229999999</v>
      </c>
      <c r="H392" s="6">
        <f>INDEX(GIS_streams!C:C, MATCH(Consolidated_stream_data!I392, GIS_streams!G:G, 0))</f>
        <v>-170.79196300000001</v>
      </c>
      <c r="I392" s="6" t="str">
        <f t="shared" si="43"/>
        <v>Amaluia_Vaipuna</v>
      </c>
      <c r="J392" s="27" t="s">
        <v>80</v>
      </c>
      <c r="K392" s="27">
        <v>1E-3</v>
      </c>
      <c r="L392" s="27">
        <v>0.04</v>
      </c>
      <c r="M392" s="27">
        <v>4.0000000000000001E-3</v>
      </c>
      <c r="N392" s="25">
        <f t="shared" si="45"/>
        <v>7.1394404106606121E-2</v>
      </c>
      <c r="O392" s="25">
        <f t="shared" si="46"/>
        <v>2.855776164264245</v>
      </c>
      <c r="P392" s="25">
        <f t="shared" si="47"/>
        <v>0.28557761642642449</v>
      </c>
      <c r="Q392" s="73">
        <f t="shared" si="44"/>
        <v>3.2127481847972756</v>
      </c>
      <c r="R392" s="25">
        <f t="shared" si="48"/>
        <v>3.2126675851889739</v>
      </c>
      <c r="S392" s="74">
        <f>INDEX(Incomplete_stream_anc_data!H:H, MATCH(Consolidated_stream_data!C392, Incomplete_stream_anc_data!B:B, 0))</f>
        <v>3</v>
      </c>
      <c r="T392">
        <f>INDEX(Incomplete_stream_anc_data!I:I, MATCH(Consolidated_stream_data!C392, Incomplete_stream_anc_data!B:B, 0))</f>
        <v>0</v>
      </c>
      <c r="U392">
        <f>INDEX(Incomplete_stream_anc_data!G:G, MATCH(Consolidated_stream_data!C392, Incomplete_stream_anc_data!B:B, 0))</f>
        <v>13.25</v>
      </c>
    </row>
    <row r="393" spans="1:21" x14ac:dyDescent="0.35">
      <c r="A393" s="16" t="s">
        <v>77</v>
      </c>
      <c r="B393" s="16" t="s">
        <v>78</v>
      </c>
      <c r="C393" s="6" t="str">
        <f t="shared" si="42"/>
        <v>Amanave_Puna_42997</v>
      </c>
      <c r="D393" s="167">
        <v>42997</v>
      </c>
      <c r="E393" s="27" t="s">
        <v>3</v>
      </c>
      <c r="F393" s="27" t="s">
        <v>82</v>
      </c>
      <c r="G393" s="6">
        <f>INDEX(GIS_streams!D:D, MATCH(Consolidated_stream_data!I393, GIS_streams!G:G, 0))</f>
        <v>-14.325013</v>
      </c>
      <c r="H393" s="6">
        <f>INDEX(GIS_streams!C:C, MATCH(Consolidated_stream_data!I393, GIS_streams!G:G, 0))</f>
        <v>-170.831087</v>
      </c>
      <c r="I393" s="6" t="str">
        <f t="shared" si="43"/>
        <v>Amanave_Puna</v>
      </c>
      <c r="J393" s="27" t="s">
        <v>80</v>
      </c>
      <c r="K393" s="27">
        <v>1.7000000000000001E-2</v>
      </c>
      <c r="L393" s="27">
        <v>0.20699999999999999</v>
      </c>
      <c r="M393" s="27">
        <v>6.5000000000000002E-2</v>
      </c>
      <c r="N393" s="25">
        <f t="shared" si="45"/>
        <v>1.2137048698123041</v>
      </c>
      <c r="O393" s="25">
        <f t="shared" si="46"/>
        <v>14.778641650067467</v>
      </c>
      <c r="P393" s="25">
        <f t="shared" si="47"/>
        <v>4.6406362669293983</v>
      </c>
      <c r="Q393" s="73">
        <f t="shared" si="44"/>
        <v>20.632982786809169</v>
      </c>
      <c r="R393" s="25">
        <f t="shared" si="48"/>
        <v>20.632408276381419</v>
      </c>
      <c r="S393" s="74">
        <f>INDEX(Incomplete_stream_anc_data!H:H, MATCH(Consolidated_stream_data!C393, Incomplete_stream_anc_data!B:B, 0))</f>
        <v>0</v>
      </c>
      <c r="T393">
        <f>INDEX(Incomplete_stream_anc_data!I:I, MATCH(Consolidated_stream_data!C393, Incomplete_stream_anc_data!B:B, 0))</f>
        <v>0</v>
      </c>
      <c r="U393">
        <f>INDEX(Incomplete_stream_anc_data!G:G, MATCH(Consolidated_stream_data!C393, Incomplete_stream_anc_data!B:B, 0))</f>
        <v>0</v>
      </c>
    </row>
    <row r="394" spans="1:21" x14ac:dyDescent="0.35">
      <c r="A394" s="16" t="s">
        <v>77</v>
      </c>
      <c r="B394" s="16" t="s">
        <v>78</v>
      </c>
      <c r="C394" s="6" t="str">
        <f t="shared" si="42"/>
        <v>Amanave_Laloafu_42997</v>
      </c>
      <c r="D394" s="167">
        <v>42997</v>
      </c>
      <c r="E394" s="27" t="s">
        <v>3</v>
      </c>
      <c r="F394" s="27" t="s">
        <v>81</v>
      </c>
      <c r="G394" s="6">
        <f>INDEX(GIS_streams!D:D, MATCH(Consolidated_stream_data!I394, GIS_streams!G:G, 0))</f>
        <v>-14.325937</v>
      </c>
      <c r="H394" s="6">
        <f>INDEX(GIS_streams!C:C, MATCH(Consolidated_stream_data!I394, GIS_streams!G:G, 0))</f>
        <v>-170.830352</v>
      </c>
      <c r="I394" s="6" t="str">
        <f t="shared" si="43"/>
        <v>Amanave_Laloafu</v>
      </c>
      <c r="J394" s="27" t="s">
        <v>80</v>
      </c>
      <c r="K394" s="27">
        <v>0</v>
      </c>
      <c r="L394" s="27">
        <v>0.03</v>
      </c>
      <c r="M394" s="27">
        <v>2.3E-2</v>
      </c>
      <c r="N394" s="25">
        <f t="shared" si="45"/>
        <v>0</v>
      </c>
      <c r="O394" s="25">
        <f t="shared" si="46"/>
        <v>2.1418321231981836</v>
      </c>
      <c r="P394" s="25">
        <f t="shared" si="47"/>
        <v>1.6420712944519409</v>
      </c>
      <c r="Q394" s="73">
        <f t="shared" si="44"/>
        <v>3.7839034176501247</v>
      </c>
      <c r="R394" s="25">
        <f t="shared" si="48"/>
        <v>3.7838066242444639</v>
      </c>
      <c r="S394" s="74">
        <f>INDEX(Incomplete_stream_anc_data!H:H, MATCH(Consolidated_stream_data!C394, Incomplete_stream_anc_data!B:B, 0))</f>
        <v>1</v>
      </c>
      <c r="T394">
        <f>INDEX(Incomplete_stream_anc_data!I:I, MATCH(Consolidated_stream_data!C394, Incomplete_stream_anc_data!B:B, 0))</f>
        <v>0</v>
      </c>
      <c r="U394">
        <f>INDEX(Incomplete_stream_anc_data!G:G, MATCH(Consolidated_stream_data!C394, Incomplete_stream_anc_data!B:B, 0))</f>
        <v>2.25</v>
      </c>
    </row>
    <row r="395" spans="1:21" x14ac:dyDescent="0.35">
      <c r="A395" s="16" t="s">
        <v>77</v>
      </c>
      <c r="B395" s="16" t="s">
        <v>78</v>
      </c>
      <c r="C395" s="6" t="str">
        <f t="shared" si="42"/>
        <v>Asili_Asili_42997</v>
      </c>
      <c r="D395" s="167">
        <v>42997</v>
      </c>
      <c r="E395" s="27" t="s">
        <v>83</v>
      </c>
      <c r="F395" s="27" t="s">
        <v>83</v>
      </c>
      <c r="G395" s="6">
        <f>INDEX(GIS_streams!D:D, MATCH(Consolidated_stream_data!I395, GIS_streams!G:G, 0))</f>
        <v>-14.330902</v>
      </c>
      <c r="H395" s="6">
        <f>INDEX(GIS_streams!C:C, MATCH(Consolidated_stream_data!I395, GIS_streams!G:G, 0))</f>
        <v>-170.796165</v>
      </c>
      <c r="I395" s="6" t="str">
        <f t="shared" si="43"/>
        <v>Asili_Asili</v>
      </c>
      <c r="J395" s="27" t="s">
        <v>80</v>
      </c>
      <c r="K395" s="27">
        <v>0</v>
      </c>
      <c r="L395" s="27">
        <v>2.9000000000000001E-2</v>
      </c>
      <c r="M395" s="27">
        <v>0.02</v>
      </c>
      <c r="N395" s="25">
        <f t="shared" si="45"/>
        <v>0</v>
      </c>
      <c r="O395" s="25">
        <f t="shared" si="46"/>
        <v>2.0704377190915775</v>
      </c>
      <c r="P395" s="25">
        <f t="shared" si="47"/>
        <v>1.4278880821321225</v>
      </c>
      <c r="Q395" s="73">
        <f t="shared" si="44"/>
        <v>3.4983258012237002</v>
      </c>
      <c r="R395" s="25">
        <f t="shared" si="48"/>
        <v>3.4982371047167189</v>
      </c>
      <c r="S395" s="74">
        <f>INDEX(Incomplete_stream_anc_data!H:H, MATCH(Consolidated_stream_data!C395, Incomplete_stream_anc_data!B:B, 0))</f>
        <v>2</v>
      </c>
      <c r="T395">
        <f>INDEX(Incomplete_stream_anc_data!I:I, MATCH(Consolidated_stream_data!C395, Incomplete_stream_anc_data!B:B, 0))</f>
        <v>0</v>
      </c>
      <c r="U395">
        <f>INDEX(Incomplete_stream_anc_data!G:G, MATCH(Consolidated_stream_data!C395, Incomplete_stream_anc_data!B:B, 0))</f>
        <v>25</v>
      </c>
    </row>
    <row r="396" spans="1:21" x14ac:dyDescent="0.35">
      <c r="A396" s="16" t="s">
        <v>77</v>
      </c>
      <c r="B396" s="16" t="s">
        <v>78</v>
      </c>
      <c r="C396" s="6" t="str">
        <f t="shared" si="42"/>
        <v>Fagaalu_Fagaalu_42997</v>
      </c>
      <c r="D396" s="167">
        <v>42997</v>
      </c>
      <c r="E396" s="27" t="s">
        <v>4</v>
      </c>
      <c r="F396" s="27" t="s">
        <v>4</v>
      </c>
      <c r="G396" s="6">
        <f>INDEX(GIS_streams!D:D, MATCH(Consolidated_stream_data!I396, GIS_streams!G:G, 0))</f>
        <v>-14.2914049999999</v>
      </c>
      <c r="H396" s="6">
        <f>INDEX(GIS_streams!C:C, MATCH(Consolidated_stream_data!I396, GIS_streams!G:G, 0))</f>
        <v>-170.683762</v>
      </c>
      <c r="I396" s="6" t="str">
        <f t="shared" si="43"/>
        <v>Fagaalu_Fagaalu</v>
      </c>
      <c r="J396" s="27" t="s">
        <v>80</v>
      </c>
      <c r="K396" s="27">
        <v>1E-3</v>
      </c>
      <c r="L396" s="27">
        <v>6.3E-2</v>
      </c>
      <c r="M396" s="27">
        <v>0.01</v>
      </c>
      <c r="N396" s="25">
        <f t="shared" si="45"/>
        <v>7.1394404106606121E-2</v>
      </c>
      <c r="O396" s="25">
        <f t="shared" si="46"/>
        <v>4.4978474587161861</v>
      </c>
      <c r="P396" s="25">
        <f t="shared" si="47"/>
        <v>0.71394404106606124</v>
      </c>
      <c r="Q396" s="73">
        <f t="shared" si="44"/>
        <v>5.2831859038888531</v>
      </c>
      <c r="R396" s="25">
        <f t="shared" si="48"/>
        <v>5.2830466017651254</v>
      </c>
      <c r="S396" s="74">
        <f>INDEX(Incomplete_stream_anc_data!H:H, MATCH(Consolidated_stream_data!C396, Incomplete_stream_anc_data!B:B, 0))</f>
        <v>3</v>
      </c>
      <c r="T396">
        <f>INDEX(Incomplete_stream_anc_data!I:I, MATCH(Consolidated_stream_data!C396, Incomplete_stream_anc_data!B:B, 0))</f>
        <v>0</v>
      </c>
      <c r="U396">
        <f>INDEX(Incomplete_stream_anc_data!G:G, MATCH(Consolidated_stream_data!C396, Incomplete_stream_anc_data!B:B, 0))</f>
        <v>5.25</v>
      </c>
    </row>
    <row r="397" spans="1:21" x14ac:dyDescent="0.35">
      <c r="A397" s="16" t="s">
        <v>77</v>
      </c>
      <c r="B397" s="16" t="s">
        <v>78</v>
      </c>
      <c r="C397" s="6" t="str">
        <f t="shared" si="42"/>
        <v>Fagamalo_Matavai_42997</v>
      </c>
      <c r="D397" s="167">
        <v>42997</v>
      </c>
      <c r="E397" s="27" t="s">
        <v>85</v>
      </c>
      <c r="F397" s="27" t="s">
        <v>86</v>
      </c>
      <c r="G397" s="6">
        <f>INDEX(GIS_streams!D:D, MATCH(Consolidated_stream_data!I397, GIS_streams!G:G, 0))</f>
        <v>-14.298992</v>
      </c>
      <c r="H397" s="6">
        <f>INDEX(GIS_streams!C:C, MATCH(Consolidated_stream_data!I397, GIS_streams!G:G, 0))</f>
        <v>-170.81014400000001</v>
      </c>
      <c r="I397" s="6" t="str">
        <f t="shared" si="43"/>
        <v>Fagamalo_Matavai</v>
      </c>
      <c r="J397" s="27" t="s">
        <v>80</v>
      </c>
      <c r="K397" s="27">
        <v>1E-3</v>
      </c>
      <c r="L397" s="27">
        <v>3.9E-2</v>
      </c>
      <c r="M397" s="27">
        <v>1.4999999999999999E-2</v>
      </c>
      <c r="N397" s="25">
        <f t="shared" si="45"/>
        <v>7.1394404106606121E-2</v>
      </c>
      <c r="O397" s="25">
        <f t="shared" si="46"/>
        <v>2.7843817601576388</v>
      </c>
      <c r="P397" s="25">
        <f t="shared" si="47"/>
        <v>1.0709160615990918</v>
      </c>
      <c r="Q397" s="73">
        <f t="shared" si="44"/>
        <v>3.9266922258633365</v>
      </c>
      <c r="R397" s="25">
        <f t="shared" si="48"/>
        <v>3.926591384008336</v>
      </c>
      <c r="S397" s="74">
        <f>INDEX(Incomplete_stream_anc_data!H:H, MATCH(Consolidated_stream_data!C397, Incomplete_stream_anc_data!B:B, 0))</f>
        <v>4</v>
      </c>
      <c r="T397">
        <f>INDEX(Incomplete_stream_anc_data!I:I, MATCH(Consolidated_stream_data!C397, Incomplete_stream_anc_data!B:B, 0))</f>
        <v>0</v>
      </c>
      <c r="U397">
        <f>INDEX(Incomplete_stream_anc_data!G:G, MATCH(Consolidated_stream_data!C397, Incomplete_stream_anc_data!B:B, 0))</f>
        <v>3.25</v>
      </c>
    </row>
    <row r="398" spans="1:21" x14ac:dyDescent="0.35">
      <c r="A398" s="16" t="s">
        <v>77</v>
      </c>
      <c r="B398" s="16" t="s">
        <v>78</v>
      </c>
      <c r="C398" s="6" t="str">
        <f t="shared" si="42"/>
        <v>Leone_Leafu_42997</v>
      </c>
      <c r="D398" s="167">
        <v>42997</v>
      </c>
      <c r="E398" s="27" t="s">
        <v>5</v>
      </c>
      <c r="F398" s="27" t="s">
        <v>87</v>
      </c>
      <c r="G398" s="6">
        <f>INDEX(GIS_streams!D:D, MATCH(Consolidated_stream_data!I398, GIS_streams!G:G, 0))</f>
        <v>-14.335437000000001</v>
      </c>
      <c r="H398" s="6">
        <f>INDEX(GIS_streams!C:C, MATCH(Consolidated_stream_data!I398, GIS_streams!G:G, 0))</f>
        <v>-170.786172999999</v>
      </c>
      <c r="I398" s="6" t="str">
        <f t="shared" si="43"/>
        <v>Leone_Leafu</v>
      </c>
      <c r="J398" s="27" t="s">
        <v>80</v>
      </c>
      <c r="K398" s="27">
        <v>1E-3</v>
      </c>
      <c r="L398" s="27">
        <v>7.3999999999999996E-2</v>
      </c>
      <c r="M398" s="27">
        <v>1.9E-2</v>
      </c>
      <c r="N398" s="25">
        <f t="shared" si="45"/>
        <v>7.1394404106606121E-2</v>
      </c>
      <c r="O398" s="25">
        <f t="shared" si="46"/>
        <v>5.2831859038888531</v>
      </c>
      <c r="P398" s="25">
        <f t="shared" si="47"/>
        <v>1.3564936780255163</v>
      </c>
      <c r="Q398" s="73">
        <f t="shared" si="44"/>
        <v>6.7110739860209749</v>
      </c>
      <c r="R398" s="25">
        <f t="shared" si="48"/>
        <v>6.7108941994038496</v>
      </c>
      <c r="S398" s="74">
        <f>INDEX(Incomplete_stream_anc_data!H:H, MATCH(Consolidated_stream_data!C398, Incomplete_stream_anc_data!B:B, 0))</f>
        <v>3</v>
      </c>
      <c r="T398">
        <f>INDEX(Incomplete_stream_anc_data!I:I, MATCH(Consolidated_stream_data!C398, Incomplete_stream_anc_data!B:B, 0))</f>
        <v>0</v>
      </c>
      <c r="U398">
        <f>INDEX(Incomplete_stream_anc_data!G:G, MATCH(Consolidated_stream_data!C398, Incomplete_stream_anc_data!B:B, 0))</f>
        <v>6.25</v>
      </c>
    </row>
    <row r="399" spans="1:21" x14ac:dyDescent="0.35">
      <c r="A399" s="16" t="s">
        <v>77</v>
      </c>
      <c r="B399" s="16" t="s">
        <v>78</v>
      </c>
      <c r="C399" s="6" t="str">
        <f t="shared" si="42"/>
        <v>Maloata_Maloata_42997</v>
      </c>
      <c r="D399" s="167">
        <v>42997</v>
      </c>
      <c r="E399" s="27" t="s">
        <v>88</v>
      </c>
      <c r="F399" s="27" t="s">
        <v>88</v>
      </c>
      <c r="G399" s="6">
        <f>INDEX(GIS_streams!D:D, MATCH(Consolidated_stream_data!I399, GIS_streams!G:G, 0))</f>
        <v>-14.304018018700001</v>
      </c>
      <c r="H399" s="6">
        <f>INDEX(GIS_streams!C:C, MATCH(Consolidated_stream_data!I399, GIS_streams!G:G, 0))</f>
        <v>-170.815471132</v>
      </c>
      <c r="I399" s="6" t="str">
        <f t="shared" si="43"/>
        <v>Maloata_Maloata</v>
      </c>
      <c r="J399" s="27" t="s">
        <v>80</v>
      </c>
      <c r="K399" s="27">
        <v>1E-3</v>
      </c>
      <c r="L399" s="27">
        <v>3.3000000000000002E-2</v>
      </c>
      <c r="M399" s="27">
        <v>1.2999999999999999E-2</v>
      </c>
      <c r="N399" s="25">
        <f t="shared" si="45"/>
        <v>7.1394404106606121E-2</v>
      </c>
      <c r="O399" s="25">
        <f t="shared" si="46"/>
        <v>2.356015335518002</v>
      </c>
      <c r="P399" s="25">
        <f t="shared" si="47"/>
        <v>0.92812725338587954</v>
      </c>
      <c r="Q399" s="73">
        <f t="shared" si="44"/>
        <v>3.3555369930104875</v>
      </c>
      <c r="R399" s="25">
        <f t="shared" si="48"/>
        <v>3.3554523449528459</v>
      </c>
      <c r="S399" s="74">
        <f>INDEX(Incomplete_stream_anc_data!H:H, MATCH(Consolidated_stream_data!C399, Incomplete_stream_anc_data!B:B, 0))</f>
        <v>3</v>
      </c>
      <c r="T399">
        <f>INDEX(Incomplete_stream_anc_data!I:I, MATCH(Consolidated_stream_data!C399, Incomplete_stream_anc_data!B:B, 0))</f>
        <v>0</v>
      </c>
      <c r="U399">
        <f>INDEX(Incomplete_stream_anc_data!G:G, MATCH(Consolidated_stream_data!C399, Incomplete_stream_anc_data!B:B, 0))</f>
        <v>8.5</v>
      </c>
    </row>
    <row r="400" spans="1:21" x14ac:dyDescent="0.35">
      <c r="A400" s="16" t="s">
        <v>77</v>
      </c>
      <c r="B400" s="16" t="s">
        <v>78</v>
      </c>
      <c r="C400" s="6" t="str">
        <f t="shared" si="42"/>
        <v>Matuu_Afuelo_42997</v>
      </c>
      <c r="D400" s="167">
        <v>42997</v>
      </c>
      <c r="E400" s="27" t="s">
        <v>89</v>
      </c>
      <c r="F400" s="27" t="s">
        <v>90</v>
      </c>
      <c r="G400" s="6">
        <f>INDEX(GIS_streams!D:D, MATCH(Consolidated_stream_data!I400, GIS_streams!G:G, 0))</f>
        <v>-14.29884</v>
      </c>
      <c r="H400" s="6">
        <f>INDEX(GIS_streams!C:C, MATCH(Consolidated_stream_data!I400, GIS_streams!G:G, 0))</f>
        <v>-170.68323899999899</v>
      </c>
      <c r="I400" s="6" t="str">
        <f t="shared" si="43"/>
        <v>Matuu_Afuelo</v>
      </c>
      <c r="J400" s="27" t="s">
        <v>80</v>
      </c>
      <c r="K400" s="27">
        <v>1E-3</v>
      </c>
      <c r="L400" s="27">
        <v>4.3999999999999997E-2</v>
      </c>
      <c r="M400" s="27">
        <v>4.0000000000000001E-3</v>
      </c>
      <c r="N400" s="25">
        <f t="shared" si="45"/>
        <v>7.1394404106606121E-2</v>
      </c>
      <c r="O400" s="25">
        <f t="shared" si="46"/>
        <v>3.1413537806906691</v>
      </c>
      <c r="P400" s="25">
        <f t="shared" si="47"/>
        <v>0.28557761642642449</v>
      </c>
      <c r="Q400" s="73">
        <f t="shared" si="44"/>
        <v>3.4983258012236997</v>
      </c>
      <c r="R400" s="25">
        <f t="shared" si="48"/>
        <v>3.4982371047167184</v>
      </c>
      <c r="S400" s="74">
        <f>INDEX(Incomplete_stream_anc_data!H:H, MATCH(Consolidated_stream_data!C400, Incomplete_stream_anc_data!B:B, 0))</f>
        <v>3</v>
      </c>
      <c r="T400">
        <f>INDEX(Incomplete_stream_anc_data!I:I, MATCH(Consolidated_stream_data!C400, Incomplete_stream_anc_data!B:B, 0))</f>
        <v>0</v>
      </c>
      <c r="U400">
        <f>INDEX(Incomplete_stream_anc_data!G:G, MATCH(Consolidated_stream_data!C400, Incomplete_stream_anc_data!B:B, 0))</f>
        <v>22.25</v>
      </c>
    </row>
    <row r="401" spans="1:21" x14ac:dyDescent="0.35">
      <c r="A401" s="16" t="s">
        <v>77</v>
      </c>
      <c r="B401" s="16" t="s">
        <v>78</v>
      </c>
      <c r="C401" s="6" t="str">
        <f t="shared" si="42"/>
        <v>Nua-Seetaga_Saonapule_42997</v>
      </c>
      <c r="D401" s="167">
        <v>42997</v>
      </c>
      <c r="E401" s="27" t="s">
        <v>6</v>
      </c>
      <c r="F401" s="27" t="s">
        <v>91</v>
      </c>
      <c r="G401" s="6">
        <f>INDEX(GIS_streams!D:D, MATCH(Consolidated_stream_data!I401, GIS_streams!G:G, 0))</f>
        <v>-14.32586</v>
      </c>
      <c r="H401" s="6">
        <f>INDEX(GIS_streams!C:C, MATCH(Consolidated_stream_data!I401, GIS_streams!G:G, 0))</f>
        <v>-170.811364</v>
      </c>
      <c r="I401" s="6" t="str">
        <f t="shared" si="43"/>
        <v>Nua-Seetaga_Saonapule</v>
      </c>
      <c r="J401" s="27" t="s">
        <v>80</v>
      </c>
      <c r="K401" s="27">
        <v>0</v>
      </c>
      <c r="L401" s="27">
        <v>0.03</v>
      </c>
      <c r="M401" s="27">
        <v>1.7999999999999999E-2</v>
      </c>
      <c r="N401" s="25">
        <f t="shared" si="45"/>
        <v>0</v>
      </c>
      <c r="O401" s="25">
        <f t="shared" si="46"/>
        <v>2.1418321231981836</v>
      </c>
      <c r="P401" s="25">
        <f t="shared" si="47"/>
        <v>1.2850992739189102</v>
      </c>
      <c r="Q401" s="73">
        <f t="shared" si="44"/>
        <v>3.4269313971170936</v>
      </c>
      <c r="R401" s="25">
        <f t="shared" si="48"/>
        <v>3.4268447248347824</v>
      </c>
      <c r="S401" s="74">
        <f>INDEX(Incomplete_stream_anc_data!H:H, MATCH(Consolidated_stream_data!C401, Incomplete_stream_anc_data!B:B, 0))</f>
        <v>3</v>
      </c>
      <c r="T401">
        <f>INDEX(Incomplete_stream_anc_data!I:I, MATCH(Consolidated_stream_data!C401, Incomplete_stream_anc_data!B:B, 0))</f>
        <v>0</v>
      </c>
      <c r="U401">
        <f>INDEX(Incomplete_stream_anc_data!G:G, MATCH(Consolidated_stream_data!C401, Incomplete_stream_anc_data!B:B, 0))</f>
        <v>8.25</v>
      </c>
    </row>
    <row r="402" spans="1:21" x14ac:dyDescent="0.35">
      <c r="A402" s="16" t="s">
        <v>77</v>
      </c>
      <c r="B402" s="16" t="s">
        <v>78</v>
      </c>
      <c r="C402" s="6" t="str">
        <f t="shared" si="42"/>
        <v>Nuuuli_Amalie_42997</v>
      </c>
      <c r="D402" s="167">
        <v>42997</v>
      </c>
      <c r="E402" s="27" t="s">
        <v>92</v>
      </c>
      <c r="F402" s="27" t="s">
        <v>93</v>
      </c>
      <c r="G402" s="6">
        <f>INDEX(GIS_streams!D:D, MATCH(Consolidated_stream_data!I402, GIS_streams!G:G, 0))</f>
        <v>-14.310904000000001</v>
      </c>
      <c r="H402" s="6">
        <f>INDEX(GIS_streams!C:C, MATCH(Consolidated_stream_data!I402, GIS_streams!G:G, 0))</f>
        <v>-170.69734</v>
      </c>
      <c r="I402" s="6" t="str">
        <f t="shared" si="43"/>
        <v>Nuuuli_Amalie</v>
      </c>
      <c r="J402" s="27" t="s">
        <v>80</v>
      </c>
      <c r="K402" s="27">
        <v>1E-3</v>
      </c>
      <c r="L402" s="27">
        <v>7.8E-2</v>
      </c>
      <c r="M402" s="27">
        <v>1.6E-2</v>
      </c>
      <c r="N402" s="25">
        <f t="shared" si="45"/>
        <v>7.1394404106606121E-2</v>
      </c>
      <c r="O402" s="25">
        <f t="shared" si="46"/>
        <v>5.5687635203152777</v>
      </c>
      <c r="P402" s="25">
        <f t="shared" si="47"/>
        <v>1.1423104657056979</v>
      </c>
      <c r="Q402" s="73">
        <f t="shared" si="44"/>
        <v>6.7824683901275815</v>
      </c>
      <c r="R402" s="25">
        <f t="shared" si="48"/>
        <v>6.7822865792857856</v>
      </c>
      <c r="S402" s="74">
        <f>INDEX(Incomplete_stream_anc_data!H:H, MATCH(Consolidated_stream_data!C402, Incomplete_stream_anc_data!B:B, 0))</f>
        <v>3</v>
      </c>
      <c r="T402">
        <f>INDEX(Incomplete_stream_anc_data!I:I, MATCH(Consolidated_stream_data!C402, Incomplete_stream_anc_data!B:B, 0))</f>
        <v>0</v>
      </c>
      <c r="U402">
        <f>INDEX(Incomplete_stream_anc_data!G:G, MATCH(Consolidated_stream_data!C402, Incomplete_stream_anc_data!B:B, 0))</f>
        <v>22.75</v>
      </c>
    </row>
    <row r="403" spans="1:21" x14ac:dyDescent="0.35">
      <c r="A403" s="16" t="s">
        <v>77</v>
      </c>
      <c r="B403" s="16" t="s">
        <v>78</v>
      </c>
      <c r="C403" s="6" t="str">
        <f t="shared" si="42"/>
        <v>Poloa_Vaitele_42997</v>
      </c>
      <c r="D403" s="167">
        <v>42997</v>
      </c>
      <c r="E403" s="27" t="s">
        <v>7</v>
      </c>
      <c r="F403" s="27" t="s">
        <v>94</v>
      </c>
      <c r="G403" s="6">
        <f>INDEX(GIS_streams!D:D, MATCH(Consolidated_stream_data!I403, GIS_streams!G:G, 0))</f>
        <v>-14.3142219999999</v>
      </c>
      <c r="H403" s="6">
        <f>INDEX(GIS_streams!C:C, MATCH(Consolidated_stream_data!I403, GIS_streams!G:G, 0))</f>
        <v>-170.833236</v>
      </c>
      <c r="I403" s="6" t="str">
        <f t="shared" si="43"/>
        <v>Poloa_Vaitele</v>
      </c>
      <c r="J403" s="27" t="s">
        <v>80</v>
      </c>
      <c r="K403" s="27">
        <v>1E-3</v>
      </c>
      <c r="L403" s="27">
        <v>4.9000000000000002E-2</v>
      </c>
      <c r="M403" s="27">
        <v>1.6E-2</v>
      </c>
      <c r="N403" s="25">
        <f t="shared" si="45"/>
        <v>7.1394404106606121E-2</v>
      </c>
      <c r="O403" s="25">
        <f t="shared" si="46"/>
        <v>3.4983258012237002</v>
      </c>
      <c r="P403" s="25">
        <f t="shared" si="47"/>
        <v>1.1423104657056979</v>
      </c>
      <c r="Q403" s="73">
        <f t="shared" si="44"/>
        <v>4.712030671036004</v>
      </c>
      <c r="R403" s="25">
        <f t="shared" si="48"/>
        <v>4.7119075627096354</v>
      </c>
      <c r="S403" s="74">
        <f>INDEX(Incomplete_stream_anc_data!H:H, MATCH(Consolidated_stream_data!C403, Incomplete_stream_anc_data!B:B, 0))</f>
        <v>3</v>
      </c>
      <c r="T403">
        <f>INDEX(Incomplete_stream_anc_data!I:I, MATCH(Consolidated_stream_data!C403, Incomplete_stream_anc_data!B:B, 0))</f>
        <v>0</v>
      </c>
      <c r="U403">
        <f>INDEX(Incomplete_stream_anc_data!G:G, MATCH(Consolidated_stream_data!C403, Incomplete_stream_anc_data!B:B, 0))</f>
        <v>6</v>
      </c>
    </row>
    <row r="404" spans="1:21" x14ac:dyDescent="0.35">
      <c r="A404" s="2" t="s">
        <v>77</v>
      </c>
      <c r="B404" s="2" t="s">
        <v>95</v>
      </c>
      <c r="C404" s="1" t="str">
        <f t="shared" si="42"/>
        <v>Alega_Alega_42998</v>
      </c>
      <c r="D404" s="7">
        <v>42998</v>
      </c>
      <c r="E404" s="8" t="s">
        <v>8</v>
      </c>
      <c r="F404" s="8" t="s">
        <v>8</v>
      </c>
      <c r="G404" s="1">
        <f>INDEX(GIS_streams!D:D, MATCH(Consolidated_stream_data!I404, GIS_streams!G:G, 0))</f>
        <v>-14.2798789999999</v>
      </c>
      <c r="H404" s="1">
        <f>INDEX(GIS_streams!C:C, MATCH(Consolidated_stream_data!I404, GIS_streams!G:G, 0))</f>
        <v>-170.637811</v>
      </c>
      <c r="I404" s="1" t="str">
        <f t="shared" si="43"/>
        <v>Alega_Alega</v>
      </c>
      <c r="J404" s="8" t="s">
        <v>80</v>
      </c>
      <c r="K404" s="8">
        <v>1E-3</v>
      </c>
      <c r="L404" s="8">
        <v>6.9000000000000006E-2</v>
      </c>
      <c r="M404" s="8">
        <v>1.6E-2</v>
      </c>
      <c r="N404" s="25">
        <f t="shared" si="45"/>
        <v>7.1394404106606121E-2</v>
      </c>
      <c r="O404" s="25">
        <f t="shared" si="46"/>
        <v>4.9262138833558229</v>
      </c>
      <c r="P404" s="25">
        <f t="shared" si="47"/>
        <v>1.1423104657056979</v>
      </c>
      <c r="Q404" s="25">
        <f t="shared" si="44"/>
        <v>6.1399187531681267</v>
      </c>
      <c r="R404" s="25">
        <f t="shared" si="48"/>
        <v>6.1397551603483604</v>
      </c>
      <c r="S404">
        <f>INDEX(Incomplete_stream_anc_data!H:H, MATCH(Consolidated_stream_data!C404, Incomplete_stream_anc_data!B:B, 0))</f>
        <v>3</v>
      </c>
      <c r="T404">
        <f>INDEX(Incomplete_stream_anc_data!I:I, MATCH(Consolidated_stream_data!C404, Incomplete_stream_anc_data!B:B, 0))</f>
        <v>0</v>
      </c>
      <c r="U404">
        <f>INDEX(Incomplete_stream_anc_data!G:G, MATCH(Consolidated_stream_data!C404, Incomplete_stream_anc_data!B:B, 0))</f>
        <v>4.5</v>
      </c>
    </row>
    <row r="405" spans="1:21" x14ac:dyDescent="0.35">
      <c r="A405" s="2" t="s">
        <v>77</v>
      </c>
      <c r="B405" s="2" t="s">
        <v>95</v>
      </c>
      <c r="C405" s="1" t="str">
        <f t="shared" si="42"/>
        <v>Alofau_Nuu_42998</v>
      </c>
      <c r="D405" s="7">
        <v>42998</v>
      </c>
      <c r="E405" s="8" t="s">
        <v>96</v>
      </c>
      <c r="F405" s="8" t="s">
        <v>98</v>
      </c>
      <c r="G405" s="1">
        <f>INDEX(GIS_streams!D:D, MATCH(Consolidated_stream_data!I405, GIS_streams!G:G, 0))</f>
        <v>-14.276094000000001</v>
      </c>
      <c r="H405" s="1">
        <f>INDEX(GIS_streams!C:C, MATCH(Consolidated_stream_data!I405, GIS_streams!G:G, 0))</f>
        <v>-170.60317699999899</v>
      </c>
      <c r="I405" s="1" t="str">
        <f t="shared" si="43"/>
        <v>Alofau_Nuu</v>
      </c>
      <c r="J405" s="8" t="s">
        <v>80</v>
      </c>
      <c r="K405" s="8">
        <v>3.0000000000000001E-3</v>
      </c>
      <c r="L405" s="8">
        <v>3.5000000000000003E-2</v>
      </c>
      <c r="M405" s="8">
        <v>0.432</v>
      </c>
      <c r="N405" s="25">
        <f t="shared" si="45"/>
        <v>0.21418321231981838</v>
      </c>
      <c r="O405" s="25">
        <f t="shared" si="46"/>
        <v>2.4988041437312147</v>
      </c>
      <c r="P405" s="25">
        <f t="shared" si="47"/>
        <v>30.842382574053843</v>
      </c>
      <c r="Q405" s="25">
        <f t="shared" si="44"/>
        <v>33.555369930104874</v>
      </c>
      <c r="R405" s="25">
        <f t="shared" si="48"/>
        <v>33.554429035011871</v>
      </c>
      <c r="S405">
        <f>INDEX(Incomplete_stream_anc_data!H:H, MATCH(Consolidated_stream_data!C405, Incomplete_stream_anc_data!B:B, 0))</f>
        <v>2</v>
      </c>
      <c r="T405">
        <f>INDEX(Incomplete_stream_anc_data!I:I, MATCH(Consolidated_stream_data!C405, Incomplete_stream_anc_data!B:B, 0))</f>
        <v>0</v>
      </c>
      <c r="U405">
        <f>INDEX(Incomplete_stream_anc_data!G:G, MATCH(Consolidated_stream_data!C405, Incomplete_stream_anc_data!B:B, 0))</f>
        <v>0.25</v>
      </c>
    </row>
    <row r="406" spans="1:21" x14ac:dyDescent="0.35">
      <c r="A406" s="2" t="s">
        <v>77</v>
      </c>
      <c r="B406" s="2" t="s">
        <v>95</v>
      </c>
      <c r="C406" s="1" t="str">
        <f t="shared" si="42"/>
        <v>Alofau_Fogalilima_42998</v>
      </c>
      <c r="D406" s="7">
        <v>42998</v>
      </c>
      <c r="E406" s="8" t="s">
        <v>96</v>
      </c>
      <c r="F406" s="8" t="s">
        <v>97</v>
      </c>
      <c r="G406" s="1">
        <f>INDEX(GIS_streams!D:D, MATCH(Consolidated_stream_data!I406, GIS_streams!G:G, 0))</f>
        <v>-14.2735679999999</v>
      </c>
      <c r="H406" s="1">
        <f>INDEX(GIS_streams!C:C, MATCH(Consolidated_stream_data!I406, GIS_streams!G:G, 0))</f>
        <v>-170.60415</v>
      </c>
      <c r="I406" s="1" t="str">
        <f t="shared" si="43"/>
        <v>Alofau_Fogalilima</v>
      </c>
      <c r="J406" s="8" t="s">
        <v>80</v>
      </c>
      <c r="K406" s="8">
        <v>3.0000000000000001E-3</v>
      </c>
      <c r="L406" s="8">
        <v>4.8000000000000001E-2</v>
      </c>
      <c r="M406" s="8">
        <v>6.8000000000000005E-2</v>
      </c>
      <c r="N406" s="25">
        <f t="shared" si="45"/>
        <v>0.21418321231981838</v>
      </c>
      <c r="O406" s="25">
        <f t="shared" si="46"/>
        <v>3.426931397117094</v>
      </c>
      <c r="P406" s="25">
        <f t="shared" si="47"/>
        <v>4.8548194792492163</v>
      </c>
      <c r="Q406" s="25">
        <f t="shared" si="44"/>
        <v>8.4959340886861288</v>
      </c>
      <c r="R406" s="25">
        <f t="shared" si="48"/>
        <v>14.508804606505727</v>
      </c>
      <c r="S406">
        <f>INDEX(Incomplete_stream_anc_data!H:H, MATCH(Consolidated_stream_data!C406, Incomplete_stream_anc_data!B:B, 0))</f>
        <v>3</v>
      </c>
      <c r="T406">
        <f>INDEX(Incomplete_stream_anc_data!I:I, MATCH(Consolidated_stream_data!C406, Incomplete_stream_anc_data!B:B, 0))</f>
        <v>15</v>
      </c>
      <c r="U406">
        <f>INDEX(Incomplete_stream_anc_data!G:G, MATCH(Consolidated_stream_data!C406, Incomplete_stream_anc_data!B:B, 0))</f>
        <v>12</v>
      </c>
    </row>
    <row r="407" spans="1:21" x14ac:dyDescent="0.35">
      <c r="A407" s="2" t="s">
        <v>77</v>
      </c>
      <c r="B407" s="2" t="s">
        <v>95</v>
      </c>
      <c r="C407" s="1" t="str">
        <f t="shared" si="42"/>
        <v>Amaua_No name_42998</v>
      </c>
      <c r="D407" s="7">
        <v>42998</v>
      </c>
      <c r="E407" s="8" t="s">
        <v>10</v>
      </c>
      <c r="F407" s="8" t="s">
        <v>84</v>
      </c>
      <c r="G407" s="1">
        <f>INDEX(GIS_streams!D:D, MATCH(Consolidated_stream_data!I407, GIS_streams!G:G, 0))</f>
        <v>-14.272437</v>
      </c>
      <c r="H407" s="1">
        <f>INDEX(GIS_streams!C:C, MATCH(Consolidated_stream_data!I407, GIS_streams!G:G, 0))</f>
        <v>-170.623662</v>
      </c>
      <c r="I407" s="1" t="str">
        <f t="shared" si="43"/>
        <v>Amaua_No name</v>
      </c>
      <c r="J407" s="8" t="s">
        <v>80</v>
      </c>
      <c r="K407" s="8">
        <v>1E-3</v>
      </c>
      <c r="L407" s="8">
        <v>3.7999999999999999E-2</v>
      </c>
      <c r="M407" s="8">
        <v>1.7000000000000001E-2</v>
      </c>
      <c r="N407" s="25">
        <f t="shared" si="45"/>
        <v>7.1394404106606121E-2</v>
      </c>
      <c r="O407" s="25">
        <f t="shared" si="46"/>
        <v>2.7129873560510327</v>
      </c>
      <c r="P407" s="25">
        <f t="shared" si="47"/>
        <v>1.2137048698123041</v>
      </c>
      <c r="Q407" s="25">
        <f t="shared" si="44"/>
        <v>3.9980866299699431</v>
      </c>
      <c r="R407" s="25">
        <f t="shared" si="48"/>
        <v>3.9979837638902729</v>
      </c>
      <c r="S407">
        <f>INDEX(Incomplete_stream_anc_data!H:H, MATCH(Consolidated_stream_data!C407, Incomplete_stream_anc_data!B:B, 0))</f>
        <v>2</v>
      </c>
      <c r="T407">
        <f>INDEX(Incomplete_stream_anc_data!I:I, MATCH(Consolidated_stream_data!C407, Incomplete_stream_anc_data!B:B, 0))</f>
        <v>0</v>
      </c>
      <c r="U407">
        <f>INDEX(Incomplete_stream_anc_data!G:G, MATCH(Consolidated_stream_data!C407, Incomplete_stream_anc_data!B:B, 0))</f>
        <v>4</v>
      </c>
    </row>
    <row r="408" spans="1:21" x14ac:dyDescent="0.35">
      <c r="A408" s="2" t="s">
        <v>77</v>
      </c>
      <c r="B408" s="2" t="s">
        <v>95</v>
      </c>
      <c r="C408" s="1" t="str">
        <f t="shared" si="42"/>
        <v>Amouli_Televai_42998</v>
      </c>
      <c r="D408" s="7">
        <v>42998</v>
      </c>
      <c r="E408" s="8" t="s">
        <v>9</v>
      </c>
      <c r="F408" s="8" t="s">
        <v>100</v>
      </c>
      <c r="G408" s="1">
        <f>INDEX(GIS_streams!D:D, MATCH(Consolidated_stream_data!I408, GIS_streams!G:G, 0))</f>
        <v>-14.273113</v>
      </c>
      <c r="H408" s="1">
        <f>INDEX(GIS_streams!C:C, MATCH(Consolidated_stream_data!I408, GIS_streams!G:G, 0))</f>
        <v>-170.58319700000001</v>
      </c>
      <c r="I408" s="1" t="str">
        <f t="shared" si="43"/>
        <v>Amouli_Televai</v>
      </c>
      <c r="J408" s="8" t="s">
        <v>80</v>
      </c>
      <c r="K408" s="8">
        <v>3.0000000000000001E-3</v>
      </c>
      <c r="L408" s="8">
        <v>4.2999999999999997E-2</v>
      </c>
      <c r="M408" s="8">
        <v>2E-3</v>
      </c>
      <c r="N408" s="25">
        <f t="shared" si="45"/>
        <v>0.21418321231981838</v>
      </c>
      <c r="O408" s="25">
        <f t="shared" si="46"/>
        <v>3.0699593765840629</v>
      </c>
      <c r="P408" s="25">
        <f t="shared" si="47"/>
        <v>0.14278880821321224</v>
      </c>
      <c r="Q408" s="25">
        <f t="shared" si="44"/>
        <v>3.4269313971170936</v>
      </c>
      <c r="R408" s="25">
        <f t="shared" si="48"/>
        <v>3.4268447248347824</v>
      </c>
      <c r="S408">
        <f>INDEX(Incomplete_stream_anc_data!H:H, MATCH(Consolidated_stream_data!C408, Incomplete_stream_anc_data!B:B, 0))</f>
        <v>2</v>
      </c>
      <c r="T408">
        <f>INDEX(Incomplete_stream_anc_data!I:I, MATCH(Consolidated_stream_data!C408, Incomplete_stream_anc_data!B:B, 0))</f>
        <v>0</v>
      </c>
      <c r="U408">
        <f>INDEX(Incomplete_stream_anc_data!G:G, MATCH(Consolidated_stream_data!C408, Incomplete_stream_anc_data!B:B, 0))</f>
        <v>18.75</v>
      </c>
    </row>
    <row r="409" spans="1:21" x14ac:dyDescent="0.35">
      <c r="A409" s="2" t="s">
        <v>77</v>
      </c>
      <c r="B409" s="2" t="s">
        <v>95</v>
      </c>
      <c r="C409" s="1" t="str">
        <f t="shared" si="42"/>
        <v>Aoa_Tapua_42998</v>
      </c>
      <c r="D409" s="7">
        <v>42998</v>
      </c>
      <c r="E409" s="8" t="s">
        <v>15</v>
      </c>
      <c r="F409" s="8" t="s">
        <v>101</v>
      </c>
      <c r="G409" s="1">
        <f>INDEX(GIS_streams!D:D, MATCH(Consolidated_stream_data!I409, GIS_streams!G:G, 0))</f>
        <v>-14.2611589999999</v>
      </c>
      <c r="H409" s="1">
        <f>INDEX(GIS_streams!C:C, MATCH(Consolidated_stream_data!I409, GIS_streams!G:G, 0))</f>
        <v>-170.586556</v>
      </c>
      <c r="I409" s="1" t="str">
        <f t="shared" si="43"/>
        <v>Aoa_Tapua</v>
      </c>
      <c r="J409" s="8" t="s">
        <v>80</v>
      </c>
      <c r="K409" s="8">
        <v>0</v>
      </c>
      <c r="L409" s="8">
        <v>2.7E-2</v>
      </c>
      <c r="M409" s="8">
        <v>1.9E-2</v>
      </c>
      <c r="N409" s="25">
        <f t="shared" si="45"/>
        <v>0</v>
      </c>
      <c r="O409" s="25">
        <f t="shared" si="46"/>
        <v>1.9276489108783652</v>
      </c>
      <c r="P409" s="25">
        <f t="shared" si="47"/>
        <v>1.3564936780255163</v>
      </c>
      <c r="Q409" s="25">
        <f t="shared" si="44"/>
        <v>3.2841425889038813</v>
      </c>
      <c r="R409" s="25">
        <f t="shared" si="48"/>
        <v>5.5951598865302987</v>
      </c>
      <c r="S409">
        <f>INDEX(Incomplete_stream_anc_data!H:H, MATCH(Consolidated_stream_data!C409, Incomplete_stream_anc_data!B:B, 0))</f>
        <v>2</v>
      </c>
      <c r="T409">
        <f>INDEX(Incomplete_stream_anc_data!I:I, MATCH(Consolidated_stream_data!C409, Incomplete_stream_anc_data!B:B, 0))</f>
        <v>15.6</v>
      </c>
      <c r="U409">
        <f>INDEX(Incomplete_stream_anc_data!G:G, MATCH(Consolidated_stream_data!C409, Incomplete_stream_anc_data!B:B, 0))</f>
        <v>9.25</v>
      </c>
    </row>
    <row r="410" spans="1:21" x14ac:dyDescent="0.35">
      <c r="A410" s="2" t="s">
        <v>77</v>
      </c>
      <c r="B410" s="2" t="s">
        <v>95</v>
      </c>
      <c r="C410" s="1" t="str">
        <f t="shared" si="42"/>
        <v>Aoa_Vaitolu_42998</v>
      </c>
      <c r="D410" s="7">
        <v>42998</v>
      </c>
      <c r="E410" s="8" t="s">
        <v>15</v>
      </c>
      <c r="F410" s="8" t="s">
        <v>102</v>
      </c>
      <c r="G410" s="1">
        <f>INDEX(GIS_streams!D:D, MATCH(Consolidated_stream_data!I410, GIS_streams!G:G, 0))</f>
        <v>-14.2622319999999</v>
      </c>
      <c r="H410" s="1">
        <f>INDEX(GIS_streams!C:C, MATCH(Consolidated_stream_data!I410, GIS_streams!G:G, 0))</f>
        <v>-170.58982900000001</v>
      </c>
      <c r="I410" s="1" t="str">
        <f t="shared" si="43"/>
        <v>Aoa_Vaitolu</v>
      </c>
      <c r="J410" s="8" t="s">
        <v>80</v>
      </c>
      <c r="K410" s="8">
        <v>4.0000000000000001E-3</v>
      </c>
      <c r="L410" s="8">
        <v>4.5999999999999999E-2</v>
      </c>
      <c r="M410" s="8">
        <v>2.5000000000000001E-2</v>
      </c>
      <c r="N410" s="25">
        <f t="shared" si="45"/>
        <v>0.28557761642642449</v>
      </c>
      <c r="O410" s="25">
        <f t="shared" si="46"/>
        <v>3.2841425889038818</v>
      </c>
      <c r="P410" s="25">
        <f t="shared" si="47"/>
        <v>1.7848601026651532</v>
      </c>
      <c r="Q410" s="25">
        <f t="shared" si="44"/>
        <v>5.3545803079954597</v>
      </c>
      <c r="R410" s="25">
        <f t="shared" si="48"/>
        <v>5.3544389816470614</v>
      </c>
      <c r="S410">
        <f>INDEX(Incomplete_stream_anc_data!H:H, MATCH(Consolidated_stream_data!C410, Incomplete_stream_anc_data!B:B, 0))</f>
        <v>2</v>
      </c>
      <c r="T410">
        <f>INDEX(Incomplete_stream_anc_data!I:I, MATCH(Consolidated_stream_data!C410, Incomplete_stream_anc_data!B:B, 0))</f>
        <v>0</v>
      </c>
      <c r="U410">
        <f>INDEX(Incomplete_stream_anc_data!G:G, MATCH(Consolidated_stream_data!C410, Incomplete_stream_anc_data!B:B, 0))</f>
        <v>4</v>
      </c>
    </row>
    <row r="411" spans="1:21" x14ac:dyDescent="0.35">
      <c r="A411" s="2" t="s">
        <v>77</v>
      </c>
      <c r="B411" s="2" t="s">
        <v>95</v>
      </c>
      <c r="C411" s="1" t="str">
        <f t="shared" si="42"/>
        <v>Fagaitua_Tialu_42998</v>
      </c>
      <c r="D411" s="7">
        <v>42998</v>
      </c>
      <c r="E411" s="8" t="s">
        <v>103</v>
      </c>
      <c r="F411" s="8" t="s">
        <v>104</v>
      </c>
      <c r="G411" s="1">
        <f>INDEX(GIS_streams!D:D, MATCH(Consolidated_stream_data!I411, GIS_streams!G:G, 0))</f>
        <v>-14.268012000000001</v>
      </c>
      <c r="H411" s="1">
        <f>INDEX(GIS_streams!C:C, MATCH(Consolidated_stream_data!I411, GIS_streams!G:G, 0))</f>
        <v>-170.612202999999</v>
      </c>
      <c r="I411" s="1" t="str">
        <f t="shared" si="43"/>
        <v>Fagaitua_Tialu</v>
      </c>
      <c r="J411" s="8" t="s">
        <v>80</v>
      </c>
      <c r="K411" s="8">
        <v>9.9000000000000005E-2</v>
      </c>
      <c r="L411" s="8">
        <v>0.311</v>
      </c>
      <c r="M411" s="8">
        <v>0.28000000000000003</v>
      </c>
      <c r="N411" s="25">
        <f t="shared" si="45"/>
        <v>7.0680460065540061</v>
      </c>
      <c r="O411" s="25">
        <f t="shared" si="46"/>
        <v>22.203659677154505</v>
      </c>
      <c r="P411" s="25">
        <f t="shared" si="47"/>
        <v>19.990433149849718</v>
      </c>
      <c r="Q411" s="25">
        <f t="shared" si="44"/>
        <v>49.262138833558232</v>
      </c>
      <c r="R411" s="25">
        <f t="shared" si="48"/>
        <v>49.260752609037858</v>
      </c>
      <c r="S411">
        <f>INDEX(Incomplete_stream_anc_data!H:H, MATCH(Consolidated_stream_data!C411, Incomplete_stream_anc_data!B:B, 0))</f>
        <v>2</v>
      </c>
      <c r="T411">
        <f>INDEX(Incomplete_stream_anc_data!I:I, MATCH(Consolidated_stream_data!C411, Incomplete_stream_anc_data!B:B, 0))</f>
        <v>0</v>
      </c>
      <c r="U411">
        <f>INDEX(Incomplete_stream_anc_data!G:G, MATCH(Consolidated_stream_data!C411, Incomplete_stream_anc_data!B:B, 0))</f>
        <v>11</v>
      </c>
    </row>
    <row r="412" spans="1:21" x14ac:dyDescent="0.35">
      <c r="A412" s="2" t="s">
        <v>77</v>
      </c>
      <c r="B412" s="2" t="s">
        <v>95</v>
      </c>
      <c r="C412" s="1" t="str">
        <f t="shared" si="42"/>
        <v>Fagaitua_Siapapa_42998</v>
      </c>
      <c r="D412" s="7">
        <v>42998</v>
      </c>
      <c r="E412" s="8" t="s">
        <v>103</v>
      </c>
      <c r="F412" s="8" t="s">
        <v>105</v>
      </c>
      <c r="G412" s="1">
        <f>INDEX(GIS_streams!D:D, MATCH(Consolidated_stream_data!I412, GIS_streams!G:G, 0))</f>
        <v>-14.267779000000001</v>
      </c>
      <c r="H412" s="1">
        <f>INDEX(GIS_streams!C:C, MATCH(Consolidated_stream_data!I412, GIS_streams!G:G, 0))</f>
        <v>-170.61465899999899</v>
      </c>
      <c r="I412" s="1" t="str">
        <f t="shared" si="43"/>
        <v>Fagaitua_Siapapa</v>
      </c>
      <c r="J412" s="8" t="s">
        <v>80</v>
      </c>
      <c r="K412" s="8">
        <v>3.0000000000000001E-3</v>
      </c>
      <c r="L412" s="8">
        <v>4.3999999999999997E-2</v>
      </c>
      <c r="M412" s="8">
        <v>0.02</v>
      </c>
      <c r="N412" s="25">
        <f t="shared" si="45"/>
        <v>0.21418321231981838</v>
      </c>
      <c r="O412" s="25">
        <f t="shared" si="46"/>
        <v>3.1413537806906691</v>
      </c>
      <c r="P412" s="25">
        <f t="shared" si="47"/>
        <v>1.4278880821321225</v>
      </c>
      <c r="Q412" s="25">
        <f t="shared" si="44"/>
        <v>4.7834250751426097</v>
      </c>
      <c r="R412" s="25">
        <f t="shared" si="48"/>
        <v>15.526483834002402</v>
      </c>
      <c r="S412">
        <f>INDEX(Incomplete_stream_anc_data!H:H, MATCH(Consolidated_stream_data!C412, Incomplete_stream_anc_data!B:B, 0))</f>
        <v>1</v>
      </c>
      <c r="T412">
        <f>INDEX(Incomplete_stream_anc_data!I:I, MATCH(Consolidated_stream_data!C412, Incomplete_stream_anc_data!B:B, 0))</f>
        <v>25</v>
      </c>
      <c r="U412">
        <f>INDEX(Incomplete_stream_anc_data!G:G, MATCH(Consolidated_stream_data!C412, Incomplete_stream_anc_data!B:B, 0))</f>
        <v>0</v>
      </c>
    </row>
    <row r="413" spans="1:21" x14ac:dyDescent="0.35">
      <c r="A413" s="2" t="s">
        <v>77</v>
      </c>
      <c r="B413" s="2" t="s">
        <v>95</v>
      </c>
      <c r="C413" s="1" t="str">
        <f t="shared" si="42"/>
        <v>Laulii_Vaitele_42998</v>
      </c>
      <c r="D413" s="7">
        <v>42998</v>
      </c>
      <c r="E413" s="8" t="s">
        <v>11</v>
      </c>
      <c r="F413" s="8" t="s">
        <v>94</v>
      </c>
      <c r="G413" s="1">
        <f>INDEX(GIS_streams!D:D, MATCH(Consolidated_stream_data!I413, GIS_streams!G:G, 0))</f>
        <v>-14.2878969999999</v>
      </c>
      <c r="H413" s="1">
        <f>INDEX(GIS_streams!C:C, MATCH(Consolidated_stream_data!I413, GIS_streams!G:G, 0))</f>
        <v>-170.653075</v>
      </c>
      <c r="I413" s="1" t="str">
        <f t="shared" si="43"/>
        <v>Laulii_Vaitele</v>
      </c>
      <c r="J413" s="8" t="s">
        <v>80</v>
      </c>
      <c r="K413" s="8">
        <v>1E-3</v>
      </c>
      <c r="L413" s="8">
        <v>4.1000000000000002E-2</v>
      </c>
      <c r="M413" s="8">
        <v>1.4E-2</v>
      </c>
      <c r="N413" s="25">
        <f t="shared" si="45"/>
        <v>7.1394404106606121E-2</v>
      </c>
      <c r="O413" s="25">
        <f t="shared" si="46"/>
        <v>2.9271705683708511</v>
      </c>
      <c r="P413" s="25">
        <f t="shared" si="47"/>
        <v>0.99952165749248578</v>
      </c>
      <c r="Q413" s="25">
        <f t="shared" si="44"/>
        <v>3.9980866299699431</v>
      </c>
      <c r="R413" s="25">
        <f t="shared" si="48"/>
        <v>3.9979837638902729</v>
      </c>
      <c r="S413">
        <f>INDEX(Incomplete_stream_anc_data!H:H, MATCH(Consolidated_stream_data!C413, Incomplete_stream_anc_data!B:B, 0))</f>
        <v>3</v>
      </c>
      <c r="T413">
        <f>INDEX(Incomplete_stream_anc_data!I:I, MATCH(Consolidated_stream_data!C413, Incomplete_stream_anc_data!B:B, 0))</f>
        <v>0</v>
      </c>
      <c r="U413">
        <f>INDEX(Incomplete_stream_anc_data!G:G, MATCH(Consolidated_stream_data!C413, Incomplete_stream_anc_data!B:B, 0))</f>
        <v>14.5</v>
      </c>
    </row>
    <row r="414" spans="1:21" x14ac:dyDescent="0.35">
      <c r="A414" s="2" t="s">
        <v>77</v>
      </c>
      <c r="B414" s="2" t="s">
        <v>95</v>
      </c>
      <c r="C414" s="1" t="str">
        <f t="shared" si="42"/>
        <v>Masausi_Vaipito_42998</v>
      </c>
      <c r="D414" s="7">
        <v>42998</v>
      </c>
      <c r="E414" s="8" t="s">
        <v>107</v>
      </c>
      <c r="F414" s="8" t="s">
        <v>109</v>
      </c>
      <c r="G414" s="1">
        <f>INDEX(GIS_streams!D:D, MATCH(Consolidated_stream_data!I414, GIS_streams!G:G, 0))</f>
        <v>-14.259080000000001</v>
      </c>
      <c r="H414" s="1">
        <f>INDEX(GIS_streams!C:C, MATCH(Consolidated_stream_data!I414, GIS_streams!G:G, 0))</f>
        <v>-170.606361999999</v>
      </c>
      <c r="I414" s="1" t="str">
        <f t="shared" si="43"/>
        <v>Masausi_Vaipito</v>
      </c>
      <c r="J414" s="8" t="s">
        <v>80</v>
      </c>
      <c r="K414" s="8">
        <v>2E-3</v>
      </c>
      <c r="L414" s="8">
        <v>3.5999999999999997E-2</v>
      </c>
      <c r="M414" s="8">
        <v>2.4E-2</v>
      </c>
      <c r="N414" s="25">
        <f t="shared" si="45"/>
        <v>0.14278880821321224</v>
      </c>
      <c r="O414" s="25">
        <f t="shared" si="46"/>
        <v>2.5701985478378204</v>
      </c>
      <c r="P414" s="25">
        <f t="shared" si="47"/>
        <v>1.713465698558547</v>
      </c>
      <c r="Q414" s="25">
        <f t="shared" si="44"/>
        <v>4.4264530546095795</v>
      </c>
      <c r="R414" s="25">
        <f t="shared" si="48"/>
        <v>4.4263380431818904</v>
      </c>
      <c r="S414">
        <f>INDEX(Incomplete_stream_anc_data!H:H, MATCH(Consolidated_stream_data!C414, Incomplete_stream_anc_data!B:B, 0))</f>
        <v>2</v>
      </c>
      <c r="T414">
        <f>INDEX(Incomplete_stream_anc_data!I:I, MATCH(Consolidated_stream_data!C414, Incomplete_stream_anc_data!B:B, 0))</f>
        <v>0</v>
      </c>
      <c r="U414">
        <f>INDEX(Incomplete_stream_anc_data!G:G, MATCH(Consolidated_stream_data!C414, Incomplete_stream_anc_data!B:B, 0))</f>
        <v>20</v>
      </c>
    </row>
    <row r="415" spans="1:21" x14ac:dyDescent="0.35">
      <c r="A415" s="2" t="s">
        <v>77</v>
      </c>
      <c r="B415" s="2" t="s">
        <v>95</v>
      </c>
      <c r="C415" s="1" t="str">
        <f t="shared" si="42"/>
        <v>Masausi_Panata_42998</v>
      </c>
      <c r="D415" s="7">
        <v>42998</v>
      </c>
      <c r="E415" s="8" t="s">
        <v>107</v>
      </c>
      <c r="F415" s="8" t="s">
        <v>108</v>
      </c>
      <c r="G415" s="1">
        <f>INDEX(GIS_streams!D:D, MATCH(Consolidated_stream_data!I415, GIS_streams!G:G, 0))</f>
        <v>-14.258925</v>
      </c>
      <c r="H415" s="1">
        <f>INDEX(GIS_streams!C:C, MATCH(Consolidated_stream_data!I415, GIS_streams!G:G, 0))</f>
        <v>-170.60518300000001</v>
      </c>
      <c r="I415" s="1" t="str">
        <f t="shared" si="43"/>
        <v>Masausi_Panata</v>
      </c>
      <c r="J415" s="8" t="s">
        <v>80</v>
      </c>
      <c r="K415" s="8">
        <v>2E-3</v>
      </c>
      <c r="L415" s="8">
        <v>3.4000000000000002E-2</v>
      </c>
      <c r="M415" s="8">
        <v>2.5999999999999999E-2</v>
      </c>
      <c r="N415" s="25">
        <f t="shared" si="45"/>
        <v>0.14278880821321224</v>
      </c>
      <c r="O415" s="25">
        <f t="shared" si="46"/>
        <v>2.4274097396246082</v>
      </c>
      <c r="P415" s="25">
        <f t="shared" si="47"/>
        <v>1.8562545067717591</v>
      </c>
      <c r="Q415" s="25">
        <f t="shared" si="44"/>
        <v>4.4264530546095795</v>
      </c>
      <c r="R415" s="25">
        <f t="shared" si="48"/>
        <v>4.4263380431818904</v>
      </c>
      <c r="S415">
        <f>INDEX(Incomplete_stream_anc_data!H:H, MATCH(Consolidated_stream_data!C415, Incomplete_stream_anc_data!B:B, 0))</f>
        <v>3</v>
      </c>
      <c r="T415">
        <f>INDEX(Incomplete_stream_anc_data!I:I, MATCH(Consolidated_stream_data!C415, Incomplete_stream_anc_data!B:B, 0))</f>
        <v>0</v>
      </c>
      <c r="U415">
        <f>INDEX(Incomplete_stream_anc_data!G:G, MATCH(Consolidated_stream_data!C415, Incomplete_stream_anc_data!B:B, 0))</f>
        <v>1.75</v>
      </c>
    </row>
    <row r="416" spans="1:21" x14ac:dyDescent="0.35">
      <c r="A416" s="2" t="s">
        <v>77</v>
      </c>
      <c r="B416" s="2" t="s">
        <v>95</v>
      </c>
      <c r="C416" s="1" t="str">
        <f t="shared" si="42"/>
        <v>Masefau_Talaloa_42998</v>
      </c>
      <c r="D416" s="7">
        <v>42998</v>
      </c>
      <c r="E416" s="8" t="s">
        <v>110</v>
      </c>
      <c r="F416" s="8" t="s">
        <v>111</v>
      </c>
      <c r="G416" s="1">
        <f>INDEX(GIS_streams!D:D, MATCH(Consolidated_stream_data!I416, GIS_streams!G:G, 0))</f>
        <v>-14.255492</v>
      </c>
      <c r="H416" s="1">
        <f>INDEX(GIS_streams!C:C, MATCH(Consolidated_stream_data!I416, GIS_streams!G:G, 0))</f>
        <v>-170.63214300000001</v>
      </c>
      <c r="I416" s="1" t="str">
        <f t="shared" si="43"/>
        <v>Masefau_Talaloa</v>
      </c>
      <c r="J416" s="8" t="s">
        <v>80</v>
      </c>
      <c r="K416" s="8">
        <v>1E-3</v>
      </c>
      <c r="L416" s="8">
        <v>2.9000000000000001E-2</v>
      </c>
      <c r="M416" s="8">
        <v>8.0000000000000002E-3</v>
      </c>
      <c r="N416" s="25">
        <f t="shared" si="45"/>
        <v>7.1394404106606121E-2</v>
      </c>
      <c r="O416" s="25">
        <f t="shared" si="46"/>
        <v>2.0704377190915775</v>
      </c>
      <c r="P416" s="25">
        <f t="shared" si="47"/>
        <v>0.57115523285284897</v>
      </c>
      <c r="Q416" s="25">
        <f t="shared" si="44"/>
        <v>2.7129873560510327</v>
      </c>
      <c r="R416" s="25">
        <f t="shared" si="48"/>
        <v>7.7022822591449742</v>
      </c>
      <c r="S416">
        <f>INDEX(Incomplete_stream_anc_data!H:H, MATCH(Consolidated_stream_data!C416, Incomplete_stream_anc_data!B:B, 0))</f>
        <v>2</v>
      </c>
      <c r="T416">
        <f>INDEX(Incomplete_stream_anc_data!I:I, MATCH(Consolidated_stream_data!C416, Incomplete_stream_anc_data!B:B, 0))</f>
        <v>24</v>
      </c>
      <c r="U416">
        <f>INDEX(Incomplete_stream_anc_data!G:G, MATCH(Consolidated_stream_data!C416, Incomplete_stream_anc_data!B:B, 0))</f>
        <v>28</v>
      </c>
    </row>
    <row r="417" spans="1:21" x14ac:dyDescent="0.35">
      <c r="A417" s="2" t="s">
        <v>77</v>
      </c>
      <c r="B417" s="16" t="s">
        <v>112</v>
      </c>
      <c r="C417" s="6" t="str">
        <f t="shared" si="42"/>
        <v>Afono_Pago_42999</v>
      </c>
      <c r="D417" s="167">
        <v>42999</v>
      </c>
      <c r="E417" s="167" t="s">
        <v>12</v>
      </c>
      <c r="F417" s="27" t="s">
        <v>113</v>
      </c>
      <c r="G417" s="6">
        <f>INDEX(GIS_streams!D:D, MATCH(Consolidated_stream_data!I417, GIS_streams!G:G, 0))</f>
        <v>-14.259043</v>
      </c>
      <c r="H417" s="6">
        <f>INDEX(GIS_streams!C:C, MATCH(Consolidated_stream_data!I417, GIS_streams!G:G, 0))</f>
        <v>-170.651612</v>
      </c>
      <c r="I417" s="6" t="str">
        <f t="shared" si="43"/>
        <v>Afono_Pago</v>
      </c>
      <c r="J417" s="27" t="s">
        <v>80</v>
      </c>
      <c r="K417" s="27">
        <v>2E-3</v>
      </c>
      <c r="L417" s="27">
        <v>4.7E-2</v>
      </c>
      <c r="M417" s="27">
        <v>1.6E-2</v>
      </c>
      <c r="N417" s="25">
        <f t="shared" si="45"/>
        <v>0.14278880821321224</v>
      </c>
      <c r="O417" s="25">
        <f t="shared" si="46"/>
        <v>3.3555369930104879</v>
      </c>
      <c r="P417" s="25">
        <f t="shared" si="47"/>
        <v>1.1423104657056979</v>
      </c>
      <c r="Q417" s="73">
        <f t="shared" si="44"/>
        <v>4.6406362669293983</v>
      </c>
      <c r="R417" s="25">
        <f t="shared" si="48"/>
        <v>4.6405151828276994</v>
      </c>
      <c r="S417" s="74">
        <f>INDEX(Incomplete_stream_anc_data!H:H, MATCH(Consolidated_stream_data!C417, Incomplete_stream_anc_data!B:B, 0))</f>
        <v>3</v>
      </c>
      <c r="T417">
        <f>INDEX(Incomplete_stream_anc_data!I:I, MATCH(Consolidated_stream_data!C417, Incomplete_stream_anc_data!B:B, 0))</f>
        <v>0</v>
      </c>
      <c r="U417">
        <f>INDEX(Incomplete_stream_anc_data!G:G, MATCH(Consolidated_stream_data!C417, Incomplete_stream_anc_data!B:B, 0))</f>
        <v>1.25</v>
      </c>
    </row>
    <row r="418" spans="1:21" x14ac:dyDescent="0.35">
      <c r="A418" s="2" t="s">
        <v>77</v>
      </c>
      <c r="B418" s="16" t="s">
        <v>112</v>
      </c>
      <c r="C418" s="6" t="str">
        <f t="shared" si="42"/>
        <v>Amalau_Tiaiu_42999</v>
      </c>
      <c r="D418" s="167">
        <v>42999</v>
      </c>
      <c r="E418" s="167" t="s">
        <v>114</v>
      </c>
      <c r="F418" s="27" t="s">
        <v>115</v>
      </c>
      <c r="G418" s="6">
        <f>INDEX(GIS_streams!D:D, MATCH(Consolidated_stream_data!I418, GIS_streams!G:G, 0))</f>
        <v>-14.253042000000001</v>
      </c>
      <c r="H418" s="6">
        <f>INDEX(GIS_streams!C:C, MATCH(Consolidated_stream_data!I418, GIS_streams!G:G, 0))</f>
        <v>-170.65840499999899</v>
      </c>
      <c r="I418" s="6" t="str">
        <f t="shared" si="43"/>
        <v>Amalau_Tiaiu</v>
      </c>
      <c r="J418" s="27" t="s">
        <v>80</v>
      </c>
      <c r="K418" s="27">
        <v>1E-3</v>
      </c>
      <c r="L418" s="27">
        <v>3.2000000000000001E-2</v>
      </c>
      <c r="M418" s="27">
        <v>0.02</v>
      </c>
      <c r="N418" s="25">
        <f t="shared" si="45"/>
        <v>7.1394404106606121E-2</v>
      </c>
      <c r="O418" s="25">
        <f t="shared" si="46"/>
        <v>2.2846209314113959</v>
      </c>
      <c r="P418" s="25">
        <f t="shared" si="47"/>
        <v>1.4278880821321225</v>
      </c>
      <c r="Q418" s="73">
        <f t="shared" si="44"/>
        <v>3.7839034176501243</v>
      </c>
      <c r="R418" s="25">
        <f t="shared" si="48"/>
        <v>3.7838066242444635</v>
      </c>
      <c r="S418" s="74">
        <f>INDEX(Incomplete_stream_anc_data!H:H, MATCH(Consolidated_stream_data!C418, Incomplete_stream_anc_data!B:B, 0))</f>
        <v>3</v>
      </c>
      <c r="T418">
        <f>INDEX(Incomplete_stream_anc_data!I:I, MATCH(Consolidated_stream_data!C418, Incomplete_stream_anc_data!B:B, 0))</f>
        <v>0</v>
      </c>
      <c r="U418">
        <f>INDEX(Incomplete_stream_anc_data!G:G, MATCH(Consolidated_stream_data!C418, Incomplete_stream_anc_data!B:B, 0))</f>
        <v>24.25</v>
      </c>
    </row>
    <row r="419" spans="1:21" x14ac:dyDescent="0.35">
      <c r="A419" s="2" t="s">
        <v>77</v>
      </c>
      <c r="B419" s="16" t="s">
        <v>112</v>
      </c>
      <c r="C419" s="6" t="str">
        <f t="shared" si="42"/>
        <v>Aua_Lalomauna_42999</v>
      </c>
      <c r="D419" s="167">
        <v>42999</v>
      </c>
      <c r="E419" s="167" t="s">
        <v>13</v>
      </c>
      <c r="F419" s="27" t="s">
        <v>116</v>
      </c>
      <c r="G419" s="6">
        <f>INDEX(GIS_streams!D:D, MATCH(Consolidated_stream_data!I419, GIS_streams!G:G, 0))</f>
        <v>-14.2707</v>
      </c>
      <c r="H419" s="6">
        <f>INDEX(GIS_streams!C:C, MATCH(Consolidated_stream_data!I419, GIS_streams!G:G, 0))</f>
        <v>-170.664986</v>
      </c>
      <c r="I419" s="6" t="str">
        <f t="shared" si="43"/>
        <v>Aua_Lalomauna</v>
      </c>
      <c r="J419" s="27" t="s">
        <v>80</v>
      </c>
      <c r="K419" s="27">
        <v>6.0000000000000001E-3</v>
      </c>
      <c r="L419" s="27">
        <v>0.11799999999999999</v>
      </c>
      <c r="M419" s="27">
        <v>5.8999999999999997E-2</v>
      </c>
      <c r="N419" s="25">
        <f t="shared" si="45"/>
        <v>0.42836642463963676</v>
      </c>
      <c r="O419" s="25">
        <f t="shared" si="46"/>
        <v>8.4245396845795213</v>
      </c>
      <c r="P419" s="25">
        <f t="shared" si="47"/>
        <v>4.2122698422897606</v>
      </c>
      <c r="Q419" s="73">
        <f t="shared" si="44"/>
        <v>13.065175951508918</v>
      </c>
      <c r="R419" s="25">
        <f t="shared" si="48"/>
        <v>13.064816008896173</v>
      </c>
      <c r="S419" s="74">
        <f>INDEX(Incomplete_stream_anc_data!H:H, MATCH(Consolidated_stream_data!C419, Incomplete_stream_anc_data!B:B, 0))</f>
        <v>2</v>
      </c>
      <c r="T419">
        <f>INDEX(Incomplete_stream_anc_data!I:I, MATCH(Consolidated_stream_data!C419, Incomplete_stream_anc_data!B:B, 0))</f>
        <v>0</v>
      </c>
      <c r="U419">
        <f>INDEX(Incomplete_stream_anc_data!G:G, MATCH(Consolidated_stream_data!C419, Incomplete_stream_anc_data!B:B, 0))</f>
        <v>12</v>
      </c>
    </row>
    <row r="420" spans="1:21" x14ac:dyDescent="0.35">
      <c r="A420" s="2" t="s">
        <v>77</v>
      </c>
      <c r="B420" s="16" t="s">
        <v>112</v>
      </c>
      <c r="C420" s="6" t="str">
        <f t="shared" si="42"/>
        <v>Fagasa_Leele_42999</v>
      </c>
      <c r="D420" s="167">
        <v>42999</v>
      </c>
      <c r="E420" s="167" t="s">
        <v>117</v>
      </c>
      <c r="F420" s="27" t="s">
        <v>118</v>
      </c>
      <c r="G420" s="6">
        <f>INDEX(GIS_streams!D:D, MATCH(Consolidated_stream_data!I420, GIS_streams!G:G, 0))</f>
        <v>-14.285985</v>
      </c>
      <c r="H420" s="6">
        <f>INDEX(GIS_streams!C:C, MATCH(Consolidated_stream_data!I420, GIS_streams!G:G, 0))</f>
        <v>-170.720485</v>
      </c>
      <c r="I420" s="6" t="str">
        <f t="shared" si="43"/>
        <v>Fagasa_Leele</v>
      </c>
      <c r="J420" s="27" t="s">
        <v>80</v>
      </c>
      <c r="K420" s="27">
        <v>1E-3</v>
      </c>
      <c r="L420" s="27">
        <v>4.3999999999999997E-2</v>
      </c>
      <c r="M420" s="27">
        <v>1.9E-2</v>
      </c>
      <c r="N420" s="25">
        <f t="shared" si="45"/>
        <v>7.1394404106606121E-2</v>
      </c>
      <c r="O420" s="25">
        <f t="shared" si="46"/>
        <v>3.1413537806906691</v>
      </c>
      <c r="P420" s="25">
        <f t="shared" si="47"/>
        <v>1.3564936780255163</v>
      </c>
      <c r="Q420" s="73">
        <f t="shared" si="44"/>
        <v>4.5692418628227909</v>
      </c>
      <c r="R420" s="25">
        <f t="shared" si="48"/>
        <v>4.5691228029457616</v>
      </c>
      <c r="S420" s="74">
        <f>INDEX(Incomplete_stream_anc_data!H:H, MATCH(Consolidated_stream_data!C420, Incomplete_stream_anc_data!B:B, 0))</f>
        <v>4</v>
      </c>
      <c r="T420">
        <f>INDEX(Incomplete_stream_anc_data!I:I, MATCH(Consolidated_stream_data!C420, Incomplete_stream_anc_data!B:B, 0))</f>
        <v>0</v>
      </c>
      <c r="U420">
        <f>INDEX(Incomplete_stream_anc_data!G:G, MATCH(Consolidated_stream_data!C420, Incomplete_stream_anc_data!B:B, 0))</f>
        <v>0</v>
      </c>
    </row>
    <row r="421" spans="1:21" x14ac:dyDescent="0.35">
      <c r="A421" s="2" t="s">
        <v>77</v>
      </c>
      <c r="B421" s="16" t="s">
        <v>112</v>
      </c>
      <c r="C421" s="6" t="str">
        <f t="shared" si="42"/>
        <v>Fagasa_Agasii_42999</v>
      </c>
      <c r="D421" s="167">
        <v>42999</v>
      </c>
      <c r="E421" s="167" t="s">
        <v>117</v>
      </c>
      <c r="F421" s="27" t="s">
        <v>119</v>
      </c>
      <c r="G421" s="6">
        <f>INDEX(GIS_streams!D:D, MATCH(Consolidated_stream_data!I421, GIS_streams!G:G, 0))</f>
        <v>-14.288163000000001</v>
      </c>
      <c r="H421" s="6">
        <f>INDEX(GIS_streams!C:C, MATCH(Consolidated_stream_data!I421, GIS_streams!G:G, 0))</f>
        <v>-170.72437199999899</v>
      </c>
      <c r="I421" s="6" t="str">
        <f t="shared" si="43"/>
        <v>Fagasa_Agasii</v>
      </c>
      <c r="J421" s="27" t="s">
        <v>80</v>
      </c>
      <c r="K421" s="27">
        <v>1E-3</v>
      </c>
      <c r="L421" s="27">
        <v>8.8999999999999996E-2</v>
      </c>
      <c r="M421" s="27">
        <v>1.4999999999999999E-2</v>
      </c>
      <c r="N421" s="25">
        <f t="shared" si="45"/>
        <v>7.1394404106606121E-2</v>
      </c>
      <c r="O421" s="25">
        <f t="shared" si="46"/>
        <v>6.3541019654879447</v>
      </c>
      <c r="P421" s="25">
        <f t="shared" si="47"/>
        <v>1.0709160615990918</v>
      </c>
      <c r="Q421" s="73">
        <f t="shared" si="44"/>
        <v>7.496412431193642</v>
      </c>
      <c r="R421" s="25">
        <f t="shared" si="48"/>
        <v>7.4962103781051477</v>
      </c>
      <c r="S421" s="74">
        <f>INDEX(Incomplete_stream_anc_data!H:H, MATCH(Consolidated_stream_data!C421, Incomplete_stream_anc_data!B:B, 0))</f>
        <v>3</v>
      </c>
      <c r="T421">
        <f>INDEX(Incomplete_stream_anc_data!I:I, MATCH(Consolidated_stream_data!C421, Incomplete_stream_anc_data!B:B, 0))</f>
        <v>0</v>
      </c>
      <c r="U421">
        <f>INDEX(Incomplete_stream_anc_data!G:G, MATCH(Consolidated_stream_data!C421, Incomplete_stream_anc_data!B:B, 0))</f>
        <v>13</v>
      </c>
    </row>
    <row r="422" spans="1:21" x14ac:dyDescent="0.35">
      <c r="A422" s="2" t="s">
        <v>77</v>
      </c>
      <c r="B422" s="16" t="s">
        <v>112</v>
      </c>
      <c r="C422" s="161" t="str">
        <f t="shared" si="42"/>
        <v>Fagatele_No name_42999</v>
      </c>
      <c r="D422" s="168">
        <v>42999</v>
      </c>
      <c r="E422" s="168" t="s">
        <v>106</v>
      </c>
      <c r="F422" s="169" t="s">
        <v>84</v>
      </c>
      <c r="G422" s="161">
        <f>INDEX(GIS_streams!D:D, MATCH(Consolidated_stream_data!I422, GIS_streams!G:G, 0))</f>
        <v>-14.365201000000001</v>
      </c>
      <c r="H422" s="161">
        <f>INDEX(GIS_streams!C:C, MATCH(Consolidated_stream_data!I422, GIS_streams!G:G, 0))</f>
        <v>-170.75969900000001</v>
      </c>
      <c r="I422" s="161" t="str">
        <f t="shared" si="43"/>
        <v>Fagatele_No name</v>
      </c>
      <c r="J422" s="169" t="s">
        <v>80</v>
      </c>
      <c r="K422" s="169">
        <v>1E-3</v>
      </c>
      <c r="L422" s="169">
        <v>3.2000000000000001E-2</v>
      </c>
      <c r="M422" s="169">
        <v>1.2E-2</v>
      </c>
      <c r="N422" s="25">
        <f t="shared" si="45"/>
        <v>7.1394404106606121E-2</v>
      </c>
      <c r="O422" s="25">
        <f t="shared" si="46"/>
        <v>2.2846209314113959</v>
      </c>
      <c r="P422" s="25">
        <f t="shared" si="47"/>
        <v>0.85673284927927351</v>
      </c>
      <c r="Q422" s="162">
        <f t="shared" si="44"/>
        <v>3.2127481847972756</v>
      </c>
      <c r="R422" s="25">
        <f t="shared" si="48"/>
        <v>3.2126675851889739</v>
      </c>
      <c r="S422" s="163">
        <v>0</v>
      </c>
      <c r="T422" s="163">
        <v>0</v>
      </c>
      <c r="U422" s="163">
        <v>0</v>
      </c>
    </row>
    <row r="423" spans="1:21" x14ac:dyDescent="0.35">
      <c r="A423" s="2" t="s">
        <v>77</v>
      </c>
      <c r="B423" s="16" t="s">
        <v>112</v>
      </c>
      <c r="C423" s="6" t="str">
        <f t="shared" si="42"/>
        <v>Vatia_Gaoa_42999</v>
      </c>
      <c r="D423" s="167">
        <v>42999</v>
      </c>
      <c r="E423" s="27" t="s">
        <v>14</v>
      </c>
      <c r="F423" s="27" t="s">
        <v>122</v>
      </c>
      <c r="G423" s="6">
        <f>INDEX(GIS_streams!D:D, MATCH(Consolidated_stream_data!I423, GIS_streams!G:G, 0))</f>
        <v>-14.250759</v>
      </c>
      <c r="H423" s="6">
        <f>INDEX(GIS_streams!C:C, MATCH(Consolidated_stream_data!I423, GIS_streams!G:G, 0))</f>
        <v>-170.67560800000001</v>
      </c>
      <c r="I423" s="6" t="str">
        <f t="shared" si="43"/>
        <v>Vatia_Gaoa</v>
      </c>
      <c r="J423" s="27" t="s">
        <v>80</v>
      </c>
      <c r="K423" s="27">
        <v>3.3000000000000002E-2</v>
      </c>
      <c r="L423" s="27">
        <v>0.19900000000000001</v>
      </c>
      <c r="M423" s="27">
        <v>0.182</v>
      </c>
      <c r="N423" s="25">
        <f t="shared" si="45"/>
        <v>2.356015335518002</v>
      </c>
      <c r="O423" s="25">
        <f t="shared" si="46"/>
        <v>14.20748641721462</v>
      </c>
      <c r="P423" s="25">
        <f t="shared" si="47"/>
        <v>12.993781547402314</v>
      </c>
      <c r="Q423" s="73">
        <f t="shared" si="44"/>
        <v>29.557283300134934</v>
      </c>
      <c r="R423" s="25">
        <f t="shared" si="48"/>
        <v>29.556455761623447</v>
      </c>
      <c r="S423" s="74">
        <f>INDEX(Incomplete_stream_anc_data!H:H, MATCH(Consolidated_stream_data!C423, Incomplete_stream_anc_data!B:B, 0))</f>
        <v>3</v>
      </c>
      <c r="T423">
        <f>INDEX(Incomplete_stream_anc_data!I:I, MATCH(Consolidated_stream_data!C423, Incomplete_stream_anc_data!B:B, 0))</f>
        <v>0</v>
      </c>
      <c r="U423">
        <f>INDEX(Incomplete_stream_anc_data!G:G, MATCH(Consolidated_stream_data!C423, Incomplete_stream_anc_data!B:B, 0))</f>
        <v>3.5</v>
      </c>
    </row>
    <row r="424" spans="1:21" x14ac:dyDescent="0.35">
      <c r="A424" s="2" t="s">
        <v>77</v>
      </c>
      <c r="B424" s="16" t="s">
        <v>112</v>
      </c>
      <c r="C424" s="6" t="str">
        <f t="shared" si="42"/>
        <v>Vatia_Lausaa_42999</v>
      </c>
      <c r="D424" s="167">
        <v>42999</v>
      </c>
      <c r="E424" s="27" t="s">
        <v>14</v>
      </c>
      <c r="F424" s="27" t="s">
        <v>123</v>
      </c>
      <c r="G424" s="6">
        <f>INDEX(GIS_streams!D:D, MATCH(Consolidated_stream_data!I424, GIS_streams!G:G, 0))</f>
        <v>-14.2514699999999</v>
      </c>
      <c r="H424" s="6">
        <f>INDEX(GIS_streams!C:C, MATCH(Consolidated_stream_data!I424, GIS_streams!G:G, 0))</f>
        <v>-170.673528</v>
      </c>
      <c r="I424" s="6" t="str">
        <f t="shared" si="43"/>
        <v>Vatia_Lausaa</v>
      </c>
      <c r="J424" s="27" t="s">
        <v>80</v>
      </c>
      <c r="K424" s="27">
        <v>2E-3</v>
      </c>
      <c r="L424" s="27">
        <v>3.7999999999999999E-2</v>
      </c>
      <c r="M424" s="27">
        <v>8.0000000000000002E-3</v>
      </c>
      <c r="N424" s="25">
        <f t="shared" si="45"/>
        <v>0.14278880821321224</v>
      </c>
      <c r="O424" s="25">
        <f t="shared" si="46"/>
        <v>2.7129873560510327</v>
      </c>
      <c r="P424" s="25">
        <f t="shared" si="47"/>
        <v>0.57115523285284897</v>
      </c>
      <c r="Q424" s="73">
        <f t="shared" si="44"/>
        <v>3.426931397117094</v>
      </c>
      <c r="R424" s="25">
        <f t="shared" si="48"/>
        <v>3.4268447248347829</v>
      </c>
      <c r="S424" s="74">
        <f>INDEX(Incomplete_stream_anc_data!H:H, MATCH(Consolidated_stream_data!C424, Incomplete_stream_anc_data!B:B, 0))</f>
        <v>1</v>
      </c>
      <c r="T424">
        <f>INDEX(Incomplete_stream_anc_data!I:I, MATCH(Consolidated_stream_data!C424, Incomplete_stream_anc_data!B:B, 0))</f>
        <v>0</v>
      </c>
      <c r="U424">
        <f>INDEX(Incomplete_stream_anc_data!G:G, MATCH(Consolidated_stream_data!C424, Incomplete_stream_anc_data!B:B, 0))</f>
        <v>16</v>
      </c>
    </row>
    <row r="425" spans="1:21" x14ac:dyDescent="0.35">
      <c r="A425" s="2" t="s">
        <v>77</v>
      </c>
      <c r="B425" s="16" t="s">
        <v>112</v>
      </c>
      <c r="C425" s="6" t="str">
        <f t="shared" si="42"/>
        <v>Vatia_Faatafe_42999</v>
      </c>
      <c r="D425" s="167">
        <v>42999</v>
      </c>
      <c r="E425" s="27" t="s">
        <v>14</v>
      </c>
      <c r="F425" s="27" t="s">
        <v>121</v>
      </c>
      <c r="G425" s="6">
        <f>INDEX(GIS_streams!D:D, MATCH(Consolidated_stream_data!I425, GIS_streams!G:G, 0))</f>
        <v>-14.251433</v>
      </c>
      <c r="H425" s="6">
        <f>INDEX(GIS_streams!C:C, MATCH(Consolidated_stream_data!I425, GIS_streams!G:G, 0))</f>
        <v>-170.67263700000001</v>
      </c>
      <c r="I425" s="6" t="str">
        <f t="shared" si="43"/>
        <v>Vatia_Faatafe</v>
      </c>
      <c r="J425" s="27" t="s">
        <v>80</v>
      </c>
      <c r="K425" s="27">
        <v>1E-3</v>
      </c>
      <c r="L425" s="27">
        <v>3.5000000000000003E-2</v>
      </c>
      <c r="M425" s="27">
        <v>1.2E-2</v>
      </c>
      <c r="N425" s="25">
        <f t="shared" si="45"/>
        <v>7.1394404106606121E-2</v>
      </c>
      <c r="O425" s="25">
        <f t="shared" si="46"/>
        <v>2.4988041437312147</v>
      </c>
      <c r="P425" s="25">
        <f t="shared" si="47"/>
        <v>0.85673284927927351</v>
      </c>
      <c r="Q425" s="73">
        <f t="shared" si="44"/>
        <v>3.4269313971170945</v>
      </c>
      <c r="R425" s="25">
        <f t="shared" si="48"/>
        <v>3.4268447248347833</v>
      </c>
      <c r="S425" s="74">
        <f>INDEX(Incomplete_stream_anc_data!H:H, MATCH(Consolidated_stream_data!C425, Incomplete_stream_anc_data!B:B, 0))</f>
        <v>2</v>
      </c>
      <c r="T425">
        <f>INDEX(Incomplete_stream_anc_data!I:I, MATCH(Consolidated_stream_data!C425, Incomplete_stream_anc_data!B:B, 0))</f>
        <v>0</v>
      </c>
      <c r="U425">
        <f>INDEX(Incomplete_stream_anc_data!G:G, MATCH(Consolidated_stream_data!C425, Incomplete_stream_anc_data!B:B, 0))</f>
        <v>18.25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10" sqref="F10"/>
    </sheetView>
  </sheetViews>
  <sheetFormatPr defaultRowHeight="14.5" x14ac:dyDescent="0.35"/>
  <cols>
    <col min="3" max="3" width="14.26953125" customWidth="1"/>
    <col min="4" max="4" width="12.08984375" customWidth="1"/>
    <col min="6" max="6" width="12.81640625" customWidth="1"/>
    <col min="7" max="7" width="18.453125" customWidth="1"/>
  </cols>
  <sheetData>
    <row r="1" spans="1:7" s="28" customFormat="1" x14ac:dyDescent="0.35">
      <c r="A1" s="28" t="s">
        <v>165</v>
      </c>
      <c r="B1" s="28" t="s">
        <v>166</v>
      </c>
      <c r="C1" s="28" t="s">
        <v>167</v>
      </c>
      <c r="D1" s="28" t="s">
        <v>168</v>
      </c>
      <c r="E1" s="28" t="s">
        <v>75</v>
      </c>
      <c r="G1" s="29" t="s">
        <v>76</v>
      </c>
    </row>
    <row r="2" spans="1:7" x14ac:dyDescent="0.35">
      <c r="A2">
        <v>0</v>
      </c>
      <c r="B2">
        <v>65</v>
      </c>
      <c r="C2">
        <v>-170.81014400000001</v>
      </c>
      <c r="D2">
        <v>-14.298992</v>
      </c>
      <c r="E2" t="s">
        <v>85</v>
      </c>
      <c r="F2" s="1" t="s">
        <v>86</v>
      </c>
      <c r="G2" t="str">
        <f>E2&amp;"_"&amp;F2</f>
        <v>Fagamalo_Matavai</v>
      </c>
    </row>
    <row r="3" spans="1:7" x14ac:dyDescent="0.35">
      <c r="A3">
        <v>2</v>
      </c>
      <c r="B3">
        <v>67</v>
      </c>
      <c r="C3">
        <v>-170.833236</v>
      </c>
      <c r="D3">
        <v>-14.3142219999999</v>
      </c>
      <c r="E3" t="s">
        <v>7</v>
      </c>
      <c r="F3" s="1" t="s">
        <v>94</v>
      </c>
      <c r="G3" t="str">
        <f t="shared" ref="G3:G39" si="0">E3&amp;"_"&amp;F3</f>
        <v>Poloa_Vaitele</v>
      </c>
    </row>
    <row r="4" spans="1:7" x14ac:dyDescent="0.35">
      <c r="A4">
        <v>3</v>
      </c>
      <c r="B4">
        <v>68</v>
      </c>
      <c r="C4">
        <v>-170.831087</v>
      </c>
      <c r="D4">
        <v>-14.325013</v>
      </c>
      <c r="E4" t="s">
        <v>3</v>
      </c>
      <c r="F4" t="s">
        <v>82</v>
      </c>
      <c r="G4" t="str">
        <f t="shared" si="0"/>
        <v>Amanave_Puna</v>
      </c>
    </row>
    <row r="5" spans="1:7" x14ac:dyDescent="0.35">
      <c r="A5">
        <v>5</v>
      </c>
      <c r="B5">
        <v>70</v>
      </c>
      <c r="C5">
        <v>-170.830352</v>
      </c>
      <c r="D5">
        <v>-14.325937</v>
      </c>
      <c r="E5" t="s">
        <v>3</v>
      </c>
      <c r="F5" t="s">
        <v>81</v>
      </c>
      <c r="G5" t="str">
        <f t="shared" si="0"/>
        <v>Amanave_Laloafu</v>
      </c>
    </row>
    <row r="6" spans="1:7" x14ac:dyDescent="0.35">
      <c r="A6">
        <v>7</v>
      </c>
      <c r="B6">
        <v>72</v>
      </c>
      <c r="C6">
        <v>-170.811364</v>
      </c>
      <c r="D6">
        <v>-14.32586</v>
      </c>
      <c r="E6" s="1" t="s">
        <v>6</v>
      </c>
      <c r="F6" s="1" t="s">
        <v>91</v>
      </c>
      <c r="G6" t="str">
        <f t="shared" si="0"/>
        <v>Nua-Seetaga_Saonapule</v>
      </c>
    </row>
    <row r="7" spans="1:7" x14ac:dyDescent="0.35">
      <c r="A7">
        <v>9</v>
      </c>
      <c r="B7">
        <v>74</v>
      </c>
      <c r="C7">
        <v>-170.796165</v>
      </c>
      <c r="D7">
        <v>-14.330902</v>
      </c>
      <c r="E7" t="s">
        <v>83</v>
      </c>
      <c r="F7" t="s">
        <v>83</v>
      </c>
      <c r="G7" t="str">
        <f t="shared" si="0"/>
        <v>Asili_Asili</v>
      </c>
    </row>
    <row r="8" spans="1:7" x14ac:dyDescent="0.35">
      <c r="A8">
        <v>11</v>
      </c>
      <c r="B8">
        <v>76</v>
      </c>
      <c r="C8">
        <v>-170.79196300000001</v>
      </c>
      <c r="D8">
        <v>-14.3336229999999</v>
      </c>
      <c r="E8" t="s">
        <v>2</v>
      </c>
      <c r="F8" s="1" t="s">
        <v>79</v>
      </c>
      <c r="G8" t="str">
        <f t="shared" si="0"/>
        <v>Amaluia_Vaipuna</v>
      </c>
    </row>
    <row r="9" spans="1:7" x14ac:dyDescent="0.35">
      <c r="A9">
        <v>13</v>
      </c>
      <c r="B9">
        <v>78</v>
      </c>
      <c r="C9">
        <v>-170.786172999999</v>
      </c>
      <c r="D9">
        <v>-14.335437000000001</v>
      </c>
      <c r="E9" t="s">
        <v>5</v>
      </c>
      <c r="F9" s="1" t="s">
        <v>87</v>
      </c>
      <c r="G9" t="str">
        <f t="shared" si="0"/>
        <v>Leone_Leafu</v>
      </c>
    </row>
    <row r="10" spans="1:7" x14ac:dyDescent="0.35">
      <c r="A10">
        <v>16</v>
      </c>
      <c r="B10">
        <v>81</v>
      </c>
      <c r="C10">
        <v>-170.69734</v>
      </c>
      <c r="D10">
        <v>-14.310904000000001</v>
      </c>
      <c r="E10" t="s">
        <v>92</v>
      </c>
      <c r="F10" s="1" t="s">
        <v>93</v>
      </c>
      <c r="G10" t="str">
        <f t="shared" si="0"/>
        <v>Nuuuli_Amalie</v>
      </c>
    </row>
    <row r="11" spans="1:7" x14ac:dyDescent="0.35">
      <c r="A11">
        <v>17</v>
      </c>
      <c r="B11">
        <v>82</v>
      </c>
      <c r="C11">
        <v>-170.68323899999899</v>
      </c>
      <c r="D11">
        <v>-14.29884</v>
      </c>
      <c r="E11" t="s">
        <v>89</v>
      </c>
      <c r="F11" s="1" t="s">
        <v>90</v>
      </c>
      <c r="G11" t="str">
        <f t="shared" si="0"/>
        <v>Matuu_Afuelo</v>
      </c>
    </row>
    <row r="12" spans="1:7" x14ac:dyDescent="0.35">
      <c r="A12">
        <v>21</v>
      </c>
      <c r="B12">
        <v>86</v>
      </c>
      <c r="C12">
        <v>-170.683762</v>
      </c>
      <c r="D12">
        <v>-14.2914049999999</v>
      </c>
      <c r="E12" t="s">
        <v>4</v>
      </c>
      <c r="F12" t="s">
        <v>4</v>
      </c>
      <c r="G12" t="str">
        <f>E12&amp;"_"&amp;F12</f>
        <v>Fagaalu_Fagaalu</v>
      </c>
    </row>
    <row r="13" spans="1:7" x14ac:dyDescent="0.35">
      <c r="C13">
        <v>-170.683762</v>
      </c>
      <c r="D13">
        <v>-14.2914049999999</v>
      </c>
      <c r="E13" t="s">
        <v>4</v>
      </c>
      <c r="F13" s="6" t="s">
        <v>84</v>
      </c>
      <c r="G13" t="str">
        <f>E13&amp;"_"&amp;F13</f>
        <v>Fagaalu_No name</v>
      </c>
    </row>
    <row r="14" spans="1:7" x14ac:dyDescent="0.35">
      <c r="A14">
        <v>24</v>
      </c>
      <c r="B14">
        <v>89</v>
      </c>
      <c r="C14">
        <v>-170.58319700000001</v>
      </c>
      <c r="D14">
        <v>-14.273113</v>
      </c>
      <c r="E14" t="s">
        <v>9</v>
      </c>
      <c r="F14" t="s">
        <v>100</v>
      </c>
      <c r="G14" t="str">
        <f t="shared" si="0"/>
        <v>Amouli_Televai</v>
      </c>
    </row>
    <row r="15" spans="1:7" x14ac:dyDescent="0.35">
      <c r="A15">
        <v>25</v>
      </c>
      <c r="B15">
        <v>90</v>
      </c>
      <c r="C15">
        <v>-170.586556</v>
      </c>
      <c r="D15">
        <v>-14.2611589999999</v>
      </c>
      <c r="E15" t="s">
        <v>15</v>
      </c>
      <c r="F15" t="s">
        <v>101</v>
      </c>
      <c r="G15" t="str">
        <f t="shared" si="0"/>
        <v>Aoa_Tapua</v>
      </c>
    </row>
    <row r="16" spans="1:7" x14ac:dyDescent="0.35">
      <c r="A16">
        <v>28</v>
      </c>
      <c r="B16">
        <v>93</v>
      </c>
      <c r="C16">
        <v>-170.58982900000001</v>
      </c>
      <c r="D16">
        <v>-14.2622319999999</v>
      </c>
      <c r="E16" t="s">
        <v>15</v>
      </c>
      <c r="F16" t="s">
        <v>102</v>
      </c>
      <c r="G16" t="str">
        <f t="shared" si="0"/>
        <v>Aoa_Vaitolu</v>
      </c>
    </row>
    <row r="17" spans="1:7" x14ac:dyDescent="0.35">
      <c r="A17">
        <v>30</v>
      </c>
      <c r="B17">
        <v>95</v>
      </c>
      <c r="C17">
        <v>-170.58573999999899</v>
      </c>
      <c r="D17">
        <v>-14.273793</v>
      </c>
      <c r="E17" t="s">
        <v>9</v>
      </c>
      <c r="F17" t="s">
        <v>99</v>
      </c>
      <c r="G17" t="str">
        <f t="shared" si="0"/>
        <v>Amouli_Laloi</v>
      </c>
    </row>
    <row r="18" spans="1:7" x14ac:dyDescent="0.35">
      <c r="A18">
        <v>31</v>
      </c>
      <c r="B18">
        <v>96</v>
      </c>
      <c r="C18">
        <v>-170.60317699999899</v>
      </c>
      <c r="D18">
        <v>-14.276094000000001</v>
      </c>
      <c r="E18" t="s">
        <v>96</v>
      </c>
      <c r="F18" t="s">
        <v>98</v>
      </c>
      <c r="G18" t="str">
        <f t="shared" si="0"/>
        <v>Alofau_Nuu</v>
      </c>
    </row>
    <row r="19" spans="1:7" x14ac:dyDescent="0.35">
      <c r="A19">
        <v>33</v>
      </c>
      <c r="B19">
        <v>98</v>
      </c>
      <c r="C19">
        <v>-170.60415</v>
      </c>
      <c r="D19">
        <v>-14.2735679999999</v>
      </c>
      <c r="E19" t="s">
        <v>96</v>
      </c>
      <c r="F19" t="s">
        <v>97</v>
      </c>
      <c r="G19" t="str">
        <f t="shared" si="0"/>
        <v>Alofau_Fogalilima</v>
      </c>
    </row>
    <row r="20" spans="1:7" x14ac:dyDescent="0.35">
      <c r="A20">
        <v>36</v>
      </c>
      <c r="B20">
        <v>101</v>
      </c>
      <c r="C20">
        <v>-170.606361999999</v>
      </c>
      <c r="D20">
        <v>-14.259080000000001</v>
      </c>
      <c r="E20" t="s">
        <v>107</v>
      </c>
      <c r="F20" t="s">
        <v>109</v>
      </c>
      <c r="G20" t="str">
        <f t="shared" si="0"/>
        <v>Masausi_Vaipito</v>
      </c>
    </row>
    <row r="21" spans="1:7" x14ac:dyDescent="0.35">
      <c r="A21">
        <v>38</v>
      </c>
      <c r="B21">
        <v>103</v>
      </c>
      <c r="C21">
        <v>-170.60518300000001</v>
      </c>
      <c r="D21">
        <v>-14.258925</v>
      </c>
      <c r="E21" t="s">
        <v>107</v>
      </c>
      <c r="F21" t="s">
        <v>108</v>
      </c>
      <c r="G21" t="str">
        <f t="shared" si="0"/>
        <v>Masausi_Panata</v>
      </c>
    </row>
    <row r="22" spans="1:7" x14ac:dyDescent="0.35">
      <c r="A22">
        <v>41</v>
      </c>
      <c r="B22">
        <v>106</v>
      </c>
      <c r="C22">
        <v>-170.63214300000001</v>
      </c>
      <c r="D22">
        <v>-14.255492</v>
      </c>
      <c r="E22" t="s">
        <v>110</v>
      </c>
      <c r="F22" t="s">
        <v>111</v>
      </c>
      <c r="G22" t="str">
        <f t="shared" si="0"/>
        <v>Masefau_Talaloa</v>
      </c>
    </row>
    <row r="23" spans="1:7" x14ac:dyDescent="0.35">
      <c r="A23">
        <v>43</v>
      </c>
      <c r="B23">
        <v>108</v>
      </c>
      <c r="C23">
        <v>-170.612202999999</v>
      </c>
      <c r="D23">
        <v>-14.268012000000001</v>
      </c>
      <c r="E23" t="s">
        <v>103</v>
      </c>
      <c r="F23" t="s">
        <v>104</v>
      </c>
      <c r="G23" t="str">
        <f t="shared" si="0"/>
        <v>Fagaitua_Tialu</v>
      </c>
    </row>
    <row r="24" spans="1:7" x14ac:dyDescent="0.35">
      <c r="A24">
        <v>45</v>
      </c>
      <c r="B24">
        <v>110</v>
      </c>
      <c r="C24">
        <v>-170.61465899999899</v>
      </c>
      <c r="D24">
        <v>-14.267779000000001</v>
      </c>
      <c r="E24" t="s">
        <v>103</v>
      </c>
      <c r="F24" t="s">
        <v>105</v>
      </c>
      <c r="G24" t="str">
        <f t="shared" si="0"/>
        <v>Fagaitua_Siapapa</v>
      </c>
    </row>
    <row r="25" spans="1:7" x14ac:dyDescent="0.35">
      <c r="A25">
        <v>46</v>
      </c>
      <c r="B25">
        <v>111</v>
      </c>
      <c r="C25">
        <v>-170.623662</v>
      </c>
      <c r="D25">
        <v>-14.272437</v>
      </c>
      <c r="E25" t="s">
        <v>10</v>
      </c>
      <c r="F25" s="1" t="s">
        <v>84</v>
      </c>
      <c r="G25" t="str">
        <f t="shared" si="0"/>
        <v>Amaua_No name</v>
      </c>
    </row>
    <row r="26" spans="1:7" x14ac:dyDescent="0.35">
      <c r="A26">
        <v>49</v>
      </c>
      <c r="B26">
        <v>114</v>
      </c>
      <c r="C26">
        <v>-170.637811</v>
      </c>
      <c r="D26">
        <v>-14.2798789999999</v>
      </c>
      <c r="E26" t="s">
        <v>8</v>
      </c>
      <c r="F26" s="1" t="s">
        <v>8</v>
      </c>
      <c r="G26" t="str">
        <f t="shared" si="0"/>
        <v>Alega_Alega</v>
      </c>
    </row>
    <row r="27" spans="1:7" x14ac:dyDescent="0.35">
      <c r="A27">
        <v>51</v>
      </c>
      <c r="B27">
        <v>116</v>
      </c>
      <c r="C27">
        <v>-170.653075</v>
      </c>
      <c r="D27">
        <v>-14.2878969999999</v>
      </c>
      <c r="E27" t="s">
        <v>11</v>
      </c>
      <c r="F27" s="8" t="s">
        <v>94</v>
      </c>
      <c r="G27" t="str">
        <f t="shared" si="0"/>
        <v>Laulii_Vaitele</v>
      </c>
    </row>
    <row r="28" spans="1:7" x14ac:dyDescent="0.35">
      <c r="A28">
        <v>52</v>
      </c>
      <c r="B28">
        <v>117</v>
      </c>
      <c r="C28">
        <v>-170.67560800000001</v>
      </c>
      <c r="D28">
        <v>-14.250759</v>
      </c>
      <c r="E28" t="s">
        <v>14</v>
      </c>
      <c r="F28" t="s">
        <v>122</v>
      </c>
      <c r="G28" t="str">
        <f t="shared" si="0"/>
        <v>Vatia_Gaoa</v>
      </c>
    </row>
    <row r="29" spans="1:7" x14ac:dyDescent="0.35">
      <c r="A29">
        <v>54</v>
      </c>
      <c r="B29">
        <v>119</v>
      </c>
      <c r="C29">
        <v>-170.673528</v>
      </c>
      <c r="D29">
        <v>-14.2514699999999</v>
      </c>
      <c r="E29" t="s">
        <v>14</v>
      </c>
      <c r="F29" t="s">
        <v>123</v>
      </c>
      <c r="G29" t="str">
        <f t="shared" si="0"/>
        <v>Vatia_Lausaa</v>
      </c>
    </row>
    <row r="30" spans="1:7" x14ac:dyDescent="0.35">
      <c r="A30">
        <v>56</v>
      </c>
      <c r="B30">
        <v>121</v>
      </c>
      <c r="C30">
        <v>-170.67263700000001</v>
      </c>
      <c r="D30">
        <v>-14.251433</v>
      </c>
      <c r="E30" t="s">
        <v>14</v>
      </c>
      <c r="F30" t="s">
        <v>121</v>
      </c>
      <c r="G30" t="str">
        <f t="shared" si="0"/>
        <v>Vatia_Faatafe</v>
      </c>
    </row>
    <row r="31" spans="1:7" x14ac:dyDescent="0.35">
      <c r="A31">
        <v>58</v>
      </c>
      <c r="B31">
        <v>123</v>
      </c>
      <c r="C31">
        <v>-170.65840499999899</v>
      </c>
      <c r="D31">
        <v>-14.253042000000001</v>
      </c>
      <c r="E31" t="s">
        <v>114</v>
      </c>
      <c r="F31" s="1" t="s">
        <v>115</v>
      </c>
      <c r="G31" t="str">
        <f t="shared" si="0"/>
        <v>Amalau_Tiaiu</v>
      </c>
    </row>
    <row r="32" spans="1:7" x14ac:dyDescent="0.35">
      <c r="A32">
        <v>60</v>
      </c>
      <c r="B32">
        <v>125</v>
      </c>
      <c r="C32">
        <v>-170.651612</v>
      </c>
      <c r="D32">
        <v>-14.259043</v>
      </c>
      <c r="E32" t="s">
        <v>12</v>
      </c>
      <c r="F32" t="s">
        <v>113</v>
      </c>
      <c r="G32" t="str">
        <f t="shared" si="0"/>
        <v>Afono_Pago</v>
      </c>
    </row>
    <row r="33" spans="1:7" x14ac:dyDescent="0.35">
      <c r="A33">
        <v>62</v>
      </c>
      <c r="B33">
        <v>127</v>
      </c>
      <c r="C33">
        <v>-170.664986</v>
      </c>
      <c r="D33">
        <v>-14.2707</v>
      </c>
      <c r="E33" t="s">
        <v>13</v>
      </c>
      <c r="F33" s="8" t="s">
        <v>116</v>
      </c>
      <c r="G33" t="str">
        <f t="shared" si="0"/>
        <v>Aua_Lalomauna</v>
      </c>
    </row>
    <row r="34" spans="1:7" x14ac:dyDescent="0.35">
      <c r="A34">
        <v>64</v>
      </c>
      <c r="B34">
        <v>129</v>
      </c>
      <c r="C34">
        <v>-170.720485</v>
      </c>
      <c r="D34">
        <v>-14.285985</v>
      </c>
      <c r="E34" t="s">
        <v>117</v>
      </c>
      <c r="F34" t="s">
        <v>118</v>
      </c>
      <c r="G34" t="str">
        <f t="shared" si="0"/>
        <v>Fagasa_Leele</v>
      </c>
    </row>
    <row r="35" spans="1:7" x14ac:dyDescent="0.35">
      <c r="A35">
        <v>66</v>
      </c>
      <c r="B35">
        <v>131</v>
      </c>
      <c r="C35">
        <v>-170.72437199999899</v>
      </c>
      <c r="D35">
        <v>-14.288163000000001</v>
      </c>
      <c r="E35" t="s">
        <v>117</v>
      </c>
      <c r="F35" t="s">
        <v>119</v>
      </c>
      <c r="G35" t="str">
        <f t="shared" si="0"/>
        <v>Fagasa_Agasii</v>
      </c>
    </row>
    <row r="36" spans="1:7" x14ac:dyDescent="0.35">
      <c r="A36">
        <v>68</v>
      </c>
      <c r="B36">
        <v>133</v>
      </c>
      <c r="C36">
        <v>-170.815471132</v>
      </c>
      <c r="D36">
        <v>-14.304018018700001</v>
      </c>
      <c r="E36" t="s">
        <v>88</v>
      </c>
      <c r="F36" s="1" t="s">
        <v>88</v>
      </c>
      <c r="G36" t="str">
        <f t="shared" si="0"/>
        <v>Maloata_Maloata</v>
      </c>
    </row>
    <row r="37" spans="1:7" x14ac:dyDescent="0.35">
      <c r="C37">
        <f>-170.68866</f>
        <v>-170.68866</v>
      </c>
      <c r="D37">
        <v>-14.254344</v>
      </c>
      <c r="E37" s="1" t="s">
        <v>128</v>
      </c>
      <c r="F37" s="1" t="s">
        <v>84</v>
      </c>
      <c r="G37" t="str">
        <f t="shared" si="0"/>
        <v>Tafeu_No name</v>
      </c>
    </row>
    <row r="38" spans="1:7" x14ac:dyDescent="0.35">
      <c r="C38">
        <f>-170.759699</f>
        <v>-170.75969900000001</v>
      </c>
      <c r="D38">
        <v>-14.365201000000001</v>
      </c>
      <c r="E38" s="7" t="s">
        <v>106</v>
      </c>
      <c r="F38" s="8" t="s">
        <v>84</v>
      </c>
      <c r="G38" t="str">
        <f t="shared" si="0"/>
        <v>Fagatele_No name</v>
      </c>
    </row>
    <row r="39" spans="1:7" x14ac:dyDescent="0.35">
      <c r="C39">
        <f>-170.643286</f>
        <v>-170.64328599999999</v>
      </c>
      <c r="D39">
        <v>-14.255558000000001</v>
      </c>
      <c r="E39" s="6" t="s">
        <v>120</v>
      </c>
      <c r="F39" s="8" t="s">
        <v>84</v>
      </c>
      <c r="G39" t="str">
        <f t="shared" si="0"/>
        <v>Oa_No name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19" workbookViewId="0">
      <selection activeCell="G27" sqref="G27"/>
    </sheetView>
  </sheetViews>
  <sheetFormatPr defaultColWidth="13" defaultRowHeight="14.5" x14ac:dyDescent="0.35"/>
  <cols>
    <col min="1" max="1" width="17.453125" customWidth="1"/>
    <col min="7" max="7" width="39" customWidth="1"/>
  </cols>
  <sheetData>
    <row r="1" spans="1:7" ht="29" x14ac:dyDescent="0.35">
      <c r="A1" s="28" t="s">
        <v>170</v>
      </c>
      <c r="B1" s="9" t="s">
        <v>19</v>
      </c>
      <c r="C1" s="33" t="s">
        <v>0</v>
      </c>
      <c r="D1" s="10" t="s">
        <v>17</v>
      </c>
      <c r="E1" s="10" t="s">
        <v>18</v>
      </c>
      <c r="F1" s="174" t="s">
        <v>389</v>
      </c>
      <c r="G1" s="28" t="s">
        <v>392</v>
      </c>
    </row>
    <row r="2" spans="1:7" x14ac:dyDescent="0.35">
      <c r="A2" t="s">
        <v>179</v>
      </c>
      <c r="B2" s="2" t="s">
        <v>20</v>
      </c>
      <c r="C2" s="31" t="s">
        <v>2</v>
      </c>
      <c r="D2">
        <v>-14.334149999999999</v>
      </c>
      <c r="E2">
        <v>-170.791223</v>
      </c>
      <c r="F2" t="s">
        <v>373</v>
      </c>
      <c r="G2" s="1" t="s">
        <v>397</v>
      </c>
    </row>
    <row r="3" spans="1:7" x14ac:dyDescent="0.35">
      <c r="A3" t="s">
        <v>183</v>
      </c>
      <c r="B3" s="2" t="s">
        <v>20</v>
      </c>
      <c r="C3" s="31" t="s">
        <v>3</v>
      </c>
      <c r="D3">
        <v>-14.324882000000001</v>
      </c>
      <c r="E3">
        <v>-170.83247299999999</v>
      </c>
      <c r="F3" t="s">
        <v>374</v>
      </c>
      <c r="G3" s="1" t="s">
        <v>398</v>
      </c>
    </row>
    <row r="4" spans="1:7" x14ac:dyDescent="0.35">
      <c r="A4" t="s">
        <v>200</v>
      </c>
      <c r="B4" s="2" t="s">
        <v>20</v>
      </c>
      <c r="C4" s="31" t="s">
        <v>4</v>
      </c>
      <c r="D4">
        <v>-14.2896</v>
      </c>
      <c r="E4">
        <v>-170.68167</v>
      </c>
      <c r="F4" t="s">
        <v>375</v>
      </c>
      <c r="G4" s="1" t="s">
        <v>399</v>
      </c>
    </row>
    <row r="5" spans="1:7" x14ac:dyDescent="0.35">
      <c r="A5" t="s">
        <v>208</v>
      </c>
      <c r="B5" s="2" t="s">
        <v>20</v>
      </c>
      <c r="C5" s="31" t="s">
        <v>5</v>
      </c>
      <c r="D5">
        <v>-14.340282999999999</v>
      </c>
      <c r="E5">
        <v>-170.78569999999999</v>
      </c>
      <c r="F5" t="s">
        <v>391</v>
      </c>
      <c r="G5" s="1" t="s">
        <v>400</v>
      </c>
    </row>
    <row r="6" spans="1:7" x14ac:dyDescent="0.35">
      <c r="A6" t="s">
        <v>214</v>
      </c>
      <c r="B6" s="2" t="s">
        <v>20</v>
      </c>
      <c r="C6" s="31" t="s">
        <v>6</v>
      </c>
      <c r="D6">
        <v>-14.326305</v>
      </c>
      <c r="E6">
        <v>-170.807985</v>
      </c>
      <c r="F6" t="s">
        <v>376</v>
      </c>
      <c r="G6" s="1" t="s">
        <v>401</v>
      </c>
    </row>
    <row r="7" spans="1:7" x14ac:dyDescent="0.35">
      <c r="A7" t="s">
        <v>216</v>
      </c>
      <c r="B7" s="2" t="s">
        <v>20</v>
      </c>
      <c r="C7" s="31" t="s">
        <v>7</v>
      </c>
      <c r="D7">
        <v>-14.317171</v>
      </c>
      <c r="E7">
        <v>-170.83448300000001</v>
      </c>
      <c r="F7" t="s">
        <v>377</v>
      </c>
      <c r="G7" s="1" t="s">
        <v>402</v>
      </c>
    </row>
    <row r="8" spans="1:7" x14ac:dyDescent="0.35">
      <c r="A8" t="s">
        <v>175</v>
      </c>
      <c r="B8" s="2" t="s">
        <v>20</v>
      </c>
      <c r="C8" s="31" t="s">
        <v>8</v>
      </c>
      <c r="D8">
        <v>-14.281127</v>
      </c>
      <c r="E8">
        <v>-170.63891799999999</v>
      </c>
      <c r="F8" t="s">
        <v>378</v>
      </c>
      <c r="G8" s="1" t="s">
        <v>403</v>
      </c>
    </row>
    <row r="9" spans="1:7" x14ac:dyDescent="0.35">
      <c r="A9" t="s">
        <v>187</v>
      </c>
      <c r="B9" s="2" t="s">
        <v>20</v>
      </c>
      <c r="C9" s="31" t="s">
        <v>10</v>
      </c>
      <c r="D9">
        <v>-14.271148999999999</v>
      </c>
      <c r="E9">
        <v>-170.619719</v>
      </c>
      <c r="F9" t="s">
        <v>379</v>
      </c>
      <c r="G9" s="1" t="s">
        <v>404</v>
      </c>
    </row>
    <row r="10" spans="1:7" x14ac:dyDescent="0.35">
      <c r="A10" t="s">
        <v>190</v>
      </c>
      <c r="B10" s="2" t="s">
        <v>20</v>
      </c>
      <c r="C10" s="31" t="s">
        <v>9</v>
      </c>
      <c r="D10">
        <v>-14.274563000000001</v>
      </c>
      <c r="E10">
        <v>-170.58582699999999</v>
      </c>
      <c r="F10" t="s">
        <v>380</v>
      </c>
      <c r="G10" s="1" t="s">
        <v>405</v>
      </c>
    </row>
    <row r="11" spans="1:7" x14ac:dyDescent="0.35">
      <c r="A11" t="s">
        <v>204</v>
      </c>
      <c r="B11" s="2" t="s">
        <v>20</v>
      </c>
      <c r="C11" s="31" t="s">
        <v>11</v>
      </c>
      <c r="D11">
        <v>-14.287955</v>
      </c>
      <c r="E11">
        <v>-170.65258600000001</v>
      </c>
      <c r="F11" t="s">
        <v>381</v>
      </c>
      <c r="G11" s="1" t="s">
        <v>406</v>
      </c>
    </row>
    <row r="12" spans="1:7" x14ac:dyDescent="0.35">
      <c r="A12" t="s">
        <v>171</v>
      </c>
      <c r="B12" s="2" t="s">
        <v>20</v>
      </c>
      <c r="C12" s="31" t="s">
        <v>12</v>
      </c>
      <c r="D12">
        <v>-14.25831</v>
      </c>
      <c r="E12">
        <v>-170.6532</v>
      </c>
      <c r="F12" t="s">
        <v>382</v>
      </c>
      <c r="G12" s="1" t="s">
        <v>407</v>
      </c>
    </row>
    <row r="13" spans="1:7" x14ac:dyDescent="0.35">
      <c r="A13" t="s">
        <v>196</v>
      </c>
      <c r="B13" s="2" t="s">
        <v>20</v>
      </c>
      <c r="C13" s="31" t="s">
        <v>13</v>
      </c>
      <c r="D13">
        <v>-14.273118999999999</v>
      </c>
      <c r="E13">
        <v>-170.664176</v>
      </c>
      <c r="F13" t="s">
        <v>383</v>
      </c>
      <c r="G13" s="1" t="s">
        <v>408</v>
      </c>
    </row>
    <row r="14" spans="1:7" x14ac:dyDescent="0.35">
      <c r="A14" t="s">
        <v>220</v>
      </c>
      <c r="B14" s="2" t="s">
        <v>20</v>
      </c>
      <c r="C14" s="31" t="s">
        <v>14</v>
      </c>
      <c r="D14">
        <v>-14.24935</v>
      </c>
      <c r="E14">
        <v>-170.67543000000001</v>
      </c>
      <c r="F14" t="s">
        <v>384</v>
      </c>
      <c r="G14" s="1" t="s">
        <v>409</v>
      </c>
    </row>
    <row r="15" spans="1:7" x14ac:dyDescent="0.35">
      <c r="A15" t="s">
        <v>194</v>
      </c>
      <c r="B15" s="2" t="s">
        <v>20</v>
      </c>
      <c r="C15" s="31" t="s">
        <v>15</v>
      </c>
      <c r="D15">
        <v>-14.26122</v>
      </c>
      <c r="E15">
        <v>-170.586163</v>
      </c>
      <c r="F15" t="s">
        <v>385</v>
      </c>
      <c r="G15" s="1" t="s">
        <v>410</v>
      </c>
    </row>
    <row r="16" spans="1:7" x14ac:dyDescent="0.35">
      <c r="A16" s="15" t="s">
        <v>24</v>
      </c>
      <c r="B16" s="6" t="s">
        <v>68</v>
      </c>
      <c r="C16" s="16" t="s">
        <v>25</v>
      </c>
      <c r="D16" s="16">
        <v>-14.32939</v>
      </c>
      <c r="E16" s="16">
        <v>-170.82507000000001</v>
      </c>
      <c r="F16" t="s">
        <v>386</v>
      </c>
      <c r="G16" t="s">
        <v>393</v>
      </c>
    </row>
    <row r="17" spans="1:7" x14ac:dyDescent="0.35">
      <c r="A17" s="15" t="s">
        <v>26</v>
      </c>
      <c r="B17" s="6" t="s">
        <v>68</v>
      </c>
      <c r="C17" s="16" t="s">
        <v>27</v>
      </c>
      <c r="D17" s="16">
        <v>-14.29039</v>
      </c>
      <c r="E17" s="16">
        <v>-170.6823</v>
      </c>
      <c r="F17" t="s">
        <v>375</v>
      </c>
      <c r="G17" s="1" t="s">
        <v>399</v>
      </c>
    </row>
    <row r="18" spans="1:7" x14ac:dyDescent="0.35">
      <c r="A18" s="15" t="s">
        <v>28</v>
      </c>
      <c r="B18" s="6" t="s">
        <v>68</v>
      </c>
      <c r="C18" s="16" t="s">
        <v>27</v>
      </c>
      <c r="D18" s="16">
        <v>-14.29316</v>
      </c>
      <c r="E18" s="16">
        <v>-170.68011000000001</v>
      </c>
      <c r="F18" t="s">
        <v>375</v>
      </c>
      <c r="G18" s="1" t="s">
        <v>399</v>
      </c>
    </row>
    <row r="19" spans="1:7" x14ac:dyDescent="0.35">
      <c r="A19" s="15" t="s">
        <v>29</v>
      </c>
      <c r="B19" s="6" t="s">
        <v>68</v>
      </c>
      <c r="C19" s="16" t="s">
        <v>30</v>
      </c>
      <c r="D19" s="16">
        <v>-14.31864</v>
      </c>
      <c r="E19" s="16">
        <v>-170.71636000000001</v>
      </c>
      <c r="F19" t="s">
        <v>386</v>
      </c>
      <c r="G19" t="s">
        <v>414</v>
      </c>
    </row>
    <row r="20" spans="1:7" x14ac:dyDescent="0.35">
      <c r="A20" s="15" t="s">
        <v>31</v>
      </c>
      <c r="B20" s="6" t="s">
        <v>68</v>
      </c>
      <c r="C20" s="16" t="s">
        <v>32</v>
      </c>
      <c r="D20" s="16">
        <v>-14.35852</v>
      </c>
      <c r="E20" s="16">
        <v>-170.75219000000001</v>
      </c>
      <c r="F20" t="s">
        <v>386</v>
      </c>
      <c r="G20" t="s">
        <v>396</v>
      </c>
    </row>
    <row r="21" spans="1:7" x14ac:dyDescent="0.35">
      <c r="A21" s="12" t="s">
        <v>33</v>
      </c>
      <c r="B21" s="6" t="s">
        <v>68</v>
      </c>
      <c r="C21" s="6" t="s">
        <v>27</v>
      </c>
      <c r="D21" s="19">
        <v>-14.29316</v>
      </c>
      <c r="E21" s="19">
        <v>-170.68007</v>
      </c>
      <c r="F21" t="s">
        <v>375</v>
      </c>
      <c r="G21" s="1" t="s">
        <v>399</v>
      </c>
    </row>
    <row r="22" spans="1:7" x14ac:dyDescent="0.35">
      <c r="A22" s="12" t="s">
        <v>34</v>
      </c>
      <c r="B22" s="6" t="s">
        <v>68</v>
      </c>
      <c r="C22" s="6" t="s">
        <v>27</v>
      </c>
      <c r="D22" s="19">
        <v>-14.291729999999999</v>
      </c>
      <c r="E22" s="19">
        <v>-170.68297999999999</v>
      </c>
      <c r="F22" t="s">
        <v>375</v>
      </c>
      <c r="G22" s="1" t="s">
        <v>399</v>
      </c>
    </row>
    <row r="23" spans="1:7" x14ac:dyDescent="0.35">
      <c r="A23" s="12" t="s">
        <v>35</v>
      </c>
      <c r="B23" s="6" t="s">
        <v>68</v>
      </c>
      <c r="C23" s="6" t="s">
        <v>27</v>
      </c>
      <c r="D23" s="19">
        <v>-14.290459999999999</v>
      </c>
      <c r="E23" s="19">
        <v>-170.68234000000001</v>
      </c>
      <c r="F23" t="s">
        <v>375</v>
      </c>
      <c r="G23" s="1" t="s">
        <v>399</v>
      </c>
    </row>
    <row r="24" spans="1:7" x14ac:dyDescent="0.35">
      <c r="A24" s="12" t="s">
        <v>36</v>
      </c>
      <c r="B24" s="6" t="s">
        <v>68</v>
      </c>
      <c r="C24" s="6" t="s">
        <v>27</v>
      </c>
      <c r="D24" s="19">
        <v>-14.29316</v>
      </c>
      <c r="E24" s="19">
        <v>-170.68008</v>
      </c>
      <c r="F24" t="s">
        <v>375</v>
      </c>
      <c r="G24" s="1" t="s">
        <v>399</v>
      </c>
    </row>
    <row r="25" spans="1:7" x14ac:dyDescent="0.35">
      <c r="A25" s="12" t="s">
        <v>37</v>
      </c>
      <c r="B25" s="6" t="s">
        <v>68</v>
      </c>
      <c r="C25" s="6" t="s">
        <v>27</v>
      </c>
      <c r="D25" s="19">
        <v>-14.2896</v>
      </c>
      <c r="E25" s="19">
        <v>-170.68167</v>
      </c>
      <c r="F25" t="s">
        <v>375</v>
      </c>
      <c r="G25" s="1" t="s">
        <v>399</v>
      </c>
    </row>
    <row r="26" spans="1:7" x14ac:dyDescent="0.35">
      <c r="A26" s="12" t="s">
        <v>38</v>
      </c>
      <c r="B26" s="6" t="s">
        <v>68</v>
      </c>
      <c r="C26" s="6" t="s">
        <v>30</v>
      </c>
      <c r="D26" s="6">
        <v>-14.325670000000001</v>
      </c>
      <c r="E26" s="6">
        <v>-170.71036000000001</v>
      </c>
      <c r="F26" t="s">
        <v>386</v>
      </c>
      <c r="G26" t="s">
        <v>414</v>
      </c>
    </row>
    <row r="27" spans="1:7" x14ac:dyDescent="0.35">
      <c r="A27" s="12" t="s">
        <v>39</v>
      </c>
      <c r="B27" s="6" t="s">
        <v>68</v>
      </c>
      <c r="C27" s="6" t="s">
        <v>30</v>
      </c>
      <c r="D27" s="6">
        <v>-14.322139999999999</v>
      </c>
      <c r="E27" s="6">
        <v>-170.71334999999999</v>
      </c>
      <c r="F27" t="s">
        <v>386</v>
      </c>
      <c r="G27" t="s">
        <v>414</v>
      </c>
    </row>
    <row r="28" spans="1:7" x14ac:dyDescent="0.35">
      <c r="A28" s="12" t="s">
        <v>40</v>
      </c>
      <c r="B28" s="6" t="s">
        <v>68</v>
      </c>
      <c r="C28" s="6" t="s">
        <v>30</v>
      </c>
      <c r="D28" s="6">
        <v>-14.31973</v>
      </c>
      <c r="E28" s="6">
        <v>-170.71532999999999</v>
      </c>
      <c r="F28" t="s">
        <v>386</v>
      </c>
      <c r="G28" t="s">
        <v>414</v>
      </c>
    </row>
    <row r="29" spans="1:7" x14ac:dyDescent="0.35">
      <c r="A29" s="12" t="s">
        <v>41</v>
      </c>
      <c r="B29" s="6" t="s">
        <v>68</v>
      </c>
      <c r="C29" s="6" t="s">
        <v>30</v>
      </c>
      <c r="D29" s="6">
        <v>-14.31865</v>
      </c>
      <c r="E29" s="6">
        <v>-170.71635000000001</v>
      </c>
      <c r="F29" t="s">
        <v>386</v>
      </c>
      <c r="G29" t="s">
        <v>414</v>
      </c>
    </row>
    <row r="30" spans="1:7" x14ac:dyDescent="0.35">
      <c r="A30" s="12" t="s">
        <v>42</v>
      </c>
      <c r="B30" s="6" t="s">
        <v>68</v>
      </c>
      <c r="C30" s="6" t="s">
        <v>30</v>
      </c>
      <c r="D30" s="6">
        <v>-14.32095</v>
      </c>
      <c r="E30" s="6">
        <v>-170.71442999999999</v>
      </c>
      <c r="F30" t="s">
        <v>386</v>
      </c>
      <c r="G30" t="s">
        <v>414</v>
      </c>
    </row>
    <row r="31" spans="1:7" x14ac:dyDescent="0.35">
      <c r="A31" s="12" t="s">
        <v>43</v>
      </c>
      <c r="B31" s="6" t="s">
        <v>68</v>
      </c>
      <c r="C31" s="6" t="s">
        <v>44</v>
      </c>
      <c r="D31" s="6">
        <v>-14.340260000000001</v>
      </c>
      <c r="E31" s="6">
        <v>-170.78564</v>
      </c>
      <c r="F31" t="s">
        <v>391</v>
      </c>
      <c r="G31" s="1" t="s">
        <v>400</v>
      </c>
    </row>
    <row r="32" spans="1:7" x14ac:dyDescent="0.35">
      <c r="A32" s="12" t="s">
        <v>47</v>
      </c>
      <c r="B32" s="6" t="s">
        <v>68</v>
      </c>
      <c r="C32" s="6" t="s">
        <v>46</v>
      </c>
      <c r="D32" s="6">
        <v>-14.25113</v>
      </c>
      <c r="E32" s="6">
        <v>-170.67170999999999</v>
      </c>
      <c r="F32" t="s">
        <v>387</v>
      </c>
      <c r="G32" s="1" t="s">
        <v>411</v>
      </c>
    </row>
    <row r="33" spans="1:7" x14ac:dyDescent="0.35">
      <c r="A33" s="12" t="s">
        <v>48</v>
      </c>
      <c r="B33" s="6" t="s">
        <v>68</v>
      </c>
      <c r="C33" s="6" t="s">
        <v>32</v>
      </c>
      <c r="D33" s="6">
        <v>-14.364800000000001</v>
      </c>
      <c r="E33" s="6">
        <v>-170.75970699999999</v>
      </c>
      <c r="F33" t="s">
        <v>388</v>
      </c>
      <c r="G33" s="1" t="s">
        <v>412</v>
      </c>
    </row>
    <row r="34" spans="1:7" x14ac:dyDescent="0.35">
      <c r="A34" s="12" t="s">
        <v>49</v>
      </c>
      <c r="B34" s="6" t="s">
        <v>68</v>
      </c>
      <c r="C34" s="6" t="s">
        <v>50</v>
      </c>
      <c r="D34" s="6">
        <v>-14.360670000000001</v>
      </c>
      <c r="E34" s="6">
        <v>-170.77632</v>
      </c>
      <c r="F34" t="s">
        <v>386</v>
      </c>
      <c r="G34" s="1" t="s">
        <v>400</v>
      </c>
    </row>
    <row r="35" spans="1:7" x14ac:dyDescent="0.35">
      <c r="A35" s="12" t="s">
        <v>51</v>
      </c>
      <c r="B35" s="6" t="s">
        <v>68</v>
      </c>
      <c r="C35" s="6" t="s">
        <v>30</v>
      </c>
      <c r="D35" s="6">
        <v>-14.31969</v>
      </c>
      <c r="E35" s="6">
        <v>-170.71535</v>
      </c>
      <c r="F35" t="s">
        <v>386</v>
      </c>
      <c r="G35" t="s">
        <v>414</v>
      </c>
    </row>
    <row r="36" spans="1:7" x14ac:dyDescent="0.35">
      <c r="A36" s="12" t="s">
        <v>52</v>
      </c>
      <c r="B36" s="6" t="s">
        <v>68</v>
      </c>
      <c r="C36" s="6" t="s">
        <v>46</v>
      </c>
      <c r="D36" s="6">
        <v>-14.24916</v>
      </c>
      <c r="E36" s="6">
        <v>-170.67542</v>
      </c>
      <c r="F36" t="s">
        <v>384</v>
      </c>
      <c r="G36" s="1" t="s">
        <v>409</v>
      </c>
    </row>
    <row r="37" spans="1:7" x14ac:dyDescent="0.35">
      <c r="A37" s="12" t="s">
        <v>53</v>
      </c>
      <c r="B37" s="6" t="s">
        <v>68</v>
      </c>
      <c r="C37" s="6" t="s">
        <v>46</v>
      </c>
      <c r="D37" s="6">
        <v>-14.249320000000001</v>
      </c>
      <c r="E37" s="6">
        <v>-170.6754</v>
      </c>
      <c r="F37" t="s">
        <v>384</v>
      </c>
      <c r="G37" s="1" t="s">
        <v>409</v>
      </c>
    </row>
    <row r="38" spans="1:7" x14ac:dyDescent="0.35">
      <c r="A38" s="12" t="s">
        <v>54</v>
      </c>
      <c r="B38" s="6" t="s">
        <v>68</v>
      </c>
      <c r="C38" s="6" t="s">
        <v>46</v>
      </c>
      <c r="D38" s="6">
        <v>-14.25079</v>
      </c>
      <c r="E38" s="6">
        <v>-170.67096000000001</v>
      </c>
      <c r="F38" t="s">
        <v>387</v>
      </c>
      <c r="G38" s="1" t="s">
        <v>411</v>
      </c>
    </row>
    <row r="39" spans="1:7" x14ac:dyDescent="0.35">
      <c r="A39" s="12" t="s">
        <v>55</v>
      </c>
      <c r="B39" s="6" t="s">
        <v>68</v>
      </c>
      <c r="C39" s="6" t="s">
        <v>56</v>
      </c>
      <c r="D39" s="6">
        <v>-14.252750000000001</v>
      </c>
      <c r="E39" s="6">
        <v>-170.64335</v>
      </c>
      <c r="F39" t="s">
        <v>372</v>
      </c>
      <c r="G39" s="1" t="s">
        <v>413</v>
      </c>
    </row>
    <row r="40" spans="1:7" x14ac:dyDescent="0.35">
      <c r="A40" s="12" t="s">
        <v>57</v>
      </c>
      <c r="B40" s="6" t="s">
        <v>68</v>
      </c>
      <c r="C40" s="6" t="s">
        <v>56</v>
      </c>
      <c r="D40" s="6">
        <v>-14.25314</v>
      </c>
      <c r="E40" s="6">
        <v>-170.64243999999999</v>
      </c>
      <c r="F40" t="s">
        <v>372</v>
      </c>
      <c r="G40" s="1" t="s">
        <v>413</v>
      </c>
    </row>
    <row r="41" spans="1:7" x14ac:dyDescent="0.35">
      <c r="A41" s="12" t="s">
        <v>58</v>
      </c>
      <c r="B41" s="6" t="s">
        <v>68</v>
      </c>
      <c r="C41" s="6" t="s">
        <v>44</v>
      </c>
      <c r="D41" s="6">
        <v>-14.34028</v>
      </c>
      <c r="E41" s="6">
        <v>-170.78566000000001</v>
      </c>
      <c r="F41" t="s">
        <v>391</v>
      </c>
      <c r="G41" s="1" t="s">
        <v>400</v>
      </c>
    </row>
    <row r="42" spans="1:7" x14ac:dyDescent="0.35">
      <c r="A42" s="12" t="s">
        <v>59</v>
      </c>
      <c r="B42" s="6" t="s">
        <v>68</v>
      </c>
      <c r="C42" s="6" t="s">
        <v>27</v>
      </c>
      <c r="D42" s="6">
        <v>-14.289429999999999</v>
      </c>
      <c r="E42" s="6">
        <v>-170.68154000000001</v>
      </c>
      <c r="F42" t="s">
        <v>375</v>
      </c>
      <c r="G42" s="1" t="s">
        <v>399</v>
      </c>
    </row>
    <row r="43" spans="1:7" x14ac:dyDescent="0.35">
      <c r="A43" s="12" t="s">
        <v>61</v>
      </c>
      <c r="B43" s="6" t="s">
        <v>68</v>
      </c>
      <c r="C43" s="22" t="s">
        <v>46</v>
      </c>
      <c r="D43" s="6">
        <v>-14.25116</v>
      </c>
      <c r="E43" s="6">
        <v>-170.67168000000001</v>
      </c>
      <c r="F43" t="s">
        <v>387</v>
      </c>
      <c r="G43" s="1" t="s">
        <v>411</v>
      </c>
    </row>
    <row r="44" spans="1:7" x14ac:dyDescent="0.35">
      <c r="A44" s="12" t="s">
        <v>62</v>
      </c>
      <c r="B44" s="6" t="s">
        <v>68</v>
      </c>
      <c r="C44" s="22" t="s">
        <v>46</v>
      </c>
      <c r="D44" s="6">
        <v>-14.24872</v>
      </c>
      <c r="E44" s="6">
        <v>-170.67531</v>
      </c>
      <c r="F44" t="s">
        <v>384</v>
      </c>
      <c r="G44" s="1" t="s">
        <v>409</v>
      </c>
    </row>
    <row r="45" spans="1:7" x14ac:dyDescent="0.35">
      <c r="A45" s="12" t="s">
        <v>63</v>
      </c>
      <c r="B45" s="6" t="s">
        <v>68</v>
      </c>
      <c r="C45" s="22" t="s">
        <v>56</v>
      </c>
      <c r="D45" s="6">
        <v>-14.25314</v>
      </c>
      <c r="E45" s="6">
        <v>-170.64247</v>
      </c>
      <c r="F45" t="s">
        <v>372</v>
      </c>
      <c r="G45" s="1" t="s">
        <v>413</v>
      </c>
    </row>
    <row r="46" spans="1:7" x14ac:dyDescent="0.35">
      <c r="A46" s="12" t="s">
        <v>64</v>
      </c>
      <c r="B46" s="6" t="s">
        <v>68</v>
      </c>
      <c r="C46" s="22" t="s">
        <v>56</v>
      </c>
      <c r="D46" s="6">
        <v>-14.25264</v>
      </c>
      <c r="E46" s="6">
        <v>-170.64337</v>
      </c>
      <c r="F46" t="s">
        <v>372</v>
      </c>
      <c r="G46" s="1" t="s">
        <v>413</v>
      </c>
    </row>
    <row r="47" spans="1:7" x14ac:dyDescent="0.35">
      <c r="A47" s="12" t="s">
        <v>66</v>
      </c>
      <c r="B47" s="6" t="s">
        <v>68</v>
      </c>
      <c r="C47" s="22" t="s">
        <v>27</v>
      </c>
      <c r="D47" s="6">
        <v>-14.29294</v>
      </c>
      <c r="E47" s="6">
        <v>-170.68038999999999</v>
      </c>
      <c r="F47" t="s">
        <v>375</v>
      </c>
      <c r="G47" s="1" t="s">
        <v>399</v>
      </c>
    </row>
    <row r="48" spans="1:7" x14ac:dyDescent="0.35">
      <c r="A48" s="12" t="s">
        <v>67</v>
      </c>
      <c r="B48" s="6" t="s">
        <v>68</v>
      </c>
      <c r="C48" s="22" t="s">
        <v>27</v>
      </c>
      <c r="D48" s="6">
        <v>-14.288790000000001</v>
      </c>
      <c r="E48" s="6">
        <v>-170.68079</v>
      </c>
      <c r="F48" t="s">
        <v>375</v>
      </c>
      <c r="G48" s="1" t="s">
        <v>399</v>
      </c>
    </row>
    <row r="49" spans="1:7" x14ac:dyDescent="0.35">
      <c r="A49" s="15" t="s">
        <v>394</v>
      </c>
      <c r="B49" s="6" t="s">
        <v>68</v>
      </c>
      <c r="C49" s="16" t="s">
        <v>395</v>
      </c>
      <c r="D49" s="16">
        <v>-14.357530000000001</v>
      </c>
      <c r="E49" s="16">
        <v>-170.78307000000001</v>
      </c>
      <c r="F49" t="s">
        <v>386</v>
      </c>
      <c r="G49" s="1" t="s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9"/>
  <sheetViews>
    <sheetView topLeftCell="A94" zoomScale="70" zoomScaleNormal="70" workbookViewId="0">
      <selection activeCell="G120" sqref="G120"/>
    </sheetView>
  </sheetViews>
  <sheetFormatPr defaultRowHeight="14.5" x14ac:dyDescent="0.35"/>
  <cols>
    <col min="1" max="1" width="8.7265625" style="40"/>
    <col min="2" max="2" width="29.81640625" style="40" customWidth="1"/>
    <col min="3" max="3" width="10.6328125" style="40" customWidth="1"/>
    <col min="4" max="4" width="14.08984375" style="40" customWidth="1"/>
    <col min="5" max="5" width="16.54296875" style="40" customWidth="1"/>
    <col min="6" max="11" width="8.7265625" style="40"/>
    <col min="12" max="12" width="10" style="40" customWidth="1"/>
    <col min="13" max="13" width="8.7265625" style="40"/>
    <col min="14" max="14" width="120.6328125" style="40" customWidth="1"/>
    <col min="15" max="16384" width="8.7265625" style="40"/>
  </cols>
  <sheetData>
    <row r="1" spans="1:14" x14ac:dyDescent="0.35">
      <c r="A1" s="38" t="s">
        <v>229</v>
      </c>
      <c r="B1" s="38" t="s">
        <v>365</v>
      </c>
      <c r="C1" s="38" t="s">
        <v>0</v>
      </c>
      <c r="D1" s="38" t="s">
        <v>80</v>
      </c>
      <c r="E1" s="38" t="s">
        <v>69</v>
      </c>
      <c r="F1" s="38" t="s">
        <v>230</v>
      </c>
      <c r="G1" s="38" t="s">
        <v>231</v>
      </c>
      <c r="H1" s="38" t="s">
        <v>232</v>
      </c>
      <c r="I1" s="39" t="s">
        <v>21</v>
      </c>
      <c r="J1" s="38" t="s">
        <v>233</v>
      </c>
      <c r="K1" s="38" t="s">
        <v>234</v>
      </c>
      <c r="L1" s="38" t="s">
        <v>235</v>
      </c>
      <c r="M1" s="38" t="s">
        <v>236</v>
      </c>
      <c r="N1" s="38" t="s">
        <v>237</v>
      </c>
    </row>
    <row r="2" spans="1:14" ht="15.5" x14ac:dyDescent="0.35">
      <c r="A2" s="41">
        <v>1</v>
      </c>
      <c r="B2" s="41" t="str">
        <f>C2&amp;"_"&amp;D2&amp;"_"&amp;E2</f>
        <v>Fagmalo_Matavai_42598</v>
      </c>
      <c r="C2" s="42" t="s">
        <v>238</v>
      </c>
      <c r="D2" s="42" t="s">
        <v>86</v>
      </c>
      <c r="E2" s="36">
        <v>42598</v>
      </c>
      <c r="F2" s="43">
        <v>0.47291666666666665</v>
      </c>
      <c r="G2" s="41">
        <v>4</v>
      </c>
      <c r="H2" s="41">
        <v>3</v>
      </c>
      <c r="I2" s="44" t="s">
        <v>239</v>
      </c>
      <c r="J2" s="41">
        <v>118</v>
      </c>
      <c r="K2" s="45">
        <v>0.49374999999999997</v>
      </c>
      <c r="L2" s="43">
        <f>K2-F2</f>
        <v>2.0833333333333315E-2</v>
      </c>
      <c r="M2" s="46">
        <v>-0.1</v>
      </c>
      <c r="N2" s="41"/>
    </row>
    <row r="3" spans="1:14" ht="15.5" x14ac:dyDescent="0.35">
      <c r="A3" s="41">
        <v>2</v>
      </c>
      <c r="B3" s="41" t="str">
        <f t="shared" ref="B3:B66" si="0">C3&amp;"_"&amp;D3&amp;"_"&amp;E3</f>
        <v>Maloata_Maloata_42598</v>
      </c>
      <c r="C3" s="42" t="s">
        <v>88</v>
      </c>
      <c r="D3" s="42" t="s">
        <v>88</v>
      </c>
      <c r="E3" s="36">
        <v>42598</v>
      </c>
      <c r="F3" s="43">
        <v>0.4861111111111111</v>
      </c>
      <c r="G3" s="41">
        <v>16.100000000000001</v>
      </c>
      <c r="H3" s="41">
        <v>3</v>
      </c>
      <c r="I3" s="44" t="s">
        <v>239</v>
      </c>
      <c r="J3" s="41">
        <v>120</v>
      </c>
      <c r="K3" s="45">
        <v>0.49374999999999997</v>
      </c>
      <c r="L3" s="43">
        <f>K3-F3</f>
        <v>7.6388888888888618E-3</v>
      </c>
      <c r="M3" s="46">
        <v>-0.1</v>
      </c>
      <c r="N3" s="41" t="s">
        <v>240</v>
      </c>
    </row>
    <row r="4" spans="1:14" ht="15.5" x14ac:dyDescent="0.35">
      <c r="A4" s="41">
        <v>3</v>
      </c>
      <c r="B4" s="41" t="str">
        <f t="shared" si="0"/>
        <v>Poloa_Vaitele_42598</v>
      </c>
      <c r="C4" s="42" t="s">
        <v>7</v>
      </c>
      <c r="D4" s="42" t="s">
        <v>94</v>
      </c>
      <c r="E4" s="36">
        <v>42598</v>
      </c>
      <c r="F4" s="43">
        <v>0.50416666666666665</v>
      </c>
      <c r="G4" s="41">
        <v>9.75</v>
      </c>
      <c r="H4" s="41">
        <v>3</v>
      </c>
      <c r="I4" s="44" t="s">
        <v>239</v>
      </c>
      <c r="J4" s="41">
        <v>121</v>
      </c>
      <c r="K4" s="45">
        <v>0.49374999999999997</v>
      </c>
      <c r="L4" s="43">
        <f t="shared" ref="L4:L14" si="1">F5-K4</f>
        <v>2.7083333333333404E-2</v>
      </c>
      <c r="M4" s="46">
        <v>-0.1</v>
      </c>
      <c r="N4" s="41"/>
    </row>
    <row r="5" spans="1:14" ht="15.5" x14ac:dyDescent="0.35">
      <c r="A5" s="41">
        <v>4</v>
      </c>
      <c r="B5" s="41" t="str">
        <f t="shared" si="0"/>
        <v>Amanave_Puna_42598</v>
      </c>
      <c r="C5" s="42" t="s">
        <v>3</v>
      </c>
      <c r="D5" s="42" t="s">
        <v>82</v>
      </c>
      <c r="E5" s="36">
        <v>42598</v>
      </c>
      <c r="F5" s="43">
        <v>0.52083333333333337</v>
      </c>
      <c r="G5" s="41">
        <v>9.25</v>
      </c>
      <c r="H5" s="41"/>
      <c r="I5" s="44" t="s">
        <v>239</v>
      </c>
      <c r="J5" s="41">
        <v>122</v>
      </c>
      <c r="K5" s="45">
        <v>0.49374999999999997</v>
      </c>
      <c r="L5" s="43">
        <f t="shared" si="1"/>
        <v>3.3333333333333381E-2</v>
      </c>
      <c r="M5" s="46">
        <v>-0.1</v>
      </c>
      <c r="N5" s="41"/>
    </row>
    <row r="6" spans="1:14" ht="15.5" x14ac:dyDescent="0.35">
      <c r="A6" s="41">
        <v>5</v>
      </c>
      <c r="B6" s="41" t="str">
        <f t="shared" si="0"/>
        <v>Amanave_Laloafu_42598</v>
      </c>
      <c r="C6" s="42" t="s">
        <v>3</v>
      </c>
      <c r="D6" s="42" t="s">
        <v>81</v>
      </c>
      <c r="E6" s="36">
        <v>42598</v>
      </c>
      <c r="F6" s="43">
        <v>0.52708333333333335</v>
      </c>
      <c r="G6" s="41">
        <v>5</v>
      </c>
      <c r="H6" s="41">
        <v>2</v>
      </c>
      <c r="I6" s="44" t="s">
        <v>239</v>
      </c>
      <c r="J6" s="41">
        <v>123</v>
      </c>
      <c r="K6" s="45">
        <v>0.49374999999999997</v>
      </c>
      <c r="L6" s="43">
        <f t="shared" si="1"/>
        <v>4.3055555555555569E-2</v>
      </c>
      <c r="M6" s="46">
        <v>-0.1</v>
      </c>
      <c r="N6" s="41" t="s">
        <v>241</v>
      </c>
    </row>
    <row r="7" spans="1:14" ht="15.5" x14ac:dyDescent="0.35">
      <c r="A7" s="41">
        <v>6</v>
      </c>
      <c r="B7" s="41" t="str">
        <f t="shared" si="0"/>
        <v>Nua-Seetaga_Saonapule_42598</v>
      </c>
      <c r="C7" s="42" t="s">
        <v>6</v>
      </c>
      <c r="D7" s="42" t="s">
        <v>91</v>
      </c>
      <c r="E7" s="36">
        <v>42598</v>
      </c>
      <c r="F7" s="43">
        <v>0.53680555555555554</v>
      </c>
      <c r="G7" s="41">
        <v>6.5</v>
      </c>
      <c r="H7" s="41">
        <v>2</v>
      </c>
      <c r="I7" s="44" t="s">
        <v>239</v>
      </c>
      <c r="J7" s="41">
        <v>124</v>
      </c>
      <c r="K7" s="45">
        <v>0.49374999999999997</v>
      </c>
      <c r="L7" s="43">
        <f t="shared" si="1"/>
        <v>5.4861111111111083E-2</v>
      </c>
      <c r="M7" s="46">
        <v>-0.1</v>
      </c>
      <c r="N7" s="41"/>
    </row>
    <row r="8" spans="1:14" ht="15.5" x14ac:dyDescent="0.35">
      <c r="A8" s="47">
        <v>7</v>
      </c>
      <c r="B8" s="41" t="str">
        <f t="shared" si="0"/>
        <v>Asili_Asili_42598</v>
      </c>
      <c r="C8" s="48" t="s">
        <v>83</v>
      </c>
      <c r="D8" s="48" t="s">
        <v>83</v>
      </c>
      <c r="E8" s="36">
        <v>42598</v>
      </c>
      <c r="F8" s="49">
        <v>0.54861111111111105</v>
      </c>
      <c r="G8" s="47">
        <v>15</v>
      </c>
      <c r="H8" s="47"/>
      <c r="I8" s="44" t="s">
        <v>239</v>
      </c>
      <c r="J8" s="47">
        <v>125</v>
      </c>
      <c r="K8" s="45">
        <v>0.49374999999999997</v>
      </c>
      <c r="L8" s="43">
        <f t="shared" si="1"/>
        <v>6.1805555555555614E-2</v>
      </c>
      <c r="M8" s="46">
        <v>-0.1</v>
      </c>
      <c r="N8" s="47"/>
    </row>
    <row r="9" spans="1:14" ht="15.5" x14ac:dyDescent="0.35">
      <c r="A9" s="41">
        <v>8</v>
      </c>
      <c r="B9" s="41" t="str">
        <f t="shared" si="0"/>
        <v>Amaluia_Vaipuna_42598</v>
      </c>
      <c r="C9" s="42" t="s">
        <v>2</v>
      </c>
      <c r="D9" s="42" t="s">
        <v>79</v>
      </c>
      <c r="E9" s="36">
        <v>42598</v>
      </c>
      <c r="F9" s="43">
        <v>0.55555555555555558</v>
      </c>
      <c r="G9" s="41">
        <v>7.25</v>
      </c>
      <c r="H9" s="41"/>
      <c r="I9" s="44" t="s">
        <v>239</v>
      </c>
      <c r="J9" s="41">
        <v>126</v>
      </c>
      <c r="K9" s="45">
        <v>0.49374999999999997</v>
      </c>
      <c r="L9" s="43">
        <f t="shared" si="1"/>
        <v>6.9444444444444475E-2</v>
      </c>
      <c r="M9" s="46">
        <v>-0.1</v>
      </c>
      <c r="N9" s="41"/>
    </row>
    <row r="10" spans="1:14" ht="15.5" x14ac:dyDescent="0.35">
      <c r="A10" s="41">
        <v>9</v>
      </c>
      <c r="B10" s="41" t="str">
        <f t="shared" si="0"/>
        <v>Leone_Leafu_42598</v>
      </c>
      <c r="C10" s="42" t="s">
        <v>5</v>
      </c>
      <c r="D10" s="42" t="s">
        <v>87</v>
      </c>
      <c r="E10" s="36">
        <v>42598</v>
      </c>
      <c r="F10" s="43">
        <v>0.56319444444444444</v>
      </c>
      <c r="G10" s="41">
        <v>6.5</v>
      </c>
      <c r="H10" s="41"/>
      <c r="I10" s="44" t="s">
        <v>239</v>
      </c>
      <c r="J10" s="41">
        <v>127</v>
      </c>
      <c r="K10" s="45">
        <v>0.49374999999999997</v>
      </c>
      <c r="L10" s="43">
        <f t="shared" si="1"/>
        <v>0.1027777777777778</v>
      </c>
      <c r="M10" s="46">
        <v>-0.1</v>
      </c>
      <c r="N10" s="41" t="s">
        <v>242</v>
      </c>
    </row>
    <row r="11" spans="1:14" ht="15.5" x14ac:dyDescent="0.35">
      <c r="A11" s="41">
        <v>10</v>
      </c>
      <c r="B11" s="41" t="str">
        <f t="shared" si="0"/>
        <v>Nuuuli_Amalie_42598</v>
      </c>
      <c r="C11" s="42" t="s">
        <v>92</v>
      </c>
      <c r="D11" s="42" t="s">
        <v>93</v>
      </c>
      <c r="E11" s="36">
        <v>42598</v>
      </c>
      <c r="F11" s="43">
        <v>0.59652777777777777</v>
      </c>
      <c r="G11" s="41">
        <v>17.25</v>
      </c>
      <c r="H11" s="41">
        <v>3</v>
      </c>
      <c r="I11" s="44" t="s">
        <v>239</v>
      </c>
      <c r="J11" s="41">
        <v>129</v>
      </c>
      <c r="K11" s="45">
        <v>0.49374999999999997</v>
      </c>
      <c r="L11" s="43">
        <f t="shared" si="1"/>
        <v>0.10902777777777778</v>
      </c>
      <c r="M11" s="46">
        <v>-0.1</v>
      </c>
      <c r="N11" s="41"/>
    </row>
    <row r="12" spans="1:14" ht="15.5" x14ac:dyDescent="0.35">
      <c r="A12" s="41">
        <v>11</v>
      </c>
      <c r="B12" s="41" t="str">
        <f t="shared" si="0"/>
        <v>Matuu_Afuelo_42598</v>
      </c>
      <c r="C12" s="42" t="s">
        <v>89</v>
      </c>
      <c r="D12" s="42" t="s">
        <v>90</v>
      </c>
      <c r="E12" s="36">
        <v>42598</v>
      </c>
      <c r="F12" s="43">
        <v>0.60277777777777775</v>
      </c>
      <c r="G12" s="41">
        <v>18</v>
      </c>
      <c r="H12" s="41">
        <v>3</v>
      </c>
      <c r="I12" s="44" t="s">
        <v>239</v>
      </c>
      <c r="J12" s="41">
        <v>130</v>
      </c>
      <c r="K12" s="45">
        <v>0.49374999999999997</v>
      </c>
      <c r="L12" s="43">
        <f t="shared" si="1"/>
        <v>0.11527777777777787</v>
      </c>
      <c r="M12" s="46">
        <v>-0.1</v>
      </c>
      <c r="N12" s="41"/>
    </row>
    <row r="13" spans="1:14" ht="15.5" x14ac:dyDescent="0.35">
      <c r="A13" s="41">
        <v>12</v>
      </c>
      <c r="B13" s="41" t="str">
        <f t="shared" si="0"/>
        <v>Fagaalu_Fagaalu_42598</v>
      </c>
      <c r="C13" s="42" t="s">
        <v>4</v>
      </c>
      <c r="D13" s="42" t="s">
        <v>4</v>
      </c>
      <c r="E13" s="36">
        <v>42598</v>
      </c>
      <c r="F13" s="43">
        <v>0.60902777777777783</v>
      </c>
      <c r="G13" s="41">
        <v>4.25</v>
      </c>
      <c r="H13" s="41">
        <v>3</v>
      </c>
      <c r="I13" s="44" t="s">
        <v>239</v>
      </c>
      <c r="J13" s="41">
        <v>131</v>
      </c>
      <c r="K13" s="45">
        <v>0.49374999999999997</v>
      </c>
      <c r="L13" s="43">
        <f t="shared" si="1"/>
        <v>0.1208333333333334</v>
      </c>
      <c r="M13" s="46">
        <v>-0.1</v>
      </c>
      <c r="N13" s="41"/>
    </row>
    <row r="14" spans="1:14" ht="15.5" x14ac:dyDescent="0.35">
      <c r="A14" s="41">
        <v>13</v>
      </c>
      <c r="B14" s="41" t="str">
        <f t="shared" si="0"/>
        <v>Fagaalu_no name_42598</v>
      </c>
      <c r="C14" s="42" t="s">
        <v>4</v>
      </c>
      <c r="D14" s="42" t="s">
        <v>243</v>
      </c>
      <c r="E14" s="36">
        <v>42598</v>
      </c>
      <c r="F14" s="43">
        <v>0.61458333333333337</v>
      </c>
      <c r="G14" s="41">
        <v>2.75</v>
      </c>
      <c r="H14" s="41">
        <v>2</v>
      </c>
      <c r="I14" s="44" t="s">
        <v>239</v>
      </c>
      <c r="J14" s="41">
        <v>132</v>
      </c>
      <c r="K14" s="45">
        <v>0.49374999999999997</v>
      </c>
      <c r="L14" s="43">
        <f t="shared" si="1"/>
        <v>-4.3749999999999956E-2</v>
      </c>
      <c r="M14" s="46">
        <v>-0.1</v>
      </c>
      <c r="N14" s="41"/>
    </row>
    <row r="15" spans="1:14" ht="15.5" x14ac:dyDescent="0.35">
      <c r="A15" s="41">
        <v>14</v>
      </c>
      <c r="B15" s="41" t="str">
        <f t="shared" si="0"/>
        <v>Amouli_Televai_42599</v>
      </c>
      <c r="C15" s="42" t="s">
        <v>9</v>
      </c>
      <c r="D15" s="42" t="s">
        <v>100</v>
      </c>
      <c r="E15" s="36">
        <v>42599</v>
      </c>
      <c r="F15" s="43">
        <v>0.45</v>
      </c>
      <c r="G15" s="41">
        <v>6.5</v>
      </c>
      <c r="H15" s="41">
        <v>2</v>
      </c>
      <c r="I15" s="44" t="s">
        <v>239</v>
      </c>
      <c r="J15" s="41"/>
      <c r="K15" s="45">
        <v>0.5229166666666667</v>
      </c>
      <c r="L15" s="43">
        <f t="shared" ref="L15:L20" si="2">K15-F15</f>
        <v>7.2916666666666685E-2</v>
      </c>
      <c r="M15" s="46">
        <v>-0.2</v>
      </c>
      <c r="N15" s="41"/>
    </row>
    <row r="16" spans="1:14" ht="15.5" x14ac:dyDescent="0.35">
      <c r="A16" s="41">
        <v>15</v>
      </c>
      <c r="B16" s="41" t="str">
        <f t="shared" si="0"/>
        <v>Amouli_Laloi_42599</v>
      </c>
      <c r="C16" s="42" t="s">
        <v>9</v>
      </c>
      <c r="D16" s="42" t="s">
        <v>99</v>
      </c>
      <c r="E16" s="36">
        <v>42599</v>
      </c>
      <c r="F16" s="43">
        <v>0.4770833333333333</v>
      </c>
      <c r="G16" s="41">
        <v>11.5</v>
      </c>
      <c r="H16" s="41">
        <v>1</v>
      </c>
      <c r="I16" s="44" t="s">
        <v>239</v>
      </c>
      <c r="J16" s="41">
        <v>136</v>
      </c>
      <c r="K16" s="45">
        <v>0.5229166666666667</v>
      </c>
      <c r="L16" s="43">
        <f t="shared" si="2"/>
        <v>4.5833333333333393E-2</v>
      </c>
      <c r="M16" s="46">
        <v>-0.2</v>
      </c>
      <c r="N16" s="41" t="s">
        <v>244</v>
      </c>
    </row>
    <row r="17" spans="1:14" ht="15.5" x14ac:dyDescent="0.35">
      <c r="A17" s="41">
        <v>16</v>
      </c>
      <c r="B17" s="41" t="str">
        <f t="shared" si="0"/>
        <v>Aoa_Tapua_42599</v>
      </c>
      <c r="C17" s="42" t="s">
        <v>15</v>
      </c>
      <c r="D17" s="42" t="s">
        <v>101</v>
      </c>
      <c r="E17" s="36">
        <v>42599</v>
      </c>
      <c r="F17" s="43">
        <v>0.46111111111111108</v>
      </c>
      <c r="G17" s="41">
        <v>0.75</v>
      </c>
      <c r="H17" s="41">
        <v>2</v>
      </c>
      <c r="I17" s="44" t="s">
        <v>239</v>
      </c>
      <c r="J17" s="41"/>
      <c r="K17" s="45">
        <v>0.5229166666666667</v>
      </c>
      <c r="L17" s="43">
        <f t="shared" si="2"/>
        <v>6.1805555555555614E-2</v>
      </c>
      <c r="M17" s="46">
        <v>-0.2</v>
      </c>
      <c r="N17" s="41" t="s">
        <v>245</v>
      </c>
    </row>
    <row r="18" spans="1:14" ht="15.5" x14ac:dyDescent="0.35">
      <c r="A18" s="41">
        <v>17</v>
      </c>
      <c r="B18" s="41" t="str">
        <f t="shared" si="0"/>
        <v>Aoa_Vaitolu_42599</v>
      </c>
      <c r="C18" s="42" t="s">
        <v>15</v>
      </c>
      <c r="D18" s="42" t="s">
        <v>102</v>
      </c>
      <c r="E18" s="36">
        <v>42599</v>
      </c>
      <c r="F18" s="43">
        <v>0.46527777777777773</v>
      </c>
      <c r="G18" s="50">
        <v>1.25</v>
      </c>
      <c r="H18" s="41">
        <v>3</v>
      </c>
      <c r="I18" s="44" t="s">
        <v>239</v>
      </c>
      <c r="J18" s="41"/>
      <c r="K18" s="45">
        <v>0.5229166666666667</v>
      </c>
      <c r="L18" s="43">
        <f t="shared" si="2"/>
        <v>5.7638888888888962E-2</v>
      </c>
      <c r="M18" s="46">
        <v>-0.2</v>
      </c>
      <c r="N18" s="41"/>
    </row>
    <row r="19" spans="1:14" ht="15.5" x14ac:dyDescent="0.35">
      <c r="A19" s="41">
        <v>18</v>
      </c>
      <c r="B19" s="41" t="str">
        <f t="shared" si="0"/>
        <v>Alofau_Nuu_42599</v>
      </c>
      <c r="C19" s="42" t="s">
        <v>96</v>
      </c>
      <c r="D19" s="42" t="s">
        <v>98</v>
      </c>
      <c r="E19" s="36">
        <v>42599</v>
      </c>
      <c r="F19" s="43">
        <v>0.48680555555555555</v>
      </c>
      <c r="G19" s="41">
        <v>3.5</v>
      </c>
      <c r="H19" s="41">
        <v>2</v>
      </c>
      <c r="I19" s="44" t="s">
        <v>239</v>
      </c>
      <c r="J19" s="41"/>
      <c r="K19" s="45">
        <v>0.5229166666666667</v>
      </c>
      <c r="L19" s="43">
        <f t="shared" si="2"/>
        <v>3.6111111111111149E-2</v>
      </c>
      <c r="M19" s="46">
        <v>-0.2</v>
      </c>
      <c r="N19" s="51"/>
    </row>
    <row r="20" spans="1:14" ht="15.5" x14ac:dyDescent="0.35">
      <c r="A20" s="41">
        <v>19</v>
      </c>
      <c r="B20" s="41" t="str">
        <f t="shared" si="0"/>
        <v>Alofau_Fogalilima_42599</v>
      </c>
      <c r="C20" s="42" t="s">
        <v>96</v>
      </c>
      <c r="D20" s="42" t="s">
        <v>97</v>
      </c>
      <c r="E20" s="36">
        <v>42599</v>
      </c>
      <c r="F20" s="43">
        <v>0.49791666666666662</v>
      </c>
      <c r="G20" s="41">
        <v>15.25</v>
      </c>
      <c r="H20" s="41"/>
      <c r="I20" s="44" t="s">
        <v>239</v>
      </c>
      <c r="J20" s="41"/>
      <c r="K20" s="45">
        <v>0.5229166666666667</v>
      </c>
      <c r="L20" s="43">
        <f t="shared" si="2"/>
        <v>2.5000000000000078E-2</v>
      </c>
      <c r="M20" s="46">
        <v>-0.2</v>
      </c>
      <c r="N20" s="41"/>
    </row>
    <row r="21" spans="1:14" ht="15.5" x14ac:dyDescent="0.35">
      <c r="A21" s="41">
        <v>20</v>
      </c>
      <c r="B21" s="41" t="str">
        <f t="shared" si="0"/>
        <v>Masausi_Panata_42599</v>
      </c>
      <c r="C21" s="42" t="s">
        <v>107</v>
      </c>
      <c r="D21" s="42" t="s">
        <v>108</v>
      </c>
      <c r="E21" s="36">
        <v>42599</v>
      </c>
      <c r="F21" s="43">
        <v>0.53472222222222221</v>
      </c>
      <c r="G21" s="41">
        <v>1</v>
      </c>
      <c r="H21" s="41">
        <v>2</v>
      </c>
      <c r="I21" s="44" t="s">
        <v>239</v>
      </c>
      <c r="J21" s="41">
        <v>142</v>
      </c>
      <c r="K21" s="45">
        <v>0.5229166666666667</v>
      </c>
      <c r="L21" s="43">
        <f t="shared" ref="L21:L28" si="3">F22-K21</f>
        <v>5.5555555555555358E-3</v>
      </c>
      <c r="M21" s="46">
        <v>-0.2</v>
      </c>
      <c r="N21" s="51"/>
    </row>
    <row r="22" spans="1:14" ht="15.5" x14ac:dyDescent="0.35">
      <c r="A22" s="41">
        <v>21</v>
      </c>
      <c r="B22" s="41" t="str">
        <f t="shared" si="0"/>
        <v>Masausi_Vaipito_42599</v>
      </c>
      <c r="C22" s="42" t="s">
        <v>107</v>
      </c>
      <c r="D22" s="42" t="s">
        <v>109</v>
      </c>
      <c r="E22" s="36">
        <v>42599</v>
      </c>
      <c r="F22" s="43">
        <v>0.52847222222222223</v>
      </c>
      <c r="G22" s="41">
        <v>19</v>
      </c>
      <c r="H22" s="41">
        <v>3</v>
      </c>
      <c r="I22" s="44" t="s">
        <v>239</v>
      </c>
      <c r="J22" s="41"/>
      <c r="K22" s="45">
        <v>0.5229166666666667</v>
      </c>
      <c r="L22" s="43">
        <f t="shared" si="3"/>
        <v>2.5000000000000022E-2</v>
      </c>
      <c r="M22" s="46">
        <v>-0.2</v>
      </c>
      <c r="N22" s="41" t="s">
        <v>246</v>
      </c>
    </row>
    <row r="23" spans="1:14" ht="15.5" x14ac:dyDescent="0.35">
      <c r="A23" s="41">
        <v>22</v>
      </c>
      <c r="B23" s="41" t="str">
        <f t="shared" si="0"/>
        <v>Masefau_Talaloa_42599</v>
      </c>
      <c r="C23" s="42" t="s">
        <v>110</v>
      </c>
      <c r="D23" s="42" t="s">
        <v>111</v>
      </c>
      <c r="E23" s="36">
        <v>42599</v>
      </c>
      <c r="F23" s="43">
        <v>0.54791666666666672</v>
      </c>
      <c r="G23" s="41">
        <v>7.75</v>
      </c>
      <c r="H23" s="41">
        <v>2</v>
      </c>
      <c r="I23" s="44" t="s">
        <v>239</v>
      </c>
      <c r="J23" s="41">
        <v>142</v>
      </c>
      <c r="K23" s="45">
        <v>0.5229166666666667</v>
      </c>
      <c r="L23" s="43">
        <f t="shared" si="3"/>
        <v>-9.0277777777777457E-3</v>
      </c>
      <c r="M23" s="46">
        <v>-0.2</v>
      </c>
      <c r="N23" s="41" t="s">
        <v>247</v>
      </c>
    </row>
    <row r="24" spans="1:14" ht="15.5" x14ac:dyDescent="0.35">
      <c r="A24" s="41">
        <v>23</v>
      </c>
      <c r="B24" s="41" t="str">
        <f t="shared" si="0"/>
        <v>Fagaitua_Tialu_42599</v>
      </c>
      <c r="C24" s="42" t="s">
        <v>103</v>
      </c>
      <c r="D24" s="42" t="s">
        <v>104</v>
      </c>
      <c r="E24" s="36">
        <v>42599</v>
      </c>
      <c r="F24" s="43">
        <v>0.51388888888888895</v>
      </c>
      <c r="G24" s="41">
        <v>10.5</v>
      </c>
      <c r="H24" s="41">
        <v>1</v>
      </c>
      <c r="I24" s="44" t="s">
        <v>239</v>
      </c>
      <c r="J24" s="41">
        <v>140</v>
      </c>
      <c r="K24" s="45">
        <v>0.5229166666666667</v>
      </c>
      <c r="L24" s="43">
        <f t="shared" si="3"/>
        <v>-1.4583333333333393E-2</v>
      </c>
      <c r="M24" s="46">
        <v>-0.2</v>
      </c>
      <c r="N24" s="41" t="s">
        <v>248</v>
      </c>
    </row>
    <row r="25" spans="1:14" ht="15.5" x14ac:dyDescent="0.35">
      <c r="A25" s="41">
        <v>24</v>
      </c>
      <c r="B25" s="41" t="str">
        <f t="shared" si="0"/>
        <v>Fagaitua_Siapapa_42599</v>
      </c>
      <c r="C25" s="42" t="s">
        <v>103</v>
      </c>
      <c r="D25" s="42" t="s">
        <v>105</v>
      </c>
      <c r="E25" s="36">
        <v>42599</v>
      </c>
      <c r="F25" s="43">
        <v>0.5083333333333333</v>
      </c>
      <c r="G25" s="41">
        <v>0.5</v>
      </c>
      <c r="H25" s="41">
        <v>2</v>
      </c>
      <c r="I25" s="44" t="s">
        <v>239</v>
      </c>
      <c r="J25" s="41"/>
      <c r="K25" s="45">
        <v>0.5229166666666667</v>
      </c>
      <c r="L25" s="43">
        <f t="shared" si="3"/>
        <v>4.5833333333333282E-2</v>
      </c>
      <c r="M25" s="46">
        <v>-0.2</v>
      </c>
      <c r="N25" s="41" t="s">
        <v>249</v>
      </c>
    </row>
    <row r="26" spans="1:14" ht="15.5" x14ac:dyDescent="0.35">
      <c r="A26" s="41">
        <v>25</v>
      </c>
      <c r="B26" s="41" t="str">
        <f t="shared" si="0"/>
        <v>Amaua_no name_42599</v>
      </c>
      <c r="C26" s="42" t="s">
        <v>10</v>
      </c>
      <c r="D26" s="42" t="s">
        <v>243</v>
      </c>
      <c r="E26" s="36">
        <v>42599</v>
      </c>
      <c r="F26" s="43">
        <v>0.56874999999999998</v>
      </c>
      <c r="G26" s="41">
        <v>8.25</v>
      </c>
      <c r="H26" s="41">
        <v>1</v>
      </c>
      <c r="I26" s="44" t="s">
        <v>239</v>
      </c>
      <c r="J26" s="41"/>
      <c r="K26" s="45">
        <v>0.5229166666666667</v>
      </c>
      <c r="L26" s="43">
        <f t="shared" si="3"/>
        <v>5.2777777777777701E-2</v>
      </c>
      <c r="M26" s="46">
        <v>-0.2</v>
      </c>
      <c r="N26" s="41"/>
    </row>
    <row r="27" spans="1:14" ht="15.5" x14ac:dyDescent="0.35">
      <c r="A27" s="41">
        <v>26</v>
      </c>
      <c r="B27" s="41" t="str">
        <f t="shared" si="0"/>
        <v>Alega_Alega_42599</v>
      </c>
      <c r="C27" s="42" t="s">
        <v>8</v>
      </c>
      <c r="D27" s="42" t="s">
        <v>8</v>
      </c>
      <c r="E27" s="36">
        <v>42599</v>
      </c>
      <c r="F27" s="43">
        <v>0.5756944444444444</v>
      </c>
      <c r="G27" s="41">
        <v>10.25</v>
      </c>
      <c r="H27" s="41">
        <v>2</v>
      </c>
      <c r="I27" s="44" t="s">
        <v>239</v>
      </c>
      <c r="J27" s="41">
        <v>145</v>
      </c>
      <c r="K27" s="45">
        <v>0.5229166666666667</v>
      </c>
      <c r="L27" s="43">
        <f t="shared" si="3"/>
        <v>5.902777777777779E-2</v>
      </c>
      <c r="M27" s="46">
        <v>-0.2</v>
      </c>
      <c r="N27" s="41"/>
    </row>
    <row r="28" spans="1:14" ht="15.5" x14ac:dyDescent="0.35">
      <c r="A28" s="41">
        <v>27</v>
      </c>
      <c r="B28" s="41" t="str">
        <f t="shared" si="0"/>
        <v>Laulii_Vaitele_42599</v>
      </c>
      <c r="C28" s="41" t="s">
        <v>11</v>
      </c>
      <c r="D28" s="41" t="s">
        <v>94</v>
      </c>
      <c r="E28" s="36">
        <v>42599</v>
      </c>
      <c r="F28" s="43">
        <v>0.58194444444444449</v>
      </c>
      <c r="G28" s="41">
        <v>6.25</v>
      </c>
      <c r="H28" s="41">
        <v>3</v>
      </c>
      <c r="I28" s="44" t="s">
        <v>239</v>
      </c>
      <c r="J28" s="41">
        <v>146</v>
      </c>
      <c r="K28" s="45">
        <v>0.5229166666666667</v>
      </c>
      <c r="L28" s="43">
        <f t="shared" si="3"/>
        <v>1.041666666666663E-2</v>
      </c>
      <c r="M28" s="46">
        <v>-0.2</v>
      </c>
      <c r="N28" s="41" t="s">
        <v>250</v>
      </c>
    </row>
    <row r="29" spans="1:14" ht="15.5" x14ac:dyDescent="0.35">
      <c r="A29" s="41">
        <v>28</v>
      </c>
      <c r="B29" s="41" t="str">
        <f t="shared" si="0"/>
        <v>Aua_Lalolamauna_42600</v>
      </c>
      <c r="C29" s="42" t="s">
        <v>13</v>
      </c>
      <c r="D29" s="41" t="s">
        <v>251</v>
      </c>
      <c r="E29" s="36">
        <v>42600</v>
      </c>
      <c r="F29" s="43">
        <v>0.53333333333333333</v>
      </c>
      <c r="G29" s="41">
        <v>25.5</v>
      </c>
      <c r="H29" s="41">
        <v>2</v>
      </c>
      <c r="I29" s="44" t="s">
        <v>239</v>
      </c>
      <c r="J29" s="41"/>
      <c r="K29" s="45">
        <v>0.55347222222222225</v>
      </c>
      <c r="L29" s="43">
        <f>K29-F29</f>
        <v>2.0138888888888928E-2</v>
      </c>
      <c r="M29" s="46">
        <v>-0.3</v>
      </c>
      <c r="N29" s="41"/>
    </row>
    <row r="30" spans="1:14" ht="15.5" x14ac:dyDescent="0.35">
      <c r="A30" s="41">
        <v>29</v>
      </c>
      <c r="B30" s="41" t="str">
        <f t="shared" si="0"/>
        <v>Vatia_Faatafe_42600</v>
      </c>
      <c r="C30" s="42" t="s">
        <v>14</v>
      </c>
      <c r="D30" s="42" t="s">
        <v>121</v>
      </c>
      <c r="E30" s="36">
        <v>42600</v>
      </c>
      <c r="F30" s="43">
        <v>0.49791666666666662</v>
      </c>
      <c r="G30" s="41">
        <v>19.75</v>
      </c>
      <c r="H30" s="41">
        <v>3</v>
      </c>
      <c r="I30" s="44" t="s">
        <v>239</v>
      </c>
      <c r="J30" s="41"/>
      <c r="K30" s="45">
        <v>0.55347222222222225</v>
      </c>
      <c r="L30" s="43">
        <f>K30-F30</f>
        <v>5.5555555555555636E-2</v>
      </c>
      <c r="M30" s="46">
        <v>-0.3</v>
      </c>
      <c r="N30" s="41" t="s">
        <v>252</v>
      </c>
    </row>
    <row r="31" spans="1:14" ht="15.5" x14ac:dyDescent="0.35">
      <c r="A31" s="41">
        <v>30</v>
      </c>
      <c r="B31" s="41" t="str">
        <f t="shared" si="0"/>
        <v>Vatia_Lausaa_42600</v>
      </c>
      <c r="C31" s="42" t="s">
        <v>14</v>
      </c>
      <c r="D31" s="42" t="s">
        <v>123</v>
      </c>
      <c r="E31" s="36">
        <v>42600</v>
      </c>
      <c r="F31" s="43">
        <v>0.4909722222222222</v>
      </c>
      <c r="G31" s="41">
        <v>15.5</v>
      </c>
      <c r="H31" s="41">
        <v>1</v>
      </c>
      <c r="I31" s="44" t="s">
        <v>239</v>
      </c>
      <c r="J31" s="41">
        <v>149</v>
      </c>
      <c r="K31" s="45">
        <v>0.55347222222222225</v>
      </c>
      <c r="L31" s="43">
        <f>K31-F31</f>
        <v>6.2500000000000056E-2</v>
      </c>
      <c r="M31" s="46">
        <v>-0.3</v>
      </c>
      <c r="N31" s="41" t="s">
        <v>253</v>
      </c>
    </row>
    <row r="32" spans="1:14" ht="15.5" x14ac:dyDescent="0.35">
      <c r="A32" s="41">
        <v>31</v>
      </c>
      <c r="B32" s="41" t="str">
        <f t="shared" si="0"/>
        <v>Vatia_Gaoa_42600</v>
      </c>
      <c r="C32" s="42" t="s">
        <v>14</v>
      </c>
      <c r="D32" s="42" t="s">
        <v>122</v>
      </c>
      <c r="E32" s="36">
        <v>42600</v>
      </c>
      <c r="F32" s="43">
        <v>0.4826388888888889</v>
      </c>
      <c r="G32" s="41">
        <v>7.5</v>
      </c>
      <c r="H32" s="41">
        <v>3</v>
      </c>
      <c r="I32" s="44" t="s">
        <v>239</v>
      </c>
      <c r="J32" s="41"/>
      <c r="K32" s="45">
        <v>0.55347222222222225</v>
      </c>
      <c r="L32" s="43">
        <f>K32-F32</f>
        <v>7.0833333333333359E-2</v>
      </c>
      <c r="M32" s="46">
        <v>-0.3</v>
      </c>
      <c r="N32" s="41" t="s">
        <v>254</v>
      </c>
    </row>
    <row r="33" spans="1:14" ht="15.5" x14ac:dyDescent="0.35">
      <c r="A33" s="41">
        <v>32</v>
      </c>
      <c r="B33" s="41" t="str">
        <f t="shared" si="0"/>
        <v>Afono_Pago_42600</v>
      </c>
      <c r="C33" s="42" t="s">
        <v>12</v>
      </c>
      <c r="D33" s="42" t="s">
        <v>113</v>
      </c>
      <c r="E33" s="36">
        <v>42600</v>
      </c>
      <c r="F33" s="52">
        <v>0.52013888888888882</v>
      </c>
      <c r="G33" s="41">
        <v>13</v>
      </c>
      <c r="H33" s="41">
        <v>3</v>
      </c>
      <c r="I33" s="44" t="s">
        <v>239</v>
      </c>
      <c r="J33" s="41">
        <v>152</v>
      </c>
      <c r="K33" s="45">
        <v>0.55347222222222225</v>
      </c>
      <c r="L33" s="43">
        <f>K33-F34</f>
        <v>4.4444444444444509E-2</v>
      </c>
      <c r="M33" s="46">
        <v>-0.3</v>
      </c>
      <c r="N33" s="41"/>
    </row>
    <row r="34" spans="1:14" ht="15.5" x14ac:dyDescent="0.35">
      <c r="A34" s="41">
        <v>33</v>
      </c>
      <c r="B34" s="41" t="str">
        <f t="shared" si="0"/>
        <v>Amalau_Tiaiu Falls_42600</v>
      </c>
      <c r="C34" s="42" t="s">
        <v>114</v>
      </c>
      <c r="D34" s="42" t="s">
        <v>255</v>
      </c>
      <c r="E34" s="36">
        <v>42600</v>
      </c>
      <c r="F34" s="43">
        <v>0.50902777777777775</v>
      </c>
      <c r="G34" s="41">
        <v>7.75</v>
      </c>
      <c r="H34" s="41">
        <v>2</v>
      </c>
      <c r="I34" s="44" t="s">
        <v>239</v>
      </c>
      <c r="J34" s="41">
        <v>151</v>
      </c>
      <c r="K34" s="45">
        <v>0.55347222222222225</v>
      </c>
      <c r="L34" s="43" t="e">
        <f>K34-#REF!</f>
        <v>#REF!</v>
      </c>
      <c r="M34" s="46">
        <v>-0.3</v>
      </c>
      <c r="N34" s="41" t="s">
        <v>256</v>
      </c>
    </row>
    <row r="35" spans="1:14" ht="15.5" x14ac:dyDescent="0.35">
      <c r="A35" s="41">
        <v>34</v>
      </c>
      <c r="B35" s="41" t="str">
        <f t="shared" si="0"/>
        <v>Fagasa_Leele_42600</v>
      </c>
      <c r="C35" s="42" t="s">
        <v>117</v>
      </c>
      <c r="D35" s="42" t="s">
        <v>118</v>
      </c>
      <c r="E35" s="36">
        <v>42600</v>
      </c>
      <c r="F35" s="43">
        <v>0.55486111111111114</v>
      </c>
      <c r="G35" s="41">
        <v>5.5</v>
      </c>
      <c r="H35" s="41">
        <v>3</v>
      </c>
      <c r="I35" s="44" t="s">
        <v>239</v>
      </c>
      <c r="J35" s="41">
        <v>155</v>
      </c>
      <c r="K35" s="45">
        <v>0.55347222222222225</v>
      </c>
      <c r="L35" s="43">
        <f>F36-K35</f>
        <v>8.3333333333333037E-3</v>
      </c>
      <c r="M35" s="46">
        <v>-0.3</v>
      </c>
      <c r="N35" s="41"/>
    </row>
    <row r="36" spans="1:14" ht="15.5" x14ac:dyDescent="0.35">
      <c r="A36" s="41">
        <v>35</v>
      </c>
      <c r="B36" s="41" t="str">
        <f t="shared" si="0"/>
        <v>Fagasa_Agasii_42600</v>
      </c>
      <c r="C36" s="42" t="s">
        <v>117</v>
      </c>
      <c r="D36" s="42" t="s">
        <v>119</v>
      </c>
      <c r="E36" s="36">
        <v>42600</v>
      </c>
      <c r="F36" s="43">
        <v>0.56180555555555556</v>
      </c>
      <c r="G36" s="41">
        <v>7.25</v>
      </c>
      <c r="H36" s="41">
        <v>1</v>
      </c>
      <c r="I36" s="44" t="s">
        <v>239</v>
      </c>
      <c r="J36" s="41">
        <v>156</v>
      </c>
      <c r="K36" s="45">
        <v>0.55347222222222225</v>
      </c>
      <c r="L36" s="43" t="e">
        <f>F37-K36</f>
        <v>#VALUE!</v>
      </c>
      <c r="M36" s="46">
        <v>-0.3</v>
      </c>
      <c r="N36" s="41"/>
    </row>
    <row r="37" spans="1:14" ht="15.5" x14ac:dyDescent="0.35">
      <c r="A37" s="38" t="s">
        <v>229</v>
      </c>
      <c r="B37" s="41" t="str">
        <f t="shared" si="0"/>
        <v>Village_Stream_Date</v>
      </c>
      <c r="C37" s="38" t="s">
        <v>0</v>
      </c>
      <c r="D37" s="38" t="s">
        <v>80</v>
      </c>
      <c r="E37" s="38" t="s">
        <v>69</v>
      </c>
      <c r="F37" s="38" t="s">
        <v>230</v>
      </c>
      <c r="G37" s="38" t="s">
        <v>231</v>
      </c>
      <c r="H37" s="38" t="s">
        <v>232</v>
      </c>
      <c r="I37" s="44" t="s">
        <v>239</v>
      </c>
      <c r="J37" s="38" t="s">
        <v>233</v>
      </c>
      <c r="K37" s="38" t="s">
        <v>234</v>
      </c>
      <c r="L37" s="38" t="s">
        <v>235</v>
      </c>
      <c r="M37" s="38" t="s">
        <v>236</v>
      </c>
      <c r="N37" s="38" t="s">
        <v>237</v>
      </c>
    </row>
    <row r="38" spans="1:14" ht="15.5" x14ac:dyDescent="0.35">
      <c r="A38" s="41">
        <v>1</v>
      </c>
      <c r="B38" s="41" t="str">
        <f t="shared" si="0"/>
        <v>Fagamalo_Matavai_42641</v>
      </c>
      <c r="C38" s="1" t="s">
        <v>85</v>
      </c>
      <c r="D38" s="42" t="s">
        <v>86</v>
      </c>
      <c r="E38" s="53">
        <v>42641</v>
      </c>
      <c r="F38" s="43">
        <v>0.4375</v>
      </c>
      <c r="G38" s="41">
        <v>5.5</v>
      </c>
      <c r="H38" s="41">
        <v>4</v>
      </c>
      <c r="I38" s="44" t="s">
        <v>239</v>
      </c>
      <c r="J38" s="41"/>
      <c r="K38" s="43">
        <v>0.4861111111111111</v>
      </c>
      <c r="L38" s="43">
        <f>K38-F38</f>
        <v>4.8611111111111105E-2</v>
      </c>
      <c r="M38" s="46">
        <v>-0.1</v>
      </c>
      <c r="N38" s="41"/>
    </row>
    <row r="39" spans="1:14" ht="15.5" x14ac:dyDescent="0.35">
      <c r="A39" s="41">
        <v>2</v>
      </c>
      <c r="B39" s="41" t="str">
        <f t="shared" si="0"/>
        <v>Maloata_Maloata_42641</v>
      </c>
      <c r="C39" s="42" t="s">
        <v>88</v>
      </c>
      <c r="D39" s="42" t="s">
        <v>88</v>
      </c>
      <c r="E39" s="53">
        <v>42641</v>
      </c>
      <c r="F39" s="43">
        <v>0.4548611111111111</v>
      </c>
      <c r="G39" s="41">
        <v>19.7</v>
      </c>
      <c r="H39" s="41">
        <v>4</v>
      </c>
      <c r="I39" s="44" t="s">
        <v>239</v>
      </c>
      <c r="J39" s="41"/>
      <c r="K39" s="43">
        <v>0.4861111111111111</v>
      </c>
      <c r="L39" s="43">
        <f>K39-F39</f>
        <v>3.125E-2</v>
      </c>
      <c r="M39" s="46">
        <v>-0.1</v>
      </c>
      <c r="N39" s="41" t="s">
        <v>257</v>
      </c>
    </row>
    <row r="40" spans="1:14" ht="15.5" x14ac:dyDescent="0.35">
      <c r="A40" s="41">
        <v>3</v>
      </c>
      <c r="B40" s="41" t="str">
        <f t="shared" si="0"/>
        <v>Poloa_Vaitele_42641</v>
      </c>
      <c r="C40" s="42" t="s">
        <v>7</v>
      </c>
      <c r="D40" s="42" t="s">
        <v>94</v>
      </c>
      <c r="E40" s="53">
        <v>42641</v>
      </c>
      <c r="F40" s="43">
        <v>0.47430555555555554</v>
      </c>
      <c r="G40" s="41">
        <v>8.5</v>
      </c>
      <c r="H40" s="41">
        <v>3</v>
      </c>
      <c r="I40" s="44" t="s">
        <v>239</v>
      </c>
      <c r="J40" s="41"/>
      <c r="K40" s="43">
        <v>0.4861111111111111</v>
      </c>
      <c r="L40" s="43">
        <f>K40-F40</f>
        <v>1.1805555555555569E-2</v>
      </c>
      <c r="M40" s="46">
        <v>-0.1</v>
      </c>
      <c r="N40" s="41" t="s">
        <v>258</v>
      </c>
    </row>
    <row r="41" spans="1:14" ht="15.5" x14ac:dyDescent="0.35">
      <c r="A41" s="41">
        <v>4</v>
      </c>
      <c r="B41" s="41" t="str">
        <f t="shared" si="0"/>
        <v>Amanave_Puna_42641</v>
      </c>
      <c r="C41" s="42" t="s">
        <v>3</v>
      </c>
      <c r="D41" s="42" t="s">
        <v>82</v>
      </c>
      <c r="E41" s="53">
        <v>42641</v>
      </c>
      <c r="F41" s="43">
        <v>0.48749999999999999</v>
      </c>
      <c r="G41" s="41">
        <v>13.75</v>
      </c>
      <c r="H41" s="41">
        <v>1</v>
      </c>
      <c r="I41" s="44" t="s">
        <v>239</v>
      </c>
      <c r="J41" s="41"/>
      <c r="K41" s="43">
        <v>0.4861111111111111</v>
      </c>
      <c r="L41" s="43">
        <f t="shared" ref="L41:L50" si="4">F41-K41</f>
        <v>1.388888888888884E-3</v>
      </c>
      <c r="M41" s="46">
        <v>-0.1</v>
      </c>
      <c r="N41" s="41" t="s">
        <v>259</v>
      </c>
    </row>
    <row r="42" spans="1:14" ht="15.5" x14ac:dyDescent="0.35">
      <c r="A42" s="41">
        <v>5</v>
      </c>
      <c r="B42" s="41" t="str">
        <f t="shared" si="0"/>
        <v>Amanave_Laloafu_42641</v>
      </c>
      <c r="C42" s="42" t="s">
        <v>3</v>
      </c>
      <c r="D42" s="42" t="s">
        <v>81</v>
      </c>
      <c r="E42" s="53">
        <v>42641</v>
      </c>
      <c r="F42" s="43">
        <v>0.49305555555555558</v>
      </c>
      <c r="G42" s="41">
        <v>3.15</v>
      </c>
      <c r="H42" s="41">
        <v>2</v>
      </c>
      <c r="I42" s="44" t="s">
        <v>239</v>
      </c>
      <c r="J42" s="41"/>
      <c r="K42" s="43">
        <v>0.4861111111111111</v>
      </c>
      <c r="L42" s="43">
        <f t="shared" si="4"/>
        <v>6.9444444444444753E-3</v>
      </c>
      <c r="M42" s="46">
        <v>-0.1</v>
      </c>
      <c r="N42" s="41" t="s">
        <v>260</v>
      </c>
    </row>
    <row r="43" spans="1:14" ht="15.5" x14ac:dyDescent="0.35">
      <c r="A43" s="41">
        <v>6</v>
      </c>
      <c r="B43" s="41" t="str">
        <f t="shared" si="0"/>
        <v>Nua-Seetaga_Saonapule_42641</v>
      </c>
      <c r="C43" s="42" t="s">
        <v>6</v>
      </c>
      <c r="D43" s="42" t="s">
        <v>91</v>
      </c>
      <c r="E43" s="53">
        <v>42641</v>
      </c>
      <c r="F43" s="43">
        <v>0.50138888888888888</v>
      </c>
      <c r="G43" s="41">
        <v>18.25</v>
      </c>
      <c r="H43" s="41">
        <v>3</v>
      </c>
      <c r="I43" s="44" t="s">
        <v>239</v>
      </c>
      <c r="J43" s="41"/>
      <c r="K43" s="43">
        <v>0.4861111111111111</v>
      </c>
      <c r="L43" s="43">
        <f t="shared" si="4"/>
        <v>1.5277777777777779E-2</v>
      </c>
      <c r="M43" s="46">
        <v>-0.1</v>
      </c>
      <c r="N43" s="41" t="s">
        <v>261</v>
      </c>
    </row>
    <row r="44" spans="1:14" ht="15.5" x14ac:dyDescent="0.35">
      <c r="A44" s="41">
        <v>7</v>
      </c>
      <c r="B44" s="41" t="str">
        <f t="shared" si="0"/>
        <v>Asili_Asili_42641</v>
      </c>
      <c r="C44" s="42" t="s">
        <v>83</v>
      </c>
      <c r="D44" s="42" t="s">
        <v>83</v>
      </c>
      <c r="E44" s="53">
        <v>42641</v>
      </c>
      <c r="F44" s="43">
        <v>0.51527777777777783</v>
      </c>
      <c r="G44" s="41">
        <v>19.25</v>
      </c>
      <c r="H44" s="41">
        <v>2</v>
      </c>
      <c r="I44" s="44" t="s">
        <v>239</v>
      </c>
      <c r="J44" s="41"/>
      <c r="K44" s="43">
        <v>0.4861111111111111</v>
      </c>
      <c r="L44" s="43">
        <f t="shared" si="4"/>
        <v>2.916666666666673E-2</v>
      </c>
      <c r="M44" s="46">
        <v>-0.1</v>
      </c>
      <c r="N44" s="54" t="s">
        <v>262</v>
      </c>
    </row>
    <row r="45" spans="1:14" ht="15.5" x14ac:dyDescent="0.35">
      <c r="A45" s="41">
        <v>8</v>
      </c>
      <c r="B45" s="41" t="str">
        <f t="shared" si="0"/>
        <v>Amaluia_Vaipuna_42641</v>
      </c>
      <c r="C45" s="42" t="s">
        <v>2</v>
      </c>
      <c r="D45" s="42" t="s">
        <v>79</v>
      </c>
      <c r="E45" s="53">
        <v>42641</v>
      </c>
      <c r="F45" s="43">
        <v>0.52777777777777779</v>
      </c>
      <c r="G45" s="41">
        <v>6.5</v>
      </c>
      <c r="H45" s="41">
        <v>3</v>
      </c>
      <c r="I45" s="44" t="s">
        <v>239</v>
      </c>
      <c r="J45" s="41"/>
      <c r="K45" s="43">
        <v>0.4861111111111111</v>
      </c>
      <c r="L45" s="43">
        <f t="shared" si="4"/>
        <v>4.1666666666666685E-2</v>
      </c>
      <c r="M45" s="46">
        <v>-0.1</v>
      </c>
      <c r="N45" s="41" t="s">
        <v>263</v>
      </c>
    </row>
    <row r="46" spans="1:14" ht="15.5" x14ac:dyDescent="0.35">
      <c r="A46" s="41">
        <v>9</v>
      </c>
      <c r="B46" s="41" t="str">
        <f t="shared" si="0"/>
        <v>Leone_Leafu_42641</v>
      </c>
      <c r="C46" s="42" t="s">
        <v>5</v>
      </c>
      <c r="D46" s="42" t="s">
        <v>87</v>
      </c>
      <c r="E46" s="53">
        <v>42641</v>
      </c>
      <c r="F46" s="43">
        <v>0.54236111111111118</v>
      </c>
      <c r="G46" s="41">
        <v>6.5</v>
      </c>
      <c r="H46" s="41">
        <v>3</v>
      </c>
      <c r="I46" s="44">
        <v>0</v>
      </c>
      <c r="J46" s="41"/>
      <c r="K46" s="43">
        <v>0.4861111111111111</v>
      </c>
      <c r="L46" s="43">
        <f t="shared" si="4"/>
        <v>5.6250000000000078E-2</v>
      </c>
      <c r="M46" s="46">
        <v>-0.1</v>
      </c>
      <c r="N46" s="41" t="s">
        <v>264</v>
      </c>
    </row>
    <row r="47" spans="1:14" ht="15.5" x14ac:dyDescent="0.35">
      <c r="A47" s="41">
        <v>10</v>
      </c>
      <c r="B47" s="41" t="str">
        <f t="shared" si="0"/>
        <v>Nuuuli_Amalie_42641</v>
      </c>
      <c r="C47" s="42" t="s">
        <v>92</v>
      </c>
      <c r="D47" s="42" t="s">
        <v>93</v>
      </c>
      <c r="E47" s="53">
        <v>42641</v>
      </c>
      <c r="F47" s="43">
        <v>0.57291666666666663</v>
      </c>
      <c r="G47" s="41">
        <v>23.5</v>
      </c>
      <c r="H47" s="41">
        <v>1</v>
      </c>
      <c r="I47" s="44" t="s">
        <v>239</v>
      </c>
      <c r="J47" s="41"/>
      <c r="K47" s="43">
        <v>0.4861111111111111</v>
      </c>
      <c r="L47" s="43">
        <f t="shared" si="4"/>
        <v>8.6805555555555525E-2</v>
      </c>
      <c r="M47" s="46">
        <v>-0.1</v>
      </c>
      <c r="N47" s="41"/>
    </row>
    <row r="48" spans="1:14" ht="15.5" x14ac:dyDescent="0.35">
      <c r="A48" s="41">
        <v>11</v>
      </c>
      <c r="B48" s="41" t="str">
        <f t="shared" si="0"/>
        <v>Matuu_Afuelo_42641</v>
      </c>
      <c r="C48" s="42" t="s">
        <v>89</v>
      </c>
      <c r="D48" s="42" t="s">
        <v>90</v>
      </c>
      <c r="E48" s="53">
        <v>42641</v>
      </c>
      <c r="F48" s="43">
        <v>0.58611111111111114</v>
      </c>
      <c r="G48" s="41">
        <v>23</v>
      </c>
      <c r="H48" s="41">
        <v>1</v>
      </c>
      <c r="I48" s="44" t="s">
        <v>239</v>
      </c>
      <c r="J48" s="41"/>
      <c r="K48" s="43">
        <v>0.4861111111111111</v>
      </c>
      <c r="L48" s="43">
        <f t="shared" si="4"/>
        <v>0.10000000000000003</v>
      </c>
      <c r="M48" s="46">
        <v>-0.1</v>
      </c>
      <c r="N48" s="41" t="s">
        <v>265</v>
      </c>
    </row>
    <row r="49" spans="1:14" ht="15.5" x14ac:dyDescent="0.35">
      <c r="A49" s="41">
        <v>12</v>
      </c>
      <c r="B49" s="41" t="str">
        <f t="shared" si="0"/>
        <v>Fagaalu_Fagaalu_42641</v>
      </c>
      <c r="C49" s="42" t="s">
        <v>4</v>
      </c>
      <c r="D49" s="42" t="s">
        <v>4</v>
      </c>
      <c r="E49" s="72">
        <v>42641</v>
      </c>
      <c r="F49" s="43">
        <v>0.60416666666666663</v>
      </c>
      <c r="G49" s="41">
        <v>2.5</v>
      </c>
      <c r="H49" s="41">
        <v>2</v>
      </c>
      <c r="I49" s="44">
        <v>7</v>
      </c>
      <c r="J49" s="41"/>
      <c r="K49" s="43">
        <v>0.53611111111111109</v>
      </c>
      <c r="L49" s="43">
        <f t="shared" si="4"/>
        <v>6.8055555555555536E-2</v>
      </c>
      <c r="M49" s="46">
        <v>0</v>
      </c>
      <c r="N49" s="41" t="s">
        <v>266</v>
      </c>
    </row>
    <row r="50" spans="1:14" ht="15.5" x14ac:dyDescent="0.35">
      <c r="A50" s="41">
        <v>13</v>
      </c>
      <c r="B50" s="41" t="str">
        <f t="shared" si="0"/>
        <v>Fagaalu_no name_42641</v>
      </c>
      <c r="C50" s="42" t="s">
        <v>4</v>
      </c>
      <c r="D50" s="42" t="s">
        <v>243</v>
      </c>
      <c r="E50" s="53">
        <v>42641</v>
      </c>
      <c r="F50" s="43">
        <v>0.59375</v>
      </c>
      <c r="G50" s="41">
        <v>2.5</v>
      </c>
      <c r="H50" s="41">
        <v>1</v>
      </c>
      <c r="I50" s="44" t="s">
        <v>239</v>
      </c>
      <c r="J50" s="41"/>
      <c r="K50" s="43">
        <v>0.4861111111111111</v>
      </c>
      <c r="L50" s="43">
        <f t="shared" si="4"/>
        <v>0.1076388888888889</v>
      </c>
      <c r="M50" s="46">
        <v>-0.1</v>
      </c>
      <c r="N50" s="41" t="s">
        <v>267</v>
      </c>
    </row>
    <row r="51" spans="1:14" ht="15.5" x14ac:dyDescent="0.35">
      <c r="A51" s="41">
        <v>14</v>
      </c>
      <c r="B51" s="41" t="str">
        <f t="shared" si="0"/>
        <v>Amouli_Televai_42642</v>
      </c>
      <c r="C51" s="42" t="s">
        <v>9</v>
      </c>
      <c r="D51" s="42" t="s">
        <v>100</v>
      </c>
      <c r="E51" s="53">
        <v>42642</v>
      </c>
      <c r="F51" s="43">
        <v>0.4375</v>
      </c>
      <c r="G51" s="41">
        <v>5.5</v>
      </c>
      <c r="H51" s="41">
        <v>1</v>
      </c>
      <c r="I51" s="44" t="s">
        <v>239</v>
      </c>
      <c r="J51" s="41"/>
      <c r="K51" s="43">
        <v>0.51180555555555551</v>
      </c>
      <c r="L51" s="43">
        <f t="shared" ref="L51:L57" si="5">K51-F51</f>
        <v>7.4305555555555514E-2</v>
      </c>
      <c r="M51" s="46">
        <v>-0.1</v>
      </c>
      <c r="N51" s="41"/>
    </row>
    <row r="52" spans="1:14" ht="15.5" x14ac:dyDescent="0.35">
      <c r="A52" s="41">
        <v>15</v>
      </c>
      <c r="B52" s="41" t="str">
        <f t="shared" si="0"/>
        <v>Amouli_Laloi_42642</v>
      </c>
      <c r="C52" s="42" t="s">
        <v>9</v>
      </c>
      <c r="D52" s="42" t="s">
        <v>99</v>
      </c>
      <c r="E52" s="53">
        <v>42642</v>
      </c>
      <c r="F52" s="43">
        <v>0.47291666666666665</v>
      </c>
      <c r="G52" s="41">
        <v>0</v>
      </c>
      <c r="H52" s="41">
        <v>1</v>
      </c>
      <c r="I52" s="44">
        <v>25</v>
      </c>
      <c r="J52" s="41"/>
      <c r="K52" s="43">
        <v>0.51180555555555551</v>
      </c>
      <c r="L52" s="43">
        <f t="shared" si="5"/>
        <v>3.8888888888888862E-2</v>
      </c>
      <c r="M52" s="46">
        <v>-0.1</v>
      </c>
      <c r="N52" s="41" t="s">
        <v>268</v>
      </c>
    </row>
    <row r="53" spans="1:14" ht="15.5" x14ac:dyDescent="0.35">
      <c r="A53" s="41">
        <v>16</v>
      </c>
      <c r="B53" s="41" t="str">
        <f t="shared" si="0"/>
        <v>Aoa_Tapua_42642</v>
      </c>
      <c r="C53" s="42" t="s">
        <v>15</v>
      </c>
      <c r="D53" s="42" t="s">
        <v>101</v>
      </c>
      <c r="E53" s="53">
        <v>42642</v>
      </c>
      <c r="F53" s="43">
        <v>0.4513888888888889</v>
      </c>
      <c r="G53" s="41">
        <v>0.75</v>
      </c>
      <c r="H53" s="41">
        <v>3</v>
      </c>
      <c r="I53" s="44">
        <v>14.333333333333334</v>
      </c>
      <c r="J53" s="41"/>
      <c r="K53" s="43">
        <v>0.51180555555555551</v>
      </c>
      <c r="L53" s="43">
        <f t="shared" si="5"/>
        <v>6.0416666666666619E-2</v>
      </c>
      <c r="M53" s="46">
        <v>-0.1</v>
      </c>
      <c r="N53" s="41"/>
    </row>
    <row r="54" spans="1:14" ht="15.5" x14ac:dyDescent="0.35">
      <c r="A54" s="41">
        <v>17</v>
      </c>
      <c r="B54" s="41" t="str">
        <f t="shared" si="0"/>
        <v>Aoa_Vaitolu_42642</v>
      </c>
      <c r="C54" s="42" t="s">
        <v>15</v>
      </c>
      <c r="D54" s="42" t="s">
        <v>102</v>
      </c>
      <c r="E54" s="53">
        <v>42642</v>
      </c>
      <c r="F54" s="43">
        <v>0.46736111111111112</v>
      </c>
      <c r="G54" s="41">
        <v>2</v>
      </c>
      <c r="H54" s="41">
        <v>3</v>
      </c>
      <c r="I54" s="44" t="s">
        <v>239</v>
      </c>
      <c r="J54" s="41"/>
      <c r="K54" s="43">
        <v>0.51180555555555551</v>
      </c>
      <c r="L54" s="43">
        <f t="shared" si="5"/>
        <v>4.4444444444444398E-2</v>
      </c>
      <c r="M54" s="46">
        <v>-0.1</v>
      </c>
      <c r="N54" s="41" t="s">
        <v>269</v>
      </c>
    </row>
    <row r="55" spans="1:14" ht="15.5" x14ac:dyDescent="0.35">
      <c r="A55" s="41">
        <v>18</v>
      </c>
      <c r="B55" s="41" t="str">
        <f t="shared" si="0"/>
        <v>Alofau_Nuu_42642</v>
      </c>
      <c r="C55" s="42" t="s">
        <v>96</v>
      </c>
      <c r="D55" s="42" t="s">
        <v>98</v>
      </c>
      <c r="E55" s="53">
        <v>42642</v>
      </c>
      <c r="F55" s="43">
        <v>0.4861111111111111</v>
      </c>
      <c r="G55" s="41">
        <v>1.25</v>
      </c>
      <c r="H55" s="41">
        <v>1</v>
      </c>
      <c r="I55" s="44" t="s">
        <v>239</v>
      </c>
      <c r="J55" s="41"/>
      <c r="K55" s="43">
        <v>0.51180555555555551</v>
      </c>
      <c r="L55" s="43">
        <f t="shared" si="5"/>
        <v>2.5694444444444409E-2</v>
      </c>
      <c r="M55" s="46">
        <v>-0.1</v>
      </c>
      <c r="N55" s="55"/>
    </row>
    <row r="56" spans="1:14" ht="15.5" x14ac:dyDescent="0.35">
      <c r="A56" s="41">
        <v>19</v>
      </c>
      <c r="B56" s="41" t="str">
        <f t="shared" si="0"/>
        <v>Alofau_Fogalilima_42642</v>
      </c>
      <c r="C56" s="42" t="s">
        <v>96</v>
      </c>
      <c r="D56" s="42" t="s">
        <v>97</v>
      </c>
      <c r="E56" s="53">
        <v>42642</v>
      </c>
      <c r="F56" s="43">
        <v>0.49583333333333335</v>
      </c>
      <c r="G56" s="41">
        <v>14.25</v>
      </c>
      <c r="H56" s="41">
        <v>1</v>
      </c>
      <c r="I56" s="44">
        <v>15</v>
      </c>
      <c r="J56" s="41"/>
      <c r="K56" s="43">
        <v>0.51180555555555551</v>
      </c>
      <c r="L56" s="43">
        <f t="shared" si="5"/>
        <v>1.5972222222222165E-2</v>
      </c>
      <c r="M56" s="46">
        <v>-0.1</v>
      </c>
      <c r="N56" s="41" t="s">
        <v>270</v>
      </c>
    </row>
    <row r="57" spans="1:14" ht="15.5" x14ac:dyDescent="0.35">
      <c r="A57" s="41">
        <v>20</v>
      </c>
      <c r="B57" s="41" t="str">
        <f t="shared" si="0"/>
        <v>Masausi_Panata_42642</v>
      </c>
      <c r="C57" s="42" t="s">
        <v>107</v>
      </c>
      <c r="D57" s="42" t="s">
        <v>108</v>
      </c>
      <c r="E57" s="53">
        <v>42642</v>
      </c>
      <c r="F57" s="43">
        <v>0.51041666666666663</v>
      </c>
      <c r="G57" s="41">
        <v>1.75</v>
      </c>
      <c r="H57" s="41">
        <v>3</v>
      </c>
      <c r="I57" s="44" t="s">
        <v>239</v>
      </c>
      <c r="J57" s="41"/>
      <c r="K57" s="43">
        <v>0.51180555555555551</v>
      </c>
      <c r="L57" s="43">
        <f t="shared" si="5"/>
        <v>1.388888888888884E-3</v>
      </c>
      <c r="M57" s="46">
        <v>-0.1</v>
      </c>
      <c r="N57" s="41" t="s">
        <v>271</v>
      </c>
    </row>
    <row r="58" spans="1:14" ht="15.5" x14ac:dyDescent="0.35">
      <c r="A58" s="41">
        <v>21</v>
      </c>
      <c r="B58" s="41" t="str">
        <f t="shared" si="0"/>
        <v>Masausi_Vaipito_42642</v>
      </c>
      <c r="C58" s="42" t="s">
        <v>107</v>
      </c>
      <c r="D58" s="42" t="s">
        <v>109</v>
      </c>
      <c r="E58" s="53">
        <v>42642</v>
      </c>
      <c r="F58" s="43">
        <v>0.51736111111111105</v>
      </c>
      <c r="G58" s="41">
        <v>21.25</v>
      </c>
      <c r="H58" s="41">
        <v>3</v>
      </c>
      <c r="I58" s="44" t="s">
        <v>239</v>
      </c>
      <c r="J58" s="41"/>
      <c r="K58" s="43">
        <v>0.51180555555555551</v>
      </c>
      <c r="L58" s="43">
        <f t="shared" ref="L58:L65" si="6">F58-K58</f>
        <v>5.5555555555555358E-3</v>
      </c>
      <c r="M58" s="46">
        <v>-0.1</v>
      </c>
      <c r="N58" s="41" t="s">
        <v>272</v>
      </c>
    </row>
    <row r="59" spans="1:14" ht="15.5" x14ac:dyDescent="0.35">
      <c r="A59" s="41">
        <v>22</v>
      </c>
      <c r="B59" s="41" t="str">
        <f t="shared" si="0"/>
        <v>Masefau_Talaloa_42642</v>
      </c>
      <c r="C59" s="42" t="s">
        <v>110</v>
      </c>
      <c r="D59" s="42" t="s">
        <v>111</v>
      </c>
      <c r="E59" s="53">
        <v>42642</v>
      </c>
      <c r="F59" s="43">
        <v>0.53125</v>
      </c>
      <c r="G59" s="41">
        <v>6</v>
      </c>
      <c r="H59" s="41">
        <v>1</v>
      </c>
      <c r="I59" s="44">
        <v>25</v>
      </c>
      <c r="J59" s="41"/>
      <c r="K59" s="43">
        <v>0.51180555555555551</v>
      </c>
      <c r="L59" s="43">
        <f t="shared" si="6"/>
        <v>1.9444444444444486E-2</v>
      </c>
      <c r="M59" s="46">
        <v>-0.1</v>
      </c>
      <c r="N59" s="41" t="s">
        <v>273</v>
      </c>
    </row>
    <row r="60" spans="1:14" ht="15.5" x14ac:dyDescent="0.35">
      <c r="A60" s="41">
        <v>23</v>
      </c>
      <c r="B60" s="41" t="str">
        <f t="shared" si="0"/>
        <v>Fagaitua_Tialu_42642</v>
      </c>
      <c r="C60" s="42" t="s">
        <v>103</v>
      </c>
      <c r="D60" s="42" t="s">
        <v>104</v>
      </c>
      <c r="E60" s="53">
        <v>42642</v>
      </c>
      <c r="F60" s="43">
        <v>0.5541666666666667</v>
      </c>
      <c r="G60" s="41">
        <v>10</v>
      </c>
      <c r="H60" s="41">
        <v>1</v>
      </c>
      <c r="I60" s="44">
        <v>28</v>
      </c>
      <c r="J60" s="41"/>
      <c r="K60" s="43">
        <v>0.51180555555555551</v>
      </c>
      <c r="L60" s="43">
        <f t="shared" si="6"/>
        <v>4.2361111111111183E-2</v>
      </c>
      <c r="M60" s="46">
        <v>-0.1</v>
      </c>
      <c r="N60" s="41" t="s">
        <v>274</v>
      </c>
    </row>
    <row r="61" spans="1:14" ht="15.5" x14ac:dyDescent="0.35">
      <c r="A61" s="41">
        <v>24</v>
      </c>
      <c r="B61" s="41" t="str">
        <f t="shared" si="0"/>
        <v>Fagaitua_Siapapa_42642</v>
      </c>
      <c r="C61" s="42" t="s">
        <v>103</v>
      </c>
      <c r="D61" s="42" t="s">
        <v>105</v>
      </c>
      <c r="E61" s="53">
        <v>42642</v>
      </c>
      <c r="F61" s="43">
        <v>0.56388888888888888</v>
      </c>
      <c r="G61" s="41">
        <v>0.5</v>
      </c>
      <c r="H61" s="41">
        <v>2</v>
      </c>
      <c r="I61" s="44">
        <v>15</v>
      </c>
      <c r="J61" s="41"/>
      <c r="K61" s="43">
        <v>0.51180555555555551</v>
      </c>
      <c r="L61" s="43">
        <f t="shared" si="6"/>
        <v>5.208333333333337E-2</v>
      </c>
      <c r="M61" s="46">
        <v>-0.1</v>
      </c>
      <c r="N61" s="41"/>
    </row>
    <row r="62" spans="1:14" ht="15.5" x14ac:dyDescent="0.35">
      <c r="A62" s="41">
        <v>25</v>
      </c>
      <c r="B62" s="41" t="str">
        <f t="shared" si="0"/>
        <v>Amaua_no name_42642</v>
      </c>
      <c r="C62" s="42" t="s">
        <v>10</v>
      </c>
      <c r="D62" s="42" t="s">
        <v>243</v>
      </c>
      <c r="E62" s="53">
        <v>42642</v>
      </c>
      <c r="F62" s="43">
        <v>0.5708333333333333</v>
      </c>
      <c r="G62" s="41">
        <v>6.5</v>
      </c>
      <c r="H62" s="41">
        <v>1</v>
      </c>
      <c r="I62" s="44" t="s">
        <v>239</v>
      </c>
      <c r="J62" s="41"/>
      <c r="K62" s="43">
        <v>0.51180555555555551</v>
      </c>
      <c r="L62" s="43">
        <f t="shared" si="6"/>
        <v>5.902777777777779E-2</v>
      </c>
      <c r="M62" s="46">
        <v>-0.1</v>
      </c>
      <c r="N62" s="41" t="s">
        <v>275</v>
      </c>
    </row>
    <row r="63" spans="1:14" ht="15.5" x14ac:dyDescent="0.35">
      <c r="A63" s="41">
        <v>26</v>
      </c>
      <c r="B63" s="41" t="str">
        <f t="shared" si="0"/>
        <v>Alega_Alega_42642</v>
      </c>
      <c r="C63" s="42" t="s">
        <v>8</v>
      </c>
      <c r="D63" s="42" t="s">
        <v>8</v>
      </c>
      <c r="E63" s="53">
        <v>42642</v>
      </c>
      <c r="F63" s="43">
        <v>0.5756944444444444</v>
      </c>
      <c r="G63" s="41">
        <v>14.25</v>
      </c>
      <c r="H63" s="41">
        <v>2</v>
      </c>
      <c r="I63" s="44" t="s">
        <v>239</v>
      </c>
      <c r="J63" s="41"/>
      <c r="K63" s="43">
        <v>0.51180555555555551</v>
      </c>
      <c r="L63" s="43">
        <f t="shared" si="6"/>
        <v>6.3888888888888884E-2</v>
      </c>
      <c r="M63" s="46">
        <v>-0.1</v>
      </c>
      <c r="N63" s="41"/>
    </row>
    <row r="64" spans="1:14" ht="15.5" x14ac:dyDescent="0.35">
      <c r="A64" s="41">
        <v>27</v>
      </c>
      <c r="B64" s="41" t="str">
        <f t="shared" si="0"/>
        <v>Laulii_Vaitele_42642</v>
      </c>
      <c r="C64" s="41" t="s">
        <v>11</v>
      </c>
      <c r="D64" s="41" t="s">
        <v>94</v>
      </c>
      <c r="E64" s="53">
        <v>42642</v>
      </c>
      <c r="F64" s="43">
        <v>0.58124999999999993</v>
      </c>
      <c r="G64" s="41">
        <v>6.75</v>
      </c>
      <c r="H64" s="41">
        <v>2</v>
      </c>
      <c r="I64" s="44">
        <v>0</v>
      </c>
      <c r="J64" s="41"/>
      <c r="K64" s="43">
        <v>0.51180555555555551</v>
      </c>
      <c r="L64" s="43">
        <f t="shared" si="6"/>
        <v>6.944444444444442E-2</v>
      </c>
      <c r="M64" s="46">
        <v>-0.1</v>
      </c>
      <c r="N64" s="41"/>
    </row>
    <row r="65" spans="1:14" ht="15.5" x14ac:dyDescent="0.35">
      <c r="A65" s="41">
        <v>28</v>
      </c>
      <c r="B65" s="41" t="str">
        <f t="shared" si="0"/>
        <v>Aua_Lalomauna_42643</v>
      </c>
      <c r="C65" s="42" t="s">
        <v>13</v>
      </c>
      <c r="D65" s="1" t="s">
        <v>116</v>
      </c>
      <c r="E65" s="53">
        <v>42643</v>
      </c>
      <c r="F65" s="43">
        <v>0.55902777777777779</v>
      </c>
      <c r="G65" s="41">
        <v>19.25</v>
      </c>
      <c r="H65" s="41">
        <v>3</v>
      </c>
      <c r="I65" s="44">
        <v>13.666666666666666</v>
      </c>
      <c r="J65" s="41"/>
      <c r="K65" s="43">
        <v>0.53611111111111109</v>
      </c>
      <c r="L65" s="43">
        <f t="shared" si="6"/>
        <v>2.2916666666666696E-2</v>
      </c>
      <c r="M65" s="46">
        <v>0</v>
      </c>
      <c r="N65" s="41" t="s">
        <v>276</v>
      </c>
    </row>
    <row r="66" spans="1:14" ht="15.5" x14ac:dyDescent="0.35">
      <c r="A66" s="41">
        <v>29</v>
      </c>
      <c r="B66" s="41" t="str">
        <f t="shared" si="0"/>
        <v>Vatia_Faatafe_42643</v>
      </c>
      <c r="C66" s="42" t="s">
        <v>14</v>
      </c>
      <c r="D66" s="42" t="s">
        <v>121</v>
      </c>
      <c r="E66" s="53">
        <v>42643</v>
      </c>
      <c r="F66" s="43">
        <v>0.47361111111111115</v>
      </c>
      <c r="G66" s="41">
        <v>6.25</v>
      </c>
      <c r="H66" s="41">
        <v>3</v>
      </c>
      <c r="I66" s="44">
        <v>2.3333333333333335</v>
      </c>
      <c r="J66" s="41"/>
      <c r="K66" s="43">
        <v>0.53611111111111109</v>
      </c>
      <c r="L66" s="43">
        <f>K66-F66</f>
        <v>6.2499999999999944E-2</v>
      </c>
      <c r="M66" s="46">
        <v>0</v>
      </c>
      <c r="N66" s="41" t="s">
        <v>277</v>
      </c>
    </row>
    <row r="67" spans="1:14" ht="15.5" x14ac:dyDescent="0.35">
      <c r="A67" s="41">
        <v>30</v>
      </c>
      <c r="B67" s="41" t="str">
        <f t="shared" ref="B67:B130" si="7">C67&amp;"_"&amp;D67&amp;"_"&amp;E67</f>
        <v>Vatia_Lausaa_42643</v>
      </c>
      <c r="C67" s="42" t="s">
        <v>14</v>
      </c>
      <c r="D67" s="42" t="s">
        <v>123</v>
      </c>
      <c r="E67" s="53">
        <v>42643</v>
      </c>
      <c r="F67" s="43">
        <v>0.46875</v>
      </c>
      <c r="G67" s="41">
        <v>12</v>
      </c>
      <c r="H67" s="41">
        <v>2</v>
      </c>
      <c r="I67" s="44">
        <v>0</v>
      </c>
      <c r="J67" s="41"/>
      <c r="K67" s="43">
        <v>0.53611111111111109</v>
      </c>
      <c r="L67" s="43">
        <f>K67-F67</f>
        <v>6.7361111111111094E-2</v>
      </c>
      <c r="M67" s="46">
        <v>0</v>
      </c>
      <c r="N67" s="41" t="s">
        <v>278</v>
      </c>
    </row>
    <row r="68" spans="1:14" ht="15.5" x14ac:dyDescent="0.35">
      <c r="A68" s="41">
        <v>31</v>
      </c>
      <c r="B68" s="41" t="str">
        <f t="shared" si="7"/>
        <v>Vatia_Gaoa_42643</v>
      </c>
      <c r="C68" s="42" t="s">
        <v>14</v>
      </c>
      <c r="D68" s="42" t="s">
        <v>122</v>
      </c>
      <c r="E68" s="53">
        <v>42643</v>
      </c>
      <c r="F68" s="43">
        <v>0.45694444444444443</v>
      </c>
      <c r="G68" s="41">
        <v>7.5</v>
      </c>
      <c r="H68" s="41">
        <v>3</v>
      </c>
      <c r="I68" s="44">
        <v>0</v>
      </c>
      <c r="J68" s="41"/>
      <c r="K68" s="43">
        <v>0.53611111111111109</v>
      </c>
      <c r="L68" s="43">
        <f>K68-F68</f>
        <v>7.9166666666666663E-2</v>
      </c>
      <c r="M68" s="46">
        <v>0</v>
      </c>
      <c r="N68" s="41" t="s">
        <v>279</v>
      </c>
    </row>
    <row r="69" spans="1:14" ht="15.5" x14ac:dyDescent="0.35">
      <c r="A69" s="41">
        <v>32</v>
      </c>
      <c r="B69" s="41" t="str">
        <f t="shared" si="7"/>
        <v>Afono_Pago_42643</v>
      </c>
      <c r="C69" s="42" t="s">
        <v>12</v>
      </c>
      <c r="D69" s="42" t="s">
        <v>113</v>
      </c>
      <c r="E69" s="53">
        <v>42643</v>
      </c>
      <c r="F69" s="43">
        <v>0.54305555555555551</v>
      </c>
      <c r="G69" s="41">
        <v>19.5</v>
      </c>
      <c r="H69" s="41">
        <v>2</v>
      </c>
      <c r="I69" s="44">
        <v>0</v>
      </c>
      <c r="J69" s="41"/>
      <c r="K69" s="43">
        <v>0.53611111111111109</v>
      </c>
      <c r="L69" s="43">
        <f>F69-K69</f>
        <v>6.9444444444444198E-3</v>
      </c>
      <c r="M69" s="46">
        <v>0</v>
      </c>
      <c r="N69" s="41"/>
    </row>
    <row r="70" spans="1:14" ht="15.5" x14ac:dyDescent="0.35">
      <c r="A70" s="41">
        <v>33</v>
      </c>
      <c r="B70" s="41" t="str">
        <f t="shared" si="7"/>
        <v>Amalau_Tiaiu_42643</v>
      </c>
      <c r="C70" s="42" t="s">
        <v>114</v>
      </c>
      <c r="D70" s="42" t="s">
        <v>115</v>
      </c>
      <c r="E70" s="53">
        <v>42643</v>
      </c>
      <c r="F70" s="43">
        <v>0.48194444444444445</v>
      </c>
      <c r="G70" s="41">
        <v>7.75</v>
      </c>
      <c r="H70" s="41">
        <v>3</v>
      </c>
      <c r="I70" s="44" t="s">
        <v>239</v>
      </c>
      <c r="J70" s="41"/>
      <c r="K70" s="43">
        <v>0.53611111111111109</v>
      </c>
      <c r="L70" s="43">
        <f>F70-K70</f>
        <v>-5.4166666666666641E-2</v>
      </c>
      <c r="M70" s="46">
        <v>0</v>
      </c>
      <c r="N70" s="41"/>
    </row>
    <row r="71" spans="1:14" ht="15.5" x14ac:dyDescent="0.35">
      <c r="A71" s="41">
        <v>34</v>
      </c>
      <c r="B71" s="41" t="str">
        <f t="shared" si="7"/>
        <v>Fagasa_Leele_42643</v>
      </c>
      <c r="C71" s="42" t="s">
        <v>117</v>
      </c>
      <c r="D71" s="42" t="s">
        <v>118</v>
      </c>
      <c r="E71" s="53">
        <v>42643</v>
      </c>
      <c r="F71" s="43">
        <v>0.57361111111111118</v>
      </c>
      <c r="G71" s="41">
        <v>1</v>
      </c>
      <c r="H71" s="41">
        <v>3</v>
      </c>
      <c r="I71" s="44" t="s">
        <v>239</v>
      </c>
      <c r="J71" s="41"/>
      <c r="K71" s="43">
        <v>0.53611111111111109</v>
      </c>
      <c r="L71" s="43">
        <f>F71-K71</f>
        <v>3.7500000000000089E-2</v>
      </c>
      <c r="M71" s="46">
        <v>0</v>
      </c>
      <c r="N71" s="41" t="s">
        <v>280</v>
      </c>
    </row>
    <row r="72" spans="1:14" ht="15.5" x14ac:dyDescent="0.35">
      <c r="A72" s="41">
        <v>35</v>
      </c>
      <c r="B72" s="41" t="str">
        <f t="shared" si="7"/>
        <v>Fagasa_Agasii_42643</v>
      </c>
      <c r="C72" s="42" t="s">
        <v>117</v>
      </c>
      <c r="D72" s="42" t="s">
        <v>119</v>
      </c>
      <c r="E72" s="53">
        <v>42643</v>
      </c>
      <c r="F72" s="43">
        <v>0.57986111111111105</v>
      </c>
      <c r="G72" s="41">
        <v>4.75</v>
      </c>
      <c r="H72" s="41">
        <v>3</v>
      </c>
      <c r="I72" s="44" t="s">
        <v>239</v>
      </c>
      <c r="J72" s="41"/>
      <c r="K72" s="43">
        <v>0.53611111111111109</v>
      </c>
      <c r="L72" s="43">
        <f>F72-K72</f>
        <v>4.3749999999999956E-2</v>
      </c>
      <c r="M72" s="46">
        <v>0</v>
      </c>
      <c r="N72" s="41" t="s">
        <v>281</v>
      </c>
    </row>
    <row r="73" spans="1:14" ht="15.5" x14ac:dyDescent="0.35">
      <c r="A73" s="38" t="s">
        <v>229</v>
      </c>
      <c r="B73" s="41" t="str">
        <f t="shared" si="7"/>
        <v>Village_Stream_Date</v>
      </c>
      <c r="C73" s="38" t="s">
        <v>0</v>
      </c>
      <c r="D73" s="38" t="s">
        <v>80</v>
      </c>
      <c r="E73" s="38" t="s">
        <v>69</v>
      </c>
      <c r="F73" s="38" t="s">
        <v>230</v>
      </c>
      <c r="G73" s="38" t="s">
        <v>231</v>
      </c>
      <c r="H73" s="38" t="s">
        <v>232</v>
      </c>
      <c r="I73" s="44" t="s">
        <v>239</v>
      </c>
      <c r="J73" s="38" t="s">
        <v>233</v>
      </c>
      <c r="K73" s="38" t="s">
        <v>234</v>
      </c>
      <c r="L73" s="38" t="s">
        <v>235</v>
      </c>
      <c r="M73" s="38" t="s">
        <v>236</v>
      </c>
      <c r="N73" s="38" t="s">
        <v>237</v>
      </c>
    </row>
    <row r="74" spans="1:14" ht="15.5" x14ac:dyDescent="0.35">
      <c r="A74" s="41">
        <v>1</v>
      </c>
      <c r="B74" s="41" t="str">
        <f t="shared" si="7"/>
        <v>Fagamalo_Matavai_42688</v>
      </c>
      <c r="C74" s="42" t="s">
        <v>85</v>
      </c>
      <c r="D74" s="42" t="s">
        <v>86</v>
      </c>
      <c r="E74" s="53">
        <v>42688</v>
      </c>
      <c r="F74" s="43">
        <v>0.44930555555555557</v>
      </c>
      <c r="G74" s="41">
        <v>4.75</v>
      </c>
      <c r="H74" s="41">
        <v>3</v>
      </c>
      <c r="I74" s="44">
        <v>0</v>
      </c>
      <c r="J74" s="41"/>
      <c r="K74" s="43">
        <v>0.53611111111111109</v>
      </c>
      <c r="L74" s="43">
        <f t="shared" ref="L74:L82" si="8">K74-F74</f>
        <v>8.6805555555555525E-2</v>
      </c>
      <c r="M74" s="46">
        <v>-0.5</v>
      </c>
      <c r="N74" s="41"/>
    </row>
    <row r="75" spans="1:14" ht="15.5" x14ac:dyDescent="0.35">
      <c r="A75" s="41">
        <v>2</v>
      </c>
      <c r="B75" s="41" t="str">
        <f t="shared" si="7"/>
        <v>Maloata_Maloata_42688</v>
      </c>
      <c r="C75" s="42" t="s">
        <v>88</v>
      </c>
      <c r="D75" s="42" t="s">
        <v>88</v>
      </c>
      <c r="E75" s="53">
        <v>42688</v>
      </c>
      <c r="F75" s="43">
        <v>0.46319444444444446</v>
      </c>
      <c r="G75" s="41">
        <v>17.7</v>
      </c>
      <c r="H75" s="41">
        <v>1</v>
      </c>
      <c r="I75" s="44">
        <v>0</v>
      </c>
      <c r="J75" s="41"/>
      <c r="K75" s="43">
        <v>0.53611111111111109</v>
      </c>
      <c r="L75" s="43">
        <f t="shared" si="8"/>
        <v>7.291666666666663E-2</v>
      </c>
      <c r="M75" s="46">
        <v>-0.5</v>
      </c>
      <c r="N75" s="41" t="s">
        <v>282</v>
      </c>
    </row>
    <row r="76" spans="1:14" ht="15.5" x14ac:dyDescent="0.35">
      <c r="A76" s="41">
        <v>3</v>
      </c>
      <c r="B76" s="41" t="str">
        <f t="shared" si="7"/>
        <v>Poloa_Vaitele_42688</v>
      </c>
      <c r="C76" s="42" t="s">
        <v>7</v>
      </c>
      <c r="D76" s="42" t="s">
        <v>94</v>
      </c>
      <c r="E76" s="53">
        <v>42688</v>
      </c>
      <c r="F76" s="43">
        <v>0.48125000000000001</v>
      </c>
      <c r="G76" s="41">
        <v>6.25</v>
      </c>
      <c r="H76" s="41">
        <v>3</v>
      </c>
      <c r="I76" s="44">
        <v>0</v>
      </c>
      <c r="J76" s="41"/>
      <c r="K76" s="43">
        <v>0.53611111111111109</v>
      </c>
      <c r="L76" s="43">
        <f t="shared" si="8"/>
        <v>5.4861111111111083E-2</v>
      </c>
      <c r="M76" s="46">
        <v>-0.5</v>
      </c>
      <c r="N76" s="41" t="s">
        <v>283</v>
      </c>
    </row>
    <row r="77" spans="1:14" ht="15.5" x14ac:dyDescent="0.35">
      <c r="A77" s="41">
        <v>4</v>
      </c>
      <c r="B77" s="41" t="str">
        <f t="shared" si="7"/>
        <v>Amanave_Puna_42688</v>
      </c>
      <c r="C77" s="42" t="s">
        <v>3</v>
      </c>
      <c r="D77" s="42" t="s">
        <v>82</v>
      </c>
      <c r="E77" s="53">
        <v>42688</v>
      </c>
      <c r="F77" s="43">
        <v>0.49305555555555558</v>
      </c>
      <c r="G77" s="41">
        <v>8.75</v>
      </c>
      <c r="H77" s="41">
        <v>1</v>
      </c>
      <c r="I77" s="44" t="s">
        <v>239</v>
      </c>
      <c r="J77" s="41"/>
      <c r="K77" s="43">
        <v>0.53611111111111109</v>
      </c>
      <c r="L77" s="43">
        <f t="shared" si="8"/>
        <v>4.3055555555555514E-2</v>
      </c>
      <c r="M77" s="46">
        <v>-0.5</v>
      </c>
      <c r="N77" s="41" t="s">
        <v>284</v>
      </c>
    </row>
    <row r="78" spans="1:14" ht="15.5" x14ac:dyDescent="0.35">
      <c r="A78" s="41">
        <v>5</v>
      </c>
      <c r="B78" s="41" t="str">
        <f t="shared" si="7"/>
        <v>Amanave_Laloafu_42688</v>
      </c>
      <c r="C78" s="42" t="s">
        <v>3</v>
      </c>
      <c r="D78" s="42" t="s">
        <v>81</v>
      </c>
      <c r="E78" s="53">
        <v>42688</v>
      </c>
      <c r="F78" s="43">
        <v>0.5</v>
      </c>
      <c r="G78" s="41">
        <v>1.25</v>
      </c>
      <c r="H78" s="41">
        <v>2</v>
      </c>
      <c r="I78" s="44" t="s">
        <v>239</v>
      </c>
      <c r="J78" s="41"/>
      <c r="K78" s="43">
        <v>0.53611111111111109</v>
      </c>
      <c r="L78" s="43">
        <f t="shared" si="8"/>
        <v>3.6111111111111094E-2</v>
      </c>
      <c r="M78" s="46">
        <v>-0.5</v>
      </c>
      <c r="N78" s="41" t="s">
        <v>285</v>
      </c>
    </row>
    <row r="79" spans="1:14" ht="15.5" x14ac:dyDescent="0.35">
      <c r="A79" s="41">
        <v>6</v>
      </c>
      <c r="B79" s="41" t="str">
        <f t="shared" si="7"/>
        <v>Nua-Seetaga_Saonapule_42688</v>
      </c>
      <c r="C79" s="42" t="s">
        <v>6</v>
      </c>
      <c r="D79" s="42" t="s">
        <v>91</v>
      </c>
      <c r="E79" s="53">
        <v>42688</v>
      </c>
      <c r="F79" s="43">
        <v>0.50694444444444442</v>
      </c>
      <c r="G79" s="41">
        <v>17.75</v>
      </c>
      <c r="H79" s="41">
        <v>3</v>
      </c>
      <c r="I79" s="44" t="s">
        <v>239</v>
      </c>
      <c r="J79" s="41"/>
      <c r="K79" s="43">
        <v>0.53611111111111109</v>
      </c>
      <c r="L79" s="43">
        <f t="shared" si="8"/>
        <v>2.9166666666666674E-2</v>
      </c>
      <c r="M79" s="46">
        <v>-0.5</v>
      </c>
      <c r="N79" s="41"/>
    </row>
    <row r="80" spans="1:14" ht="15.5" x14ac:dyDescent="0.35">
      <c r="A80" s="41">
        <v>7</v>
      </c>
      <c r="B80" s="41" t="str">
        <f t="shared" si="7"/>
        <v>Asili_Asili_42688</v>
      </c>
      <c r="C80" s="42" t="s">
        <v>83</v>
      </c>
      <c r="D80" s="42" t="s">
        <v>83</v>
      </c>
      <c r="E80" s="53">
        <v>42688</v>
      </c>
      <c r="F80" s="43">
        <v>0.51736111111111105</v>
      </c>
      <c r="G80" s="41">
        <v>29.75</v>
      </c>
      <c r="H80" s="41">
        <v>2</v>
      </c>
      <c r="I80" s="44" t="s">
        <v>239</v>
      </c>
      <c r="J80" s="41"/>
      <c r="K80" s="43">
        <v>0.53611111111111109</v>
      </c>
      <c r="L80" s="43">
        <f t="shared" si="8"/>
        <v>1.8750000000000044E-2</v>
      </c>
      <c r="M80" s="46">
        <v>-0.5</v>
      </c>
      <c r="N80" s="47" t="s">
        <v>286</v>
      </c>
    </row>
    <row r="81" spans="1:14" ht="15.5" x14ac:dyDescent="0.35">
      <c r="A81" s="41">
        <v>8</v>
      </c>
      <c r="B81" s="41" t="str">
        <f t="shared" si="7"/>
        <v>Amaluia_Vaipuna_42688</v>
      </c>
      <c r="C81" s="42" t="s">
        <v>2</v>
      </c>
      <c r="D81" s="42" t="s">
        <v>79</v>
      </c>
      <c r="E81" s="53">
        <v>42688</v>
      </c>
      <c r="F81" s="43">
        <v>0.52500000000000002</v>
      </c>
      <c r="G81" s="41">
        <v>12</v>
      </c>
      <c r="H81" s="41">
        <v>2</v>
      </c>
      <c r="I81" s="44" t="s">
        <v>239</v>
      </c>
      <c r="J81" s="41"/>
      <c r="K81" s="43">
        <v>0.53611111111111109</v>
      </c>
      <c r="L81" s="43">
        <f t="shared" si="8"/>
        <v>1.1111111111111072E-2</v>
      </c>
      <c r="M81" s="46">
        <v>-0.5</v>
      </c>
      <c r="N81" s="41" t="s">
        <v>287</v>
      </c>
    </row>
    <row r="82" spans="1:14" ht="15.5" x14ac:dyDescent="0.35">
      <c r="A82" s="41">
        <v>9</v>
      </c>
      <c r="B82" s="41" t="str">
        <f t="shared" si="7"/>
        <v>Leone_Leafu_42688</v>
      </c>
      <c r="C82" s="42" t="s">
        <v>5</v>
      </c>
      <c r="D82" s="42" t="s">
        <v>87</v>
      </c>
      <c r="E82" s="53">
        <v>42688</v>
      </c>
      <c r="F82" s="43">
        <v>0.52986111111111112</v>
      </c>
      <c r="G82" s="41">
        <v>10</v>
      </c>
      <c r="H82" s="41">
        <v>3</v>
      </c>
      <c r="I82" s="44" t="s">
        <v>239</v>
      </c>
      <c r="J82" s="41"/>
      <c r="K82" s="43">
        <v>0.53611111111111109</v>
      </c>
      <c r="L82" s="43">
        <f t="shared" si="8"/>
        <v>6.2499999999999778E-3</v>
      </c>
      <c r="M82" s="46">
        <v>-0.5</v>
      </c>
      <c r="N82" s="41" t="s">
        <v>288</v>
      </c>
    </row>
    <row r="83" spans="1:14" ht="15.5" x14ac:dyDescent="0.35">
      <c r="A83" s="41">
        <v>10</v>
      </c>
      <c r="B83" s="41" t="str">
        <f t="shared" si="7"/>
        <v>Nuuuli_Amalie_42688</v>
      </c>
      <c r="C83" s="42" t="s">
        <v>92</v>
      </c>
      <c r="D83" s="42" t="s">
        <v>93</v>
      </c>
      <c r="E83" s="53">
        <v>42688</v>
      </c>
      <c r="F83" s="43">
        <v>0.55138888888888882</v>
      </c>
      <c r="G83" s="41">
        <v>5.25</v>
      </c>
      <c r="H83" s="41">
        <v>3</v>
      </c>
      <c r="I83" s="44" t="s">
        <v>239</v>
      </c>
      <c r="J83" s="41"/>
      <c r="K83" s="43">
        <v>0.53611111111111109</v>
      </c>
      <c r="L83" s="43">
        <f>F83-K83</f>
        <v>1.5277777777777724E-2</v>
      </c>
      <c r="M83" s="46">
        <v>-0.5</v>
      </c>
      <c r="N83" s="41"/>
    </row>
    <row r="84" spans="1:14" ht="15.5" x14ac:dyDescent="0.35">
      <c r="A84" s="41">
        <v>11</v>
      </c>
      <c r="B84" s="41" t="str">
        <f t="shared" si="7"/>
        <v>Matuu_Afuelo_42688</v>
      </c>
      <c r="C84" s="42" t="s">
        <v>89</v>
      </c>
      <c r="D84" s="42" t="s">
        <v>90</v>
      </c>
      <c r="E84" s="53">
        <v>42688</v>
      </c>
      <c r="F84" s="43">
        <v>0.56388888888888888</v>
      </c>
      <c r="G84" s="41">
        <v>22</v>
      </c>
      <c r="H84" s="41">
        <v>2</v>
      </c>
      <c r="I84" s="44" t="s">
        <v>239</v>
      </c>
      <c r="J84" s="41"/>
      <c r="K84" s="43">
        <v>0.53611111111111109</v>
      </c>
      <c r="L84" s="43">
        <f>F84-K84</f>
        <v>2.777777777777779E-2</v>
      </c>
      <c r="M84" s="46">
        <v>-0.5</v>
      </c>
      <c r="N84" s="41" t="s">
        <v>289</v>
      </c>
    </row>
    <row r="85" spans="1:14" ht="15.5" x14ac:dyDescent="0.35">
      <c r="A85" s="41">
        <v>12</v>
      </c>
      <c r="B85" s="41" t="str">
        <f t="shared" si="7"/>
        <v>Fagaalu_Fagaalu_42688</v>
      </c>
      <c r="C85" s="42" t="s">
        <v>4</v>
      </c>
      <c r="D85" s="42" t="s">
        <v>4</v>
      </c>
      <c r="E85" s="53">
        <v>42688</v>
      </c>
      <c r="F85" s="43">
        <v>0.56874999999999998</v>
      </c>
      <c r="G85" s="41">
        <v>4.5</v>
      </c>
      <c r="H85" s="41">
        <v>3</v>
      </c>
      <c r="I85" s="44">
        <v>0</v>
      </c>
      <c r="J85" s="41"/>
      <c r="K85" s="43">
        <v>0.53611111111111109</v>
      </c>
      <c r="L85" s="43">
        <f>F85-K85</f>
        <v>3.2638888888888884E-2</v>
      </c>
      <c r="M85" s="46">
        <v>-0.5</v>
      </c>
      <c r="N85" s="41" t="s">
        <v>290</v>
      </c>
    </row>
    <row r="86" spans="1:14" ht="15.5" x14ac:dyDescent="0.35">
      <c r="A86" s="41">
        <v>13</v>
      </c>
      <c r="B86" s="41" t="str">
        <f t="shared" si="7"/>
        <v>Fagaalu_no name_42688</v>
      </c>
      <c r="C86" s="42" t="s">
        <v>4</v>
      </c>
      <c r="D86" s="42" t="s">
        <v>243</v>
      </c>
      <c r="E86" s="53">
        <v>42688</v>
      </c>
      <c r="F86" s="56" t="s">
        <v>291</v>
      </c>
      <c r="G86" s="41"/>
      <c r="H86" s="41"/>
      <c r="I86" s="44" t="s">
        <v>239</v>
      </c>
      <c r="J86" s="41"/>
      <c r="K86" s="43">
        <v>0.53611111111111109</v>
      </c>
      <c r="L86" s="56" t="s">
        <v>291</v>
      </c>
      <c r="M86" s="46">
        <v>-0.5</v>
      </c>
      <c r="N86" s="41"/>
    </row>
    <row r="87" spans="1:14" ht="15.5" x14ac:dyDescent="0.35">
      <c r="A87" s="41">
        <v>14</v>
      </c>
      <c r="B87" s="41" t="str">
        <f t="shared" si="7"/>
        <v>Amouli_Televai_42689</v>
      </c>
      <c r="C87" s="42" t="s">
        <v>9</v>
      </c>
      <c r="D87" s="42" t="s">
        <v>100</v>
      </c>
      <c r="E87" s="53">
        <v>42689</v>
      </c>
      <c r="F87" s="43">
        <v>0.46736111111111112</v>
      </c>
      <c r="G87" s="41">
        <v>9.5</v>
      </c>
      <c r="H87" s="41">
        <v>1</v>
      </c>
      <c r="I87" s="44">
        <v>0</v>
      </c>
      <c r="J87" s="41"/>
      <c r="K87" s="43">
        <v>0.57430555555555551</v>
      </c>
      <c r="L87" s="43">
        <f t="shared" ref="L87:L96" si="9">K87-F87</f>
        <v>0.1069444444444444</v>
      </c>
      <c r="M87" s="46">
        <v>-0.5</v>
      </c>
      <c r="N87" s="41"/>
    </row>
    <row r="88" spans="1:14" ht="15.5" x14ac:dyDescent="0.35">
      <c r="A88" s="41">
        <v>15</v>
      </c>
      <c r="B88" s="41" t="str">
        <f t="shared" si="7"/>
        <v>Amouli_Laloi_42689</v>
      </c>
      <c r="C88" s="42" t="s">
        <v>9</v>
      </c>
      <c r="D88" s="42" t="s">
        <v>99</v>
      </c>
      <c r="E88" s="53">
        <v>42689</v>
      </c>
      <c r="F88" s="43">
        <v>0.49513888888888885</v>
      </c>
      <c r="G88" s="41">
        <v>1.25</v>
      </c>
      <c r="H88" s="41">
        <v>1</v>
      </c>
      <c r="I88" s="44">
        <v>10</v>
      </c>
      <c r="J88" s="41"/>
      <c r="K88" s="43">
        <v>0.57430555555555551</v>
      </c>
      <c r="L88" s="43">
        <f t="shared" si="9"/>
        <v>7.9166666666666663E-2</v>
      </c>
      <c r="M88" s="46">
        <v>-0.5</v>
      </c>
      <c r="N88" s="41" t="s">
        <v>292</v>
      </c>
    </row>
    <row r="89" spans="1:14" ht="15.5" x14ac:dyDescent="0.35">
      <c r="A89" s="41">
        <v>16</v>
      </c>
      <c r="B89" s="41" t="str">
        <f t="shared" si="7"/>
        <v>Aoa_Tapua_42689</v>
      </c>
      <c r="C89" s="42" t="s">
        <v>15</v>
      </c>
      <c r="D89" s="42" t="s">
        <v>101</v>
      </c>
      <c r="E89" s="53">
        <v>42689</v>
      </c>
      <c r="F89" s="43">
        <v>0.47569444444444442</v>
      </c>
      <c r="G89" s="41">
        <v>1.25</v>
      </c>
      <c r="H89" s="41">
        <v>3</v>
      </c>
      <c r="I89" s="44">
        <v>11.666666666666666</v>
      </c>
      <c r="J89" s="41"/>
      <c r="K89" s="43">
        <v>0.57430555555555551</v>
      </c>
      <c r="L89" s="43">
        <f t="shared" si="9"/>
        <v>9.8611111111111094E-2</v>
      </c>
      <c r="M89" s="46">
        <v>-0.5</v>
      </c>
      <c r="N89" s="41" t="s">
        <v>293</v>
      </c>
    </row>
    <row r="90" spans="1:14" ht="15.5" x14ac:dyDescent="0.35">
      <c r="A90" s="41">
        <v>17</v>
      </c>
      <c r="B90" s="41" t="str">
        <f t="shared" si="7"/>
        <v>Aoa_Vaitolu_42690</v>
      </c>
      <c r="C90" s="42" t="s">
        <v>15</v>
      </c>
      <c r="D90" s="1" t="s">
        <v>102</v>
      </c>
      <c r="E90" s="53">
        <v>42690</v>
      </c>
      <c r="F90" s="43">
        <v>0.48402777777777778</v>
      </c>
      <c r="G90" s="41">
        <v>1.5</v>
      </c>
      <c r="H90" s="41">
        <v>3</v>
      </c>
      <c r="I90" s="44">
        <v>0</v>
      </c>
      <c r="J90" s="41"/>
      <c r="K90" s="43">
        <v>0.57430555555555551</v>
      </c>
      <c r="L90" s="43">
        <f t="shared" si="9"/>
        <v>9.0277777777777735E-2</v>
      </c>
      <c r="M90" s="46">
        <v>-0.5</v>
      </c>
      <c r="N90" s="41" t="s">
        <v>294</v>
      </c>
    </row>
    <row r="91" spans="1:14" ht="15.5" x14ac:dyDescent="0.35">
      <c r="A91" s="41">
        <v>18</v>
      </c>
      <c r="B91" s="41" t="str">
        <f t="shared" si="7"/>
        <v>Alofau_Nuu_42689</v>
      </c>
      <c r="C91" s="42" t="s">
        <v>96</v>
      </c>
      <c r="D91" s="42" t="s">
        <v>98</v>
      </c>
      <c r="E91" s="53">
        <v>42689</v>
      </c>
      <c r="F91" s="43">
        <v>0.50972222222222219</v>
      </c>
      <c r="G91" s="41">
        <v>2</v>
      </c>
      <c r="H91" s="41">
        <v>2</v>
      </c>
      <c r="I91" s="44">
        <v>0</v>
      </c>
      <c r="J91" s="41"/>
      <c r="K91" s="43">
        <v>0.57430555555555551</v>
      </c>
      <c r="L91" s="43">
        <f t="shared" si="9"/>
        <v>6.4583333333333326E-2</v>
      </c>
      <c r="M91" s="46">
        <v>-0.5</v>
      </c>
      <c r="N91" s="55"/>
    </row>
    <row r="92" spans="1:14" ht="15.5" x14ac:dyDescent="0.35">
      <c r="A92" s="41">
        <v>19</v>
      </c>
      <c r="B92" s="41" t="str">
        <f t="shared" si="7"/>
        <v>Alofau_Fogalilima_42689</v>
      </c>
      <c r="C92" s="42" t="s">
        <v>96</v>
      </c>
      <c r="D92" s="42" t="s">
        <v>97</v>
      </c>
      <c r="E92" s="53">
        <v>42689</v>
      </c>
      <c r="F92" s="43">
        <v>0.51666666666666672</v>
      </c>
      <c r="G92" s="41">
        <v>1.35</v>
      </c>
      <c r="H92" s="41">
        <v>1</v>
      </c>
      <c r="I92" s="44">
        <v>16.333333333333332</v>
      </c>
      <c r="J92" s="41"/>
      <c r="K92" s="43">
        <v>0.57430555555555551</v>
      </c>
      <c r="L92" s="43">
        <f t="shared" si="9"/>
        <v>5.7638888888888795E-2</v>
      </c>
      <c r="M92" s="46">
        <v>-0.5</v>
      </c>
      <c r="N92" s="41"/>
    </row>
    <row r="93" spans="1:14" ht="15.5" x14ac:dyDescent="0.35">
      <c r="A93" s="41">
        <v>20</v>
      </c>
      <c r="B93" s="41" t="str">
        <f t="shared" si="7"/>
        <v>Masausi_Vaipito_42689</v>
      </c>
      <c r="C93" s="42" t="s">
        <v>107</v>
      </c>
      <c r="D93" s="42" t="s">
        <v>109</v>
      </c>
      <c r="E93" s="53">
        <v>42689</v>
      </c>
      <c r="F93" s="43">
        <v>0.53125</v>
      </c>
      <c r="G93" s="41">
        <v>9.25</v>
      </c>
      <c r="H93" s="41">
        <v>2</v>
      </c>
      <c r="I93" s="44">
        <v>0</v>
      </c>
      <c r="J93" s="41"/>
      <c r="K93" s="43">
        <v>0.57430555555555551</v>
      </c>
      <c r="L93" s="43">
        <f t="shared" si="9"/>
        <v>4.3055555555555514E-2</v>
      </c>
      <c r="M93" s="46">
        <v>-0.5</v>
      </c>
      <c r="N93" s="41" t="s">
        <v>295</v>
      </c>
    </row>
    <row r="94" spans="1:14" ht="15.5" x14ac:dyDescent="0.35">
      <c r="A94" s="41">
        <v>21</v>
      </c>
      <c r="B94" s="41" t="str">
        <f t="shared" si="7"/>
        <v>Masausi_Panata_42689</v>
      </c>
      <c r="C94" s="42" t="s">
        <v>107</v>
      </c>
      <c r="D94" s="42" t="s">
        <v>108</v>
      </c>
      <c r="E94" s="53">
        <v>42689</v>
      </c>
      <c r="F94" s="43">
        <v>0.53611111111111109</v>
      </c>
      <c r="G94" s="41">
        <v>3.25</v>
      </c>
      <c r="H94" s="41">
        <v>3</v>
      </c>
      <c r="I94" s="44">
        <v>0</v>
      </c>
      <c r="J94" s="41"/>
      <c r="K94" s="43">
        <v>0.57430555555555551</v>
      </c>
      <c r="L94" s="43">
        <f t="shared" si="9"/>
        <v>3.819444444444442E-2</v>
      </c>
      <c r="M94" s="46">
        <v>-0.5</v>
      </c>
      <c r="N94" s="41" t="s">
        <v>295</v>
      </c>
    </row>
    <row r="95" spans="1:14" ht="15.5" x14ac:dyDescent="0.35">
      <c r="A95" s="41">
        <v>22</v>
      </c>
      <c r="B95" s="41" t="str">
        <f t="shared" si="7"/>
        <v>Masefau_Talaloa_42689</v>
      </c>
      <c r="C95" s="42" t="s">
        <v>110</v>
      </c>
      <c r="D95" s="42" t="s">
        <v>111</v>
      </c>
      <c r="E95" s="53">
        <v>42689</v>
      </c>
      <c r="F95" s="43">
        <v>0.5493055555555556</v>
      </c>
      <c r="G95" s="41"/>
      <c r="H95" s="41">
        <v>3</v>
      </c>
      <c r="I95" s="44">
        <v>19.666666666666668</v>
      </c>
      <c r="J95" s="41"/>
      <c r="K95" s="43">
        <v>0.57430555555555551</v>
      </c>
      <c r="L95" s="43">
        <f t="shared" si="9"/>
        <v>2.4999999999999911E-2</v>
      </c>
      <c r="M95" s="46">
        <v>-0.5</v>
      </c>
      <c r="N95" s="41" t="s">
        <v>296</v>
      </c>
    </row>
    <row r="96" spans="1:14" ht="15.5" x14ac:dyDescent="0.35">
      <c r="A96" s="41">
        <v>23</v>
      </c>
      <c r="B96" s="41" t="str">
        <f t="shared" si="7"/>
        <v>Fagaitua_Tialu_42689</v>
      </c>
      <c r="C96" s="42" t="s">
        <v>103</v>
      </c>
      <c r="D96" s="42" t="s">
        <v>104</v>
      </c>
      <c r="E96" s="53">
        <v>42689</v>
      </c>
      <c r="F96" s="43">
        <v>0.56736111111111109</v>
      </c>
      <c r="G96" s="41">
        <v>11.25</v>
      </c>
      <c r="H96" s="41">
        <v>2</v>
      </c>
      <c r="I96" s="44">
        <v>0</v>
      </c>
      <c r="J96" s="41"/>
      <c r="K96" s="43">
        <v>0.57430555555555551</v>
      </c>
      <c r="L96" s="43">
        <f t="shared" si="9"/>
        <v>6.9444444444444198E-3</v>
      </c>
      <c r="M96" s="46">
        <v>-0.5</v>
      </c>
      <c r="N96" s="41"/>
    </row>
    <row r="97" spans="1:14" ht="15.5" x14ac:dyDescent="0.35">
      <c r="A97" s="41">
        <v>24</v>
      </c>
      <c r="B97" s="41" t="str">
        <f t="shared" si="7"/>
        <v>Fagaitua_Siapapa_42689</v>
      </c>
      <c r="C97" s="42" t="s">
        <v>103</v>
      </c>
      <c r="D97" s="42" t="s">
        <v>105</v>
      </c>
      <c r="E97" s="53">
        <v>42689</v>
      </c>
      <c r="F97" s="43">
        <v>0.57986111111111105</v>
      </c>
      <c r="G97" s="41">
        <v>0.5</v>
      </c>
      <c r="H97" s="41">
        <v>1</v>
      </c>
      <c r="I97" s="44">
        <v>20</v>
      </c>
      <c r="J97" s="41"/>
      <c r="K97" s="43">
        <v>0.57430555555555551</v>
      </c>
      <c r="L97" s="43">
        <f>F97-K97</f>
        <v>5.5555555555555358E-3</v>
      </c>
      <c r="M97" s="46">
        <v>-0.5</v>
      </c>
      <c r="N97" s="41" t="s">
        <v>297</v>
      </c>
    </row>
    <row r="98" spans="1:14" ht="15.5" x14ac:dyDescent="0.35">
      <c r="A98" s="41">
        <v>25</v>
      </c>
      <c r="B98" s="41" t="str">
        <f t="shared" si="7"/>
        <v>Amaua_no name_42689</v>
      </c>
      <c r="C98" s="42" t="s">
        <v>10</v>
      </c>
      <c r="D98" s="42" t="s">
        <v>243</v>
      </c>
      <c r="E98" s="53">
        <v>42689</v>
      </c>
      <c r="F98" s="43">
        <v>0.58750000000000002</v>
      </c>
      <c r="G98" s="41">
        <v>4</v>
      </c>
      <c r="H98" s="41">
        <v>1</v>
      </c>
      <c r="I98" s="44">
        <v>0</v>
      </c>
      <c r="J98" s="41"/>
      <c r="K98" s="43">
        <v>0.57430555555555551</v>
      </c>
      <c r="L98" s="43">
        <f>F98-K98</f>
        <v>1.3194444444444509E-2</v>
      </c>
      <c r="M98" s="46">
        <v>-0.5</v>
      </c>
      <c r="N98" s="41" t="s">
        <v>298</v>
      </c>
    </row>
    <row r="99" spans="1:14" ht="15.5" x14ac:dyDescent="0.35">
      <c r="A99" s="41">
        <v>26</v>
      </c>
      <c r="B99" s="41" t="str">
        <f t="shared" si="7"/>
        <v>Alega_Alega_42689</v>
      </c>
      <c r="C99" s="42" t="s">
        <v>8</v>
      </c>
      <c r="D99" s="42" t="s">
        <v>8</v>
      </c>
      <c r="E99" s="53">
        <v>42689</v>
      </c>
      <c r="F99" s="43">
        <v>0.59375</v>
      </c>
      <c r="G99" s="41">
        <v>3.5</v>
      </c>
      <c r="H99" s="41">
        <v>3</v>
      </c>
      <c r="I99" s="44">
        <v>0</v>
      </c>
      <c r="J99" s="41"/>
      <c r="K99" s="43">
        <v>0.57430555555555551</v>
      </c>
      <c r="L99" s="43">
        <f>F99-K99</f>
        <v>1.9444444444444486E-2</v>
      </c>
      <c r="M99" s="46">
        <v>-0.5</v>
      </c>
      <c r="N99" s="41" t="s">
        <v>299</v>
      </c>
    </row>
    <row r="100" spans="1:14" ht="15.5" x14ac:dyDescent="0.35">
      <c r="A100" s="41">
        <v>27</v>
      </c>
      <c r="B100" s="41" t="str">
        <f t="shared" si="7"/>
        <v>Laulii_Vaitele_42689</v>
      </c>
      <c r="C100" s="41" t="s">
        <v>11</v>
      </c>
      <c r="D100" s="41" t="s">
        <v>94</v>
      </c>
      <c r="E100" s="53">
        <v>42689</v>
      </c>
      <c r="F100" s="43">
        <v>0.60416666666666663</v>
      </c>
      <c r="G100" s="41">
        <v>2.5</v>
      </c>
      <c r="H100" s="41">
        <v>3</v>
      </c>
      <c r="I100" s="44">
        <v>0</v>
      </c>
      <c r="J100" s="41"/>
      <c r="K100" s="43">
        <v>0.57430555555555551</v>
      </c>
      <c r="L100" s="43">
        <f>F100-K100</f>
        <v>2.9861111111111116E-2</v>
      </c>
      <c r="M100" s="46">
        <v>-0.5</v>
      </c>
      <c r="N100" s="41" t="s">
        <v>300</v>
      </c>
    </row>
    <row r="101" spans="1:14" ht="15.5" x14ac:dyDescent="0.35">
      <c r="A101" s="41">
        <v>28</v>
      </c>
      <c r="B101" s="41" t="str">
        <f t="shared" si="7"/>
        <v>Aua_Lalomauna_42690</v>
      </c>
      <c r="C101" s="42" t="s">
        <v>13</v>
      </c>
      <c r="D101" s="1" t="s">
        <v>116</v>
      </c>
      <c r="E101" s="53">
        <v>42690</v>
      </c>
      <c r="F101" s="43">
        <v>0.54166666666666663</v>
      </c>
      <c r="G101" s="41">
        <v>5</v>
      </c>
      <c r="H101" s="41">
        <v>2</v>
      </c>
      <c r="I101" s="44" t="s">
        <v>239</v>
      </c>
      <c r="J101" s="41"/>
      <c r="K101" s="43">
        <v>0.61458333333333337</v>
      </c>
      <c r="L101" s="43">
        <f t="shared" ref="L101:L108" si="10">K101-F101</f>
        <v>7.2916666666666741E-2</v>
      </c>
      <c r="M101" s="46">
        <v>-0.4</v>
      </c>
      <c r="N101" s="41" t="s">
        <v>301</v>
      </c>
    </row>
    <row r="102" spans="1:14" ht="15.5" x14ac:dyDescent="0.35">
      <c r="A102" s="41">
        <v>29</v>
      </c>
      <c r="B102" s="41" t="str">
        <f t="shared" si="7"/>
        <v>Vatia_Faatafe_42690</v>
      </c>
      <c r="C102" s="42" t="s">
        <v>14</v>
      </c>
      <c r="D102" s="42" t="s">
        <v>121</v>
      </c>
      <c r="E102" s="53">
        <v>42690</v>
      </c>
      <c r="F102" s="43">
        <v>0.51041666666666663</v>
      </c>
      <c r="G102" s="41">
        <v>12.5</v>
      </c>
      <c r="H102" s="41">
        <v>3</v>
      </c>
      <c r="I102" s="44" t="s">
        <v>239</v>
      </c>
      <c r="J102" s="41"/>
      <c r="K102" s="43">
        <v>0.65625</v>
      </c>
      <c r="L102" s="49">
        <f t="shared" si="10"/>
        <v>0.14583333333333337</v>
      </c>
      <c r="M102" s="46">
        <v>-0.4</v>
      </c>
      <c r="N102" s="41" t="s">
        <v>302</v>
      </c>
    </row>
    <row r="103" spans="1:14" ht="15.5" x14ac:dyDescent="0.35">
      <c r="A103" s="41">
        <v>30</v>
      </c>
      <c r="B103" s="41" t="str">
        <f t="shared" si="7"/>
        <v>Vatia_Lausaa_42690</v>
      </c>
      <c r="C103" s="42" t="s">
        <v>14</v>
      </c>
      <c r="D103" s="42" t="s">
        <v>123</v>
      </c>
      <c r="E103" s="53">
        <v>42690</v>
      </c>
      <c r="F103" s="43">
        <v>0.50694444444444442</v>
      </c>
      <c r="G103" s="41">
        <v>20.5</v>
      </c>
      <c r="H103" s="41">
        <v>1</v>
      </c>
      <c r="I103" s="44" t="s">
        <v>239</v>
      </c>
      <c r="J103" s="41"/>
      <c r="K103" s="43">
        <v>0.69791666666666696</v>
      </c>
      <c r="L103" s="49">
        <f t="shared" si="10"/>
        <v>0.19097222222222254</v>
      </c>
      <c r="M103" s="46">
        <v>-0.4</v>
      </c>
      <c r="N103" s="41"/>
    </row>
    <row r="104" spans="1:14" ht="15.5" x14ac:dyDescent="0.35">
      <c r="A104" s="41">
        <v>31</v>
      </c>
      <c r="B104" s="41" t="str">
        <f t="shared" si="7"/>
        <v>Vatia_Gaoa_42690</v>
      </c>
      <c r="C104" s="42" t="s">
        <v>14</v>
      </c>
      <c r="D104" s="42" t="s">
        <v>122</v>
      </c>
      <c r="E104" s="53">
        <v>42690</v>
      </c>
      <c r="F104" s="43">
        <v>0.48958333333333331</v>
      </c>
      <c r="G104" s="41">
        <v>6</v>
      </c>
      <c r="H104" s="41">
        <v>4</v>
      </c>
      <c r="I104" s="44" t="s">
        <v>239</v>
      </c>
      <c r="J104" s="41"/>
      <c r="K104" s="43">
        <v>0.73958333333333304</v>
      </c>
      <c r="L104" s="49">
        <f t="shared" si="10"/>
        <v>0.24999999999999972</v>
      </c>
      <c r="M104" s="46">
        <v>-0.4</v>
      </c>
      <c r="N104" s="41" t="s">
        <v>303</v>
      </c>
    </row>
    <row r="105" spans="1:14" ht="15.5" x14ac:dyDescent="0.35">
      <c r="A105" s="41">
        <v>32</v>
      </c>
      <c r="B105" s="41" t="str">
        <f t="shared" si="7"/>
        <v>Afono_Pago_42690</v>
      </c>
      <c r="C105" s="42" t="s">
        <v>12</v>
      </c>
      <c r="D105" s="42" t="s">
        <v>113</v>
      </c>
      <c r="E105" s="53">
        <v>42690</v>
      </c>
      <c r="F105" s="43">
        <v>0.52430555555555558</v>
      </c>
      <c r="G105" s="41">
        <v>1.25</v>
      </c>
      <c r="H105" s="41">
        <v>4</v>
      </c>
      <c r="I105" s="44" t="s">
        <v>239</v>
      </c>
      <c r="J105" s="41"/>
      <c r="K105" s="43">
        <v>0.78125</v>
      </c>
      <c r="L105" s="49">
        <f t="shared" si="10"/>
        <v>0.25694444444444442</v>
      </c>
      <c r="M105" s="46">
        <v>-0.4</v>
      </c>
      <c r="N105" s="41"/>
    </row>
    <row r="106" spans="1:14" ht="15.5" x14ac:dyDescent="0.35">
      <c r="A106" s="41">
        <v>33</v>
      </c>
      <c r="B106" s="41" t="str">
        <f t="shared" si="7"/>
        <v>Amalau_Tiaiu_42690</v>
      </c>
      <c r="C106" s="42" t="s">
        <v>114</v>
      </c>
      <c r="D106" s="1" t="s">
        <v>115</v>
      </c>
      <c r="E106" s="53">
        <v>42690</v>
      </c>
      <c r="F106" s="43">
        <v>0.51736111111111105</v>
      </c>
      <c r="G106" s="41">
        <v>10.5</v>
      </c>
      <c r="H106" s="41">
        <v>4</v>
      </c>
      <c r="I106" s="44" t="s">
        <v>239</v>
      </c>
      <c r="J106" s="41"/>
      <c r="K106" s="43">
        <v>0.82291666666666696</v>
      </c>
      <c r="L106" s="49">
        <f t="shared" si="10"/>
        <v>0.30555555555555591</v>
      </c>
      <c r="M106" s="46">
        <v>-0.4</v>
      </c>
      <c r="N106" s="41"/>
    </row>
    <row r="107" spans="1:14" ht="15.5" x14ac:dyDescent="0.35">
      <c r="A107" s="41">
        <v>34</v>
      </c>
      <c r="B107" s="41" t="str">
        <f t="shared" si="7"/>
        <v>Fagasa_Leele_42690</v>
      </c>
      <c r="C107" s="42" t="s">
        <v>117</v>
      </c>
      <c r="D107" s="42" t="s">
        <v>118</v>
      </c>
      <c r="E107" s="53">
        <v>42690</v>
      </c>
      <c r="F107" s="43">
        <v>0.55555555555555558</v>
      </c>
      <c r="G107" s="41">
        <v>0.5</v>
      </c>
      <c r="H107" s="41">
        <v>4</v>
      </c>
      <c r="I107" s="44" t="s">
        <v>239</v>
      </c>
      <c r="J107" s="41"/>
      <c r="K107" s="43">
        <v>0.86458333333333304</v>
      </c>
      <c r="L107" s="49">
        <f t="shared" si="10"/>
        <v>0.30902777777777746</v>
      </c>
      <c r="M107" s="46">
        <v>-0.4</v>
      </c>
      <c r="N107" s="41"/>
    </row>
    <row r="108" spans="1:14" ht="15.5" x14ac:dyDescent="0.35">
      <c r="A108" s="41">
        <v>35</v>
      </c>
      <c r="B108" s="41" t="str">
        <f t="shared" si="7"/>
        <v>Fagasa_Agasii_42690</v>
      </c>
      <c r="C108" s="42" t="s">
        <v>117</v>
      </c>
      <c r="D108" s="42" t="s">
        <v>119</v>
      </c>
      <c r="E108" s="53">
        <v>42690</v>
      </c>
      <c r="F108" s="43">
        <v>0.5625</v>
      </c>
      <c r="G108" s="41">
        <v>2.5</v>
      </c>
      <c r="H108" s="41">
        <v>3</v>
      </c>
      <c r="I108" s="44" t="s">
        <v>239</v>
      </c>
      <c r="J108" s="41"/>
      <c r="K108" s="43">
        <v>0.90625</v>
      </c>
      <c r="L108" s="49">
        <f t="shared" si="10"/>
        <v>0.34375</v>
      </c>
      <c r="M108" s="46">
        <v>-0.4</v>
      </c>
      <c r="N108" s="41"/>
    </row>
    <row r="109" spans="1:14" ht="15.5" x14ac:dyDescent="0.35">
      <c r="A109" s="41">
        <v>36</v>
      </c>
      <c r="B109" s="41" t="str">
        <f t="shared" si="7"/>
        <v>Oa Stream__42696</v>
      </c>
      <c r="C109" s="42" t="s">
        <v>304</v>
      </c>
      <c r="D109" s="52"/>
      <c r="E109" s="57">
        <v>42696</v>
      </c>
      <c r="F109" s="52">
        <v>0.36805555555555558</v>
      </c>
      <c r="G109" s="50"/>
      <c r="H109" s="50">
        <v>3</v>
      </c>
      <c r="I109" s="44" t="s">
        <v>239</v>
      </c>
      <c r="J109" s="50"/>
      <c r="K109" s="52">
        <v>0.35833333333333334</v>
      </c>
      <c r="L109" s="43">
        <f>F109-K109</f>
        <v>9.7222222222222432E-3</v>
      </c>
      <c r="M109" s="50">
        <v>0</v>
      </c>
      <c r="N109" s="50"/>
    </row>
    <row r="110" spans="1:14" ht="15.5" x14ac:dyDescent="0.35">
      <c r="A110" s="41">
        <v>37</v>
      </c>
      <c r="B110" s="41" t="str">
        <f t="shared" si="7"/>
        <v>Oa CS__42696</v>
      </c>
      <c r="C110" s="42" t="s">
        <v>305</v>
      </c>
      <c r="D110" s="52"/>
      <c r="E110" s="57">
        <v>42696</v>
      </c>
      <c r="F110" s="52">
        <v>0.35416666666666669</v>
      </c>
      <c r="G110" s="50"/>
      <c r="H110" s="50"/>
      <c r="I110" s="44">
        <v>19.666666666666668</v>
      </c>
      <c r="J110" s="50"/>
      <c r="K110" s="52">
        <v>0.35833333333333334</v>
      </c>
      <c r="L110" s="49">
        <f>K110-F110</f>
        <v>4.1666666666666519E-3</v>
      </c>
      <c r="M110" s="50">
        <v>0</v>
      </c>
      <c r="N110" s="50"/>
    </row>
    <row r="111" spans="1:14" ht="15.5" x14ac:dyDescent="0.35">
      <c r="A111" s="41">
        <v>38</v>
      </c>
      <c r="B111" s="41" t="str">
        <f t="shared" si="7"/>
        <v>Tafeu__42697</v>
      </c>
      <c r="C111" s="42" t="s">
        <v>128</v>
      </c>
      <c r="D111" s="52"/>
      <c r="E111" s="57">
        <v>42697</v>
      </c>
      <c r="F111" s="52">
        <v>0.60416666666666663</v>
      </c>
      <c r="G111" s="50"/>
      <c r="H111" s="50">
        <v>3</v>
      </c>
      <c r="I111" s="44" t="s">
        <v>239</v>
      </c>
      <c r="J111" s="50"/>
      <c r="K111" s="52">
        <v>0.39097222222222222</v>
      </c>
      <c r="L111" s="43">
        <f>F111-K111</f>
        <v>0.21319444444444441</v>
      </c>
      <c r="M111" s="50">
        <v>0.1</v>
      </c>
      <c r="N111" s="50"/>
    </row>
    <row r="112" spans="1:14" ht="15.5" x14ac:dyDescent="0.35">
      <c r="A112" s="38" t="s">
        <v>229</v>
      </c>
      <c r="B112" s="41" t="str">
        <f t="shared" si="7"/>
        <v>Village_Stream_Date</v>
      </c>
      <c r="C112" s="38" t="s">
        <v>0</v>
      </c>
      <c r="D112" s="38" t="s">
        <v>80</v>
      </c>
      <c r="E112" s="38" t="s">
        <v>69</v>
      </c>
      <c r="F112" s="38" t="s">
        <v>230</v>
      </c>
      <c r="G112" s="38" t="s">
        <v>231</v>
      </c>
      <c r="H112" s="38" t="s">
        <v>232</v>
      </c>
      <c r="I112" s="44" t="s">
        <v>239</v>
      </c>
      <c r="J112" s="58"/>
      <c r="K112" s="38" t="s">
        <v>234</v>
      </c>
      <c r="L112" s="38" t="s">
        <v>235</v>
      </c>
      <c r="M112" s="38" t="s">
        <v>236</v>
      </c>
      <c r="N112" s="38" t="s">
        <v>237</v>
      </c>
    </row>
    <row r="113" spans="1:14" ht="15.5" x14ac:dyDescent="0.35">
      <c r="A113" s="41">
        <v>1</v>
      </c>
      <c r="B113" s="41" t="str">
        <f t="shared" si="7"/>
        <v>Fagamalo_Matavai_42716</v>
      </c>
      <c r="C113" s="1" t="s">
        <v>85</v>
      </c>
      <c r="D113" s="42" t="s">
        <v>86</v>
      </c>
      <c r="E113" s="53">
        <v>42716</v>
      </c>
      <c r="F113" s="43">
        <v>0.43055555555555558</v>
      </c>
      <c r="G113" s="41">
        <v>6.5</v>
      </c>
      <c r="H113" s="41">
        <v>4</v>
      </c>
      <c r="I113" s="44" t="s">
        <v>239</v>
      </c>
      <c r="J113" s="41"/>
      <c r="K113" s="43">
        <v>0.48680555555555555</v>
      </c>
      <c r="L113" s="43">
        <f>K113-F113</f>
        <v>5.6249999999999967E-2</v>
      </c>
      <c r="M113" s="46">
        <v>-0.5</v>
      </c>
      <c r="N113" s="41"/>
    </row>
    <row r="114" spans="1:14" ht="15.5" x14ac:dyDescent="0.35">
      <c r="A114" s="41">
        <v>2</v>
      </c>
      <c r="B114" s="41" t="str">
        <f t="shared" si="7"/>
        <v>Maloata_Maloata_42716</v>
      </c>
      <c r="C114" s="42" t="s">
        <v>88</v>
      </c>
      <c r="D114" s="42" t="s">
        <v>88</v>
      </c>
      <c r="E114" s="53">
        <v>42716</v>
      </c>
      <c r="F114" s="43">
        <v>0.45763888888888887</v>
      </c>
      <c r="G114" s="41">
        <v>23.6</v>
      </c>
      <c r="H114" s="41">
        <v>3</v>
      </c>
      <c r="I114" s="44" t="s">
        <v>239</v>
      </c>
      <c r="J114" s="41"/>
      <c r="K114" s="43">
        <v>0.48680555555555555</v>
      </c>
      <c r="L114" s="43">
        <f>K114-F114</f>
        <v>2.9166666666666674E-2</v>
      </c>
      <c r="M114" s="46">
        <v>-0.5</v>
      </c>
      <c r="N114" s="41" t="s">
        <v>307</v>
      </c>
    </row>
    <row r="115" spans="1:14" ht="15.5" x14ac:dyDescent="0.35">
      <c r="A115" s="41">
        <v>3</v>
      </c>
      <c r="B115" s="41" t="str">
        <f t="shared" si="7"/>
        <v>Poloa_Vaitele_42716</v>
      </c>
      <c r="C115" s="42" t="s">
        <v>7</v>
      </c>
      <c r="D115" s="42" t="s">
        <v>94</v>
      </c>
      <c r="E115" s="53">
        <v>42716</v>
      </c>
      <c r="F115" s="43">
        <v>0.47847222222222219</v>
      </c>
      <c r="G115" s="41">
        <v>5.25</v>
      </c>
      <c r="H115" s="41">
        <v>4</v>
      </c>
      <c r="I115" s="44">
        <v>9.6666666666666661</v>
      </c>
      <c r="J115" s="41"/>
      <c r="K115" s="43">
        <v>0.48680555555555555</v>
      </c>
      <c r="L115" s="43">
        <f>K115-F115</f>
        <v>8.3333333333333592E-3</v>
      </c>
      <c r="M115" s="46">
        <v>-0.5</v>
      </c>
      <c r="N115" s="41"/>
    </row>
    <row r="116" spans="1:14" ht="15.5" x14ac:dyDescent="0.35">
      <c r="A116" s="41">
        <v>4</v>
      </c>
      <c r="B116" s="41" t="str">
        <f t="shared" si="7"/>
        <v>Amanave_Puna_42716</v>
      </c>
      <c r="C116" s="42" t="s">
        <v>3</v>
      </c>
      <c r="D116" s="42" t="s">
        <v>82</v>
      </c>
      <c r="E116" s="53">
        <v>42716</v>
      </c>
      <c r="F116" s="43">
        <v>0.49652777777777773</v>
      </c>
      <c r="G116" s="41">
        <v>8.75</v>
      </c>
      <c r="H116" s="41">
        <v>1</v>
      </c>
      <c r="I116" s="44" t="s">
        <v>239</v>
      </c>
      <c r="J116" s="41"/>
      <c r="K116" s="43">
        <v>0.48680555555555555</v>
      </c>
      <c r="L116" s="43">
        <f t="shared" ref="L116:L124" si="11">F116-K116</f>
        <v>9.7222222222221877E-3</v>
      </c>
      <c r="M116" s="46">
        <v>-0.5</v>
      </c>
      <c r="N116" s="41"/>
    </row>
    <row r="117" spans="1:14" ht="15.5" x14ac:dyDescent="0.35">
      <c r="A117" s="41">
        <v>5</v>
      </c>
      <c r="B117" s="41" t="str">
        <f t="shared" si="7"/>
        <v>Amanave_Laloafu_42716</v>
      </c>
      <c r="C117" s="42" t="s">
        <v>3</v>
      </c>
      <c r="D117" s="42" t="s">
        <v>81</v>
      </c>
      <c r="E117" s="53">
        <v>42716</v>
      </c>
      <c r="F117" s="43">
        <v>0.5</v>
      </c>
      <c r="G117" s="41">
        <v>3</v>
      </c>
      <c r="H117" s="41">
        <v>3</v>
      </c>
      <c r="I117" s="44">
        <v>0</v>
      </c>
      <c r="J117" s="41"/>
      <c r="K117" s="43">
        <v>0.48680555555555555</v>
      </c>
      <c r="L117" s="43">
        <f t="shared" si="11"/>
        <v>1.3194444444444453E-2</v>
      </c>
      <c r="M117" s="46">
        <v>-0.5</v>
      </c>
      <c r="N117" s="41"/>
    </row>
    <row r="118" spans="1:14" ht="15.5" x14ac:dyDescent="0.35">
      <c r="A118" s="41">
        <v>6</v>
      </c>
      <c r="B118" s="41" t="str">
        <f t="shared" si="7"/>
        <v>Nua-Seetaga_Saonapule_42716</v>
      </c>
      <c r="C118" s="42" t="s">
        <v>6</v>
      </c>
      <c r="D118" s="42" t="s">
        <v>91</v>
      </c>
      <c r="E118" s="53">
        <v>42716</v>
      </c>
      <c r="F118" s="43">
        <v>0.50972222222222219</v>
      </c>
      <c r="G118" s="41">
        <v>5</v>
      </c>
      <c r="H118" s="41">
        <v>4</v>
      </c>
      <c r="I118" s="44" t="s">
        <v>239</v>
      </c>
      <c r="J118" s="41"/>
      <c r="K118" s="43">
        <v>0.48680555555555555</v>
      </c>
      <c r="L118" s="43">
        <f t="shared" si="11"/>
        <v>2.2916666666666641E-2</v>
      </c>
      <c r="M118" s="46">
        <v>-0.5</v>
      </c>
      <c r="N118" s="41"/>
    </row>
    <row r="119" spans="1:14" ht="15.5" x14ac:dyDescent="0.35">
      <c r="A119" s="41">
        <v>7</v>
      </c>
      <c r="B119" s="41" t="str">
        <f t="shared" si="7"/>
        <v>Asili_Asili_42716</v>
      </c>
      <c r="C119" s="42" t="s">
        <v>83</v>
      </c>
      <c r="D119" s="42" t="s">
        <v>83</v>
      </c>
      <c r="E119" s="53">
        <v>42716</v>
      </c>
      <c r="F119" s="43">
        <v>0.52569444444444446</v>
      </c>
      <c r="G119" s="41">
        <v>25</v>
      </c>
      <c r="H119" s="41">
        <v>3</v>
      </c>
      <c r="I119" s="44">
        <v>0</v>
      </c>
      <c r="J119" s="41"/>
      <c r="K119" s="43">
        <v>0.48680555555555555</v>
      </c>
      <c r="L119" s="43">
        <f t="shared" si="11"/>
        <v>3.8888888888888917E-2</v>
      </c>
      <c r="M119" s="46">
        <v>-0.5</v>
      </c>
      <c r="N119" s="47"/>
    </row>
    <row r="120" spans="1:14" ht="15.5" x14ac:dyDescent="0.35">
      <c r="A120" s="41">
        <v>8</v>
      </c>
      <c r="B120" s="41" t="str">
        <f t="shared" si="7"/>
        <v>Amaluia_Vaipuna_42716</v>
      </c>
      <c r="C120" s="42" t="s">
        <v>2</v>
      </c>
      <c r="D120" s="42" t="s">
        <v>79</v>
      </c>
      <c r="E120" s="53">
        <v>42716</v>
      </c>
      <c r="F120" s="43">
        <v>0.53402777777777777</v>
      </c>
      <c r="G120" s="41">
        <v>7.25</v>
      </c>
      <c r="H120" s="41">
        <v>3</v>
      </c>
      <c r="I120" s="44" t="s">
        <v>239</v>
      </c>
      <c r="J120" s="41"/>
      <c r="K120" s="43">
        <v>0.48680555555555555</v>
      </c>
      <c r="L120" s="43">
        <f t="shared" si="11"/>
        <v>4.7222222222222221E-2</v>
      </c>
      <c r="M120" s="46">
        <v>-0.5</v>
      </c>
      <c r="N120" s="41"/>
    </row>
    <row r="121" spans="1:14" ht="15.5" x14ac:dyDescent="0.35">
      <c r="A121" s="41">
        <v>9</v>
      </c>
      <c r="B121" s="41" t="str">
        <f t="shared" si="7"/>
        <v>Leone_Leafu_42716</v>
      </c>
      <c r="C121" s="42" t="s">
        <v>5</v>
      </c>
      <c r="D121" s="42" t="s">
        <v>87</v>
      </c>
      <c r="E121" s="53">
        <v>42716</v>
      </c>
      <c r="F121" s="43">
        <v>0.54513888888888895</v>
      </c>
      <c r="G121" s="41">
        <v>10</v>
      </c>
      <c r="H121" s="41">
        <v>3</v>
      </c>
      <c r="I121" s="44" t="s">
        <v>239</v>
      </c>
      <c r="J121" s="41"/>
      <c r="K121" s="43">
        <v>0.48680555555555555</v>
      </c>
      <c r="L121" s="43">
        <f t="shared" si="11"/>
        <v>5.8333333333333404E-2</v>
      </c>
      <c r="M121" s="46">
        <v>-0.5</v>
      </c>
      <c r="N121" s="41"/>
    </row>
    <row r="122" spans="1:14" ht="15.5" x14ac:dyDescent="0.35">
      <c r="A122" s="41">
        <v>10</v>
      </c>
      <c r="B122" s="41" t="str">
        <f t="shared" si="7"/>
        <v>Nuuuli_Amalie_42716</v>
      </c>
      <c r="C122" s="42" t="s">
        <v>92</v>
      </c>
      <c r="D122" s="42" t="s">
        <v>93</v>
      </c>
      <c r="E122" s="53">
        <v>42716</v>
      </c>
      <c r="F122" s="43">
        <v>0.56666666666666665</v>
      </c>
      <c r="G122" s="41">
        <v>9.5</v>
      </c>
      <c r="H122" s="41">
        <v>3</v>
      </c>
      <c r="I122" s="44" t="s">
        <v>239</v>
      </c>
      <c r="J122" s="41"/>
      <c r="K122" s="43">
        <v>0.48680555555555555</v>
      </c>
      <c r="L122" s="43">
        <f t="shared" si="11"/>
        <v>7.9861111111111105E-2</v>
      </c>
      <c r="M122" s="46">
        <v>-0.5</v>
      </c>
      <c r="N122" s="41"/>
    </row>
    <row r="123" spans="1:14" ht="15.5" x14ac:dyDescent="0.35">
      <c r="A123" s="41">
        <v>11</v>
      </c>
      <c r="B123" s="41" t="str">
        <f t="shared" si="7"/>
        <v>Matuu_Afuelo_42716</v>
      </c>
      <c r="C123" s="42" t="s">
        <v>89</v>
      </c>
      <c r="D123" s="42" t="s">
        <v>90</v>
      </c>
      <c r="E123" s="53">
        <v>42716</v>
      </c>
      <c r="F123" s="43">
        <v>0.57361111111111118</v>
      </c>
      <c r="G123" s="41">
        <v>6.5</v>
      </c>
      <c r="H123" s="41">
        <v>2</v>
      </c>
      <c r="I123" s="44">
        <v>0</v>
      </c>
      <c r="J123" s="41"/>
      <c r="K123" s="43">
        <v>0.48680555555555555</v>
      </c>
      <c r="L123" s="43">
        <f t="shared" si="11"/>
        <v>8.6805555555555636E-2</v>
      </c>
      <c r="M123" s="46">
        <v>-0.5</v>
      </c>
      <c r="N123" s="41"/>
    </row>
    <row r="124" spans="1:14" ht="15.5" x14ac:dyDescent="0.35">
      <c r="A124" s="41">
        <v>12</v>
      </c>
      <c r="B124" s="41" t="str">
        <f t="shared" si="7"/>
        <v>Fagaalu_Fagaalu_42716</v>
      </c>
      <c r="C124" s="42" t="s">
        <v>4</v>
      </c>
      <c r="D124" s="42" t="s">
        <v>4</v>
      </c>
      <c r="E124" s="53">
        <v>42716</v>
      </c>
      <c r="F124" s="43">
        <v>0.57916666666666672</v>
      </c>
      <c r="G124" s="41">
        <v>6.25</v>
      </c>
      <c r="H124" s="41">
        <v>3</v>
      </c>
      <c r="I124" s="44" t="s">
        <v>239</v>
      </c>
      <c r="J124" s="41"/>
      <c r="K124" s="43">
        <v>0.48680555555555555</v>
      </c>
      <c r="L124" s="43">
        <f t="shared" si="11"/>
        <v>9.2361111111111172E-2</v>
      </c>
      <c r="M124" s="46">
        <v>-0.5</v>
      </c>
      <c r="N124" s="41"/>
    </row>
    <row r="125" spans="1:14" ht="15.5" x14ac:dyDescent="0.35">
      <c r="A125" s="41">
        <v>13</v>
      </c>
      <c r="B125" s="41" t="str">
        <f t="shared" si="7"/>
        <v>Fagaalu_no name_42716</v>
      </c>
      <c r="C125" s="42" t="s">
        <v>4</v>
      </c>
      <c r="D125" s="42" t="s">
        <v>243</v>
      </c>
      <c r="E125" s="53">
        <v>42716</v>
      </c>
      <c r="F125" s="56" t="s">
        <v>308</v>
      </c>
      <c r="G125" s="41"/>
      <c r="H125" s="41"/>
      <c r="I125" s="44" t="s">
        <v>239</v>
      </c>
      <c r="J125" s="41"/>
      <c r="K125" s="56" t="s">
        <v>291</v>
      </c>
      <c r="L125" s="56" t="s">
        <v>291</v>
      </c>
      <c r="M125" s="46">
        <v>-0.5</v>
      </c>
      <c r="N125" s="41"/>
    </row>
    <row r="126" spans="1:14" ht="15.5" x14ac:dyDescent="0.35">
      <c r="A126" s="41">
        <v>14</v>
      </c>
      <c r="B126" s="41" t="str">
        <f t="shared" si="7"/>
        <v>Amouli_Televai_42717</v>
      </c>
      <c r="C126" s="42" t="s">
        <v>9</v>
      </c>
      <c r="D126" s="42" t="s">
        <v>100</v>
      </c>
      <c r="E126" s="53">
        <v>42717</v>
      </c>
      <c r="F126" s="43">
        <v>0.41319444444444442</v>
      </c>
      <c r="G126" s="41">
        <v>6</v>
      </c>
      <c r="H126" s="41">
        <v>2</v>
      </c>
      <c r="I126" s="44">
        <v>0</v>
      </c>
      <c r="J126" s="41"/>
      <c r="K126" s="43">
        <v>0.52430555555555558</v>
      </c>
      <c r="L126" s="43">
        <f t="shared" ref="L126:L134" si="12">K126-F126</f>
        <v>0.11111111111111116</v>
      </c>
      <c r="M126" s="46">
        <v>-0.5</v>
      </c>
      <c r="N126" s="41"/>
    </row>
    <row r="127" spans="1:14" ht="15.5" x14ac:dyDescent="0.35">
      <c r="A127" s="41">
        <v>16</v>
      </c>
      <c r="B127" s="41" t="str">
        <f t="shared" si="7"/>
        <v>Aoa_Tapua_42717</v>
      </c>
      <c r="C127" s="42" t="s">
        <v>15</v>
      </c>
      <c r="D127" s="42" t="s">
        <v>101</v>
      </c>
      <c r="E127" s="53">
        <v>42717</v>
      </c>
      <c r="F127" s="43">
        <v>0.4375</v>
      </c>
      <c r="G127" s="41">
        <v>7.75</v>
      </c>
      <c r="H127" s="41">
        <v>1</v>
      </c>
      <c r="I127" s="44">
        <v>8</v>
      </c>
      <c r="J127" s="41"/>
      <c r="K127" s="43">
        <v>0.52430555555555558</v>
      </c>
      <c r="L127" s="43">
        <f t="shared" si="12"/>
        <v>8.680555555555558E-2</v>
      </c>
      <c r="M127" s="46">
        <v>-0.5</v>
      </c>
      <c r="N127" s="59" t="s">
        <v>309</v>
      </c>
    </row>
    <row r="128" spans="1:14" ht="15.5" x14ac:dyDescent="0.35">
      <c r="A128" s="41">
        <v>17</v>
      </c>
      <c r="B128" s="41" t="str">
        <f t="shared" si="7"/>
        <v>Aoa_Vaitolu_42717</v>
      </c>
      <c r="C128" s="42" t="s">
        <v>15</v>
      </c>
      <c r="D128" s="42" t="s">
        <v>102</v>
      </c>
      <c r="E128" s="53">
        <v>42717</v>
      </c>
      <c r="F128" s="43">
        <v>0.42708333333333331</v>
      </c>
      <c r="G128" s="41">
        <v>7.25</v>
      </c>
      <c r="H128" s="41">
        <v>2</v>
      </c>
      <c r="I128" s="44">
        <v>5</v>
      </c>
      <c r="J128" s="41"/>
      <c r="K128" s="43">
        <v>0.52430555555555558</v>
      </c>
      <c r="L128" s="43">
        <f t="shared" si="12"/>
        <v>9.7222222222222265E-2</v>
      </c>
      <c r="M128" s="46">
        <v>-0.5</v>
      </c>
      <c r="N128" s="59" t="s">
        <v>310</v>
      </c>
    </row>
    <row r="129" spans="1:14" ht="15.5" x14ac:dyDescent="0.35">
      <c r="A129" s="41">
        <v>15</v>
      </c>
      <c r="B129" s="41" t="str">
        <f t="shared" si="7"/>
        <v>Amouli_Laloi_42717</v>
      </c>
      <c r="C129" s="42" t="s">
        <v>9</v>
      </c>
      <c r="D129" s="42" t="s">
        <v>99</v>
      </c>
      <c r="E129" s="53">
        <v>42717</v>
      </c>
      <c r="F129" s="43">
        <v>0.4513888888888889</v>
      </c>
      <c r="G129" s="41">
        <v>8.5</v>
      </c>
      <c r="H129" s="41">
        <v>0</v>
      </c>
      <c r="I129" s="44">
        <v>0</v>
      </c>
      <c r="J129" s="41"/>
      <c r="K129" s="43">
        <v>0.52430555555555558</v>
      </c>
      <c r="L129" s="43">
        <f t="shared" si="12"/>
        <v>7.2916666666666685E-2</v>
      </c>
      <c r="M129" s="46">
        <v>-0.5</v>
      </c>
      <c r="N129" s="59" t="s">
        <v>311</v>
      </c>
    </row>
    <row r="130" spans="1:14" ht="15.5" x14ac:dyDescent="0.35">
      <c r="A130" s="41">
        <v>18</v>
      </c>
      <c r="B130" s="41" t="str">
        <f t="shared" si="7"/>
        <v>Alofau_Nuu_42717</v>
      </c>
      <c r="C130" s="42" t="s">
        <v>96</v>
      </c>
      <c r="D130" s="42" t="s">
        <v>98</v>
      </c>
      <c r="E130" s="53">
        <v>42717</v>
      </c>
      <c r="F130" s="43">
        <v>0.46527777777777773</v>
      </c>
      <c r="G130" s="41">
        <v>0.25</v>
      </c>
      <c r="H130" s="41">
        <v>3</v>
      </c>
      <c r="I130" s="44">
        <v>5</v>
      </c>
      <c r="J130" s="41"/>
      <c r="K130" s="43">
        <v>0.52430555555555558</v>
      </c>
      <c r="L130" s="43">
        <f t="shared" si="12"/>
        <v>5.9027777777777846E-2</v>
      </c>
      <c r="M130" s="46">
        <v>-0.5</v>
      </c>
      <c r="N130" s="55"/>
    </row>
    <row r="131" spans="1:14" ht="15.5" x14ac:dyDescent="0.35">
      <c r="A131" s="41">
        <v>19</v>
      </c>
      <c r="B131" s="41" t="str">
        <f t="shared" ref="B131:B194" si="13">C131&amp;"_"&amp;D131&amp;"_"&amp;E131</f>
        <v>Alofau_Fogalilima_42717</v>
      </c>
      <c r="C131" s="42" t="s">
        <v>96</v>
      </c>
      <c r="D131" s="42" t="s">
        <v>97</v>
      </c>
      <c r="E131" s="53">
        <v>42717</v>
      </c>
      <c r="F131" s="43">
        <v>0.47569444444444442</v>
      </c>
      <c r="G131" s="41">
        <v>15</v>
      </c>
      <c r="H131" s="41">
        <v>2</v>
      </c>
      <c r="I131" s="44">
        <v>20</v>
      </c>
      <c r="J131" s="41"/>
      <c r="K131" s="43">
        <v>0.52430555555555558</v>
      </c>
      <c r="L131" s="43">
        <f t="shared" si="12"/>
        <v>4.861111111111116E-2</v>
      </c>
      <c r="M131" s="46">
        <v>-0.5</v>
      </c>
      <c r="N131" s="41"/>
    </row>
    <row r="132" spans="1:14" ht="15.5" x14ac:dyDescent="0.35">
      <c r="A132" s="41">
        <v>20</v>
      </c>
      <c r="B132" s="41" t="str">
        <f t="shared" si="13"/>
        <v>Masausi_Vaipito_42717</v>
      </c>
      <c r="C132" s="42" t="s">
        <v>107</v>
      </c>
      <c r="D132" s="42" t="s">
        <v>109</v>
      </c>
      <c r="E132" s="53">
        <v>42717</v>
      </c>
      <c r="F132" s="43">
        <v>0.48958333333333331</v>
      </c>
      <c r="G132" s="41">
        <v>29.5</v>
      </c>
      <c r="H132" s="41">
        <v>1</v>
      </c>
      <c r="I132" s="44">
        <v>0</v>
      </c>
      <c r="J132" s="41"/>
      <c r="K132" s="43">
        <v>0.52430555555555558</v>
      </c>
      <c r="L132" s="43">
        <f t="shared" si="12"/>
        <v>3.4722222222222265E-2</v>
      </c>
      <c r="M132" s="46">
        <v>-0.5</v>
      </c>
      <c r="N132" s="41"/>
    </row>
    <row r="133" spans="1:14" ht="15.5" x14ac:dyDescent="0.35">
      <c r="A133" s="41">
        <v>21</v>
      </c>
      <c r="B133" s="41" t="str">
        <f t="shared" si="13"/>
        <v>Masausi_Panata_42717</v>
      </c>
      <c r="C133" s="42" t="s">
        <v>107</v>
      </c>
      <c r="D133" s="42" t="s">
        <v>108</v>
      </c>
      <c r="E133" s="53">
        <v>42717</v>
      </c>
      <c r="F133" s="43">
        <v>0.49305555555555558</v>
      </c>
      <c r="G133" s="41">
        <v>4.5</v>
      </c>
      <c r="H133" s="41">
        <v>4</v>
      </c>
      <c r="I133" s="44">
        <v>0</v>
      </c>
      <c r="J133" s="41"/>
      <c r="K133" s="43">
        <v>0.52430555555555558</v>
      </c>
      <c r="L133" s="43">
        <f t="shared" si="12"/>
        <v>3.125E-2</v>
      </c>
      <c r="M133" s="46">
        <v>-0.5</v>
      </c>
      <c r="N133" s="41"/>
    </row>
    <row r="134" spans="1:14" ht="15.5" x14ac:dyDescent="0.35">
      <c r="A134" s="41">
        <v>22</v>
      </c>
      <c r="B134" s="41" t="str">
        <f t="shared" si="13"/>
        <v>Masefau_Talaloa_42717</v>
      </c>
      <c r="C134" s="42" t="s">
        <v>110</v>
      </c>
      <c r="D134" s="42" t="s">
        <v>111</v>
      </c>
      <c r="E134" s="53">
        <v>42717</v>
      </c>
      <c r="F134" s="43">
        <v>0.51041666666666663</v>
      </c>
      <c r="G134" s="41">
        <v>9</v>
      </c>
      <c r="H134" s="41">
        <v>3</v>
      </c>
      <c r="I134" s="44">
        <v>27</v>
      </c>
      <c r="J134" s="41"/>
      <c r="K134" s="43">
        <v>0.52430555555555558</v>
      </c>
      <c r="L134" s="43">
        <f t="shared" si="12"/>
        <v>1.3888888888888951E-2</v>
      </c>
      <c r="M134" s="46">
        <v>-0.5</v>
      </c>
      <c r="N134" s="41"/>
    </row>
    <row r="135" spans="1:14" ht="15.5" x14ac:dyDescent="0.35">
      <c r="A135" s="41">
        <v>23</v>
      </c>
      <c r="B135" s="41" t="str">
        <f t="shared" si="13"/>
        <v>Fagaitua_Tialu_42717</v>
      </c>
      <c r="C135" s="42" t="s">
        <v>103</v>
      </c>
      <c r="D135" s="42" t="s">
        <v>104</v>
      </c>
      <c r="E135" s="53">
        <v>42717</v>
      </c>
      <c r="F135" s="43">
        <v>0.52777777777777779</v>
      </c>
      <c r="G135" s="41">
        <v>11</v>
      </c>
      <c r="H135" s="41">
        <v>2</v>
      </c>
      <c r="I135" s="44">
        <v>15</v>
      </c>
      <c r="J135" s="41"/>
      <c r="K135" s="43">
        <v>0.52430555555555558</v>
      </c>
      <c r="L135" s="43">
        <f>F135-K135</f>
        <v>3.4722222222222099E-3</v>
      </c>
      <c r="M135" s="46">
        <v>-0.5</v>
      </c>
      <c r="N135" s="41" t="s">
        <v>312</v>
      </c>
    </row>
    <row r="136" spans="1:14" ht="15.5" x14ac:dyDescent="0.35">
      <c r="A136" s="41">
        <v>24</v>
      </c>
      <c r="B136" s="41" t="str">
        <f t="shared" si="13"/>
        <v>Fagaitua_Siapapa_42717</v>
      </c>
      <c r="C136" s="42" t="s">
        <v>103</v>
      </c>
      <c r="D136" s="42" t="s">
        <v>105</v>
      </c>
      <c r="E136" s="53">
        <v>42717</v>
      </c>
      <c r="F136" s="43">
        <v>0.54166666666666663</v>
      </c>
      <c r="G136" s="41">
        <v>0.5</v>
      </c>
      <c r="H136" s="41">
        <v>1</v>
      </c>
      <c r="I136" s="44">
        <v>5</v>
      </c>
      <c r="J136" s="41"/>
      <c r="K136" s="43">
        <v>0.52430555555555558</v>
      </c>
      <c r="L136" s="43">
        <f>F136-K136</f>
        <v>1.7361111111111049E-2</v>
      </c>
      <c r="M136" s="46">
        <v>-0.5</v>
      </c>
      <c r="N136" s="41" t="s">
        <v>313</v>
      </c>
    </row>
    <row r="137" spans="1:14" ht="15.5" x14ac:dyDescent="0.35">
      <c r="A137" s="41">
        <v>25</v>
      </c>
      <c r="B137" s="41" t="str">
        <f t="shared" si="13"/>
        <v>Amaua_no name_42717</v>
      </c>
      <c r="C137" s="42" t="s">
        <v>10</v>
      </c>
      <c r="D137" s="42" t="s">
        <v>243</v>
      </c>
      <c r="E137" s="53">
        <v>42717</v>
      </c>
      <c r="F137" s="43">
        <v>0.55208333333333337</v>
      </c>
      <c r="G137" s="41">
        <v>9</v>
      </c>
      <c r="H137" s="41">
        <v>0</v>
      </c>
      <c r="I137" s="44">
        <v>3</v>
      </c>
      <c r="J137" s="41"/>
      <c r="K137" s="43">
        <v>0.52430555555555558</v>
      </c>
      <c r="L137" s="43">
        <f>F137-K137</f>
        <v>2.777777777777779E-2</v>
      </c>
      <c r="M137" s="46">
        <v>-0.5</v>
      </c>
      <c r="N137" s="41"/>
    </row>
    <row r="138" spans="1:14" ht="15.5" x14ac:dyDescent="0.35">
      <c r="A138" s="41">
        <v>26</v>
      </c>
      <c r="B138" s="41" t="str">
        <f t="shared" si="13"/>
        <v>Alega_Alega_42717</v>
      </c>
      <c r="C138" s="42" t="s">
        <v>8</v>
      </c>
      <c r="D138" s="42" t="s">
        <v>8</v>
      </c>
      <c r="E138" s="53">
        <v>42717</v>
      </c>
      <c r="F138" s="43">
        <v>0.5625</v>
      </c>
      <c r="G138" s="41">
        <v>3</v>
      </c>
      <c r="H138" s="41">
        <v>2</v>
      </c>
      <c r="I138" s="44">
        <v>0</v>
      </c>
      <c r="J138" s="41"/>
      <c r="K138" s="43">
        <v>0.52430555555555558</v>
      </c>
      <c r="L138" s="43">
        <f>F138-K138</f>
        <v>3.819444444444442E-2</v>
      </c>
      <c r="M138" s="46">
        <v>-0.5</v>
      </c>
      <c r="N138" s="41"/>
    </row>
    <row r="139" spans="1:14" ht="15.5" x14ac:dyDescent="0.35">
      <c r="A139" s="41">
        <v>27</v>
      </c>
      <c r="B139" s="41" t="str">
        <f t="shared" si="13"/>
        <v>Laulii_Vaitele_42717</v>
      </c>
      <c r="C139" s="42" t="s">
        <v>11</v>
      </c>
      <c r="D139" s="42" t="s">
        <v>94</v>
      </c>
      <c r="E139" s="53">
        <v>42717</v>
      </c>
      <c r="F139" s="43">
        <v>0.57638888888888895</v>
      </c>
      <c r="G139" s="41">
        <v>5.25</v>
      </c>
      <c r="H139" s="41">
        <v>3</v>
      </c>
      <c r="I139" s="44">
        <v>0</v>
      </c>
      <c r="J139" s="41"/>
      <c r="K139" s="43">
        <v>0.52430555555555558</v>
      </c>
      <c r="L139" s="49">
        <f>F139-K139</f>
        <v>5.208333333333337E-2</v>
      </c>
      <c r="M139" s="46">
        <v>-0.5</v>
      </c>
      <c r="N139" s="41"/>
    </row>
    <row r="140" spans="1:14" ht="15.5" x14ac:dyDescent="0.35">
      <c r="A140" s="41">
        <v>31</v>
      </c>
      <c r="B140" s="41" t="str">
        <f t="shared" si="13"/>
        <v>Vatia_Gaoa_42718</v>
      </c>
      <c r="C140" s="42" t="s">
        <v>14</v>
      </c>
      <c r="D140" s="42" t="s">
        <v>122</v>
      </c>
      <c r="E140" s="53">
        <v>42718</v>
      </c>
      <c r="F140" s="43">
        <v>0.50347222222222221</v>
      </c>
      <c r="G140" s="41">
        <v>2.5</v>
      </c>
      <c r="H140" s="41">
        <v>2</v>
      </c>
      <c r="I140" s="44">
        <v>0</v>
      </c>
      <c r="J140" s="41"/>
      <c r="K140" s="43">
        <v>0.5625</v>
      </c>
      <c r="L140" s="49">
        <f t="shared" ref="L140:L145" si="14">K140-F140</f>
        <v>5.902777777777779E-2</v>
      </c>
      <c r="M140" s="46">
        <v>-0.4</v>
      </c>
      <c r="N140" s="41" t="s">
        <v>314</v>
      </c>
    </row>
    <row r="141" spans="1:14" ht="15.5" x14ac:dyDescent="0.35">
      <c r="A141" s="41">
        <v>30</v>
      </c>
      <c r="B141" s="41" t="str">
        <f t="shared" si="13"/>
        <v>Vatia_Lausaa_42718</v>
      </c>
      <c r="C141" s="42" t="s">
        <v>14</v>
      </c>
      <c r="D141" s="42" t="s">
        <v>123</v>
      </c>
      <c r="E141" s="53">
        <v>42718</v>
      </c>
      <c r="F141" s="43">
        <v>0.51041666666666663</v>
      </c>
      <c r="G141" s="41">
        <v>20.75</v>
      </c>
      <c r="H141" s="41">
        <v>0</v>
      </c>
      <c r="I141" s="44">
        <v>0</v>
      </c>
      <c r="J141" s="41"/>
      <c r="K141" s="43">
        <v>0.5625</v>
      </c>
      <c r="L141" s="49">
        <f t="shared" si="14"/>
        <v>5.208333333333337E-2</v>
      </c>
      <c r="M141" s="46">
        <v>-0.4</v>
      </c>
      <c r="N141" s="41" t="s">
        <v>315</v>
      </c>
    </row>
    <row r="142" spans="1:14" ht="15.5" x14ac:dyDescent="0.35">
      <c r="A142" s="41">
        <v>29</v>
      </c>
      <c r="B142" s="41" t="str">
        <f t="shared" si="13"/>
        <v>Vatia_Faatafe_42718</v>
      </c>
      <c r="C142" s="42" t="s">
        <v>14</v>
      </c>
      <c r="D142" s="42" t="s">
        <v>121</v>
      </c>
      <c r="E142" s="53">
        <v>42718</v>
      </c>
      <c r="F142" s="43">
        <v>0.52083333333333337</v>
      </c>
      <c r="G142" s="41">
        <v>13.5</v>
      </c>
      <c r="H142" s="41">
        <v>2</v>
      </c>
      <c r="I142" s="44">
        <v>2</v>
      </c>
      <c r="J142" s="41"/>
      <c r="K142" s="43">
        <v>0.5625</v>
      </c>
      <c r="L142" s="49">
        <f t="shared" si="14"/>
        <v>4.166666666666663E-2</v>
      </c>
      <c r="M142" s="46">
        <v>-0.4</v>
      </c>
      <c r="N142" s="59" t="s">
        <v>316</v>
      </c>
    </row>
    <row r="143" spans="1:14" ht="15.5" x14ac:dyDescent="0.35">
      <c r="A143" s="41">
        <v>33</v>
      </c>
      <c r="B143" s="41" t="str">
        <f t="shared" si="13"/>
        <v>Amalau_Tiaiu_42718</v>
      </c>
      <c r="C143" s="42" t="s">
        <v>114</v>
      </c>
      <c r="D143" s="1" t="s">
        <v>115</v>
      </c>
      <c r="E143" s="53">
        <v>42718</v>
      </c>
      <c r="F143" s="43">
        <v>0.49305555555555558</v>
      </c>
      <c r="G143" s="41">
        <v>9.25</v>
      </c>
      <c r="H143" s="41">
        <v>3</v>
      </c>
      <c r="I143" s="44">
        <v>0</v>
      </c>
      <c r="J143" s="41"/>
      <c r="K143" s="43">
        <v>0.5625</v>
      </c>
      <c r="L143" s="49">
        <f t="shared" si="14"/>
        <v>6.944444444444442E-2</v>
      </c>
      <c r="M143" s="46">
        <v>-0.4</v>
      </c>
      <c r="N143" s="41"/>
    </row>
    <row r="144" spans="1:14" ht="15.5" x14ac:dyDescent="0.35">
      <c r="A144" s="41">
        <v>32</v>
      </c>
      <c r="B144" s="41" t="str">
        <f t="shared" si="13"/>
        <v>Afono_Pago_42718</v>
      </c>
      <c r="C144" s="42" t="s">
        <v>12</v>
      </c>
      <c r="D144" s="42" t="s">
        <v>113</v>
      </c>
      <c r="E144" s="53">
        <v>42718</v>
      </c>
      <c r="F144" s="43">
        <v>0.54166666666666663</v>
      </c>
      <c r="G144" s="41">
        <v>0.5</v>
      </c>
      <c r="H144" s="41">
        <v>3</v>
      </c>
      <c r="I144" s="44">
        <v>0</v>
      </c>
      <c r="J144" s="41"/>
      <c r="K144" s="43">
        <v>0.5625</v>
      </c>
      <c r="L144" s="49">
        <f t="shared" si="14"/>
        <v>2.083333333333337E-2</v>
      </c>
      <c r="M144" s="46">
        <v>-0.4</v>
      </c>
      <c r="N144" s="41"/>
    </row>
    <row r="145" spans="1:14" ht="15.5" x14ac:dyDescent="0.35">
      <c r="A145" s="41">
        <v>28</v>
      </c>
      <c r="B145" s="41" t="str">
        <f t="shared" si="13"/>
        <v>Aua_Lalomauna_42718</v>
      </c>
      <c r="C145" s="42" t="s">
        <v>13</v>
      </c>
      <c r="D145" s="1" t="s">
        <v>116</v>
      </c>
      <c r="E145" s="53">
        <v>42718</v>
      </c>
      <c r="F145" s="43">
        <v>0.5625</v>
      </c>
      <c r="G145" s="41">
        <v>17.75</v>
      </c>
      <c r="H145" s="41">
        <v>3</v>
      </c>
      <c r="I145" s="44">
        <v>7</v>
      </c>
      <c r="J145" s="41"/>
      <c r="K145" s="43">
        <v>0.5625</v>
      </c>
      <c r="L145" s="49">
        <f t="shared" si="14"/>
        <v>0</v>
      </c>
      <c r="M145" s="46">
        <v>-0.4</v>
      </c>
      <c r="N145" s="41" t="s">
        <v>317</v>
      </c>
    </row>
    <row r="146" spans="1:14" ht="15.5" x14ac:dyDescent="0.35">
      <c r="A146" s="41">
        <v>34</v>
      </c>
      <c r="B146" s="41" t="str">
        <f t="shared" si="13"/>
        <v>Fagasa_Leele_42718</v>
      </c>
      <c r="C146" s="42" t="s">
        <v>117</v>
      </c>
      <c r="D146" s="42" t="s">
        <v>118</v>
      </c>
      <c r="E146" s="53">
        <v>42718</v>
      </c>
      <c r="F146" s="43">
        <v>0.57986111111111105</v>
      </c>
      <c r="G146" s="41">
        <v>1.75</v>
      </c>
      <c r="H146" s="41">
        <v>3</v>
      </c>
      <c r="I146" s="44">
        <v>0</v>
      </c>
      <c r="J146" s="41"/>
      <c r="K146" s="43">
        <v>0.5625</v>
      </c>
      <c r="L146" s="43">
        <f>F146-K146</f>
        <v>1.7361111111111049E-2</v>
      </c>
      <c r="M146" s="46">
        <v>-0.4</v>
      </c>
      <c r="N146" s="41"/>
    </row>
    <row r="147" spans="1:14" ht="15.5" x14ac:dyDescent="0.35">
      <c r="A147" s="41">
        <v>35</v>
      </c>
      <c r="B147" s="41" t="str">
        <f t="shared" si="13"/>
        <v>Fagasa_Agasii_42718</v>
      </c>
      <c r="C147" s="42" t="s">
        <v>117</v>
      </c>
      <c r="D147" s="42" t="s">
        <v>119</v>
      </c>
      <c r="E147" s="53">
        <v>42718</v>
      </c>
      <c r="F147" s="43">
        <v>0.59027777777777779</v>
      </c>
      <c r="G147" s="41">
        <v>1.5</v>
      </c>
      <c r="H147" s="41">
        <v>2</v>
      </c>
      <c r="I147" s="44">
        <v>1.3333333333333333</v>
      </c>
      <c r="J147" s="41"/>
      <c r="K147" s="43">
        <v>0.5625</v>
      </c>
      <c r="L147" s="43">
        <f>F147-K147</f>
        <v>2.777777777777779E-2</v>
      </c>
      <c r="M147" s="46">
        <v>-0.4</v>
      </c>
      <c r="N147" s="41" t="s">
        <v>318</v>
      </c>
    </row>
    <row r="148" spans="1:14" ht="15.5" x14ac:dyDescent="0.35">
      <c r="A148" s="41">
        <v>38</v>
      </c>
      <c r="B148" s="41" t="str">
        <f t="shared" si="13"/>
        <v>Fagatele_Stream_</v>
      </c>
      <c r="C148" s="42" t="s">
        <v>106</v>
      </c>
      <c r="D148" s="52" t="s">
        <v>80</v>
      </c>
      <c r="E148" s="57"/>
      <c r="F148" s="60"/>
      <c r="G148" s="61"/>
      <c r="H148" s="61"/>
      <c r="I148" s="44" t="s">
        <v>239</v>
      </c>
      <c r="J148" s="49"/>
      <c r="K148" s="61"/>
      <c r="L148" s="50"/>
      <c r="M148" s="50"/>
      <c r="N148" s="50"/>
    </row>
    <row r="149" spans="1:14" ht="15.5" x14ac:dyDescent="0.35">
      <c r="A149" s="41">
        <v>39</v>
      </c>
      <c r="B149" s="41" t="str">
        <f t="shared" si="13"/>
        <v>Tafeu Stream_Stream_</v>
      </c>
      <c r="C149" s="42" t="s">
        <v>306</v>
      </c>
      <c r="D149" s="52" t="s">
        <v>80</v>
      </c>
      <c r="E149" s="57"/>
      <c r="F149" s="52"/>
      <c r="G149" s="50"/>
      <c r="H149" s="50"/>
      <c r="I149" s="44" t="s">
        <v>239</v>
      </c>
      <c r="J149" s="43"/>
      <c r="K149" s="50"/>
      <c r="L149" s="50"/>
      <c r="M149" s="50"/>
      <c r="N149" s="50"/>
    </row>
    <row r="150" spans="1:14" ht="15.5" x14ac:dyDescent="0.35">
      <c r="A150" s="41">
        <v>36</v>
      </c>
      <c r="B150" s="41" t="str">
        <f t="shared" si="13"/>
        <v>Oa Stream_Stream_</v>
      </c>
      <c r="C150" s="42" t="s">
        <v>304</v>
      </c>
      <c r="D150" s="52" t="s">
        <v>80</v>
      </c>
      <c r="E150" s="57"/>
      <c r="F150" s="52"/>
      <c r="G150" s="50"/>
      <c r="H150" s="50"/>
      <c r="I150" s="44" t="s">
        <v>239</v>
      </c>
      <c r="J150" s="43"/>
      <c r="K150" s="50"/>
      <c r="L150" s="50"/>
      <c r="M150" s="50"/>
      <c r="N150" s="50"/>
    </row>
    <row r="151" spans="1:14" ht="15.5" x14ac:dyDescent="0.35">
      <c r="A151" s="41">
        <v>37</v>
      </c>
      <c r="B151" s="41" t="str">
        <f t="shared" si="13"/>
        <v>Oa CS_CS_</v>
      </c>
      <c r="C151" s="42" t="s">
        <v>305</v>
      </c>
      <c r="D151" s="52" t="s">
        <v>16</v>
      </c>
      <c r="E151" s="57"/>
      <c r="F151" s="52"/>
      <c r="G151" s="50"/>
      <c r="H151" s="50"/>
      <c r="I151" s="44" t="s">
        <v>239</v>
      </c>
      <c r="J151" s="43"/>
      <c r="K151" s="50"/>
      <c r="L151" s="50"/>
      <c r="M151" s="50"/>
      <c r="N151" s="50"/>
    </row>
    <row r="152" spans="1:14" ht="15.5" x14ac:dyDescent="0.35">
      <c r="A152" s="41">
        <v>36</v>
      </c>
      <c r="B152" s="41" t="str">
        <f t="shared" si="13"/>
        <v>Poloa _CS_42716</v>
      </c>
      <c r="C152" s="50" t="s">
        <v>219</v>
      </c>
      <c r="D152" s="52" t="s">
        <v>16</v>
      </c>
      <c r="E152" s="57">
        <v>42716</v>
      </c>
      <c r="F152" s="52">
        <v>0.48333333333333334</v>
      </c>
      <c r="G152" s="50"/>
      <c r="H152" s="50">
        <v>2</v>
      </c>
      <c r="I152" s="44">
        <v>9.6666666666666661</v>
      </c>
      <c r="J152" s="50"/>
      <c r="K152" s="43">
        <v>0.48680555555555555</v>
      </c>
      <c r="L152" s="49">
        <f>K152-F152</f>
        <v>3.4722222222222099E-3</v>
      </c>
      <c r="M152" s="46">
        <v>-0.5</v>
      </c>
      <c r="N152" s="50" t="s">
        <v>319</v>
      </c>
    </row>
    <row r="153" spans="1:14" ht="15.5" x14ac:dyDescent="0.35">
      <c r="A153" s="41">
        <v>37</v>
      </c>
      <c r="B153" s="41" t="str">
        <f t="shared" si="13"/>
        <v>Amanave_CS_42716</v>
      </c>
      <c r="C153" s="50" t="s">
        <v>3</v>
      </c>
      <c r="D153" s="52" t="s">
        <v>16</v>
      </c>
      <c r="E153" s="57">
        <v>42716</v>
      </c>
      <c r="F153" s="52">
        <v>0.49374999999999997</v>
      </c>
      <c r="G153" s="50"/>
      <c r="H153" s="50" t="s">
        <v>320</v>
      </c>
      <c r="I153" s="44">
        <v>10</v>
      </c>
      <c r="J153" s="50" t="s">
        <v>321</v>
      </c>
      <c r="K153" s="43">
        <v>0.48680555555555555</v>
      </c>
      <c r="L153" s="43">
        <f t="shared" ref="L153:L158" si="15">F153-K153</f>
        <v>6.9444444444444198E-3</v>
      </c>
      <c r="M153" s="46">
        <v>-0.5</v>
      </c>
      <c r="N153" s="50" t="s">
        <v>322</v>
      </c>
    </row>
    <row r="154" spans="1:14" ht="15.5" x14ac:dyDescent="0.35">
      <c r="A154" s="41">
        <v>38</v>
      </c>
      <c r="B154" s="41" t="str">
        <f t="shared" si="13"/>
        <v>Nua_CS_42716</v>
      </c>
      <c r="C154" s="50" t="s">
        <v>323</v>
      </c>
      <c r="D154" s="52" t="s">
        <v>16</v>
      </c>
      <c r="E154" s="57">
        <v>42716</v>
      </c>
      <c r="F154" s="52">
        <v>0.52013888888888882</v>
      </c>
      <c r="G154" s="50"/>
      <c r="H154" s="50">
        <v>4</v>
      </c>
      <c r="I154" s="44">
        <v>4.666666666666667</v>
      </c>
      <c r="J154" s="50"/>
      <c r="K154" s="43">
        <v>0.48680555555555555</v>
      </c>
      <c r="L154" s="43">
        <f t="shared" si="15"/>
        <v>3.333333333333327E-2</v>
      </c>
      <c r="M154" s="46">
        <v>-0.5</v>
      </c>
      <c r="N154" s="50"/>
    </row>
    <row r="155" spans="1:14" ht="15.5" x14ac:dyDescent="0.35">
      <c r="A155" s="41">
        <v>39</v>
      </c>
      <c r="B155" s="41" t="str">
        <f t="shared" si="13"/>
        <v>Amaluia_CS_42716</v>
      </c>
      <c r="C155" s="50" t="s">
        <v>2</v>
      </c>
      <c r="D155" s="52" t="s">
        <v>16</v>
      </c>
      <c r="E155" s="57">
        <v>42716</v>
      </c>
      <c r="F155" s="52">
        <v>0.53541666666666665</v>
      </c>
      <c r="G155" s="50"/>
      <c r="H155" s="50">
        <v>3</v>
      </c>
      <c r="I155" s="44">
        <v>9.3333333333333339</v>
      </c>
      <c r="J155" s="50" t="s">
        <v>324</v>
      </c>
      <c r="K155" s="43">
        <v>0.48680555555555555</v>
      </c>
      <c r="L155" s="43">
        <f t="shared" si="15"/>
        <v>4.8611111111111105E-2</v>
      </c>
      <c r="M155" s="46">
        <v>-0.5</v>
      </c>
      <c r="N155" s="50" t="s">
        <v>325</v>
      </c>
    </row>
    <row r="156" spans="1:14" ht="15.5" x14ac:dyDescent="0.35">
      <c r="A156" s="41">
        <v>40</v>
      </c>
      <c r="B156" s="41" t="str">
        <f t="shared" si="13"/>
        <v>Leone_CS_42716</v>
      </c>
      <c r="C156" s="50" t="s">
        <v>5</v>
      </c>
      <c r="D156" s="52" t="s">
        <v>16</v>
      </c>
      <c r="E156" s="57">
        <v>42716</v>
      </c>
      <c r="F156" s="52">
        <v>0.54375000000000007</v>
      </c>
      <c r="G156" s="50"/>
      <c r="H156" s="50">
        <v>2</v>
      </c>
      <c r="I156" s="44">
        <v>5</v>
      </c>
      <c r="J156" s="50"/>
      <c r="K156" s="43">
        <v>0.48680555555555555</v>
      </c>
      <c r="L156" s="43">
        <f t="shared" si="15"/>
        <v>5.694444444444452E-2</v>
      </c>
      <c r="M156" s="46">
        <v>-0.5</v>
      </c>
      <c r="N156" s="50" t="s">
        <v>326</v>
      </c>
    </row>
    <row r="157" spans="1:14" ht="15.5" x14ac:dyDescent="0.35">
      <c r="A157" s="41">
        <v>41</v>
      </c>
      <c r="B157" s="41" t="str">
        <f t="shared" si="13"/>
        <v>Fagaalu_CS_42717</v>
      </c>
      <c r="C157" s="50" t="s">
        <v>4</v>
      </c>
      <c r="D157" s="52" t="s">
        <v>16</v>
      </c>
      <c r="E157" s="57">
        <v>42717</v>
      </c>
      <c r="F157" s="52">
        <v>0.52777777777777779</v>
      </c>
      <c r="G157" s="50"/>
      <c r="H157" s="50">
        <v>2</v>
      </c>
      <c r="I157" s="44">
        <v>19</v>
      </c>
      <c r="J157" s="50"/>
      <c r="K157" s="43">
        <v>0.52430555555555558</v>
      </c>
      <c r="L157" s="43">
        <f t="shared" si="15"/>
        <v>3.4722222222222099E-3</v>
      </c>
      <c r="M157" s="46">
        <v>-0.5</v>
      </c>
      <c r="N157" s="50"/>
    </row>
    <row r="158" spans="1:14" ht="15.5" x14ac:dyDescent="0.35">
      <c r="A158" s="41">
        <v>42</v>
      </c>
      <c r="B158" s="41" t="str">
        <f t="shared" si="13"/>
        <v>Fagaalu 2_CS_42717</v>
      </c>
      <c r="C158" s="50" t="s">
        <v>327</v>
      </c>
      <c r="D158" s="52" t="s">
        <v>16</v>
      </c>
      <c r="E158" s="57">
        <v>42717</v>
      </c>
      <c r="F158" s="52">
        <v>0.53819444444444442</v>
      </c>
      <c r="G158" s="50"/>
      <c r="H158" s="50">
        <v>3</v>
      </c>
      <c r="I158" s="44">
        <v>26.666666666666668</v>
      </c>
      <c r="J158" s="50"/>
      <c r="K158" s="43">
        <v>0.52430555555555558</v>
      </c>
      <c r="L158" s="43">
        <f t="shared" si="15"/>
        <v>1.388888888888884E-2</v>
      </c>
      <c r="M158" s="46">
        <v>-0.5</v>
      </c>
      <c r="N158" s="50"/>
    </row>
    <row r="159" spans="1:14" ht="15.5" x14ac:dyDescent="0.35">
      <c r="A159" s="41">
        <v>43</v>
      </c>
      <c r="B159" s="41" t="str">
        <f t="shared" si="13"/>
        <v>Aoa_CS_42717</v>
      </c>
      <c r="C159" s="50" t="s">
        <v>15</v>
      </c>
      <c r="D159" s="52" t="s">
        <v>16</v>
      </c>
      <c r="E159" s="57">
        <v>42717</v>
      </c>
      <c r="F159" s="52">
        <v>0.4375</v>
      </c>
      <c r="G159" s="50"/>
      <c r="H159" s="62"/>
      <c r="I159" s="44" t="s">
        <v>239</v>
      </c>
      <c r="J159" s="50"/>
      <c r="K159" s="43">
        <v>0.52430555555555558</v>
      </c>
      <c r="L159" s="49">
        <f>K159-F159</f>
        <v>8.680555555555558E-2</v>
      </c>
      <c r="M159" s="46">
        <v>-0.5</v>
      </c>
      <c r="N159" s="63" t="s">
        <v>328</v>
      </c>
    </row>
    <row r="160" spans="1:14" ht="15.5" x14ac:dyDescent="0.35">
      <c r="A160" s="41">
        <v>44</v>
      </c>
      <c r="B160" s="41" t="str">
        <f t="shared" si="13"/>
        <v>Amouli_CS_42717</v>
      </c>
      <c r="C160" s="50" t="s">
        <v>9</v>
      </c>
      <c r="D160" s="52" t="s">
        <v>16</v>
      </c>
      <c r="E160" s="57">
        <v>42717</v>
      </c>
      <c r="F160" s="52">
        <v>0.4548611111111111</v>
      </c>
      <c r="G160" s="50"/>
      <c r="H160" s="50">
        <v>4</v>
      </c>
      <c r="I160" s="44">
        <v>3</v>
      </c>
      <c r="J160" s="50">
        <v>43</v>
      </c>
      <c r="K160" s="43">
        <v>0.52430555555555558</v>
      </c>
      <c r="L160" s="49">
        <f>K160-F160</f>
        <v>6.9444444444444475E-2</v>
      </c>
      <c r="M160" s="46">
        <v>-0.5</v>
      </c>
      <c r="N160" s="50"/>
    </row>
    <row r="161" spans="1:14" ht="15.5" x14ac:dyDescent="0.35">
      <c r="A161" s="41">
        <v>45</v>
      </c>
      <c r="B161" s="41" t="str">
        <f t="shared" si="13"/>
        <v>Amaua_CS_42717</v>
      </c>
      <c r="C161" s="50" t="s">
        <v>10</v>
      </c>
      <c r="D161" s="52" t="s">
        <v>16</v>
      </c>
      <c r="E161" s="57">
        <v>42717</v>
      </c>
      <c r="F161" s="52">
        <v>0.54861111111111105</v>
      </c>
      <c r="G161" s="50"/>
      <c r="H161" s="50">
        <v>4</v>
      </c>
      <c r="I161" s="44">
        <v>17</v>
      </c>
      <c r="J161" s="50">
        <v>44</v>
      </c>
      <c r="K161" s="43">
        <v>0.52430555555555558</v>
      </c>
      <c r="L161" s="43">
        <f>F161-K161</f>
        <v>2.4305555555555469E-2</v>
      </c>
      <c r="M161" s="46">
        <v>-0.5</v>
      </c>
      <c r="N161" s="50"/>
    </row>
    <row r="162" spans="1:14" ht="15.5" x14ac:dyDescent="0.35">
      <c r="A162" s="41">
        <v>46</v>
      </c>
      <c r="B162" s="41" t="str">
        <f t="shared" si="13"/>
        <v>Alega_CS_42717</v>
      </c>
      <c r="C162" s="50" t="s">
        <v>8</v>
      </c>
      <c r="D162" s="52" t="s">
        <v>16</v>
      </c>
      <c r="E162" s="57">
        <v>42717</v>
      </c>
      <c r="F162" s="52">
        <v>0.56597222222222221</v>
      </c>
      <c r="G162" s="50"/>
      <c r="H162" s="50">
        <v>2</v>
      </c>
      <c r="I162" s="44">
        <v>21</v>
      </c>
      <c r="J162" s="50">
        <v>45</v>
      </c>
      <c r="K162" s="43">
        <v>0.52430555555555558</v>
      </c>
      <c r="L162" s="43">
        <f>F162-K162</f>
        <v>4.166666666666663E-2</v>
      </c>
      <c r="M162" s="46">
        <v>-0.5</v>
      </c>
      <c r="N162" s="50"/>
    </row>
    <row r="163" spans="1:14" ht="15.5" x14ac:dyDescent="0.35">
      <c r="A163" s="41">
        <v>47</v>
      </c>
      <c r="B163" s="41" t="str">
        <f t="shared" si="13"/>
        <v>Laulii_CS_42717</v>
      </c>
      <c r="C163" s="50" t="s">
        <v>11</v>
      </c>
      <c r="D163" s="52" t="s">
        <v>16</v>
      </c>
      <c r="E163" s="57">
        <v>42717</v>
      </c>
      <c r="F163" s="52">
        <v>0.57847222222222217</v>
      </c>
      <c r="G163" s="50"/>
      <c r="H163" s="50">
        <v>3</v>
      </c>
      <c r="I163" s="44">
        <v>5</v>
      </c>
      <c r="J163" s="50">
        <v>46</v>
      </c>
      <c r="K163" s="43">
        <v>0.52430555555555558</v>
      </c>
      <c r="L163" s="43">
        <f>F163-K163</f>
        <v>5.4166666666666585E-2</v>
      </c>
      <c r="M163" s="46">
        <v>-0.5</v>
      </c>
      <c r="N163" s="50"/>
    </row>
    <row r="164" spans="1:14" ht="15.5" x14ac:dyDescent="0.35">
      <c r="A164" s="41">
        <v>48</v>
      </c>
      <c r="B164" s="41" t="str">
        <f t="shared" si="13"/>
        <v>Vatia_CS_42718</v>
      </c>
      <c r="C164" s="50" t="s">
        <v>14</v>
      </c>
      <c r="D164" s="52" t="s">
        <v>16</v>
      </c>
      <c r="E164" s="57">
        <v>42718</v>
      </c>
      <c r="F164" s="52">
        <v>0.52777777777777779</v>
      </c>
      <c r="G164" s="50"/>
      <c r="H164" s="50">
        <v>3</v>
      </c>
      <c r="I164" s="44">
        <v>2.6666666666666665</v>
      </c>
      <c r="J164" s="50">
        <v>47</v>
      </c>
      <c r="K164" s="43">
        <v>0.5625</v>
      </c>
      <c r="L164" s="49">
        <f>K164-F164</f>
        <v>3.472222222222221E-2</v>
      </c>
      <c r="M164" s="46">
        <v>-0.4</v>
      </c>
      <c r="N164" s="50"/>
    </row>
    <row r="165" spans="1:14" ht="15.5" x14ac:dyDescent="0.35">
      <c r="A165" s="41">
        <v>49</v>
      </c>
      <c r="B165" s="41" t="str">
        <f t="shared" si="13"/>
        <v>Afono_CS_42718</v>
      </c>
      <c r="C165" s="50" t="s">
        <v>12</v>
      </c>
      <c r="D165" s="52" t="s">
        <v>16</v>
      </c>
      <c r="E165" s="57">
        <v>42718</v>
      </c>
      <c r="F165" s="52">
        <v>0.53819444444444442</v>
      </c>
      <c r="G165" s="50"/>
      <c r="H165" s="50">
        <v>4</v>
      </c>
      <c r="I165" s="44">
        <v>10</v>
      </c>
      <c r="J165" s="50"/>
      <c r="K165" s="43">
        <v>0.5625</v>
      </c>
      <c r="L165" s="49">
        <f>K165-F165</f>
        <v>2.430555555555558E-2</v>
      </c>
      <c r="M165" s="46">
        <v>-0.4</v>
      </c>
      <c r="N165" s="50" t="s">
        <v>329</v>
      </c>
    </row>
    <row r="166" spans="1:14" ht="15.5" x14ac:dyDescent="0.35">
      <c r="A166" s="41">
        <v>50</v>
      </c>
      <c r="B166" s="41" t="str">
        <f t="shared" si="13"/>
        <v>Aua_CS_42718</v>
      </c>
      <c r="C166" s="50" t="s">
        <v>13</v>
      </c>
      <c r="D166" s="52" t="s">
        <v>16</v>
      </c>
      <c r="E166" s="57">
        <v>42718</v>
      </c>
      <c r="F166" s="52">
        <v>0.55555555555555558</v>
      </c>
      <c r="G166" s="50"/>
      <c r="H166" s="50">
        <v>4</v>
      </c>
      <c r="I166" s="44">
        <v>15.666666666666666</v>
      </c>
      <c r="J166" s="50"/>
      <c r="K166" s="43">
        <v>0.5625</v>
      </c>
      <c r="L166" s="49">
        <f>K166-F166</f>
        <v>6.9444444444444198E-3</v>
      </c>
      <c r="M166" s="46">
        <v>-0.4</v>
      </c>
      <c r="N166" s="50"/>
    </row>
    <row r="167" spans="1:14" ht="15.5" x14ac:dyDescent="0.35">
      <c r="A167" s="38" t="s">
        <v>229</v>
      </c>
      <c r="B167" s="41" t="str">
        <f t="shared" si="13"/>
        <v>Village_Stream_Date</v>
      </c>
      <c r="C167" s="38" t="s">
        <v>0</v>
      </c>
      <c r="D167" s="38" t="s">
        <v>80</v>
      </c>
      <c r="E167" s="38" t="s">
        <v>69</v>
      </c>
      <c r="F167" s="38" t="s">
        <v>230</v>
      </c>
      <c r="G167" s="38" t="s">
        <v>231</v>
      </c>
      <c r="H167" s="38" t="s">
        <v>232</v>
      </c>
      <c r="I167" s="44" t="s">
        <v>239</v>
      </c>
      <c r="J167" s="38" t="s">
        <v>233</v>
      </c>
      <c r="K167" s="38" t="s">
        <v>234</v>
      </c>
      <c r="L167" s="38" t="s">
        <v>235</v>
      </c>
      <c r="M167" s="38" t="s">
        <v>236</v>
      </c>
      <c r="N167" s="38" t="s">
        <v>237</v>
      </c>
    </row>
    <row r="168" spans="1:14" ht="15.5" x14ac:dyDescent="0.35">
      <c r="A168" s="41">
        <v>1</v>
      </c>
      <c r="B168" s="41" t="str">
        <f t="shared" si="13"/>
        <v>Fagamalo_Matavai_42746</v>
      </c>
      <c r="C168" s="1" t="s">
        <v>85</v>
      </c>
      <c r="D168" s="42" t="s">
        <v>86</v>
      </c>
      <c r="E168" s="53">
        <v>42746</v>
      </c>
      <c r="F168" s="43">
        <v>0.44444444444444442</v>
      </c>
      <c r="G168" s="41">
        <v>5.5</v>
      </c>
      <c r="H168" s="41">
        <v>4</v>
      </c>
      <c r="I168" s="44">
        <v>0</v>
      </c>
      <c r="J168" s="41"/>
      <c r="K168" s="43">
        <v>0.51527777777777783</v>
      </c>
      <c r="L168" s="43">
        <f>K168-F168</f>
        <v>7.0833333333333415E-2</v>
      </c>
      <c r="M168" s="46">
        <v>-0.4</v>
      </c>
      <c r="N168" s="41"/>
    </row>
    <row r="169" spans="1:14" ht="15.5" x14ac:dyDescent="0.35">
      <c r="A169" s="41">
        <v>2</v>
      </c>
      <c r="B169" s="41" t="str">
        <f t="shared" si="13"/>
        <v>Maloata_Maloata_42746</v>
      </c>
      <c r="C169" s="42" t="s">
        <v>88</v>
      </c>
      <c r="D169" s="42" t="s">
        <v>88</v>
      </c>
      <c r="E169" s="53">
        <v>42746</v>
      </c>
      <c r="F169" s="43">
        <v>0.45833333333333331</v>
      </c>
      <c r="G169" s="41">
        <v>16.7</v>
      </c>
      <c r="H169" s="41">
        <v>2</v>
      </c>
      <c r="I169" s="44" t="s">
        <v>239</v>
      </c>
      <c r="J169" s="41"/>
      <c r="K169" s="43">
        <v>0.51527777777777783</v>
      </c>
      <c r="L169" s="43">
        <f>K169-F169</f>
        <v>5.694444444444452E-2</v>
      </c>
      <c r="M169" s="46">
        <v>-0.4</v>
      </c>
      <c r="N169" s="41"/>
    </row>
    <row r="170" spans="1:14" ht="15.5" x14ac:dyDescent="0.35">
      <c r="A170" s="41">
        <v>3</v>
      </c>
      <c r="B170" s="41" t="str">
        <f t="shared" si="13"/>
        <v>Poloa_Vaitele_42746</v>
      </c>
      <c r="C170" s="42" t="s">
        <v>7</v>
      </c>
      <c r="D170" s="42" t="s">
        <v>94</v>
      </c>
      <c r="E170" s="53">
        <v>42746</v>
      </c>
      <c r="F170" s="43">
        <v>0.47569444444444442</v>
      </c>
      <c r="G170" s="41">
        <v>4.25</v>
      </c>
      <c r="H170" s="41">
        <v>4</v>
      </c>
      <c r="I170" s="44">
        <v>0</v>
      </c>
      <c r="J170" s="41"/>
      <c r="K170" s="43">
        <v>0.51527777777777783</v>
      </c>
      <c r="L170" s="43">
        <f>K170-F170</f>
        <v>3.9583333333333415E-2</v>
      </c>
      <c r="M170" s="46">
        <v>-0.4</v>
      </c>
      <c r="N170" s="41" t="s">
        <v>330</v>
      </c>
    </row>
    <row r="171" spans="1:14" ht="15.5" x14ac:dyDescent="0.35">
      <c r="A171" s="41">
        <v>4</v>
      </c>
      <c r="B171" s="41" t="str">
        <f t="shared" si="13"/>
        <v>Amanave_Puna_42746</v>
      </c>
      <c r="C171" s="42" t="s">
        <v>3</v>
      </c>
      <c r="D171" s="42" t="s">
        <v>82</v>
      </c>
      <c r="E171" s="53">
        <v>42746</v>
      </c>
      <c r="F171" s="43">
        <v>0.48958333333333331</v>
      </c>
      <c r="G171" s="41">
        <v>10.25</v>
      </c>
      <c r="H171" s="41">
        <v>1</v>
      </c>
      <c r="I171" s="44">
        <v>0</v>
      </c>
      <c r="J171" s="41"/>
      <c r="K171" s="43">
        <v>0.51527777777777783</v>
      </c>
      <c r="L171" s="43">
        <f t="shared" ref="L171:L179" si="16">F171-K171</f>
        <v>-2.569444444444452E-2</v>
      </c>
      <c r="M171" s="46">
        <v>-0.4</v>
      </c>
      <c r="N171" s="41"/>
    </row>
    <row r="172" spans="1:14" ht="15.5" x14ac:dyDescent="0.35">
      <c r="A172" s="41">
        <v>5</v>
      </c>
      <c r="B172" s="41" t="str">
        <f t="shared" si="13"/>
        <v>Amanave_Laloafu_42746</v>
      </c>
      <c r="C172" s="42" t="s">
        <v>3</v>
      </c>
      <c r="D172" s="42" t="s">
        <v>81</v>
      </c>
      <c r="E172" s="53">
        <v>42746</v>
      </c>
      <c r="F172" s="43">
        <v>0.49652777777777773</v>
      </c>
      <c r="G172" s="41">
        <v>1</v>
      </c>
      <c r="H172" s="41">
        <v>2</v>
      </c>
      <c r="I172" s="44">
        <v>0</v>
      </c>
      <c r="J172" s="41"/>
      <c r="K172" s="43">
        <v>0.51527777777777783</v>
      </c>
      <c r="L172" s="43">
        <f t="shared" si="16"/>
        <v>-1.87500000000001E-2</v>
      </c>
      <c r="M172" s="46">
        <v>-0.4</v>
      </c>
      <c r="N172" s="41"/>
    </row>
    <row r="173" spans="1:14" ht="15.5" x14ac:dyDescent="0.35">
      <c r="A173" s="41">
        <v>6</v>
      </c>
      <c r="B173" s="41" t="str">
        <f t="shared" si="13"/>
        <v>Nua-Seetaga_Saonapule_42746</v>
      </c>
      <c r="C173" s="42" t="s">
        <v>6</v>
      </c>
      <c r="D173" s="42" t="s">
        <v>91</v>
      </c>
      <c r="E173" s="53">
        <v>42746</v>
      </c>
      <c r="F173" s="43">
        <v>0.50763888888888886</v>
      </c>
      <c r="G173" s="41">
        <v>18</v>
      </c>
      <c r="H173" s="41">
        <v>4</v>
      </c>
      <c r="I173" s="44">
        <v>0</v>
      </c>
      <c r="J173" s="41"/>
      <c r="K173" s="43">
        <v>0.51527777777777783</v>
      </c>
      <c r="L173" s="43">
        <f t="shared" si="16"/>
        <v>-7.6388888888889728E-3</v>
      </c>
      <c r="M173" s="46">
        <v>-0.4</v>
      </c>
      <c r="N173" s="41"/>
    </row>
    <row r="174" spans="1:14" ht="15.5" x14ac:dyDescent="0.35">
      <c r="A174" s="41">
        <v>7</v>
      </c>
      <c r="B174" s="41" t="str">
        <f t="shared" si="13"/>
        <v>Asili_Asili_42746</v>
      </c>
      <c r="C174" s="42" t="s">
        <v>83</v>
      </c>
      <c r="D174" s="42" t="s">
        <v>83</v>
      </c>
      <c r="E174" s="53">
        <v>42746</v>
      </c>
      <c r="F174" s="43">
        <v>0.51736111111111105</v>
      </c>
      <c r="G174" s="41">
        <v>30</v>
      </c>
      <c r="H174" s="41">
        <v>2</v>
      </c>
      <c r="I174" s="44">
        <v>0</v>
      </c>
      <c r="J174" s="41"/>
      <c r="K174" s="43">
        <v>0.51527777777777783</v>
      </c>
      <c r="L174" s="43">
        <f t="shared" si="16"/>
        <v>2.0833333333332149E-3</v>
      </c>
      <c r="M174" s="46">
        <v>-0.4</v>
      </c>
      <c r="N174" s="47"/>
    </row>
    <row r="175" spans="1:14" ht="15.5" x14ac:dyDescent="0.35">
      <c r="A175" s="41">
        <v>8</v>
      </c>
      <c r="B175" s="41" t="str">
        <f t="shared" si="13"/>
        <v>Amaluia_Vaipuna_42746</v>
      </c>
      <c r="C175" s="42" t="s">
        <v>2</v>
      </c>
      <c r="D175" s="42" t="s">
        <v>79</v>
      </c>
      <c r="E175" s="53">
        <v>42746</v>
      </c>
      <c r="F175" s="43">
        <v>0.52083333333333337</v>
      </c>
      <c r="G175" s="41">
        <v>14.75</v>
      </c>
      <c r="H175" s="41">
        <v>2</v>
      </c>
      <c r="I175" s="44">
        <v>0</v>
      </c>
      <c r="J175" s="41"/>
      <c r="K175" s="43">
        <v>0.51527777777777783</v>
      </c>
      <c r="L175" s="43">
        <f t="shared" si="16"/>
        <v>5.5555555555555358E-3</v>
      </c>
      <c r="M175" s="46">
        <v>-0.4</v>
      </c>
      <c r="N175" s="41"/>
    </row>
    <row r="176" spans="1:14" ht="15.5" x14ac:dyDescent="0.35">
      <c r="A176" s="41">
        <v>9</v>
      </c>
      <c r="B176" s="41" t="str">
        <f t="shared" si="13"/>
        <v>Leone_Leafu_42746</v>
      </c>
      <c r="C176" s="42" t="s">
        <v>5</v>
      </c>
      <c r="D176" s="42" t="s">
        <v>87</v>
      </c>
      <c r="E176" s="53">
        <v>42746</v>
      </c>
      <c r="F176" s="43">
        <v>0.52777777777777779</v>
      </c>
      <c r="G176" s="41">
        <v>9.75</v>
      </c>
      <c r="H176" s="41">
        <v>3</v>
      </c>
      <c r="I176" s="44">
        <v>0</v>
      </c>
      <c r="J176" s="41"/>
      <c r="K176" s="43">
        <v>0.51527777777777783</v>
      </c>
      <c r="L176" s="43">
        <f t="shared" si="16"/>
        <v>1.2499999999999956E-2</v>
      </c>
      <c r="M176" s="46">
        <v>-0.4</v>
      </c>
      <c r="N176" s="41"/>
    </row>
    <row r="177" spans="1:14" ht="15.5" x14ac:dyDescent="0.35">
      <c r="A177" s="41">
        <v>10</v>
      </c>
      <c r="B177" s="41" t="str">
        <f t="shared" si="13"/>
        <v>Nuuuli_Amalie_42746</v>
      </c>
      <c r="C177" s="42" t="s">
        <v>92</v>
      </c>
      <c r="D177" s="42" t="s">
        <v>93</v>
      </c>
      <c r="E177" s="53">
        <v>42746</v>
      </c>
      <c r="F177" s="43">
        <v>5.2083333333333336E-2</v>
      </c>
      <c r="G177" s="41">
        <v>9.75</v>
      </c>
      <c r="H177" s="41">
        <v>3</v>
      </c>
      <c r="I177" s="44">
        <v>0</v>
      </c>
      <c r="J177" s="41"/>
      <c r="K177" s="43">
        <v>0.51527777777777783</v>
      </c>
      <c r="L177" s="43">
        <f t="shared" si="16"/>
        <v>-0.46319444444444452</v>
      </c>
      <c r="M177" s="46">
        <v>-0.4</v>
      </c>
      <c r="N177" s="41"/>
    </row>
    <row r="178" spans="1:14" ht="15.5" x14ac:dyDescent="0.35">
      <c r="A178" s="41">
        <v>11</v>
      </c>
      <c r="B178" s="41" t="str">
        <f t="shared" si="13"/>
        <v>Matuu_Afuelo_42746</v>
      </c>
      <c r="C178" s="42" t="s">
        <v>89</v>
      </c>
      <c r="D178" s="42" t="s">
        <v>90</v>
      </c>
      <c r="E178" s="53">
        <v>42746</v>
      </c>
      <c r="F178" s="43">
        <v>5.9027777777777783E-2</v>
      </c>
      <c r="G178" s="41">
        <v>36</v>
      </c>
      <c r="H178" s="41">
        <v>1</v>
      </c>
      <c r="I178" s="44">
        <v>0</v>
      </c>
      <c r="J178" s="41"/>
      <c r="K178" s="43">
        <v>0.51527777777777783</v>
      </c>
      <c r="L178" s="43">
        <f t="shared" si="16"/>
        <v>-0.45625000000000004</v>
      </c>
      <c r="M178" s="46">
        <v>-0.4</v>
      </c>
      <c r="N178" s="41"/>
    </row>
    <row r="179" spans="1:14" ht="15.5" x14ac:dyDescent="0.35">
      <c r="A179" s="41">
        <v>12</v>
      </c>
      <c r="B179" s="41" t="str">
        <f t="shared" si="13"/>
        <v>Fagaalu_Fagaalu_42746</v>
      </c>
      <c r="C179" s="42" t="s">
        <v>4</v>
      </c>
      <c r="D179" s="42" t="s">
        <v>4</v>
      </c>
      <c r="E179" s="53">
        <v>42746</v>
      </c>
      <c r="F179" s="43">
        <v>6.9444444444444434E-2</v>
      </c>
      <c r="G179" s="41">
        <v>4.25</v>
      </c>
      <c r="H179" s="41">
        <v>4</v>
      </c>
      <c r="I179" s="44">
        <v>0</v>
      </c>
      <c r="J179" s="41"/>
      <c r="K179" s="43">
        <v>0.51527777777777783</v>
      </c>
      <c r="L179" s="43">
        <f t="shared" si="16"/>
        <v>-0.44583333333333341</v>
      </c>
      <c r="M179" s="46">
        <v>-0.4</v>
      </c>
      <c r="N179" s="41"/>
    </row>
    <row r="180" spans="1:14" ht="15.5" x14ac:dyDescent="0.35">
      <c r="A180" s="41">
        <v>13</v>
      </c>
      <c r="B180" s="41" t="str">
        <f t="shared" si="13"/>
        <v>Fagaalu_no name_42746</v>
      </c>
      <c r="C180" s="42" t="s">
        <v>4</v>
      </c>
      <c r="D180" s="42" t="s">
        <v>243</v>
      </c>
      <c r="E180" s="53">
        <v>42746</v>
      </c>
      <c r="F180" s="56"/>
      <c r="G180" s="41"/>
      <c r="H180" s="41"/>
      <c r="I180" s="44" t="s">
        <v>239</v>
      </c>
      <c r="J180" s="41"/>
      <c r="K180" s="56" t="s">
        <v>291</v>
      </c>
      <c r="L180" s="56" t="s">
        <v>291</v>
      </c>
      <c r="M180" s="46">
        <v>-0.4</v>
      </c>
      <c r="N180" s="41"/>
    </row>
    <row r="181" spans="1:14" ht="15.5" x14ac:dyDescent="0.35">
      <c r="A181" s="41">
        <v>14</v>
      </c>
      <c r="B181" s="41" t="str">
        <f t="shared" si="13"/>
        <v>Amouli_Televai_42747</v>
      </c>
      <c r="C181" s="42" t="s">
        <v>9</v>
      </c>
      <c r="D181" s="42" t="s">
        <v>100</v>
      </c>
      <c r="E181" s="53">
        <v>42747</v>
      </c>
      <c r="F181" s="43">
        <v>0.45833333333333331</v>
      </c>
      <c r="G181" s="41">
        <v>5.25</v>
      </c>
      <c r="H181" s="41">
        <v>2</v>
      </c>
      <c r="I181" s="44">
        <v>0</v>
      </c>
      <c r="J181" s="41"/>
      <c r="K181" s="43">
        <v>0.55138888888888882</v>
      </c>
      <c r="L181" s="43">
        <f t="shared" ref="L181:L189" si="17">K181-F181</f>
        <v>9.3055555555555503E-2</v>
      </c>
      <c r="M181" s="46">
        <v>-0.4</v>
      </c>
      <c r="N181" s="64"/>
    </row>
    <row r="182" spans="1:14" ht="15.5" x14ac:dyDescent="0.35">
      <c r="A182" s="41">
        <v>16</v>
      </c>
      <c r="B182" s="41" t="str">
        <f t="shared" si="13"/>
        <v>Aoa_Tapua_42747</v>
      </c>
      <c r="C182" s="42" t="s">
        <v>15</v>
      </c>
      <c r="D182" s="42" t="s">
        <v>101</v>
      </c>
      <c r="E182" s="53">
        <v>42747</v>
      </c>
      <c r="F182" s="43">
        <v>0.46875</v>
      </c>
      <c r="G182" s="41">
        <v>11</v>
      </c>
      <c r="H182" s="41">
        <v>2</v>
      </c>
      <c r="I182" s="44">
        <v>10</v>
      </c>
      <c r="J182" s="41"/>
      <c r="K182" s="43">
        <v>0.55138888888888882</v>
      </c>
      <c r="L182" s="43">
        <f t="shared" si="17"/>
        <v>8.2638888888888817E-2</v>
      </c>
      <c r="M182" s="46">
        <v>-0.4</v>
      </c>
      <c r="N182" s="65"/>
    </row>
    <row r="183" spans="1:14" ht="15.5" x14ac:dyDescent="0.35">
      <c r="A183" s="41">
        <v>17</v>
      </c>
      <c r="B183" s="41" t="str">
        <f t="shared" si="13"/>
        <v>Aoa_Vaitolu_42747</v>
      </c>
      <c r="C183" s="42" t="s">
        <v>15</v>
      </c>
      <c r="D183" s="42" t="s">
        <v>102</v>
      </c>
      <c r="E183" s="53">
        <v>42747</v>
      </c>
      <c r="F183" s="43">
        <v>0.47222222222222227</v>
      </c>
      <c r="G183" s="41">
        <v>4.75</v>
      </c>
      <c r="H183" s="41">
        <v>2</v>
      </c>
      <c r="I183" s="44">
        <v>0</v>
      </c>
      <c r="J183" s="41"/>
      <c r="K183" s="43">
        <v>0.55138888888888882</v>
      </c>
      <c r="L183" s="43">
        <f t="shared" si="17"/>
        <v>7.9166666666666552E-2</v>
      </c>
      <c r="M183" s="46">
        <v>-0.4</v>
      </c>
      <c r="N183" s="65"/>
    </row>
    <row r="184" spans="1:14" ht="15.5" x14ac:dyDescent="0.35">
      <c r="A184" s="41">
        <v>15</v>
      </c>
      <c r="B184" s="41" t="str">
        <f t="shared" si="13"/>
        <v>Amouli_Laloi_42747</v>
      </c>
      <c r="C184" s="42" t="s">
        <v>9</v>
      </c>
      <c r="D184" s="42" t="s">
        <v>99</v>
      </c>
      <c r="E184" s="53">
        <v>42747</v>
      </c>
      <c r="F184" s="43">
        <v>0.4826388888888889</v>
      </c>
      <c r="G184" s="41">
        <v>13.5</v>
      </c>
      <c r="H184" s="41">
        <v>2</v>
      </c>
      <c r="I184" s="44">
        <v>0</v>
      </c>
      <c r="J184" s="41"/>
      <c r="K184" s="43">
        <v>0.55138888888888882</v>
      </c>
      <c r="L184" s="43">
        <f t="shared" si="17"/>
        <v>6.8749999999999922E-2</v>
      </c>
      <c r="M184" s="46">
        <v>-0.4</v>
      </c>
      <c r="N184" s="65"/>
    </row>
    <row r="185" spans="1:14" ht="15.5" x14ac:dyDescent="0.35">
      <c r="A185" s="41">
        <v>18</v>
      </c>
      <c r="B185" s="41" t="str">
        <f t="shared" si="13"/>
        <v>Alofau_Nuu_42747</v>
      </c>
      <c r="C185" s="42" t="s">
        <v>96</v>
      </c>
      <c r="D185" s="42" t="s">
        <v>98</v>
      </c>
      <c r="E185" s="53">
        <v>42747</v>
      </c>
      <c r="F185" s="43">
        <v>0.49652777777777773</v>
      </c>
      <c r="G185" s="41">
        <v>2</v>
      </c>
      <c r="H185" s="41">
        <v>3</v>
      </c>
      <c r="I185" s="44">
        <v>0</v>
      </c>
      <c r="J185" s="41"/>
      <c r="K185" s="43">
        <v>0.55138888888888882</v>
      </c>
      <c r="L185" s="43">
        <f t="shared" si="17"/>
        <v>5.4861111111111083E-2</v>
      </c>
      <c r="M185" s="46">
        <v>-0.4</v>
      </c>
      <c r="N185" s="66"/>
    </row>
    <row r="186" spans="1:14" ht="15.5" x14ac:dyDescent="0.35">
      <c r="A186" s="41">
        <v>19</v>
      </c>
      <c r="B186" s="41" t="str">
        <f t="shared" si="13"/>
        <v>Alofau_Fogalilima_42747</v>
      </c>
      <c r="C186" s="42" t="s">
        <v>96</v>
      </c>
      <c r="D186" s="42" t="s">
        <v>97</v>
      </c>
      <c r="E186" s="53">
        <v>42747</v>
      </c>
      <c r="F186" s="43">
        <v>0.50347222222222221</v>
      </c>
      <c r="G186" s="41">
        <v>15.25</v>
      </c>
      <c r="H186" s="41">
        <v>3</v>
      </c>
      <c r="I186" s="44">
        <v>17</v>
      </c>
      <c r="J186" s="41"/>
      <c r="K186" s="43">
        <v>0.55138888888888882</v>
      </c>
      <c r="L186" s="43">
        <f t="shared" si="17"/>
        <v>4.7916666666666607E-2</v>
      </c>
      <c r="M186" s="46">
        <v>-0.4</v>
      </c>
      <c r="N186" s="47"/>
    </row>
    <row r="187" spans="1:14" ht="15.5" x14ac:dyDescent="0.35">
      <c r="A187" s="41">
        <v>20</v>
      </c>
      <c r="B187" s="41" t="str">
        <f t="shared" si="13"/>
        <v>Masausi_Vaipito_42747</v>
      </c>
      <c r="C187" s="42" t="s">
        <v>107</v>
      </c>
      <c r="D187" s="42" t="s">
        <v>109</v>
      </c>
      <c r="E187" s="53">
        <v>42747</v>
      </c>
      <c r="F187" s="43">
        <v>0.52083333333333337</v>
      </c>
      <c r="G187" s="41">
        <v>3</v>
      </c>
      <c r="H187" s="41">
        <v>1</v>
      </c>
      <c r="I187" s="44">
        <v>0</v>
      </c>
      <c r="J187" s="41"/>
      <c r="K187" s="43">
        <v>0.55138888888888882</v>
      </c>
      <c r="L187" s="43">
        <f t="shared" si="17"/>
        <v>3.0555555555555447E-2</v>
      </c>
      <c r="M187" s="46">
        <v>-0.4</v>
      </c>
      <c r="N187" s="47"/>
    </row>
    <row r="188" spans="1:14" ht="15.5" x14ac:dyDescent="0.35">
      <c r="A188" s="41">
        <v>21</v>
      </c>
      <c r="B188" s="41" t="str">
        <f t="shared" si="13"/>
        <v>Masausi_Panata_42747</v>
      </c>
      <c r="C188" s="42" t="s">
        <v>107</v>
      </c>
      <c r="D188" s="42" t="s">
        <v>108</v>
      </c>
      <c r="E188" s="53">
        <v>42747</v>
      </c>
      <c r="F188" s="43">
        <v>0.52777777777777779</v>
      </c>
      <c r="G188" s="41">
        <v>2.5</v>
      </c>
      <c r="H188" s="41">
        <v>4</v>
      </c>
      <c r="I188" s="44">
        <v>0</v>
      </c>
      <c r="J188" s="41"/>
      <c r="K188" s="43">
        <v>0.55138888888888882</v>
      </c>
      <c r="L188" s="43">
        <f t="shared" si="17"/>
        <v>2.3611111111111027E-2</v>
      </c>
      <c r="M188" s="46">
        <v>-0.4</v>
      </c>
      <c r="N188" s="47"/>
    </row>
    <row r="189" spans="1:14" ht="15.5" x14ac:dyDescent="0.35">
      <c r="A189" s="41">
        <v>22</v>
      </c>
      <c r="B189" s="41" t="str">
        <f t="shared" si="13"/>
        <v>Masefau_Talaloa_42747</v>
      </c>
      <c r="C189" s="42" t="s">
        <v>110</v>
      </c>
      <c r="D189" s="42" t="s">
        <v>111</v>
      </c>
      <c r="E189" s="53">
        <v>42747</v>
      </c>
      <c r="F189" s="43">
        <v>0.54166666666666663</v>
      </c>
      <c r="G189" s="41">
        <v>7.5</v>
      </c>
      <c r="H189" s="41">
        <v>1</v>
      </c>
      <c r="I189" s="44">
        <v>20</v>
      </c>
      <c r="J189" s="41"/>
      <c r="K189" s="43">
        <v>0.55138888888888882</v>
      </c>
      <c r="L189" s="43">
        <f t="shared" si="17"/>
        <v>9.7222222222221877E-3</v>
      </c>
      <c r="M189" s="46">
        <v>-0.4</v>
      </c>
      <c r="N189" s="47" t="s">
        <v>331</v>
      </c>
    </row>
    <row r="190" spans="1:14" ht="15.5" x14ac:dyDescent="0.35">
      <c r="A190" s="41">
        <v>23</v>
      </c>
      <c r="B190" s="41" t="str">
        <f t="shared" si="13"/>
        <v>Fagaitua_Tialu_42747</v>
      </c>
      <c r="C190" s="42" t="s">
        <v>103</v>
      </c>
      <c r="D190" s="42" t="s">
        <v>104</v>
      </c>
      <c r="E190" s="53">
        <v>42747</v>
      </c>
      <c r="F190" s="43">
        <v>0.5625</v>
      </c>
      <c r="G190" s="41">
        <v>11</v>
      </c>
      <c r="H190" s="41">
        <v>2</v>
      </c>
      <c r="I190" s="44">
        <v>3.6666666666666665</v>
      </c>
      <c r="J190" s="41"/>
      <c r="K190" s="43">
        <v>0.55138888888888882</v>
      </c>
      <c r="L190" s="43">
        <f>F190-K190</f>
        <v>1.1111111111111183E-2</v>
      </c>
      <c r="M190" s="46">
        <v>-0.4</v>
      </c>
      <c r="N190" s="47"/>
    </row>
    <row r="191" spans="1:14" ht="15.5" x14ac:dyDescent="0.35">
      <c r="A191" s="41">
        <v>24</v>
      </c>
      <c r="B191" s="41" t="str">
        <f t="shared" si="13"/>
        <v>Fagaitua_Siapapa_42747</v>
      </c>
      <c r="C191" s="42" t="s">
        <v>103</v>
      </c>
      <c r="D191" s="42" t="s">
        <v>105</v>
      </c>
      <c r="E191" s="53">
        <v>42747</v>
      </c>
      <c r="F191" s="43">
        <v>7.2916666666666671E-2</v>
      </c>
      <c r="G191" s="41">
        <v>1</v>
      </c>
      <c r="H191" s="41">
        <v>1</v>
      </c>
      <c r="I191" s="44">
        <v>28.333333333333332</v>
      </c>
      <c r="J191" s="41"/>
      <c r="K191" s="43">
        <v>0.55138888888888882</v>
      </c>
      <c r="L191" s="43">
        <f>F191-K191</f>
        <v>-0.47847222222222213</v>
      </c>
      <c r="M191" s="46">
        <v>-0.4</v>
      </c>
      <c r="N191" s="47" t="s">
        <v>332</v>
      </c>
    </row>
    <row r="192" spans="1:14" ht="15.5" x14ac:dyDescent="0.35">
      <c r="A192" s="41">
        <v>25</v>
      </c>
      <c r="B192" s="41" t="str">
        <f t="shared" si="13"/>
        <v>Amaua_no name_42747</v>
      </c>
      <c r="C192" s="42" t="s">
        <v>10</v>
      </c>
      <c r="D192" s="42" t="s">
        <v>243</v>
      </c>
      <c r="E192" s="53">
        <v>42747</v>
      </c>
      <c r="F192" s="43">
        <v>7.9861111111111105E-2</v>
      </c>
      <c r="G192" s="41">
        <v>13.75</v>
      </c>
      <c r="H192" s="41">
        <v>1</v>
      </c>
      <c r="I192" s="44">
        <v>0</v>
      </c>
      <c r="J192" s="41"/>
      <c r="K192" s="43">
        <v>0.55138888888888882</v>
      </c>
      <c r="L192" s="43">
        <f>F192-K192</f>
        <v>-0.47152777777777771</v>
      </c>
      <c r="M192" s="46">
        <v>-0.4</v>
      </c>
      <c r="N192" s="47"/>
    </row>
    <row r="193" spans="1:17" ht="15.5" x14ac:dyDescent="0.35">
      <c r="A193" s="41">
        <v>26</v>
      </c>
      <c r="B193" s="41" t="str">
        <f t="shared" si="13"/>
        <v>Alega_Alega_42747</v>
      </c>
      <c r="C193" s="42" t="s">
        <v>8</v>
      </c>
      <c r="D193" s="42" t="s">
        <v>8</v>
      </c>
      <c r="E193" s="53">
        <v>42747</v>
      </c>
      <c r="F193" s="43">
        <v>9.0277777777777776E-2</v>
      </c>
      <c r="G193" s="41">
        <v>4.25</v>
      </c>
      <c r="H193" s="41">
        <v>4</v>
      </c>
      <c r="I193" s="44">
        <v>0</v>
      </c>
      <c r="J193" s="41"/>
      <c r="K193" s="43">
        <v>0.55138888888888882</v>
      </c>
      <c r="L193" s="43">
        <f>F193-K193</f>
        <v>-0.46111111111111103</v>
      </c>
      <c r="M193" s="46">
        <v>-0.4</v>
      </c>
      <c r="N193" s="47"/>
    </row>
    <row r="194" spans="1:17" ht="15.5" x14ac:dyDescent="0.35">
      <c r="A194" s="41">
        <v>27</v>
      </c>
      <c r="B194" s="41" t="str">
        <f t="shared" si="13"/>
        <v>Laulii_Vaitele_42747</v>
      </c>
      <c r="C194" s="42" t="s">
        <v>11</v>
      </c>
      <c r="D194" s="42" t="s">
        <v>94</v>
      </c>
      <c r="E194" s="53">
        <v>42747</v>
      </c>
      <c r="F194" s="43">
        <v>9.7222222222222224E-2</v>
      </c>
      <c r="G194" s="41">
        <v>5.25</v>
      </c>
      <c r="H194" s="41">
        <v>2</v>
      </c>
      <c r="I194" s="44">
        <v>0</v>
      </c>
      <c r="J194" s="41"/>
      <c r="K194" s="43">
        <v>0.55138888888888882</v>
      </c>
      <c r="L194" s="49">
        <f>F194-K194</f>
        <v>-0.45416666666666661</v>
      </c>
      <c r="M194" s="46">
        <v>-0.4</v>
      </c>
      <c r="N194" s="47"/>
    </row>
    <row r="195" spans="1:17" ht="15.5" x14ac:dyDescent="0.35">
      <c r="A195" s="41">
        <v>31</v>
      </c>
      <c r="B195" s="41" t="str">
        <f t="shared" ref="B195:B258" si="18">C195&amp;"_"&amp;D195&amp;"_"&amp;E195</f>
        <v>Vatia_Gaoa_42748</v>
      </c>
      <c r="C195" s="42" t="s">
        <v>14</v>
      </c>
      <c r="D195" s="42" t="s">
        <v>122</v>
      </c>
      <c r="E195" s="53">
        <v>42748</v>
      </c>
      <c r="F195" s="43">
        <v>0.51388888888888895</v>
      </c>
      <c r="G195" s="41">
        <v>2</v>
      </c>
      <c r="H195" s="41">
        <v>3</v>
      </c>
      <c r="I195" s="44">
        <v>0</v>
      </c>
      <c r="J195" s="41"/>
      <c r="K195" s="43">
        <v>0.58819444444444446</v>
      </c>
      <c r="L195" s="49">
        <f t="shared" ref="L195:L200" si="19">K195-F195</f>
        <v>7.4305555555555514E-2</v>
      </c>
      <c r="M195" s="46">
        <v>-0.3</v>
      </c>
      <c r="N195" s="47"/>
    </row>
    <row r="196" spans="1:17" ht="15.5" x14ac:dyDescent="0.35">
      <c r="A196" s="41">
        <v>30</v>
      </c>
      <c r="B196" s="41" t="str">
        <f t="shared" si="18"/>
        <v>Vatia_Lausaa_42748</v>
      </c>
      <c r="C196" s="42" t="s">
        <v>14</v>
      </c>
      <c r="D196" s="42" t="s">
        <v>123</v>
      </c>
      <c r="E196" s="53">
        <v>42748</v>
      </c>
      <c r="F196" s="43">
        <v>0.52152777777777781</v>
      </c>
      <c r="G196" s="41">
        <v>22</v>
      </c>
      <c r="H196" s="41">
        <v>2</v>
      </c>
      <c r="I196" s="44">
        <v>0</v>
      </c>
      <c r="J196" s="41"/>
      <c r="K196" s="43">
        <v>0.58819444444444446</v>
      </c>
      <c r="L196" s="49">
        <f t="shared" si="19"/>
        <v>6.6666666666666652E-2</v>
      </c>
      <c r="M196" s="46">
        <v>-0.3</v>
      </c>
      <c r="N196" s="47"/>
    </row>
    <row r="197" spans="1:17" ht="15.5" x14ac:dyDescent="0.35">
      <c r="A197" s="41">
        <v>29</v>
      </c>
      <c r="B197" s="41" t="str">
        <f t="shared" si="18"/>
        <v>Vatia_Faatafe_42748</v>
      </c>
      <c r="C197" s="42" t="s">
        <v>14</v>
      </c>
      <c r="D197" s="42" t="s">
        <v>121</v>
      </c>
      <c r="E197" s="53">
        <v>42748</v>
      </c>
      <c r="F197" s="43">
        <v>0.53125</v>
      </c>
      <c r="G197" s="41">
        <v>10.25</v>
      </c>
      <c r="H197" s="41">
        <v>2</v>
      </c>
      <c r="I197" s="44">
        <v>2</v>
      </c>
      <c r="J197" s="41"/>
      <c r="K197" s="43">
        <v>0.58819444444444446</v>
      </c>
      <c r="L197" s="49">
        <f t="shared" si="19"/>
        <v>5.6944444444444464E-2</v>
      </c>
      <c r="M197" s="46">
        <v>-0.3</v>
      </c>
      <c r="N197" s="67"/>
    </row>
    <row r="198" spans="1:17" ht="15.5" x14ac:dyDescent="0.35">
      <c r="A198" s="41">
        <v>33</v>
      </c>
      <c r="B198" s="41" t="str">
        <f t="shared" si="18"/>
        <v>Amalau_Tiaiu_42748</v>
      </c>
      <c r="C198" s="42" t="s">
        <v>114</v>
      </c>
      <c r="D198" s="1" t="s">
        <v>115</v>
      </c>
      <c r="E198" s="53">
        <v>42748</v>
      </c>
      <c r="F198" s="43">
        <v>0.54097222222222219</v>
      </c>
      <c r="G198" s="41">
        <v>9.5</v>
      </c>
      <c r="H198" s="41">
        <v>3</v>
      </c>
      <c r="I198" s="44">
        <v>0</v>
      </c>
      <c r="J198" s="41"/>
      <c r="K198" s="43">
        <v>0.58819444444444446</v>
      </c>
      <c r="L198" s="49">
        <f t="shared" si="19"/>
        <v>4.7222222222222276E-2</v>
      </c>
      <c r="M198" s="46">
        <v>-0.3</v>
      </c>
      <c r="N198" s="47"/>
    </row>
    <row r="199" spans="1:17" ht="15.5" x14ac:dyDescent="0.35">
      <c r="A199" s="41">
        <v>32</v>
      </c>
      <c r="B199" s="41" t="str">
        <f t="shared" si="18"/>
        <v>Afono_Pago_42748</v>
      </c>
      <c r="C199" s="42" t="s">
        <v>12</v>
      </c>
      <c r="D199" s="42" t="s">
        <v>113</v>
      </c>
      <c r="E199" s="53">
        <v>42748</v>
      </c>
      <c r="F199" s="43">
        <v>5.6944444444444443E-2</v>
      </c>
      <c r="G199" s="41">
        <v>0.5</v>
      </c>
      <c r="H199" s="41">
        <v>3</v>
      </c>
      <c r="I199" s="44">
        <v>0</v>
      </c>
      <c r="J199" s="41"/>
      <c r="K199" s="43">
        <v>0.58819444444444446</v>
      </c>
      <c r="L199" s="49">
        <f t="shared" si="19"/>
        <v>0.53125</v>
      </c>
      <c r="M199" s="46">
        <v>-0.3</v>
      </c>
      <c r="N199" s="47"/>
    </row>
    <row r="200" spans="1:17" ht="15.5" x14ac:dyDescent="0.35">
      <c r="A200" s="41">
        <v>28</v>
      </c>
      <c r="B200" s="41" t="str">
        <f t="shared" si="18"/>
        <v>Aua_Lalolamauna_42748</v>
      </c>
      <c r="C200" s="42" t="s">
        <v>13</v>
      </c>
      <c r="D200" s="42" t="s">
        <v>251</v>
      </c>
      <c r="E200" s="53">
        <v>42748</v>
      </c>
      <c r="F200" s="43">
        <v>7.9861111111111105E-2</v>
      </c>
      <c r="G200" s="41">
        <v>3.5</v>
      </c>
      <c r="H200" s="41">
        <v>2</v>
      </c>
      <c r="I200" s="44">
        <v>4</v>
      </c>
      <c r="J200" s="41"/>
      <c r="K200" s="43">
        <v>0.58819444444444446</v>
      </c>
      <c r="L200" s="49">
        <f t="shared" si="19"/>
        <v>0.5083333333333333</v>
      </c>
      <c r="M200" s="46">
        <v>-0.3</v>
      </c>
      <c r="N200" s="41" t="s">
        <v>333</v>
      </c>
    </row>
    <row r="201" spans="1:17" ht="15.5" x14ac:dyDescent="0.35">
      <c r="A201" s="41">
        <v>34</v>
      </c>
      <c r="B201" s="41" t="str">
        <f t="shared" si="18"/>
        <v>Fagasa_Leele_42748</v>
      </c>
      <c r="C201" s="42" t="s">
        <v>117</v>
      </c>
      <c r="D201" s="42" t="s">
        <v>118</v>
      </c>
      <c r="E201" s="53">
        <v>42748</v>
      </c>
      <c r="F201" s="43">
        <v>9.930555555555555E-2</v>
      </c>
      <c r="G201" s="41">
        <v>2.25</v>
      </c>
      <c r="H201" s="41">
        <v>2</v>
      </c>
      <c r="I201" s="44">
        <v>0</v>
      </c>
      <c r="J201" s="41"/>
      <c r="K201" s="43">
        <v>0.58819444444444446</v>
      </c>
      <c r="L201" s="43">
        <f>F201-K201</f>
        <v>-0.48888888888888893</v>
      </c>
      <c r="M201" s="46">
        <v>-0.3</v>
      </c>
      <c r="N201" s="41" t="s">
        <v>334</v>
      </c>
    </row>
    <row r="202" spans="1:17" ht="15.5" x14ac:dyDescent="0.35">
      <c r="A202" s="41">
        <v>35</v>
      </c>
      <c r="B202" s="41" t="str">
        <f t="shared" si="18"/>
        <v>Fagasa_Agasii_42748</v>
      </c>
      <c r="C202" s="42" t="s">
        <v>117</v>
      </c>
      <c r="D202" s="42" t="s">
        <v>119</v>
      </c>
      <c r="E202" s="53">
        <v>42748</v>
      </c>
      <c r="F202" s="43">
        <v>0.10833333333333334</v>
      </c>
      <c r="G202" s="41">
        <v>14</v>
      </c>
      <c r="H202" s="41">
        <v>2</v>
      </c>
      <c r="I202" s="44">
        <v>0</v>
      </c>
      <c r="J202" s="41"/>
      <c r="K202" s="43">
        <v>0.58819444444444446</v>
      </c>
      <c r="L202" s="43">
        <f>F202-K202</f>
        <v>-0.47986111111111113</v>
      </c>
      <c r="M202" s="46">
        <v>-0.3</v>
      </c>
      <c r="N202" s="41"/>
    </row>
    <row r="203" spans="1:17" ht="15.5" x14ac:dyDescent="0.35">
      <c r="A203" s="41">
        <v>38</v>
      </c>
      <c r="B203" s="41" t="str">
        <f t="shared" si="18"/>
        <v>Fagatele_Stream_</v>
      </c>
      <c r="C203" s="68" t="s">
        <v>106</v>
      </c>
      <c r="D203" s="69" t="s">
        <v>80</v>
      </c>
      <c r="E203" s="70"/>
      <c r="F203" s="60"/>
      <c r="G203" s="61"/>
      <c r="H203" s="61"/>
      <c r="I203" s="44" t="s">
        <v>239</v>
      </c>
      <c r="J203" s="49"/>
      <c r="K203" s="61"/>
      <c r="L203" s="50"/>
      <c r="M203" s="50"/>
      <c r="N203" s="50"/>
    </row>
    <row r="204" spans="1:17" ht="15.5" x14ac:dyDescent="0.35">
      <c r="A204" s="41">
        <v>39</v>
      </c>
      <c r="B204" s="41" t="str">
        <f t="shared" si="18"/>
        <v>Tafeu Stream_Stream_no</v>
      </c>
      <c r="C204" s="42" t="s">
        <v>306</v>
      </c>
      <c r="D204" s="52" t="s">
        <v>80</v>
      </c>
      <c r="E204" s="57" t="s">
        <v>335</v>
      </c>
      <c r="F204" s="52"/>
      <c r="G204" s="50"/>
      <c r="H204" s="50"/>
      <c r="I204" s="44" t="s">
        <v>239</v>
      </c>
      <c r="J204" s="43"/>
      <c r="K204" s="50"/>
      <c r="L204" s="50"/>
      <c r="M204" s="50"/>
      <c r="N204" s="50"/>
    </row>
    <row r="205" spans="1:17" ht="15.5" x14ac:dyDescent="0.35">
      <c r="A205" s="41">
        <v>36</v>
      </c>
      <c r="B205" s="41" t="str">
        <f t="shared" si="18"/>
        <v>Oa Stream_Stream_no</v>
      </c>
      <c r="C205" s="42" t="s">
        <v>304</v>
      </c>
      <c r="D205" s="52" t="s">
        <v>80</v>
      </c>
      <c r="E205" s="57" t="s">
        <v>335</v>
      </c>
      <c r="F205" s="52"/>
      <c r="G205" s="50"/>
      <c r="H205" s="50"/>
      <c r="I205" s="44" t="s">
        <v>239</v>
      </c>
      <c r="J205" s="43"/>
      <c r="K205" s="50"/>
      <c r="L205" s="50"/>
      <c r="M205" s="50"/>
      <c r="N205" s="50"/>
    </row>
    <row r="206" spans="1:17" ht="15.5" x14ac:dyDescent="0.35">
      <c r="A206" s="38" t="s">
        <v>229</v>
      </c>
      <c r="B206" s="41" t="str">
        <f t="shared" si="18"/>
        <v>Village_Stream_Date</v>
      </c>
      <c r="C206" s="38" t="s">
        <v>0</v>
      </c>
      <c r="D206" s="38" t="s">
        <v>80</v>
      </c>
      <c r="E206" s="38" t="s">
        <v>69</v>
      </c>
      <c r="F206" s="38" t="s">
        <v>230</v>
      </c>
      <c r="G206" s="38" t="s">
        <v>231</v>
      </c>
      <c r="H206" s="38" t="s">
        <v>232</v>
      </c>
      <c r="I206" s="44" t="s">
        <v>239</v>
      </c>
      <c r="J206" s="38" t="s">
        <v>233</v>
      </c>
      <c r="K206" s="38" t="s">
        <v>234</v>
      </c>
      <c r="L206" s="38" t="s">
        <v>235</v>
      </c>
      <c r="M206" s="38" t="s">
        <v>236</v>
      </c>
      <c r="N206" s="38" t="s">
        <v>237</v>
      </c>
      <c r="Q206" s="38"/>
    </row>
    <row r="207" spans="1:17" ht="15.5" x14ac:dyDescent="0.35">
      <c r="A207" s="41">
        <v>1</v>
      </c>
      <c r="B207" s="41" t="str">
        <f t="shared" si="18"/>
        <v>Fagamalo_Matavai_42773</v>
      </c>
      <c r="C207" s="42" t="s">
        <v>85</v>
      </c>
      <c r="D207" s="42" t="s">
        <v>86</v>
      </c>
      <c r="E207" s="53">
        <v>42773</v>
      </c>
      <c r="F207" s="43">
        <v>0.43055555555555558</v>
      </c>
      <c r="G207" s="41">
        <v>14</v>
      </c>
      <c r="H207" s="41">
        <v>4</v>
      </c>
      <c r="I207" s="44" t="s">
        <v>239</v>
      </c>
      <c r="J207" s="41"/>
      <c r="K207" s="43">
        <v>0.47152777777777777</v>
      </c>
      <c r="L207" s="43">
        <f>K207-F207</f>
        <v>4.0972222222222188E-2</v>
      </c>
      <c r="M207" s="46"/>
      <c r="N207" s="41" t="s">
        <v>336</v>
      </c>
      <c r="Q207" s="41"/>
    </row>
    <row r="208" spans="1:17" ht="15.5" x14ac:dyDescent="0.35">
      <c r="A208" s="41">
        <v>2</v>
      </c>
      <c r="B208" s="41" t="str">
        <f t="shared" si="18"/>
        <v>Maloata_Maloata_42773</v>
      </c>
      <c r="C208" s="42" t="s">
        <v>88</v>
      </c>
      <c r="D208" s="42" t="s">
        <v>88</v>
      </c>
      <c r="E208" s="53">
        <v>42773</v>
      </c>
      <c r="F208" s="43">
        <v>0.44027777777777777</v>
      </c>
      <c r="G208" s="41">
        <v>83</v>
      </c>
      <c r="H208" s="41">
        <v>4</v>
      </c>
      <c r="I208" s="44" t="s">
        <v>239</v>
      </c>
      <c r="J208" s="41"/>
      <c r="K208" s="43">
        <v>0.47152777777777777</v>
      </c>
      <c r="L208" s="43">
        <f>K208-F208</f>
        <v>3.125E-2</v>
      </c>
      <c r="M208" s="46"/>
      <c r="N208" s="41" t="s">
        <v>337</v>
      </c>
      <c r="Q208" s="41"/>
    </row>
    <row r="209" spans="1:17" ht="15.5" x14ac:dyDescent="0.35">
      <c r="A209" s="41">
        <v>3</v>
      </c>
      <c r="B209" s="41" t="str">
        <f t="shared" si="18"/>
        <v>Poloa_Vaitele_42773</v>
      </c>
      <c r="C209" s="42" t="s">
        <v>7</v>
      </c>
      <c r="D209" s="42" t="s">
        <v>94</v>
      </c>
      <c r="E209" s="53">
        <v>42773</v>
      </c>
      <c r="F209" s="43">
        <v>0.45833333333333331</v>
      </c>
      <c r="G209" s="41">
        <v>17</v>
      </c>
      <c r="H209" s="41">
        <v>4</v>
      </c>
      <c r="I209" s="44" t="s">
        <v>239</v>
      </c>
      <c r="J209" s="41"/>
      <c r="K209" s="43">
        <v>0.47152777777777777</v>
      </c>
      <c r="L209" s="43">
        <f>K209-F209</f>
        <v>1.3194444444444453E-2</v>
      </c>
      <c r="M209" s="46"/>
      <c r="N209" s="41" t="s">
        <v>330</v>
      </c>
      <c r="Q209" s="41"/>
    </row>
    <row r="210" spans="1:17" ht="15.5" x14ac:dyDescent="0.35">
      <c r="A210" s="41">
        <v>4</v>
      </c>
      <c r="B210" s="41" t="str">
        <f t="shared" si="18"/>
        <v>Amanave_Puna_42773</v>
      </c>
      <c r="C210" s="42" t="s">
        <v>3</v>
      </c>
      <c r="D210" s="42" t="s">
        <v>82</v>
      </c>
      <c r="E210" s="53">
        <v>42773</v>
      </c>
      <c r="F210" s="43">
        <v>0.48055555555555557</v>
      </c>
      <c r="G210" s="41">
        <v>21.5</v>
      </c>
      <c r="H210" s="41">
        <v>3</v>
      </c>
      <c r="I210" s="44" t="s">
        <v>239</v>
      </c>
      <c r="J210" s="41"/>
      <c r="K210" s="43">
        <v>0.47152777777777777</v>
      </c>
      <c r="L210" s="43">
        <f t="shared" ref="L210:L218" si="20">F210-K210</f>
        <v>9.0277777777778012E-3</v>
      </c>
      <c r="M210" s="46"/>
      <c r="N210" s="41"/>
      <c r="Q210" s="41"/>
    </row>
    <row r="211" spans="1:17" ht="15.5" x14ac:dyDescent="0.35">
      <c r="A211" s="41">
        <v>5</v>
      </c>
      <c r="B211" s="41" t="str">
        <f t="shared" si="18"/>
        <v>Amanave_Laloafu_42773</v>
      </c>
      <c r="C211" s="42" t="s">
        <v>3</v>
      </c>
      <c r="D211" s="42" t="s">
        <v>81</v>
      </c>
      <c r="E211" s="53">
        <v>42773</v>
      </c>
      <c r="F211" s="43">
        <v>0.49027777777777781</v>
      </c>
      <c r="G211" s="41">
        <v>11</v>
      </c>
      <c r="H211" s="41">
        <v>4</v>
      </c>
      <c r="I211" s="44" t="s">
        <v>239</v>
      </c>
      <c r="J211" s="41"/>
      <c r="K211" s="43">
        <v>0.47152777777777777</v>
      </c>
      <c r="L211" s="43">
        <f t="shared" si="20"/>
        <v>1.8750000000000044E-2</v>
      </c>
      <c r="M211" s="46"/>
      <c r="N211" s="41" t="s">
        <v>338</v>
      </c>
      <c r="Q211" s="41"/>
    </row>
    <row r="212" spans="1:17" ht="15.5" x14ac:dyDescent="0.35">
      <c r="A212" s="41">
        <v>6</v>
      </c>
      <c r="B212" s="41" t="str">
        <f t="shared" si="18"/>
        <v>Nua-Seetaga_Saonapule_42773</v>
      </c>
      <c r="C212" s="42" t="s">
        <v>6</v>
      </c>
      <c r="D212" s="42" t="s">
        <v>91</v>
      </c>
      <c r="E212" s="53">
        <v>42773</v>
      </c>
      <c r="F212" s="43">
        <v>0.49861111111111112</v>
      </c>
      <c r="G212" s="41">
        <v>25.5</v>
      </c>
      <c r="H212" s="41">
        <v>4</v>
      </c>
      <c r="I212" s="44" t="s">
        <v>239</v>
      </c>
      <c r="J212" s="41"/>
      <c r="K212" s="43">
        <v>0.47152777777777777</v>
      </c>
      <c r="L212" s="43">
        <f t="shared" si="20"/>
        <v>2.7083333333333348E-2</v>
      </c>
      <c r="M212" s="46"/>
      <c r="N212" s="41"/>
      <c r="Q212" s="41"/>
    </row>
    <row r="213" spans="1:17" ht="15.5" x14ac:dyDescent="0.35">
      <c r="A213" s="41">
        <v>7</v>
      </c>
      <c r="B213" s="41" t="str">
        <f t="shared" si="18"/>
        <v>Asili_Asili_42773</v>
      </c>
      <c r="C213" s="42" t="s">
        <v>83</v>
      </c>
      <c r="D213" s="42" t="s">
        <v>83</v>
      </c>
      <c r="E213" s="53">
        <v>42773</v>
      </c>
      <c r="F213" s="43">
        <v>0.51388888888888895</v>
      </c>
      <c r="G213" s="41">
        <v>26</v>
      </c>
      <c r="H213" s="41">
        <v>4</v>
      </c>
      <c r="I213" s="44" t="s">
        <v>239</v>
      </c>
      <c r="J213" s="41"/>
      <c r="K213" s="43">
        <v>0.47152777777777777</v>
      </c>
      <c r="L213" s="43">
        <f t="shared" si="20"/>
        <v>4.2361111111111183E-2</v>
      </c>
      <c r="M213" s="46"/>
      <c r="N213" s="47"/>
      <c r="Q213" s="41"/>
    </row>
    <row r="214" spans="1:17" ht="15.5" x14ac:dyDescent="0.35">
      <c r="A214" s="41">
        <v>8</v>
      </c>
      <c r="B214" s="41" t="str">
        <f t="shared" si="18"/>
        <v>Amaluia_Vaipuna_42773</v>
      </c>
      <c r="C214" s="42" t="s">
        <v>2</v>
      </c>
      <c r="D214" s="42" t="s">
        <v>79</v>
      </c>
      <c r="E214" s="53">
        <v>42773</v>
      </c>
      <c r="F214" s="43">
        <v>0.52083333333333337</v>
      </c>
      <c r="G214" s="41">
        <v>10.5</v>
      </c>
      <c r="H214" s="41">
        <v>4</v>
      </c>
      <c r="I214" s="44" t="s">
        <v>239</v>
      </c>
      <c r="J214" s="41"/>
      <c r="K214" s="43">
        <v>0.47152777777777777</v>
      </c>
      <c r="L214" s="43">
        <f t="shared" si="20"/>
        <v>4.9305555555555602E-2</v>
      </c>
      <c r="M214" s="46"/>
      <c r="N214" s="41" t="s">
        <v>339</v>
      </c>
      <c r="Q214" s="41"/>
    </row>
    <row r="215" spans="1:17" ht="15.5" x14ac:dyDescent="0.35">
      <c r="A215" s="41">
        <v>9</v>
      </c>
      <c r="B215" s="41" t="str">
        <f t="shared" si="18"/>
        <v>Leone_Leafu_42773</v>
      </c>
      <c r="C215" s="42" t="s">
        <v>5</v>
      </c>
      <c r="D215" s="42" t="s">
        <v>87</v>
      </c>
      <c r="E215" s="53">
        <v>42773</v>
      </c>
      <c r="F215" s="43">
        <v>0.53819444444444442</v>
      </c>
      <c r="G215" s="41">
        <v>13.5</v>
      </c>
      <c r="H215" s="41">
        <v>4</v>
      </c>
      <c r="I215" s="44">
        <v>0</v>
      </c>
      <c r="J215" s="41"/>
      <c r="K215" s="43">
        <v>0.47152777777777777</v>
      </c>
      <c r="L215" s="43">
        <f t="shared" si="20"/>
        <v>6.6666666666666652E-2</v>
      </c>
      <c r="M215" s="46"/>
      <c r="N215" s="41" t="s">
        <v>340</v>
      </c>
      <c r="Q215" s="41"/>
    </row>
    <row r="216" spans="1:17" ht="15.5" x14ac:dyDescent="0.35">
      <c r="A216" s="41">
        <v>10</v>
      </c>
      <c r="B216" s="41" t="str">
        <f t="shared" si="18"/>
        <v>Nuuuli_Amalie_42773</v>
      </c>
      <c r="C216" s="42" t="s">
        <v>92</v>
      </c>
      <c r="D216" s="42" t="s">
        <v>93</v>
      </c>
      <c r="E216" s="53">
        <v>42773</v>
      </c>
      <c r="F216" s="43">
        <v>0.5625</v>
      </c>
      <c r="G216" s="41">
        <v>11</v>
      </c>
      <c r="H216" s="41">
        <v>4</v>
      </c>
      <c r="I216" s="44" t="s">
        <v>239</v>
      </c>
      <c r="J216" s="41"/>
      <c r="K216" s="43">
        <v>0.47152777777777777</v>
      </c>
      <c r="L216" s="43">
        <f t="shared" si="20"/>
        <v>9.0972222222222232E-2</v>
      </c>
      <c r="M216" s="46"/>
      <c r="N216" s="41"/>
      <c r="Q216" s="41"/>
    </row>
    <row r="217" spans="1:17" ht="15.5" x14ac:dyDescent="0.35">
      <c r="A217" s="41">
        <v>11</v>
      </c>
      <c r="B217" s="41" t="str">
        <f t="shared" si="18"/>
        <v>Matuu_Afuelo_42773</v>
      </c>
      <c r="C217" s="42" t="s">
        <v>89</v>
      </c>
      <c r="D217" s="42" t="s">
        <v>90</v>
      </c>
      <c r="E217" s="53">
        <v>42773</v>
      </c>
      <c r="F217" s="43">
        <v>0.56805555555555554</v>
      </c>
      <c r="G217" s="41">
        <v>16</v>
      </c>
      <c r="H217" s="41">
        <v>4</v>
      </c>
      <c r="I217" s="44" t="s">
        <v>239</v>
      </c>
      <c r="J217" s="41"/>
      <c r="K217" s="43">
        <v>0.47152777777777777</v>
      </c>
      <c r="L217" s="43">
        <f t="shared" si="20"/>
        <v>9.6527777777777768E-2</v>
      </c>
      <c r="M217" s="46"/>
      <c r="N217" s="41" t="s">
        <v>289</v>
      </c>
      <c r="Q217" s="41"/>
    </row>
    <row r="218" spans="1:17" ht="15.5" x14ac:dyDescent="0.35">
      <c r="A218" s="41">
        <v>12</v>
      </c>
      <c r="B218" s="41" t="str">
        <f t="shared" si="18"/>
        <v>Fagaalu_Fagaalu_42773</v>
      </c>
      <c r="C218" s="42" t="s">
        <v>4</v>
      </c>
      <c r="D218" s="42" t="s">
        <v>4</v>
      </c>
      <c r="E218" s="53">
        <v>42773</v>
      </c>
      <c r="F218" s="43">
        <v>0.57500000000000007</v>
      </c>
      <c r="G218" s="41">
        <v>13</v>
      </c>
      <c r="H218" s="41">
        <v>4</v>
      </c>
      <c r="I218" s="44" t="s">
        <v>239</v>
      </c>
      <c r="J218" s="41"/>
      <c r="K218" s="43">
        <v>0.47152777777777777</v>
      </c>
      <c r="L218" s="43">
        <f t="shared" si="20"/>
        <v>0.1034722222222223</v>
      </c>
      <c r="M218" s="46"/>
      <c r="N218" s="41" t="s">
        <v>341</v>
      </c>
      <c r="Q218" s="41"/>
    </row>
    <row r="219" spans="1:17" ht="15.5" x14ac:dyDescent="0.35">
      <c r="A219" s="41">
        <v>13</v>
      </c>
      <c r="B219" s="41" t="str">
        <f t="shared" si="18"/>
        <v>Fagaalu_no name_42773</v>
      </c>
      <c r="C219" s="42" t="s">
        <v>4</v>
      </c>
      <c r="D219" s="42" t="s">
        <v>243</v>
      </c>
      <c r="E219" s="53">
        <v>42773</v>
      </c>
      <c r="F219" s="56"/>
      <c r="G219" s="41"/>
      <c r="H219" s="41"/>
      <c r="I219" s="44" t="s">
        <v>239</v>
      </c>
      <c r="J219" s="41"/>
      <c r="K219" s="56">
        <v>0.47152777777777777</v>
      </c>
      <c r="L219" s="56" t="s">
        <v>291</v>
      </c>
      <c r="M219" s="46"/>
      <c r="N219" s="41"/>
      <c r="Q219" s="41"/>
    </row>
    <row r="220" spans="1:17" ht="15.5" x14ac:dyDescent="0.35">
      <c r="A220" s="41">
        <v>14</v>
      </c>
      <c r="B220" s="41" t="str">
        <f t="shared" si="18"/>
        <v>Amouli_Televai_42774</v>
      </c>
      <c r="C220" s="42" t="s">
        <v>9</v>
      </c>
      <c r="D220" s="42" t="s">
        <v>100</v>
      </c>
      <c r="E220" s="57">
        <v>42774</v>
      </c>
      <c r="F220" s="43">
        <v>0.51111111111111118</v>
      </c>
      <c r="G220" s="41">
        <v>53</v>
      </c>
      <c r="H220" s="41">
        <v>2</v>
      </c>
      <c r="I220" s="44">
        <v>0</v>
      </c>
      <c r="J220" s="41"/>
      <c r="K220" s="43">
        <v>0.50624999999999998</v>
      </c>
      <c r="L220" s="43">
        <f t="shared" ref="L220:L228" si="21">K220-F220</f>
        <v>-4.8611111111112049E-3</v>
      </c>
      <c r="M220" s="46"/>
      <c r="N220" s="64" t="s">
        <v>342</v>
      </c>
      <c r="Q220" s="41"/>
    </row>
    <row r="221" spans="1:17" ht="15.5" x14ac:dyDescent="0.35">
      <c r="A221" s="41">
        <v>16</v>
      </c>
      <c r="B221" s="41" t="str">
        <f t="shared" si="18"/>
        <v>Aoa_Tapua_42774</v>
      </c>
      <c r="C221" s="42" t="s">
        <v>15</v>
      </c>
      <c r="D221" s="42" t="s">
        <v>101</v>
      </c>
      <c r="E221" s="57">
        <v>42774</v>
      </c>
      <c r="F221" s="43">
        <v>0.53611111111111109</v>
      </c>
      <c r="G221" s="41">
        <v>12</v>
      </c>
      <c r="H221" s="41">
        <v>2</v>
      </c>
      <c r="I221" s="44">
        <v>0</v>
      </c>
      <c r="J221" s="41"/>
      <c r="K221" s="43">
        <v>0.50624999999999998</v>
      </c>
      <c r="L221" s="43">
        <f t="shared" si="21"/>
        <v>-2.9861111111111116E-2</v>
      </c>
      <c r="M221" s="46"/>
      <c r="N221" s="65"/>
      <c r="Q221" s="41"/>
    </row>
    <row r="222" spans="1:17" ht="15.5" x14ac:dyDescent="0.35">
      <c r="A222" s="41">
        <v>17</v>
      </c>
      <c r="B222" s="41" t="str">
        <f t="shared" si="18"/>
        <v>Aoa_Vaitolu_42774</v>
      </c>
      <c r="C222" s="42" t="s">
        <v>15</v>
      </c>
      <c r="D222" s="42" t="s">
        <v>102</v>
      </c>
      <c r="E222" s="57">
        <v>42774</v>
      </c>
      <c r="F222" s="43">
        <v>0.54097222222222219</v>
      </c>
      <c r="G222" s="41">
        <v>0.25</v>
      </c>
      <c r="H222" s="41">
        <v>2</v>
      </c>
      <c r="I222" s="44">
        <v>0</v>
      </c>
      <c r="J222" s="41"/>
      <c r="K222" s="43">
        <v>0.50624999999999998</v>
      </c>
      <c r="L222" s="43">
        <f t="shared" si="21"/>
        <v>-3.472222222222221E-2</v>
      </c>
      <c r="M222" s="46"/>
      <c r="N222" s="65"/>
      <c r="Q222" s="41"/>
    </row>
    <row r="223" spans="1:17" ht="15.5" x14ac:dyDescent="0.35">
      <c r="A223" s="41">
        <v>15</v>
      </c>
      <c r="B223" s="41" t="str">
        <f t="shared" si="18"/>
        <v>Amouli_Laloi_42774</v>
      </c>
      <c r="C223" s="42" t="s">
        <v>9</v>
      </c>
      <c r="D223" s="42" t="s">
        <v>99</v>
      </c>
      <c r="E223" s="57">
        <v>42774</v>
      </c>
      <c r="F223" s="43">
        <v>0.55208333333333337</v>
      </c>
      <c r="G223" s="41">
        <v>15</v>
      </c>
      <c r="H223" s="41">
        <v>2</v>
      </c>
      <c r="I223" s="44">
        <v>0</v>
      </c>
      <c r="J223" s="41"/>
      <c r="K223" s="43">
        <v>0.50624999999999998</v>
      </c>
      <c r="L223" s="43">
        <f t="shared" si="21"/>
        <v>-4.5833333333333393E-2</v>
      </c>
      <c r="M223" s="46"/>
      <c r="N223" s="65" t="s">
        <v>343</v>
      </c>
      <c r="Q223" s="41"/>
    </row>
    <row r="224" spans="1:17" ht="15.5" x14ac:dyDescent="0.35">
      <c r="A224" s="41">
        <v>18</v>
      </c>
      <c r="B224" s="41" t="str">
        <f t="shared" si="18"/>
        <v>Alofau_Nuu_42774</v>
      </c>
      <c r="C224" s="42" t="s">
        <v>96</v>
      </c>
      <c r="D224" s="42" t="s">
        <v>98</v>
      </c>
      <c r="E224" s="57">
        <v>42774</v>
      </c>
      <c r="F224" s="43">
        <v>0.61805555555555558</v>
      </c>
      <c r="G224" s="41">
        <v>3</v>
      </c>
      <c r="H224" s="41">
        <v>3</v>
      </c>
      <c r="I224" s="44">
        <v>0</v>
      </c>
      <c r="J224" s="41"/>
      <c r="K224" s="43">
        <v>0.50624999999999998</v>
      </c>
      <c r="L224" s="43">
        <f t="shared" si="21"/>
        <v>-0.1118055555555556</v>
      </c>
      <c r="M224" s="46"/>
      <c r="N224" s="66"/>
      <c r="Q224" s="41"/>
    </row>
    <row r="225" spans="1:17" ht="15.5" x14ac:dyDescent="0.35">
      <c r="A225" s="41">
        <v>19</v>
      </c>
      <c r="B225" s="41" t="str">
        <f t="shared" si="18"/>
        <v>Alofau_Fogalilima_42774</v>
      </c>
      <c r="C225" s="42" t="s">
        <v>96</v>
      </c>
      <c r="D225" s="42" t="s">
        <v>97</v>
      </c>
      <c r="E225" s="57">
        <v>42774</v>
      </c>
      <c r="F225" s="43">
        <v>0.62569444444444444</v>
      </c>
      <c r="G225" s="41">
        <v>25</v>
      </c>
      <c r="H225" s="41">
        <v>2</v>
      </c>
      <c r="I225" s="44">
        <v>1</v>
      </c>
      <c r="J225" s="41"/>
      <c r="K225" s="43">
        <v>0.50624999999999998</v>
      </c>
      <c r="L225" s="43">
        <f t="shared" si="21"/>
        <v>-0.11944444444444446</v>
      </c>
      <c r="M225" s="46"/>
      <c r="N225" s="47"/>
      <c r="Q225" s="41"/>
    </row>
    <row r="226" spans="1:17" ht="15.5" x14ac:dyDescent="0.35">
      <c r="A226" s="41">
        <v>20</v>
      </c>
      <c r="B226" s="41" t="str">
        <f t="shared" si="18"/>
        <v>Masausi_Vaipito_42774</v>
      </c>
      <c r="C226" s="42" t="s">
        <v>107</v>
      </c>
      <c r="D226" s="42" t="s">
        <v>109</v>
      </c>
      <c r="E226" s="57">
        <v>42774</v>
      </c>
      <c r="F226" s="43">
        <v>0.42986111111111108</v>
      </c>
      <c r="G226" s="41">
        <v>39</v>
      </c>
      <c r="H226" s="41">
        <v>2</v>
      </c>
      <c r="I226" s="44">
        <v>0</v>
      </c>
      <c r="J226" s="41"/>
      <c r="K226" s="43">
        <v>0.50624999999999998</v>
      </c>
      <c r="L226" s="43">
        <f t="shared" si="21"/>
        <v>7.6388888888888895E-2</v>
      </c>
      <c r="M226" s="46"/>
      <c r="N226" s="47" t="s">
        <v>344</v>
      </c>
      <c r="Q226" s="41"/>
    </row>
    <row r="227" spans="1:17" ht="15.5" x14ac:dyDescent="0.35">
      <c r="A227" s="41">
        <v>21</v>
      </c>
      <c r="B227" s="41" t="str">
        <f t="shared" si="18"/>
        <v>Masausi_Panata_42774</v>
      </c>
      <c r="C227" s="42" t="s">
        <v>107</v>
      </c>
      <c r="D227" s="42" t="s">
        <v>108</v>
      </c>
      <c r="E227" s="57">
        <v>42774</v>
      </c>
      <c r="F227" s="43">
        <v>0.44444444444444442</v>
      </c>
      <c r="G227" s="41">
        <v>4</v>
      </c>
      <c r="H227" s="41">
        <v>3</v>
      </c>
      <c r="I227" s="44">
        <v>0</v>
      </c>
      <c r="J227" s="41"/>
      <c r="K227" s="43">
        <v>0.50624999999999998</v>
      </c>
      <c r="L227" s="43">
        <f t="shared" si="21"/>
        <v>6.1805555555555558E-2</v>
      </c>
      <c r="M227" s="46"/>
      <c r="N227" s="47"/>
      <c r="Q227" s="41"/>
    </row>
    <row r="228" spans="1:17" ht="15.5" x14ac:dyDescent="0.35">
      <c r="A228" s="41">
        <v>22</v>
      </c>
      <c r="B228" s="41" t="str">
        <f t="shared" si="18"/>
        <v>Masefau_Talaloa_42774</v>
      </c>
      <c r="C228" s="42" t="s">
        <v>110</v>
      </c>
      <c r="D228" s="42" t="s">
        <v>111</v>
      </c>
      <c r="E228" s="57">
        <v>42774</v>
      </c>
      <c r="F228" s="43">
        <v>0.46527777777777773</v>
      </c>
      <c r="G228" s="41">
        <v>8</v>
      </c>
      <c r="H228" s="41">
        <v>3</v>
      </c>
      <c r="I228" s="44">
        <v>0</v>
      </c>
      <c r="J228" s="41"/>
      <c r="K228" s="43">
        <v>0.50624999999999998</v>
      </c>
      <c r="L228" s="43">
        <f t="shared" si="21"/>
        <v>4.0972222222222243E-2</v>
      </c>
      <c r="M228" s="46"/>
      <c r="N228" s="47"/>
      <c r="Q228" s="41"/>
    </row>
    <row r="229" spans="1:17" ht="15.5" x14ac:dyDescent="0.35">
      <c r="A229" s="41">
        <v>23</v>
      </c>
      <c r="B229" s="41" t="str">
        <f t="shared" si="18"/>
        <v>Fagaitua_Tialu_42774</v>
      </c>
      <c r="C229" s="42" t="s">
        <v>103</v>
      </c>
      <c r="D229" s="42" t="s">
        <v>104</v>
      </c>
      <c r="E229" s="57">
        <v>42774</v>
      </c>
      <c r="F229" s="43">
        <v>0.49513888888888885</v>
      </c>
      <c r="G229" s="41">
        <v>13</v>
      </c>
      <c r="H229" s="41">
        <v>3</v>
      </c>
      <c r="I229" s="44">
        <v>0</v>
      </c>
      <c r="J229" s="41"/>
      <c r="K229" s="43">
        <v>0.50624999999999998</v>
      </c>
      <c r="L229" s="43">
        <f>F229-K229</f>
        <v>-1.1111111111111127E-2</v>
      </c>
      <c r="M229" s="46"/>
      <c r="N229" s="47"/>
      <c r="Q229" s="41"/>
    </row>
    <row r="230" spans="1:17" ht="15.5" x14ac:dyDescent="0.35">
      <c r="A230" s="41">
        <v>24</v>
      </c>
      <c r="B230" s="41" t="str">
        <f t="shared" si="18"/>
        <v>Fagaitua_Siapapa_42774</v>
      </c>
      <c r="C230" s="42" t="s">
        <v>103</v>
      </c>
      <c r="D230" s="42" t="s">
        <v>105</v>
      </c>
      <c r="E230" s="57">
        <v>42774</v>
      </c>
      <c r="F230" s="43">
        <v>0.4861111111111111</v>
      </c>
      <c r="G230" s="41">
        <v>1</v>
      </c>
      <c r="H230" s="41">
        <v>3</v>
      </c>
      <c r="I230" s="44">
        <v>0</v>
      </c>
      <c r="J230" s="41"/>
      <c r="K230" s="43">
        <v>0.50624999999999998</v>
      </c>
      <c r="L230" s="43">
        <f>F230-K230</f>
        <v>-2.0138888888888873E-2</v>
      </c>
      <c r="M230" s="46"/>
      <c r="N230" s="47"/>
      <c r="Q230" s="41"/>
    </row>
    <row r="231" spans="1:17" ht="15.5" x14ac:dyDescent="0.35">
      <c r="A231" s="41">
        <v>25</v>
      </c>
      <c r="B231" s="41" t="str">
        <f t="shared" si="18"/>
        <v>Amaua_no name_42774</v>
      </c>
      <c r="C231" s="42" t="s">
        <v>10</v>
      </c>
      <c r="D231" s="42" t="s">
        <v>243</v>
      </c>
      <c r="E231" s="57">
        <v>42774</v>
      </c>
      <c r="F231" s="43">
        <v>0.57986111111111105</v>
      </c>
      <c r="G231" s="41">
        <v>41</v>
      </c>
      <c r="H231" s="41">
        <v>3</v>
      </c>
      <c r="I231" s="44">
        <v>0</v>
      </c>
      <c r="J231" s="41"/>
      <c r="K231" s="43">
        <v>0.50624999999999998</v>
      </c>
      <c r="L231" s="43">
        <f>F231-K231</f>
        <v>7.3611111111111072E-2</v>
      </c>
      <c r="M231" s="46"/>
      <c r="N231" s="47" t="s">
        <v>345</v>
      </c>
      <c r="Q231" s="41"/>
    </row>
    <row r="232" spans="1:17" ht="15.5" x14ac:dyDescent="0.35">
      <c r="A232" s="41">
        <v>26</v>
      </c>
      <c r="B232" s="41" t="str">
        <f t="shared" si="18"/>
        <v>Alega_Alega_42774</v>
      </c>
      <c r="C232" s="42" t="s">
        <v>8</v>
      </c>
      <c r="D232" s="42" t="s">
        <v>8</v>
      </c>
      <c r="E232" s="57">
        <v>42774</v>
      </c>
      <c r="F232" s="43">
        <v>0.63472222222222219</v>
      </c>
      <c r="G232" s="41">
        <v>7</v>
      </c>
      <c r="H232" s="41">
        <v>4</v>
      </c>
      <c r="I232" s="44">
        <v>0</v>
      </c>
      <c r="J232" s="41"/>
      <c r="K232" s="43">
        <v>0.50624999999999998</v>
      </c>
      <c r="L232" s="43">
        <f>F232-K232</f>
        <v>0.12847222222222221</v>
      </c>
      <c r="M232" s="46"/>
      <c r="N232" s="47"/>
      <c r="Q232" s="41"/>
    </row>
    <row r="233" spans="1:17" ht="15.5" x14ac:dyDescent="0.35">
      <c r="A233" s="41">
        <v>27</v>
      </c>
      <c r="B233" s="41" t="str">
        <f t="shared" si="18"/>
        <v>Laulii_Vaitele_42774</v>
      </c>
      <c r="C233" s="42" t="s">
        <v>11</v>
      </c>
      <c r="D233" s="42" t="s">
        <v>94</v>
      </c>
      <c r="E233" s="57">
        <v>42774</v>
      </c>
      <c r="F233" s="43">
        <v>0.59652777777777777</v>
      </c>
      <c r="G233" s="41">
        <v>4</v>
      </c>
      <c r="H233" s="41">
        <v>3</v>
      </c>
      <c r="I233" s="44">
        <v>0</v>
      </c>
      <c r="J233" s="41"/>
      <c r="K233" s="43">
        <v>0.50624999999999998</v>
      </c>
      <c r="L233" s="49">
        <f>F233-K233</f>
        <v>9.027777777777779E-2</v>
      </c>
      <c r="M233" s="46"/>
      <c r="N233" s="47" t="s">
        <v>346</v>
      </c>
      <c r="Q233" s="41"/>
    </row>
    <row r="234" spans="1:17" ht="15.5" x14ac:dyDescent="0.35">
      <c r="A234" s="41">
        <v>31</v>
      </c>
      <c r="B234" s="41" t="str">
        <f t="shared" si="18"/>
        <v>Vatia_Gaoa_42775</v>
      </c>
      <c r="C234" s="42" t="s">
        <v>14</v>
      </c>
      <c r="D234" s="42" t="s">
        <v>122</v>
      </c>
      <c r="E234" s="53">
        <v>42775</v>
      </c>
      <c r="F234" s="43">
        <v>0.4548611111111111</v>
      </c>
      <c r="G234" s="41">
        <v>2.5</v>
      </c>
      <c r="H234" s="41">
        <v>4</v>
      </c>
      <c r="I234" s="44">
        <v>0</v>
      </c>
      <c r="J234" s="41"/>
      <c r="K234" s="43">
        <v>0.43472222222222223</v>
      </c>
      <c r="L234" s="49">
        <f t="shared" ref="L234:L239" si="22">K234-F234</f>
        <v>-2.0138888888888873E-2</v>
      </c>
      <c r="M234" s="46"/>
      <c r="N234" s="47"/>
      <c r="Q234" s="41"/>
    </row>
    <row r="235" spans="1:17" ht="15.5" x14ac:dyDescent="0.35">
      <c r="A235" s="41">
        <v>30</v>
      </c>
      <c r="B235" s="41" t="str">
        <f t="shared" si="18"/>
        <v>Vatia_Lausaa_42775</v>
      </c>
      <c r="C235" s="42" t="s">
        <v>14</v>
      </c>
      <c r="D235" s="42" t="s">
        <v>123</v>
      </c>
      <c r="E235" s="53">
        <v>42775</v>
      </c>
      <c r="F235" s="43">
        <v>0.46180555555555558</v>
      </c>
      <c r="G235" s="41">
        <v>26</v>
      </c>
      <c r="H235" s="41">
        <v>1</v>
      </c>
      <c r="I235" s="44">
        <v>0</v>
      </c>
      <c r="J235" s="41"/>
      <c r="K235" s="43">
        <v>0.43472222222222223</v>
      </c>
      <c r="L235" s="49">
        <f t="shared" si="22"/>
        <v>-2.7083333333333348E-2</v>
      </c>
      <c r="M235" s="46"/>
      <c r="N235" s="47"/>
      <c r="Q235" s="41"/>
    </row>
    <row r="236" spans="1:17" ht="15.5" x14ac:dyDescent="0.35">
      <c r="A236" s="41">
        <v>29</v>
      </c>
      <c r="B236" s="41" t="str">
        <f t="shared" si="18"/>
        <v>Vatia_Faatafe_42775</v>
      </c>
      <c r="C236" s="42" t="s">
        <v>14</v>
      </c>
      <c r="D236" s="42" t="s">
        <v>121</v>
      </c>
      <c r="E236" s="53">
        <v>42775</v>
      </c>
      <c r="F236" s="43">
        <v>0.44444444444444442</v>
      </c>
      <c r="G236" s="41">
        <v>6.75</v>
      </c>
      <c r="H236" s="41">
        <v>2</v>
      </c>
      <c r="I236" s="44">
        <v>0</v>
      </c>
      <c r="J236" s="41"/>
      <c r="K236" s="43">
        <v>0.43472222222222223</v>
      </c>
      <c r="L236" s="49">
        <f t="shared" si="22"/>
        <v>-9.7222222222221877E-3</v>
      </c>
      <c r="M236" s="46"/>
      <c r="N236" s="67"/>
      <c r="Q236" s="41"/>
    </row>
    <row r="237" spans="1:17" ht="15.5" x14ac:dyDescent="0.35">
      <c r="A237" s="41">
        <v>33</v>
      </c>
      <c r="B237" s="41" t="str">
        <f t="shared" si="18"/>
        <v>Amalau_Tiaiu_42775</v>
      </c>
      <c r="C237" s="42" t="s">
        <v>114</v>
      </c>
      <c r="D237" s="42" t="s">
        <v>115</v>
      </c>
      <c r="E237" s="53">
        <v>42775</v>
      </c>
      <c r="F237" s="43">
        <v>0.47222222222222227</v>
      </c>
      <c r="G237" s="41">
        <v>14</v>
      </c>
      <c r="H237" s="41">
        <v>4</v>
      </c>
      <c r="I237" s="44">
        <v>0</v>
      </c>
      <c r="J237" s="41"/>
      <c r="K237" s="43">
        <v>0.43472222222222223</v>
      </c>
      <c r="L237" s="49">
        <f t="shared" si="22"/>
        <v>-3.7500000000000033E-2</v>
      </c>
      <c r="M237" s="46"/>
      <c r="N237" s="47"/>
      <c r="Q237" s="41"/>
    </row>
    <row r="238" spans="1:17" ht="15.5" x14ac:dyDescent="0.35">
      <c r="A238" s="41">
        <v>32</v>
      </c>
      <c r="B238" s="41" t="str">
        <f t="shared" si="18"/>
        <v>Afono_Pago_42775</v>
      </c>
      <c r="C238" s="42" t="s">
        <v>12</v>
      </c>
      <c r="D238" s="42" t="s">
        <v>113</v>
      </c>
      <c r="E238" s="53">
        <v>42775</v>
      </c>
      <c r="F238" s="43">
        <v>0.4201388888888889</v>
      </c>
      <c r="G238" s="41">
        <v>12.75</v>
      </c>
      <c r="H238" s="41">
        <v>3</v>
      </c>
      <c r="I238" s="44">
        <v>0</v>
      </c>
      <c r="J238" s="41"/>
      <c r="K238" s="43">
        <v>0.43472222222222223</v>
      </c>
      <c r="L238" s="49">
        <f t="shared" si="22"/>
        <v>1.4583333333333337E-2</v>
      </c>
      <c r="M238" s="46"/>
      <c r="N238" s="47"/>
      <c r="Q238" s="41"/>
    </row>
    <row r="239" spans="1:17" ht="15.5" x14ac:dyDescent="0.35">
      <c r="A239" s="41">
        <v>28</v>
      </c>
      <c r="B239" s="41" t="str">
        <f t="shared" si="18"/>
        <v>Aua_Lalomauna_42775</v>
      </c>
      <c r="C239" s="42" t="s">
        <v>13</v>
      </c>
      <c r="D239" s="161" t="s">
        <v>116</v>
      </c>
      <c r="E239" s="53">
        <v>42775</v>
      </c>
      <c r="F239" s="43">
        <v>0.39930555555555558</v>
      </c>
      <c r="G239" s="41">
        <v>4.5</v>
      </c>
      <c r="H239" s="41">
        <v>2</v>
      </c>
      <c r="I239" s="44">
        <v>0</v>
      </c>
      <c r="J239" s="41"/>
      <c r="K239" s="43">
        <v>0.43472222222222223</v>
      </c>
      <c r="L239" s="49">
        <f t="shared" si="22"/>
        <v>3.5416666666666652E-2</v>
      </c>
      <c r="M239" s="46"/>
      <c r="N239" s="41"/>
      <c r="Q239" s="41"/>
    </row>
    <row r="240" spans="1:17" ht="15.5" x14ac:dyDescent="0.35">
      <c r="A240" s="41">
        <v>34</v>
      </c>
      <c r="B240" s="41" t="str">
        <f t="shared" si="18"/>
        <v>Fagasa_Leele_42775</v>
      </c>
      <c r="C240" s="42" t="s">
        <v>117</v>
      </c>
      <c r="D240" s="42" t="s">
        <v>118</v>
      </c>
      <c r="E240" s="53">
        <v>42775</v>
      </c>
      <c r="F240" s="43">
        <v>0.36805555555555558</v>
      </c>
      <c r="G240" s="41">
        <v>4.25</v>
      </c>
      <c r="H240" s="41">
        <v>4</v>
      </c>
      <c r="I240" s="44">
        <v>0</v>
      </c>
      <c r="J240" s="41"/>
      <c r="K240" s="43">
        <v>0.43472222222222223</v>
      </c>
      <c r="L240" s="43">
        <f>F240-K240</f>
        <v>-6.6666666666666652E-2</v>
      </c>
      <c r="M240" s="46"/>
      <c r="N240" s="41" t="s">
        <v>347</v>
      </c>
      <c r="Q240" s="41"/>
    </row>
    <row r="241" spans="1:17" ht="15.5" x14ac:dyDescent="0.35">
      <c r="A241" s="41">
        <v>35</v>
      </c>
      <c r="B241" s="41" t="str">
        <f t="shared" si="18"/>
        <v>Fagasa_Agasii_42775</v>
      </c>
      <c r="C241" s="42" t="s">
        <v>117</v>
      </c>
      <c r="D241" s="42" t="s">
        <v>119</v>
      </c>
      <c r="E241" s="53">
        <v>42775</v>
      </c>
      <c r="F241" s="43">
        <v>0.37847222222222227</v>
      </c>
      <c r="G241" s="41">
        <v>3</v>
      </c>
      <c r="H241" s="41">
        <v>2</v>
      </c>
      <c r="I241" s="44">
        <v>0</v>
      </c>
      <c r="J241" s="41"/>
      <c r="K241" s="43">
        <v>0.43472222222222223</v>
      </c>
      <c r="L241" s="43">
        <f>F241-K241</f>
        <v>-5.6249999999999967E-2</v>
      </c>
      <c r="M241" s="46"/>
      <c r="N241" s="41" t="s">
        <v>348</v>
      </c>
      <c r="Q241" s="41"/>
    </row>
    <row r="242" spans="1:17" ht="15.5" x14ac:dyDescent="0.35">
      <c r="A242" s="41">
        <v>38</v>
      </c>
      <c r="B242" s="41" t="str">
        <f t="shared" si="18"/>
        <v>Fagatele_Stream_</v>
      </c>
      <c r="C242" s="48" t="s">
        <v>106</v>
      </c>
      <c r="D242" s="60" t="s">
        <v>80</v>
      </c>
      <c r="E242" s="71"/>
      <c r="F242" s="60"/>
      <c r="G242" s="61"/>
      <c r="H242" s="61"/>
      <c r="I242" s="44" t="s">
        <v>239</v>
      </c>
      <c r="J242" s="49"/>
      <c r="K242" s="61"/>
      <c r="L242" s="50"/>
      <c r="M242" s="50"/>
      <c r="N242" s="50"/>
      <c r="Q242" s="61"/>
    </row>
    <row r="243" spans="1:17" ht="15.5" x14ac:dyDescent="0.35">
      <c r="A243" s="41">
        <v>39</v>
      </c>
      <c r="B243" s="41" t="str">
        <f t="shared" si="18"/>
        <v>Tafeu Stream_Stream_no</v>
      </c>
      <c r="C243" s="42" t="s">
        <v>306</v>
      </c>
      <c r="D243" s="52" t="s">
        <v>80</v>
      </c>
      <c r="E243" s="57" t="s">
        <v>335</v>
      </c>
      <c r="F243" s="52"/>
      <c r="G243" s="50"/>
      <c r="H243" s="50"/>
      <c r="I243" s="44" t="s">
        <v>239</v>
      </c>
      <c r="J243" s="43"/>
      <c r="K243" s="50"/>
      <c r="L243" s="50"/>
      <c r="M243" s="50"/>
      <c r="N243" s="50"/>
      <c r="Q243" s="50"/>
    </row>
    <row r="244" spans="1:17" ht="15.5" x14ac:dyDescent="0.35">
      <c r="A244" s="41">
        <v>36</v>
      </c>
      <c r="B244" s="41" t="str">
        <f t="shared" si="18"/>
        <v>Oa Stream_Stream_no</v>
      </c>
      <c r="C244" s="42" t="s">
        <v>304</v>
      </c>
      <c r="D244" s="52" t="s">
        <v>80</v>
      </c>
      <c r="E244" s="57" t="s">
        <v>335</v>
      </c>
      <c r="F244" s="52"/>
      <c r="G244" s="50"/>
      <c r="H244" s="50"/>
      <c r="I244" s="44" t="s">
        <v>239</v>
      </c>
      <c r="J244" s="43"/>
      <c r="K244" s="50"/>
      <c r="L244" s="50"/>
      <c r="M244" s="50"/>
      <c r="N244" s="50"/>
      <c r="Q244" s="50"/>
    </row>
    <row r="245" spans="1:17" ht="15.5" x14ac:dyDescent="0.35">
      <c r="A245" s="41">
        <v>37</v>
      </c>
      <c r="B245" s="41" t="str">
        <f t="shared" si="18"/>
        <v>Oa CS_CS_</v>
      </c>
      <c r="C245" s="42" t="s">
        <v>305</v>
      </c>
      <c r="D245" s="52" t="s">
        <v>16</v>
      </c>
      <c r="E245" s="57"/>
      <c r="F245" s="52"/>
      <c r="G245" s="50"/>
      <c r="H245" s="50"/>
      <c r="I245" s="44" t="s">
        <v>239</v>
      </c>
      <c r="J245" s="43"/>
      <c r="K245" s="50"/>
      <c r="L245" s="50"/>
      <c r="M245" s="50"/>
      <c r="N245" s="50"/>
      <c r="Q245" s="50"/>
    </row>
    <row r="246" spans="1:17" ht="15.5" x14ac:dyDescent="0.35">
      <c r="A246" s="41">
        <v>36</v>
      </c>
      <c r="B246" s="41" t="str">
        <f t="shared" si="18"/>
        <v>Poloa _CS_42774</v>
      </c>
      <c r="C246" s="50" t="s">
        <v>219</v>
      </c>
      <c r="D246" s="52" t="s">
        <v>16</v>
      </c>
      <c r="E246" s="57">
        <v>42774</v>
      </c>
      <c r="F246" s="52">
        <v>0.47222222222222227</v>
      </c>
      <c r="G246" s="50"/>
      <c r="H246" s="50">
        <v>3</v>
      </c>
      <c r="I246" s="44">
        <v>5</v>
      </c>
      <c r="J246" s="50"/>
      <c r="K246" s="43">
        <v>0.47152777777777777</v>
      </c>
      <c r="L246" s="49">
        <f>K246-F246</f>
        <v>-6.9444444444449749E-4</v>
      </c>
      <c r="M246" s="46"/>
      <c r="N246" s="50"/>
      <c r="Q246" s="50"/>
    </row>
    <row r="247" spans="1:17" ht="15.5" x14ac:dyDescent="0.35">
      <c r="A247" s="41">
        <v>37</v>
      </c>
      <c r="B247" s="41" t="str">
        <f t="shared" si="18"/>
        <v>Amanave_CS_42774</v>
      </c>
      <c r="C247" s="50" t="s">
        <v>3</v>
      </c>
      <c r="D247" s="52" t="s">
        <v>16</v>
      </c>
      <c r="E247" s="57">
        <v>42774</v>
      </c>
      <c r="F247" s="52">
        <v>0.48055555555555557</v>
      </c>
      <c r="G247" s="50"/>
      <c r="H247" s="50">
        <v>3</v>
      </c>
      <c r="I247" s="44">
        <v>6.333333333333333</v>
      </c>
      <c r="J247" s="50"/>
      <c r="K247" s="43">
        <v>0.47152777777777777</v>
      </c>
      <c r="L247" s="43">
        <f t="shared" ref="L247:L252" si="23">F247-K247</f>
        <v>9.0277777777778012E-3</v>
      </c>
      <c r="M247" s="46"/>
      <c r="N247" s="50"/>
      <c r="Q247" s="50"/>
    </row>
    <row r="248" spans="1:17" ht="15.5" x14ac:dyDescent="0.35">
      <c r="A248" s="41">
        <v>38</v>
      </c>
      <c r="B248" s="41" t="str">
        <f t="shared" si="18"/>
        <v>Nua_CS_42774</v>
      </c>
      <c r="C248" s="50" t="s">
        <v>323</v>
      </c>
      <c r="D248" s="52" t="s">
        <v>16</v>
      </c>
      <c r="E248" s="57">
        <v>42774</v>
      </c>
      <c r="F248" s="52">
        <v>0.50624999999999998</v>
      </c>
      <c r="G248" s="50"/>
      <c r="H248" s="50">
        <v>4</v>
      </c>
      <c r="I248" s="44">
        <v>5.333333333333333</v>
      </c>
      <c r="J248" s="50"/>
      <c r="K248" s="43">
        <v>0.47152777777777777</v>
      </c>
      <c r="L248" s="43">
        <f t="shared" si="23"/>
        <v>3.472222222222221E-2</v>
      </c>
      <c r="M248" s="46"/>
      <c r="N248" s="50"/>
      <c r="Q248" s="50"/>
    </row>
    <row r="249" spans="1:17" ht="15.5" x14ac:dyDescent="0.35">
      <c r="A249" s="41">
        <v>39</v>
      </c>
      <c r="B249" s="41" t="str">
        <f t="shared" si="18"/>
        <v>Amaluia_CS_42774</v>
      </c>
      <c r="C249" s="50" t="s">
        <v>2</v>
      </c>
      <c r="D249" s="52" t="s">
        <v>16</v>
      </c>
      <c r="E249" s="57">
        <v>42774</v>
      </c>
      <c r="F249" s="52">
        <v>0.52777777777777779</v>
      </c>
      <c r="G249" s="50"/>
      <c r="H249" s="50">
        <v>3</v>
      </c>
      <c r="I249" s="44">
        <v>25.333333333333332</v>
      </c>
      <c r="J249" s="50"/>
      <c r="K249" s="43">
        <v>0.47152777777777777</v>
      </c>
      <c r="L249" s="43">
        <f t="shared" si="23"/>
        <v>5.6250000000000022E-2</v>
      </c>
      <c r="M249" s="46"/>
      <c r="N249" s="50"/>
      <c r="Q249" s="50"/>
    </row>
    <row r="250" spans="1:17" ht="15.5" x14ac:dyDescent="0.35">
      <c r="A250" s="41">
        <v>40</v>
      </c>
      <c r="B250" s="41" t="str">
        <f t="shared" si="18"/>
        <v>Leone_CS_42775</v>
      </c>
      <c r="C250" s="50" t="s">
        <v>5</v>
      </c>
      <c r="D250" s="52" t="s">
        <v>16</v>
      </c>
      <c r="E250" s="57">
        <v>42775</v>
      </c>
      <c r="F250" s="52">
        <v>0.50347222222222221</v>
      </c>
      <c r="G250" s="50"/>
      <c r="H250" s="50">
        <v>3</v>
      </c>
      <c r="I250" s="44">
        <v>5.333333333333333</v>
      </c>
      <c r="J250" s="50"/>
      <c r="K250" s="43">
        <v>0.47152777777777777</v>
      </c>
      <c r="L250" s="43">
        <f t="shared" si="23"/>
        <v>3.1944444444444442E-2</v>
      </c>
      <c r="M250" s="46"/>
      <c r="N250" s="50" t="s">
        <v>349</v>
      </c>
      <c r="Q250" s="50"/>
    </row>
    <row r="251" spans="1:17" ht="15.5" x14ac:dyDescent="0.35">
      <c r="A251" s="41">
        <v>41</v>
      </c>
      <c r="B251" s="41" t="str">
        <f t="shared" si="18"/>
        <v>Fagaalu_CS_42774</v>
      </c>
      <c r="C251" s="50" t="s">
        <v>4</v>
      </c>
      <c r="D251" s="52" t="s">
        <v>16</v>
      </c>
      <c r="E251" s="57">
        <v>42774</v>
      </c>
      <c r="F251" s="52">
        <v>0.55208333333333337</v>
      </c>
      <c r="G251" s="50"/>
      <c r="H251" s="50">
        <v>4</v>
      </c>
      <c r="I251" s="44">
        <v>4.333333333333333</v>
      </c>
      <c r="J251" s="50"/>
      <c r="K251" s="43">
        <v>0.47152777777777777</v>
      </c>
      <c r="L251" s="43">
        <f t="shared" si="23"/>
        <v>8.0555555555555602E-2</v>
      </c>
      <c r="M251" s="46"/>
      <c r="N251" s="50" t="s">
        <v>350</v>
      </c>
      <c r="Q251" s="50"/>
    </row>
    <row r="252" spans="1:17" ht="15.5" x14ac:dyDescent="0.35">
      <c r="A252" s="41">
        <v>42</v>
      </c>
      <c r="B252" s="41" t="str">
        <f t="shared" si="18"/>
        <v>Fagaalu 2_CS_42774</v>
      </c>
      <c r="C252" s="50" t="s">
        <v>327</v>
      </c>
      <c r="D252" s="52" t="s">
        <v>16</v>
      </c>
      <c r="E252" s="57">
        <v>42774</v>
      </c>
      <c r="F252" s="52"/>
      <c r="G252" s="50"/>
      <c r="H252" s="50"/>
      <c r="I252" s="44" t="s">
        <v>239</v>
      </c>
      <c r="J252" s="50"/>
      <c r="K252" s="43">
        <v>0.47152777777777777</v>
      </c>
      <c r="L252" s="43">
        <f t="shared" si="23"/>
        <v>-0.47152777777777777</v>
      </c>
      <c r="M252" s="46"/>
      <c r="N252" s="50"/>
      <c r="Q252" s="50"/>
    </row>
    <row r="253" spans="1:17" ht="15.5" x14ac:dyDescent="0.35">
      <c r="A253" s="41">
        <v>43</v>
      </c>
      <c r="B253" s="41" t="str">
        <f t="shared" si="18"/>
        <v>Aoa_CS_42775</v>
      </c>
      <c r="C253" s="50" t="s">
        <v>15</v>
      </c>
      <c r="D253" s="52" t="s">
        <v>16</v>
      </c>
      <c r="E253" s="57">
        <v>42775</v>
      </c>
      <c r="F253" s="52">
        <v>0.50694444444444442</v>
      </c>
      <c r="G253" s="50"/>
      <c r="H253" s="61">
        <v>3</v>
      </c>
      <c r="I253" s="44">
        <v>0.66666666666666663</v>
      </c>
      <c r="J253" s="61"/>
      <c r="K253" s="43">
        <v>0.50624999999999998</v>
      </c>
      <c r="L253" s="49">
        <f>K253-F253</f>
        <v>-6.9444444444444198E-4</v>
      </c>
      <c r="M253" s="46"/>
      <c r="N253" s="50" t="s">
        <v>351</v>
      </c>
      <c r="Q253" s="50"/>
    </row>
    <row r="254" spans="1:17" ht="15.5" x14ac:dyDescent="0.35">
      <c r="A254" s="41">
        <v>44</v>
      </c>
      <c r="B254" s="41" t="str">
        <f t="shared" si="18"/>
        <v>Amouli_CS_42775</v>
      </c>
      <c r="C254" s="50" t="s">
        <v>9</v>
      </c>
      <c r="D254" s="52" t="s">
        <v>16</v>
      </c>
      <c r="E254" s="57">
        <v>42775</v>
      </c>
      <c r="F254" s="52">
        <v>0.55555555555555558</v>
      </c>
      <c r="G254" s="50"/>
      <c r="H254" s="50">
        <v>4</v>
      </c>
      <c r="I254" s="44">
        <v>0</v>
      </c>
      <c r="J254" s="50"/>
      <c r="K254" s="43">
        <v>0.50624999999999998</v>
      </c>
      <c r="L254" s="49">
        <f>K254-F254</f>
        <v>-4.9305555555555602E-2</v>
      </c>
      <c r="M254" s="46"/>
      <c r="N254" s="50"/>
      <c r="Q254" s="50"/>
    </row>
    <row r="255" spans="1:17" ht="15.5" x14ac:dyDescent="0.35">
      <c r="A255" s="41">
        <v>45</v>
      </c>
      <c r="B255" s="41" t="str">
        <f t="shared" si="18"/>
        <v>Amaua_CS_42775</v>
      </c>
      <c r="C255" s="50" t="s">
        <v>10</v>
      </c>
      <c r="D255" s="52" t="s">
        <v>16</v>
      </c>
      <c r="E255" s="57">
        <v>42775</v>
      </c>
      <c r="F255" s="52">
        <v>0.57291666666666663</v>
      </c>
      <c r="G255" s="50"/>
      <c r="H255" s="50">
        <v>4</v>
      </c>
      <c r="I255" s="44">
        <v>0</v>
      </c>
      <c r="J255" s="50"/>
      <c r="K255" s="43">
        <v>0.50624999999999998</v>
      </c>
      <c r="L255" s="43">
        <f>F255-K255</f>
        <v>6.6666666666666652E-2</v>
      </c>
      <c r="M255" s="46"/>
      <c r="N255" s="50" t="s">
        <v>352</v>
      </c>
      <c r="Q255" s="50"/>
    </row>
    <row r="256" spans="1:17" ht="15.5" x14ac:dyDescent="0.35">
      <c r="A256" s="41">
        <v>46</v>
      </c>
      <c r="B256" s="41" t="str">
        <f t="shared" si="18"/>
        <v>Alega_CS_42775</v>
      </c>
      <c r="C256" s="50" t="s">
        <v>8</v>
      </c>
      <c r="D256" s="52" t="s">
        <v>16</v>
      </c>
      <c r="E256" s="57">
        <v>42775</v>
      </c>
      <c r="F256" s="52">
        <v>0.58819444444444446</v>
      </c>
      <c r="G256" s="50"/>
      <c r="H256" s="50">
        <v>4</v>
      </c>
      <c r="I256" s="44">
        <v>0.33333333333333331</v>
      </c>
      <c r="J256" s="50"/>
      <c r="K256" s="43">
        <v>0.50624999999999998</v>
      </c>
      <c r="L256" s="43">
        <f>F256-K256</f>
        <v>8.1944444444444486E-2</v>
      </c>
      <c r="M256" s="46"/>
      <c r="N256" s="50"/>
      <c r="Q256" s="50"/>
    </row>
    <row r="257" spans="1:17" ht="15.5" x14ac:dyDescent="0.35">
      <c r="A257" s="41">
        <v>47</v>
      </c>
      <c r="B257" s="41" t="str">
        <f t="shared" si="18"/>
        <v>Laulii_CS_42775</v>
      </c>
      <c r="C257" s="50" t="s">
        <v>11</v>
      </c>
      <c r="D257" s="52" t="s">
        <v>16</v>
      </c>
      <c r="E257" s="57">
        <v>42775</v>
      </c>
      <c r="F257" s="52">
        <v>0.59652777777777777</v>
      </c>
      <c r="G257" s="50"/>
      <c r="H257" s="50">
        <v>4</v>
      </c>
      <c r="I257" s="44">
        <v>0</v>
      </c>
      <c r="J257" s="50"/>
      <c r="K257" s="43">
        <v>0.50624999999999998</v>
      </c>
      <c r="L257" s="43">
        <f>F257-K257</f>
        <v>9.027777777777779E-2</v>
      </c>
      <c r="M257" s="46"/>
      <c r="N257" s="50" t="s">
        <v>353</v>
      </c>
      <c r="Q257" s="50"/>
    </row>
    <row r="258" spans="1:17" ht="15.5" x14ac:dyDescent="0.35">
      <c r="A258" s="41">
        <v>48</v>
      </c>
      <c r="B258" s="41" t="str">
        <f t="shared" si="18"/>
        <v>Vatia_CS_42773</v>
      </c>
      <c r="C258" s="50" t="s">
        <v>14</v>
      </c>
      <c r="D258" s="52" t="s">
        <v>16</v>
      </c>
      <c r="E258" s="57">
        <v>42773</v>
      </c>
      <c r="F258" s="52">
        <v>0.44097222222222227</v>
      </c>
      <c r="G258" s="50"/>
      <c r="H258" s="50">
        <v>3</v>
      </c>
      <c r="I258" s="44">
        <v>1</v>
      </c>
      <c r="J258" s="50"/>
      <c r="K258" s="43">
        <v>0.43472222222222223</v>
      </c>
      <c r="L258" s="49">
        <f>K258-F258</f>
        <v>-6.2500000000000333E-3</v>
      </c>
      <c r="M258" s="46"/>
      <c r="N258" s="50" t="s">
        <v>354</v>
      </c>
      <c r="Q258" s="50"/>
    </row>
    <row r="259" spans="1:17" ht="15.5" x14ac:dyDescent="0.35">
      <c r="A259" s="41">
        <v>49</v>
      </c>
      <c r="B259" s="41" t="str">
        <f t="shared" ref="B259:B322" si="24">C259&amp;"_"&amp;D259&amp;"_"&amp;E259</f>
        <v>Afono_CS_42773</v>
      </c>
      <c r="C259" s="50" t="s">
        <v>12</v>
      </c>
      <c r="D259" s="52" t="s">
        <v>16</v>
      </c>
      <c r="E259" s="57">
        <v>42773</v>
      </c>
      <c r="F259" s="52">
        <v>0.4236111111111111</v>
      </c>
      <c r="G259" s="50"/>
      <c r="H259" s="50">
        <v>4</v>
      </c>
      <c r="I259" s="44">
        <v>0</v>
      </c>
      <c r="J259" s="50"/>
      <c r="K259" s="43">
        <v>0.43472222222222223</v>
      </c>
      <c r="L259" s="49">
        <f>K259-F259</f>
        <v>1.1111111111111127E-2</v>
      </c>
      <c r="M259" s="46"/>
      <c r="N259" s="50"/>
      <c r="Q259" s="50"/>
    </row>
    <row r="260" spans="1:17" ht="15.5" x14ac:dyDescent="0.35">
      <c r="A260" s="41">
        <v>50</v>
      </c>
      <c r="B260" s="41" t="str">
        <f t="shared" si="24"/>
        <v>Aua_CS_42773</v>
      </c>
      <c r="C260" s="50" t="s">
        <v>13</v>
      </c>
      <c r="D260" s="52" t="s">
        <v>16</v>
      </c>
      <c r="E260" s="57">
        <v>42773</v>
      </c>
      <c r="F260" s="52">
        <v>0.40625</v>
      </c>
      <c r="G260" s="50"/>
      <c r="H260" s="50">
        <v>3</v>
      </c>
      <c r="I260" s="44">
        <v>7.666666666666667</v>
      </c>
      <c r="J260" s="50"/>
      <c r="K260" s="43">
        <v>0.43472222222222223</v>
      </c>
      <c r="L260" s="49">
        <f>K260-F260</f>
        <v>2.8472222222222232E-2</v>
      </c>
      <c r="M260" s="46"/>
      <c r="N260" s="50"/>
      <c r="Q260" s="50"/>
    </row>
    <row r="261" spans="1:17" s="166" customFormat="1" ht="15.5" x14ac:dyDescent="0.35">
      <c r="A261" s="38" t="s">
        <v>229</v>
      </c>
      <c r="B261" s="164" t="str">
        <f t="shared" si="24"/>
        <v>Village_Stream_Date</v>
      </c>
      <c r="C261" s="38" t="s">
        <v>0</v>
      </c>
      <c r="D261" s="38" t="s">
        <v>80</v>
      </c>
      <c r="E261" s="38" t="s">
        <v>69</v>
      </c>
      <c r="F261" s="38" t="s">
        <v>230</v>
      </c>
      <c r="G261" s="38" t="s">
        <v>231</v>
      </c>
      <c r="H261" s="38" t="s">
        <v>232</v>
      </c>
      <c r="I261" s="165" t="s">
        <v>239</v>
      </c>
      <c r="J261" s="38" t="s">
        <v>233</v>
      </c>
      <c r="K261" s="38" t="s">
        <v>234</v>
      </c>
      <c r="L261" s="38" t="s">
        <v>235</v>
      </c>
      <c r="M261" s="38" t="s">
        <v>236</v>
      </c>
      <c r="N261" s="38" t="s">
        <v>237</v>
      </c>
      <c r="Q261" s="38"/>
    </row>
    <row r="262" spans="1:17" ht="15.5" x14ac:dyDescent="0.35">
      <c r="A262" s="41">
        <v>1</v>
      </c>
      <c r="B262" s="41" t="str">
        <f t="shared" si="24"/>
        <v>Fagamalo_Matavai_42801</v>
      </c>
      <c r="C262" s="42" t="s">
        <v>85</v>
      </c>
      <c r="D262" s="42" t="s">
        <v>86</v>
      </c>
      <c r="E262" s="53">
        <v>42801</v>
      </c>
      <c r="F262" s="43">
        <v>0.41666666666666669</v>
      </c>
      <c r="G262" s="41">
        <v>5.5</v>
      </c>
      <c r="H262" s="41">
        <v>4</v>
      </c>
      <c r="I262" s="44" t="s">
        <v>239</v>
      </c>
      <c r="J262" s="41"/>
      <c r="K262" s="43">
        <v>0.4375</v>
      </c>
      <c r="L262" s="43">
        <f>K262-F262</f>
        <v>2.0833333333333315E-2</v>
      </c>
      <c r="M262" s="46"/>
      <c r="N262" s="41"/>
      <c r="Q262" s="41"/>
    </row>
    <row r="263" spans="1:17" ht="15.5" x14ac:dyDescent="0.35">
      <c r="A263" s="41">
        <v>2</v>
      </c>
      <c r="B263" s="41" t="str">
        <f t="shared" si="24"/>
        <v>Maloata_Maloata_42801</v>
      </c>
      <c r="C263" s="42" t="s">
        <v>88</v>
      </c>
      <c r="D263" s="42" t="s">
        <v>88</v>
      </c>
      <c r="E263" s="53">
        <v>42801</v>
      </c>
      <c r="F263" s="43">
        <v>0.42638888888888887</v>
      </c>
      <c r="G263" s="41">
        <v>14.9</v>
      </c>
      <c r="H263" s="41">
        <v>4</v>
      </c>
      <c r="I263" s="44" t="s">
        <v>239</v>
      </c>
      <c r="J263" s="41"/>
      <c r="K263" s="43">
        <v>0.4375</v>
      </c>
      <c r="L263" s="43">
        <f>K263-F263</f>
        <v>1.1111111111111127E-2</v>
      </c>
      <c r="M263" s="46"/>
      <c r="N263" s="41"/>
      <c r="Q263" s="41"/>
    </row>
    <row r="264" spans="1:17" ht="15.5" x14ac:dyDescent="0.35">
      <c r="A264" s="41">
        <v>3</v>
      </c>
      <c r="B264" s="41" t="str">
        <f t="shared" si="24"/>
        <v>Poloa_Vaitele_42801</v>
      </c>
      <c r="C264" s="42" t="s">
        <v>7</v>
      </c>
      <c r="D264" s="42" t="s">
        <v>94</v>
      </c>
      <c r="E264" s="53">
        <v>42801</v>
      </c>
      <c r="F264" s="43">
        <v>0.45</v>
      </c>
      <c r="G264" s="41">
        <v>7.75</v>
      </c>
      <c r="H264" s="41">
        <v>3</v>
      </c>
      <c r="I264" s="44" t="s">
        <v>239</v>
      </c>
      <c r="J264" s="41"/>
      <c r="K264" s="43">
        <v>0.4375</v>
      </c>
      <c r="L264" s="43">
        <f t="shared" ref="L264:L273" si="25">F264-K264</f>
        <v>1.2500000000000011E-2</v>
      </c>
      <c r="M264" s="46"/>
      <c r="N264" s="41"/>
      <c r="Q264" s="41"/>
    </row>
    <row r="265" spans="1:17" ht="15.5" x14ac:dyDescent="0.35">
      <c r="A265" s="41">
        <v>4</v>
      </c>
      <c r="B265" s="41" t="str">
        <f t="shared" si="24"/>
        <v>Amanave_Puna_42801</v>
      </c>
      <c r="C265" s="42" t="s">
        <v>3</v>
      </c>
      <c r="D265" s="42" t="s">
        <v>82</v>
      </c>
      <c r="E265" s="53">
        <v>42801</v>
      </c>
      <c r="F265" s="43">
        <v>0.46666666666666662</v>
      </c>
      <c r="G265" s="41">
        <v>12.75</v>
      </c>
      <c r="H265" s="41">
        <v>3</v>
      </c>
      <c r="I265" s="44" t="s">
        <v>239</v>
      </c>
      <c r="J265" s="41"/>
      <c r="K265" s="43">
        <v>0.4375</v>
      </c>
      <c r="L265" s="43">
        <f t="shared" si="25"/>
        <v>2.9166666666666619E-2</v>
      </c>
      <c r="M265" s="46"/>
      <c r="N265" s="41"/>
      <c r="Q265" s="41"/>
    </row>
    <row r="266" spans="1:17" ht="15.5" x14ac:dyDescent="0.35">
      <c r="A266" s="41">
        <v>5</v>
      </c>
      <c r="B266" s="41" t="str">
        <f t="shared" si="24"/>
        <v>Amanave_Laloafu_42801</v>
      </c>
      <c r="C266" s="42" t="s">
        <v>3</v>
      </c>
      <c r="D266" s="42" t="s">
        <v>81</v>
      </c>
      <c r="E266" s="53">
        <v>42801</v>
      </c>
      <c r="F266" s="43">
        <v>0.47291666666666665</v>
      </c>
      <c r="G266" s="41">
        <v>0.75</v>
      </c>
      <c r="H266" s="41">
        <v>2</v>
      </c>
      <c r="I266" s="44" t="s">
        <v>239</v>
      </c>
      <c r="J266" s="41"/>
      <c r="K266" s="43">
        <v>0.4375</v>
      </c>
      <c r="L266" s="43">
        <f t="shared" si="25"/>
        <v>3.5416666666666652E-2</v>
      </c>
      <c r="M266" s="46"/>
      <c r="N266" s="41"/>
      <c r="Q266" s="41"/>
    </row>
    <row r="267" spans="1:17" ht="15.5" x14ac:dyDescent="0.35">
      <c r="A267" s="41">
        <v>6</v>
      </c>
      <c r="B267" s="41" t="str">
        <f t="shared" si="24"/>
        <v>Nua-Seetaga_Saonapule_42801</v>
      </c>
      <c r="C267" s="42" t="s">
        <v>6</v>
      </c>
      <c r="D267" s="42" t="s">
        <v>91</v>
      </c>
      <c r="E267" s="53">
        <v>42801</v>
      </c>
      <c r="F267" s="43">
        <v>0.4861111111111111</v>
      </c>
      <c r="G267" s="41">
        <v>22.5</v>
      </c>
      <c r="H267" s="41">
        <v>2</v>
      </c>
      <c r="I267" s="44" t="s">
        <v>239</v>
      </c>
      <c r="J267" s="41"/>
      <c r="K267" s="43">
        <v>0.4375</v>
      </c>
      <c r="L267" s="43">
        <f t="shared" si="25"/>
        <v>4.8611111111111105E-2</v>
      </c>
      <c r="M267" s="46"/>
      <c r="N267" s="41" t="s">
        <v>355</v>
      </c>
      <c r="Q267" s="41"/>
    </row>
    <row r="268" spans="1:17" ht="15.5" x14ac:dyDescent="0.35">
      <c r="A268" s="41">
        <v>7</v>
      </c>
      <c r="B268" s="41" t="str">
        <f t="shared" si="24"/>
        <v>Asili_Asili_42801</v>
      </c>
      <c r="C268" s="42" t="s">
        <v>83</v>
      </c>
      <c r="D268" s="42" t="s">
        <v>83</v>
      </c>
      <c r="E268" s="53">
        <v>42801</v>
      </c>
      <c r="F268" s="43">
        <v>0.49513888888888885</v>
      </c>
      <c r="G268" s="41">
        <v>27.25</v>
      </c>
      <c r="H268" s="41">
        <v>2</v>
      </c>
      <c r="I268" s="44" t="s">
        <v>239</v>
      </c>
      <c r="J268" s="41"/>
      <c r="K268" s="43">
        <v>0.4375</v>
      </c>
      <c r="L268" s="43">
        <f t="shared" si="25"/>
        <v>5.7638888888888851E-2</v>
      </c>
      <c r="M268" s="46"/>
      <c r="N268" s="47"/>
      <c r="Q268" s="41"/>
    </row>
    <row r="269" spans="1:17" ht="15.5" x14ac:dyDescent="0.35">
      <c r="A269" s="41">
        <v>8</v>
      </c>
      <c r="B269" s="41" t="str">
        <f t="shared" si="24"/>
        <v>Amaluia_Vaipuna_42801</v>
      </c>
      <c r="C269" s="42" t="s">
        <v>2</v>
      </c>
      <c r="D269" s="42" t="s">
        <v>79</v>
      </c>
      <c r="E269" s="53">
        <v>42801</v>
      </c>
      <c r="F269" s="43">
        <v>0.50277777777777777</v>
      </c>
      <c r="G269" s="41">
        <v>15.25</v>
      </c>
      <c r="H269" s="41">
        <v>2</v>
      </c>
      <c r="I269" s="44" t="s">
        <v>239</v>
      </c>
      <c r="J269" s="41"/>
      <c r="K269" s="43">
        <v>0.4375</v>
      </c>
      <c r="L269" s="43">
        <f t="shared" si="25"/>
        <v>6.5277777777777768E-2</v>
      </c>
      <c r="M269" s="46"/>
      <c r="N269" s="41" t="s">
        <v>356</v>
      </c>
      <c r="Q269" s="41"/>
    </row>
    <row r="270" spans="1:17" ht="15.5" x14ac:dyDescent="0.35">
      <c r="A270" s="41">
        <v>9</v>
      </c>
      <c r="B270" s="41" t="str">
        <f t="shared" si="24"/>
        <v>Leone_Leafu_42801</v>
      </c>
      <c r="C270" s="42" t="s">
        <v>5</v>
      </c>
      <c r="D270" s="42" t="s">
        <v>87</v>
      </c>
      <c r="E270" s="53">
        <v>42801</v>
      </c>
      <c r="F270" s="43">
        <v>0.51250000000000007</v>
      </c>
      <c r="G270" s="41">
        <v>9.25</v>
      </c>
      <c r="H270" s="41">
        <v>2</v>
      </c>
      <c r="I270" s="44" t="s">
        <v>239</v>
      </c>
      <c r="J270" s="41"/>
      <c r="K270" s="43">
        <v>0.4375</v>
      </c>
      <c r="L270" s="43">
        <f t="shared" si="25"/>
        <v>7.5000000000000067E-2</v>
      </c>
      <c r="M270" s="46"/>
      <c r="N270" s="41"/>
      <c r="Q270" s="41"/>
    </row>
    <row r="271" spans="1:17" ht="15.5" x14ac:dyDescent="0.35">
      <c r="A271" s="41">
        <v>10</v>
      </c>
      <c r="B271" s="41" t="str">
        <f t="shared" si="24"/>
        <v>Nuuuli_Amalie_42801</v>
      </c>
      <c r="C271" s="42" t="s">
        <v>92</v>
      </c>
      <c r="D271" s="42" t="s">
        <v>93</v>
      </c>
      <c r="E271" s="53">
        <v>42801</v>
      </c>
      <c r="F271" s="43">
        <v>0.53749999999999998</v>
      </c>
      <c r="G271" s="41">
        <v>9.25</v>
      </c>
      <c r="H271" s="41">
        <v>3</v>
      </c>
      <c r="I271" s="44" t="s">
        <v>239</v>
      </c>
      <c r="J271" s="41"/>
      <c r="K271" s="43">
        <v>0.4375</v>
      </c>
      <c r="L271" s="43">
        <f t="shared" si="25"/>
        <v>9.9999999999999978E-2</v>
      </c>
      <c r="M271" s="46"/>
      <c r="N271" s="41"/>
      <c r="Q271" s="41"/>
    </row>
    <row r="272" spans="1:17" ht="15.5" x14ac:dyDescent="0.35">
      <c r="A272" s="41">
        <v>11</v>
      </c>
      <c r="B272" s="41" t="str">
        <f t="shared" si="24"/>
        <v>Matuu_Afuelo_42801</v>
      </c>
      <c r="C272" s="42" t="s">
        <v>89</v>
      </c>
      <c r="D272" s="42" t="s">
        <v>90</v>
      </c>
      <c r="E272" s="53">
        <v>42801</v>
      </c>
      <c r="F272" s="43">
        <v>0.55138888888888882</v>
      </c>
      <c r="G272" s="41">
        <v>30.75</v>
      </c>
      <c r="H272" s="41">
        <v>2</v>
      </c>
      <c r="I272" s="44" t="s">
        <v>239</v>
      </c>
      <c r="J272" s="41"/>
      <c r="K272" s="43">
        <v>0.4375</v>
      </c>
      <c r="L272" s="43">
        <f t="shared" si="25"/>
        <v>0.11388888888888882</v>
      </c>
      <c r="M272" s="46"/>
      <c r="N272" s="41"/>
      <c r="Q272" s="41"/>
    </row>
    <row r="273" spans="1:17" ht="15.5" x14ac:dyDescent="0.35">
      <c r="A273" s="41">
        <v>12</v>
      </c>
      <c r="B273" s="41" t="str">
        <f t="shared" si="24"/>
        <v>Fagaalu_Fagaalu_42801</v>
      </c>
      <c r="C273" s="42" t="s">
        <v>4</v>
      </c>
      <c r="D273" s="42" t="s">
        <v>4</v>
      </c>
      <c r="E273" s="53">
        <v>42801</v>
      </c>
      <c r="F273" s="43">
        <v>0.55902777777777779</v>
      </c>
      <c r="G273" s="41">
        <v>15.25</v>
      </c>
      <c r="H273" s="41">
        <v>3</v>
      </c>
      <c r="I273" s="44" t="s">
        <v>239</v>
      </c>
      <c r="J273" s="41"/>
      <c r="K273" s="43">
        <v>0.4375</v>
      </c>
      <c r="L273" s="43">
        <f t="shared" si="25"/>
        <v>0.12152777777777779</v>
      </c>
      <c r="M273" s="46"/>
      <c r="N273" s="41"/>
      <c r="Q273" s="41"/>
    </row>
    <row r="274" spans="1:17" ht="15.5" x14ac:dyDescent="0.35">
      <c r="A274" s="41">
        <v>13</v>
      </c>
      <c r="B274" s="41" t="str">
        <f t="shared" si="24"/>
        <v>Fagaalu_no name_42801</v>
      </c>
      <c r="C274" s="42" t="s">
        <v>4</v>
      </c>
      <c r="D274" s="42" t="s">
        <v>243</v>
      </c>
      <c r="E274" s="53">
        <v>42801</v>
      </c>
      <c r="F274" s="56"/>
      <c r="G274" s="41"/>
      <c r="H274" s="41"/>
      <c r="I274" s="44" t="s">
        <v>239</v>
      </c>
      <c r="J274" s="41"/>
      <c r="K274" s="43">
        <v>0.4375</v>
      </c>
      <c r="L274" s="56" t="s">
        <v>291</v>
      </c>
      <c r="M274" s="46"/>
      <c r="N274" s="41"/>
      <c r="Q274" s="41"/>
    </row>
    <row r="275" spans="1:17" ht="15.5" x14ac:dyDescent="0.35">
      <c r="A275" s="41">
        <v>14</v>
      </c>
      <c r="B275" s="41" t="str">
        <f t="shared" si="24"/>
        <v>Amouli_Televai_42802</v>
      </c>
      <c r="C275" s="42" t="s">
        <v>9</v>
      </c>
      <c r="D275" s="42" t="s">
        <v>100</v>
      </c>
      <c r="E275" s="53">
        <v>42802</v>
      </c>
      <c r="F275" s="43">
        <v>0.42499999999999999</v>
      </c>
      <c r="G275" s="41">
        <v>5</v>
      </c>
      <c r="H275" s="41">
        <v>2</v>
      </c>
      <c r="I275" s="44">
        <v>0</v>
      </c>
      <c r="J275" s="41"/>
      <c r="K275" s="43">
        <v>0.47430555555555554</v>
      </c>
      <c r="L275" s="43">
        <f t="shared" ref="L275:L280" si="26">K275-F275</f>
        <v>4.9305555555555547E-2</v>
      </c>
      <c r="M275" s="46"/>
      <c r="N275" s="64" t="s">
        <v>357</v>
      </c>
      <c r="Q275" s="41"/>
    </row>
    <row r="276" spans="1:17" ht="15.5" x14ac:dyDescent="0.35">
      <c r="A276" s="41">
        <v>16</v>
      </c>
      <c r="B276" s="41" t="str">
        <f t="shared" si="24"/>
        <v>Aoa_Tapua_42802</v>
      </c>
      <c r="C276" s="42" t="s">
        <v>15</v>
      </c>
      <c r="D276" s="42" t="s">
        <v>101</v>
      </c>
      <c r="E276" s="53">
        <v>42802</v>
      </c>
      <c r="F276" s="43">
        <v>0.43402777777777773</v>
      </c>
      <c r="G276" s="41">
        <v>7.5</v>
      </c>
      <c r="H276" s="41">
        <v>3</v>
      </c>
      <c r="I276" s="44">
        <v>13</v>
      </c>
      <c r="J276" s="41"/>
      <c r="K276" s="43">
        <v>0.47430555555555554</v>
      </c>
      <c r="L276" s="43">
        <f t="shared" si="26"/>
        <v>4.0277777777777801E-2</v>
      </c>
      <c r="M276" s="46"/>
      <c r="N276" s="65" t="s">
        <v>358</v>
      </c>
      <c r="Q276" s="41"/>
    </row>
    <row r="277" spans="1:17" ht="15.5" x14ac:dyDescent="0.35">
      <c r="A277" s="41">
        <v>17</v>
      </c>
      <c r="B277" s="41" t="str">
        <f t="shared" si="24"/>
        <v>Aoa_Vaitolu_42802</v>
      </c>
      <c r="C277" s="42" t="s">
        <v>15</v>
      </c>
      <c r="D277" s="42" t="s">
        <v>102</v>
      </c>
      <c r="E277" s="53">
        <v>42802</v>
      </c>
      <c r="F277" s="43">
        <v>0.44375000000000003</v>
      </c>
      <c r="G277" s="41">
        <v>3.5</v>
      </c>
      <c r="H277" s="41">
        <v>1</v>
      </c>
      <c r="I277" s="44">
        <v>0</v>
      </c>
      <c r="J277" s="41"/>
      <c r="K277" s="43">
        <v>0.47430555555555554</v>
      </c>
      <c r="L277" s="43">
        <f t="shared" si="26"/>
        <v>3.0555555555555503E-2</v>
      </c>
      <c r="M277" s="46"/>
      <c r="N277" s="65" t="s">
        <v>359</v>
      </c>
      <c r="Q277" s="41"/>
    </row>
    <row r="278" spans="1:17" ht="15.5" x14ac:dyDescent="0.35">
      <c r="A278" s="41">
        <v>15</v>
      </c>
      <c r="B278" s="41" t="str">
        <f t="shared" si="24"/>
        <v>Amouli_Laloi_42802</v>
      </c>
      <c r="C278" s="42" t="s">
        <v>9</v>
      </c>
      <c r="D278" s="42" t="s">
        <v>99</v>
      </c>
      <c r="E278" s="53">
        <v>42802</v>
      </c>
      <c r="F278" s="43">
        <v>0.45277777777777778</v>
      </c>
      <c r="G278" s="41">
        <v>12.5</v>
      </c>
      <c r="H278" s="41">
        <v>3</v>
      </c>
      <c r="I278" s="44">
        <v>0</v>
      </c>
      <c r="J278" s="41"/>
      <c r="K278" s="43">
        <v>0.47430555555555554</v>
      </c>
      <c r="L278" s="43">
        <f t="shared" si="26"/>
        <v>2.1527777777777757E-2</v>
      </c>
      <c r="M278" s="46"/>
      <c r="N278" s="65"/>
      <c r="Q278" s="41"/>
    </row>
    <row r="279" spans="1:17" ht="15.5" x14ac:dyDescent="0.35">
      <c r="A279" s="41">
        <v>18</v>
      </c>
      <c r="B279" s="41" t="str">
        <f t="shared" si="24"/>
        <v>Alofau_Nuu_42802</v>
      </c>
      <c r="C279" s="42" t="s">
        <v>96</v>
      </c>
      <c r="D279" s="42" t="s">
        <v>98</v>
      </c>
      <c r="E279" s="53">
        <v>42802</v>
      </c>
      <c r="F279" s="43">
        <v>0.46180555555555558</v>
      </c>
      <c r="G279" s="41">
        <v>2.5</v>
      </c>
      <c r="H279" s="41">
        <v>2</v>
      </c>
      <c r="I279" s="44">
        <v>0</v>
      </c>
      <c r="J279" s="41"/>
      <c r="K279" s="43">
        <v>0.47430555555555554</v>
      </c>
      <c r="L279" s="43">
        <f t="shared" si="26"/>
        <v>1.2499999999999956E-2</v>
      </c>
      <c r="M279" s="46"/>
      <c r="N279" s="66"/>
      <c r="Q279" s="41"/>
    </row>
    <row r="280" spans="1:17" ht="15.5" x14ac:dyDescent="0.35">
      <c r="A280" s="41">
        <v>19</v>
      </c>
      <c r="B280" s="41" t="str">
        <f t="shared" si="24"/>
        <v>Alofau_Fogalilima_42802</v>
      </c>
      <c r="C280" s="42" t="s">
        <v>96</v>
      </c>
      <c r="D280" s="42" t="s">
        <v>97</v>
      </c>
      <c r="E280" s="53">
        <v>42802</v>
      </c>
      <c r="F280" s="43">
        <v>0.46736111111111112</v>
      </c>
      <c r="G280" s="41">
        <v>2.25</v>
      </c>
      <c r="H280" s="41">
        <v>2</v>
      </c>
      <c r="I280" s="44">
        <v>12</v>
      </c>
      <c r="J280" s="41"/>
      <c r="K280" s="43">
        <v>0.47430555555555554</v>
      </c>
      <c r="L280" s="43">
        <f t="shared" si="26"/>
        <v>6.9444444444444198E-3</v>
      </c>
      <c r="M280" s="46"/>
      <c r="N280" s="47" t="s">
        <v>360</v>
      </c>
      <c r="Q280" s="41"/>
    </row>
    <row r="281" spans="1:17" ht="15.5" x14ac:dyDescent="0.35">
      <c r="A281" s="41">
        <v>20</v>
      </c>
      <c r="B281" s="41" t="str">
        <f t="shared" si="24"/>
        <v>Masausi_Vaipito_42802</v>
      </c>
      <c r="C281" s="42" t="s">
        <v>107</v>
      </c>
      <c r="D281" s="42" t="s">
        <v>109</v>
      </c>
      <c r="E281" s="53">
        <v>42802</v>
      </c>
      <c r="F281" s="43">
        <v>0.48402777777777778</v>
      </c>
      <c r="G281" s="41">
        <v>28.25</v>
      </c>
      <c r="H281" s="41">
        <v>1</v>
      </c>
      <c r="I281" s="44">
        <v>0</v>
      </c>
      <c r="J281" s="41"/>
      <c r="K281" s="43">
        <v>0.47430555555555554</v>
      </c>
      <c r="L281" s="43">
        <f t="shared" ref="L281:L288" si="27">F281-K281</f>
        <v>9.7222222222222432E-3</v>
      </c>
      <c r="M281" s="46"/>
      <c r="N281" s="47"/>
      <c r="Q281" s="41"/>
    </row>
    <row r="282" spans="1:17" ht="15.5" x14ac:dyDescent="0.35">
      <c r="A282" s="41">
        <v>21</v>
      </c>
      <c r="B282" s="41" t="str">
        <f t="shared" si="24"/>
        <v>Masausi_Panata_42802</v>
      </c>
      <c r="C282" s="42" t="s">
        <v>107</v>
      </c>
      <c r="D282" s="42" t="s">
        <v>108</v>
      </c>
      <c r="E282" s="53">
        <v>42802</v>
      </c>
      <c r="F282" s="43">
        <v>0.48958333333333331</v>
      </c>
      <c r="G282" s="41">
        <v>7</v>
      </c>
      <c r="H282" s="41">
        <v>4</v>
      </c>
      <c r="I282" s="44">
        <v>0</v>
      </c>
      <c r="J282" s="41"/>
      <c r="K282" s="43">
        <v>0.47430555555555554</v>
      </c>
      <c r="L282" s="43">
        <f t="shared" si="27"/>
        <v>1.5277777777777779E-2</v>
      </c>
      <c r="M282" s="46"/>
      <c r="N282" s="47" t="s">
        <v>361</v>
      </c>
      <c r="Q282" s="41"/>
    </row>
    <row r="283" spans="1:17" ht="15.5" x14ac:dyDescent="0.35">
      <c r="A283" s="41">
        <v>22</v>
      </c>
      <c r="B283" s="41" t="str">
        <f t="shared" si="24"/>
        <v>Masefau_Talaloa_42802</v>
      </c>
      <c r="C283" s="42" t="s">
        <v>110</v>
      </c>
      <c r="D283" s="42" t="s">
        <v>111</v>
      </c>
      <c r="E283" s="53">
        <v>42802</v>
      </c>
      <c r="F283" s="43">
        <v>0.50347222222222221</v>
      </c>
      <c r="G283" s="41">
        <v>8.5</v>
      </c>
      <c r="H283" s="41">
        <v>2</v>
      </c>
      <c r="I283" s="44">
        <v>15</v>
      </c>
      <c r="J283" s="41"/>
      <c r="K283" s="43">
        <v>0.47430555555555554</v>
      </c>
      <c r="L283" s="43">
        <f t="shared" si="27"/>
        <v>2.9166666666666674E-2</v>
      </c>
      <c r="M283" s="46"/>
      <c r="N283" s="47"/>
      <c r="Q283" s="41"/>
    </row>
    <row r="284" spans="1:17" ht="15.5" x14ac:dyDescent="0.35">
      <c r="A284" s="41">
        <v>23</v>
      </c>
      <c r="B284" s="41" t="str">
        <f t="shared" si="24"/>
        <v>Fagaitua_Tialu_42802</v>
      </c>
      <c r="C284" s="42" t="s">
        <v>103</v>
      </c>
      <c r="D284" s="42" t="s">
        <v>104</v>
      </c>
      <c r="E284" s="53">
        <v>42802</v>
      </c>
      <c r="F284" s="43">
        <v>0.52083333333333337</v>
      </c>
      <c r="G284" s="41">
        <v>11.5</v>
      </c>
      <c r="H284" s="41">
        <v>3</v>
      </c>
      <c r="I284" s="44">
        <v>0</v>
      </c>
      <c r="J284" s="41"/>
      <c r="K284" s="43">
        <v>0.47430555555555554</v>
      </c>
      <c r="L284" s="43">
        <f t="shared" si="27"/>
        <v>4.6527777777777835E-2</v>
      </c>
      <c r="M284" s="46"/>
      <c r="N284" s="47"/>
      <c r="Q284" s="41"/>
    </row>
    <row r="285" spans="1:17" ht="15.5" x14ac:dyDescent="0.35">
      <c r="A285" s="41">
        <v>24</v>
      </c>
      <c r="B285" s="41" t="str">
        <f t="shared" si="24"/>
        <v>Fagaitua_Siapapa_42802</v>
      </c>
      <c r="C285" s="42" t="s">
        <v>103</v>
      </c>
      <c r="D285" s="42" t="s">
        <v>105</v>
      </c>
      <c r="E285" s="53">
        <v>42802</v>
      </c>
      <c r="F285" s="43">
        <v>0.52916666666666667</v>
      </c>
      <c r="G285" s="41">
        <v>0.25</v>
      </c>
      <c r="H285" s="41">
        <v>1</v>
      </c>
      <c r="I285" s="44">
        <v>0</v>
      </c>
      <c r="J285" s="41"/>
      <c r="K285" s="43">
        <v>0.47430555555555554</v>
      </c>
      <c r="L285" s="43">
        <f t="shared" si="27"/>
        <v>5.4861111111111138E-2</v>
      </c>
      <c r="M285" s="46"/>
      <c r="N285" s="47"/>
      <c r="Q285" s="41"/>
    </row>
    <row r="286" spans="1:17" ht="15.5" x14ac:dyDescent="0.35">
      <c r="A286" s="41">
        <v>25</v>
      </c>
      <c r="B286" s="41" t="str">
        <f t="shared" si="24"/>
        <v>Amaua_no name_42802</v>
      </c>
      <c r="C286" s="42" t="s">
        <v>10</v>
      </c>
      <c r="D286" s="42" t="s">
        <v>243</v>
      </c>
      <c r="E286" s="53">
        <v>42802</v>
      </c>
      <c r="F286" s="43">
        <v>0.53333333333333333</v>
      </c>
      <c r="G286" s="41">
        <v>3</v>
      </c>
      <c r="H286" s="41">
        <v>3</v>
      </c>
      <c r="I286" s="44">
        <v>0</v>
      </c>
      <c r="J286" s="41"/>
      <c r="K286" s="43">
        <v>0.47430555555555554</v>
      </c>
      <c r="L286" s="43">
        <f t="shared" si="27"/>
        <v>5.902777777777779E-2</v>
      </c>
      <c r="M286" s="46"/>
      <c r="N286" s="47" t="s">
        <v>362</v>
      </c>
      <c r="Q286" s="41"/>
    </row>
    <row r="287" spans="1:17" ht="15.5" x14ac:dyDescent="0.35">
      <c r="A287" s="41">
        <v>26</v>
      </c>
      <c r="B287" s="41" t="str">
        <f t="shared" si="24"/>
        <v>Alega_Alega_42802</v>
      </c>
      <c r="C287" s="42" t="s">
        <v>8</v>
      </c>
      <c r="D287" s="42" t="s">
        <v>8</v>
      </c>
      <c r="E287" s="53">
        <v>42802</v>
      </c>
      <c r="F287" s="43">
        <v>0.53888888888888886</v>
      </c>
      <c r="G287" s="41">
        <v>5</v>
      </c>
      <c r="H287" s="41">
        <v>3</v>
      </c>
      <c r="I287" s="44">
        <v>0</v>
      </c>
      <c r="J287" s="41"/>
      <c r="K287" s="43">
        <v>0.47430555555555554</v>
      </c>
      <c r="L287" s="43">
        <f t="shared" si="27"/>
        <v>6.4583333333333326E-2</v>
      </c>
      <c r="M287" s="46"/>
      <c r="N287" s="47"/>
      <c r="Q287" s="41"/>
    </row>
    <row r="288" spans="1:17" ht="15.5" x14ac:dyDescent="0.35">
      <c r="A288" s="41">
        <v>27</v>
      </c>
      <c r="B288" s="41" t="str">
        <f t="shared" si="24"/>
        <v>Laulii_Vaitele_42803</v>
      </c>
      <c r="C288" s="161" t="s">
        <v>11</v>
      </c>
      <c r="D288" s="161" t="s">
        <v>94</v>
      </c>
      <c r="E288" s="53">
        <v>42803</v>
      </c>
      <c r="F288" s="43">
        <v>0.54722222222222217</v>
      </c>
      <c r="G288" s="41">
        <v>9.75</v>
      </c>
      <c r="H288" s="41">
        <v>3</v>
      </c>
      <c r="I288" s="44">
        <v>0</v>
      </c>
      <c r="J288" s="41"/>
      <c r="K288" s="43">
        <v>0.47430555555555554</v>
      </c>
      <c r="L288" s="49">
        <f t="shared" si="27"/>
        <v>7.291666666666663E-2</v>
      </c>
      <c r="M288" s="46"/>
      <c r="N288" s="47"/>
      <c r="Q288" s="41"/>
    </row>
    <row r="289" spans="1:17" ht="15.5" x14ac:dyDescent="0.35">
      <c r="A289" s="41">
        <v>31</v>
      </c>
      <c r="B289" s="41" t="str">
        <f t="shared" si="24"/>
        <v>Vatia_Gaoa_42801</v>
      </c>
      <c r="C289" s="42" t="s">
        <v>14</v>
      </c>
      <c r="D289" s="42" t="s">
        <v>122</v>
      </c>
      <c r="E289" s="53">
        <v>42801</v>
      </c>
      <c r="F289" s="43">
        <v>0.38125000000000003</v>
      </c>
      <c r="G289" s="41">
        <v>3.25</v>
      </c>
      <c r="H289" s="41"/>
      <c r="I289" s="44">
        <v>0</v>
      </c>
      <c r="J289" s="41"/>
      <c r="K289" s="43">
        <v>0.39097222222222222</v>
      </c>
      <c r="L289" s="49">
        <f>K289-F289</f>
        <v>9.7222222222221877E-3</v>
      </c>
      <c r="M289" s="46"/>
      <c r="N289" s="47"/>
      <c r="Q289" s="41"/>
    </row>
    <row r="290" spans="1:17" ht="15.5" x14ac:dyDescent="0.35">
      <c r="A290" s="41">
        <v>30</v>
      </c>
      <c r="B290" s="41" t="str">
        <f t="shared" si="24"/>
        <v>Vatia_Lausaa_42801</v>
      </c>
      <c r="C290" s="42" t="s">
        <v>14</v>
      </c>
      <c r="D290" s="42" t="s">
        <v>123</v>
      </c>
      <c r="E290" s="53">
        <v>42801</v>
      </c>
      <c r="F290" s="43">
        <v>0.3888888888888889</v>
      </c>
      <c r="G290" s="41">
        <v>19</v>
      </c>
      <c r="H290" s="41"/>
      <c r="I290" s="44">
        <v>0</v>
      </c>
      <c r="J290" s="41"/>
      <c r="K290" s="43">
        <v>0.39097222222222222</v>
      </c>
      <c r="L290" s="49">
        <f>K290-F290</f>
        <v>2.0833333333333259E-3</v>
      </c>
      <c r="M290" s="46"/>
      <c r="N290" s="47"/>
      <c r="Q290" s="41"/>
    </row>
    <row r="291" spans="1:17" ht="15.5" x14ac:dyDescent="0.35">
      <c r="A291" s="41">
        <v>29</v>
      </c>
      <c r="B291" s="41" t="str">
        <f t="shared" si="24"/>
        <v>Vatia_Faatafe_42801</v>
      </c>
      <c r="C291" s="42" t="s">
        <v>14</v>
      </c>
      <c r="D291" s="42" t="s">
        <v>121</v>
      </c>
      <c r="E291" s="53">
        <v>42801</v>
      </c>
      <c r="F291" s="43">
        <v>0.39374999999999999</v>
      </c>
      <c r="G291" s="41">
        <v>5.25</v>
      </c>
      <c r="H291" s="41"/>
      <c r="I291" s="44">
        <v>0</v>
      </c>
      <c r="J291" s="41"/>
      <c r="K291" s="43">
        <v>0.39097222222222222</v>
      </c>
      <c r="L291" s="49">
        <f t="shared" ref="L291:L296" si="28">F291-K291</f>
        <v>2.7777777777777679E-3</v>
      </c>
      <c r="M291" s="46"/>
      <c r="N291" s="67"/>
      <c r="Q291" s="41"/>
    </row>
    <row r="292" spans="1:17" ht="15.5" x14ac:dyDescent="0.35">
      <c r="A292" s="41">
        <v>33</v>
      </c>
      <c r="B292" s="41" t="str">
        <f t="shared" si="24"/>
        <v>Amalau_Tiaiu Falls_42801</v>
      </c>
      <c r="C292" s="42" t="s">
        <v>114</v>
      </c>
      <c r="D292" s="42" t="s">
        <v>255</v>
      </c>
      <c r="E292" s="53">
        <v>42801</v>
      </c>
      <c r="F292" s="43">
        <v>0.40625</v>
      </c>
      <c r="G292" s="41">
        <v>10.75</v>
      </c>
      <c r="H292" s="41"/>
      <c r="I292" s="44">
        <v>0</v>
      </c>
      <c r="J292" s="41"/>
      <c r="K292" s="43">
        <v>0.39097222222222222</v>
      </c>
      <c r="L292" s="49">
        <f t="shared" si="28"/>
        <v>1.5277777777777779E-2</v>
      </c>
      <c r="M292" s="46"/>
      <c r="N292" s="47" t="s">
        <v>363</v>
      </c>
      <c r="Q292" s="41"/>
    </row>
    <row r="293" spans="1:17" ht="15.5" x14ac:dyDescent="0.35">
      <c r="A293" s="41">
        <v>32</v>
      </c>
      <c r="B293" s="41" t="str">
        <f t="shared" si="24"/>
        <v>Afono_Pago_42801</v>
      </c>
      <c r="C293" s="42" t="s">
        <v>12</v>
      </c>
      <c r="D293" s="42" t="s">
        <v>113</v>
      </c>
      <c r="E293" s="53">
        <v>42801</v>
      </c>
      <c r="F293" s="43">
        <v>0.41944444444444445</v>
      </c>
      <c r="G293" s="41">
        <v>0</v>
      </c>
      <c r="H293" s="41"/>
      <c r="I293" s="44">
        <v>0</v>
      </c>
      <c r="J293" s="41"/>
      <c r="K293" s="43">
        <v>0.39097222222222222</v>
      </c>
      <c r="L293" s="49">
        <f t="shared" si="28"/>
        <v>2.8472222222222232E-2</v>
      </c>
      <c r="M293" s="46"/>
      <c r="N293" s="47" t="s">
        <v>364</v>
      </c>
      <c r="Q293" s="41"/>
    </row>
    <row r="294" spans="1:17" ht="15.5" x14ac:dyDescent="0.35">
      <c r="A294" s="41">
        <v>28</v>
      </c>
      <c r="B294" s="41" t="str">
        <f t="shared" si="24"/>
        <v>Aua_Lalolamauna_42801</v>
      </c>
      <c r="C294" s="42" t="s">
        <v>13</v>
      </c>
      <c r="D294" s="42" t="s">
        <v>251</v>
      </c>
      <c r="E294" s="53">
        <v>42801</v>
      </c>
      <c r="F294" s="43">
        <v>0.43611111111111112</v>
      </c>
      <c r="G294" s="41">
        <v>1</v>
      </c>
      <c r="H294" s="41"/>
      <c r="I294" s="44">
        <v>0</v>
      </c>
      <c r="J294" s="41"/>
      <c r="K294" s="43">
        <v>0.39097222222222222</v>
      </c>
      <c r="L294" s="49">
        <f t="shared" si="28"/>
        <v>4.5138888888888895E-2</v>
      </c>
      <c r="M294" s="46"/>
      <c r="N294" s="41"/>
      <c r="Q294" s="41"/>
    </row>
    <row r="295" spans="1:17" ht="15.5" x14ac:dyDescent="0.35">
      <c r="A295" s="41">
        <v>34</v>
      </c>
      <c r="B295" s="41" t="str">
        <f t="shared" si="24"/>
        <v>Fagasa_Leele_42801</v>
      </c>
      <c r="C295" s="42" t="s">
        <v>117</v>
      </c>
      <c r="D295" s="42" t="s">
        <v>118</v>
      </c>
      <c r="E295" s="53">
        <v>42801</v>
      </c>
      <c r="F295" s="43">
        <v>0.45416666666666666</v>
      </c>
      <c r="G295" s="41">
        <v>2.5</v>
      </c>
      <c r="H295" s="41"/>
      <c r="I295" s="44">
        <v>0</v>
      </c>
      <c r="J295" s="41"/>
      <c r="K295" s="43">
        <v>0.39097222222222222</v>
      </c>
      <c r="L295" s="43">
        <f t="shared" si="28"/>
        <v>6.3194444444444442E-2</v>
      </c>
      <c r="M295" s="46"/>
      <c r="N295" s="41"/>
      <c r="Q295" s="41"/>
    </row>
    <row r="296" spans="1:17" ht="15.5" x14ac:dyDescent="0.35">
      <c r="A296" s="41">
        <v>35</v>
      </c>
      <c r="B296" s="41" t="str">
        <f t="shared" si="24"/>
        <v>Fagasa_Agasii_42801</v>
      </c>
      <c r="C296" s="42" t="s">
        <v>117</v>
      </c>
      <c r="D296" s="42" t="s">
        <v>119</v>
      </c>
      <c r="E296" s="53">
        <v>42801</v>
      </c>
      <c r="F296" s="43">
        <v>0.46319444444444446</v>
      </c>
      <c r="G296" s="41">
        <v>7.75</v>
      </c>
      <c r="H296" s="41"/>
      <c r="I296" s="44">
        <v>3.3333333333333335</v>
      </c>
      <c r="J296" s="41"/>
      <c r="K296" s="43">
        <v>0.39097222222222222</v>
      </c>
      <c r="L296" s="43">
        <f t="shared" si="28"/>
        <v>7.2222222222222243E-2</v>
      </c>
      <c r="M296" s="46"/>
      <c r="N296" s="41"/>
      <c r="Q296" s="41"/>
    </row>
    <row r="297" spans="1:17" ht="15.5" x14ac:dyDescent="0.35">
      <c r="A297" s="41">
        <v>38</v>
      </c>
      <c r="B297" s="41" t="str">
        <f t="shared" si="24"/>
        <v>Fagatele_Stream_</v>
      </c>
      <c r="C297" s="48" t="s">
        <v>106</v>
      </c>
      <c r="D297" s="60" t="s">
        <v>80</v>
      </c>
      <c r="E297" s="71"/>
      <c r="F297" s="60"/>
      <c r="G297" s="61"/>
      <c r="H297" s="61"/>
      <c r="I297" s="40" t="str">
        <f>IFERROR(AVERAGE(#REF!), "")</f>
        <v/>
      </c>
      <c r="J297" s="49"/>
      <c r="K297" s="61"/>
      <c r="L297" s="50"/>
      <c r="M297" s="50"/>
      <c r="N297" s="50"/>
    </row>
    <row r="298" spans="1:17" ht="15.5" x14ac:dyDescent="0.35">
      <c r="A298" s="41">
        <v>39</v>
      </c>
      <c r="B298" s="41" t="str">
        <f t="shared" si="24"/>
        <v>Tafeu Stream_No name_no</v>
      </c>
      <c r="C298" s="42" t="s">
        <v>306</v>
      </c>
      <c r="D298" s="161" t="s">
        <v>84</v>
      </c>
      <c r="E298" s="57" t="s">
        <v>335</v>
      </c>
      <c r="F298" s="52"/>
      <c r="G298" s="50"/>
      <c r="H298" s="50"/>
      <c r="I298" s="40" t="str">
        <f>IFERROR(AVERAGE(#REF!), "")</f>
        <v/>
      </c>
      <c r="J298" s="43"/>
      <c r="K298" s="50"/>
      <c r="L298" s="50"/>
      <c r="M298" s="50"/>
      <c r="N298" s="50"/>
    </row>
    <row r="299" spans="1:17" ht="15.5" x14ac:dyDescent="0.35">
      <c r="A299" s="41">
        <v>36</v>
      </c>
      <c r="B299" s="41" t="str">
        <f t="shared" si="24"/>
        <v>Oa Stream_Stream_no</v>
      </c>
      <c r="C299" s="42" t="s">
        <v>304</v>
      </c>
      <c r="D299" s="52" t="s">
        <v>80</v>
      </c>
      <c r="E299" s="57" t="s">
        <v>335</v>
      </c>
      <c r="F299" s="52"/>
      <c r="G299" s="50"/>
      <c r="H299" s="50"/>
      <c r="I299" s="40" t="str">
        <f>IFERROR(AVERAGE(#REF!), "")</f>
        <v/>
      </c>
      <c r="J299" s="43"/>
      <c r="K299" s="50"/>
      <c r="L299" s="50"/>
      <c r="M299" s="50"/>
      <c r="N299" s="50"/>
    </row>
    <row r="300" spans="1:17" ht="15.5" x14ac:dyDescent="0.35">
      <c r="A300" s="41">
        <v>37</v>
      </c>
      <c r="B300" s="41" t="str">
        <f t="shared" si="24"/>
        <v>Oa CS_CS_</v>
      </c>
      <c r="C300" s="42" t="s">
        <v>305</v>
      </c>
      <c r="D300" s="52" t="s">
        <v>16</v>
      </c>
      <c r="E300" s="57"/>
      <c r="F300" s="52"/>
      <c r="G300" s="50"/>
      <c r="H300" s="50"/>
      <c r="I300" s="40" t="str">
        <f>IFERROR(AVERAGE(#REF!), "")</f>
        <v/>
      </c>
      <c r="J300" s="43"/>
      <c r="K300" s="50"/>
      <c r="L300" s="50"/>
      <c r="M300" s="50"/>
      <c r="N300" s="50"/>
    </row>
    <row r="301" spans="1:17" ht="15.5" x14ac:dyDescent="0.35">
      <c r="A301" s="41">
        <v>36</v>
      </c>
      <c r="B301" s="41" t="str">
        <f t="shared" si="24"/>
        <v>Poloa _CS_</v>
      </c>
      <c r="C301" s="50" t="s">
        <v>219</v>
      </c>
      <c r="D301" s="52" t="s">
        <v>16</v>
      </c>
      <c r="E301" s="57"/>
      <c r="F301" s="52"/>
      <c r="G301" s="50"/>
      <c r="H301" s="50"/>
      <c r="I301" s="40" t="str">
        <f>IFERROR(AVERAGE(#REF!), "")</f>
        <v/>
      </c>
      <c r="J301" s="50"/>
      <c r="K301" s="43"/>
      <c r="L301" s="49"/>
      <c r="M301" s="46"/>
      <c r="N301" s="50"/>
    </row>
    <row r="302" spans="1:17" ht="15.5" x14ac:dyDescent="0.35">
      <c r="A302" s="41">
        <v>37</v>
      </c>
      <c r="B302" s="41" t="str">
        <f t="shared" si="24"/>
        <v>Amanave_CS_</v>
      </c>
      <c r="C302" s="50" t="s">
        <v>3</v>
      </c>
      <c r="D302" s="52" t="s">
        <v>16</v>
      </c>
      <c r="E302" s="57"/>
      <c r="F302" s="52"/>
      <c r="G302" s="50"/>
      <c r="H302" s="50"/>
      <c r="I302" s="40" t="str">
        <f>IFERROR(AVERAGE(#REF!), "")</f>
        <v/>
      </c>
      <c r="J302" s="50"/>
      <c r="K302" s="43"/>
      <c r="L302" s="43"/>
      <c r="M302" s="46"/>
      <c r="N302" s="50"/>
    </row>
    <row r="303" spans="1:17" ht="15.5" x14ac:dyDescent="0.35">
      <c r="A303" s="41">
        <v>38</v>
      </c>
      <c r="B303" s="41" t="str">
        <f t="shared" si="24"/>
        <v>Nua_CS_</v>
      </c>
      <c r="C303" s="50" t="s">
        <v>323</v>
      </c>
      <c r="D303" s="52" t="s">
        <v>16</v>
      </c>
      <c r="E303" s="57"/>
      <c r="F303" s="52"/>
      <c r="G303" s="50"/>
      <c r="H303" s="50"/>
      <c r="I303" s="40" t="str">
        <f>IFERROR(AVERAGE(#REF!), "")</f>
        <v/>
      </c>
      <c r="J303" s="50"/>
      <c r="K303" s="43"/>
      <c r="L303" s="43"/>
      <c r="M303" s="46"/>
      <c r="N303" s="50"/>
    </row>
    <row r="304" spans="1:17" ht="15.5" x14ac:dyDescent="0.35">
      <c r="A304" s="41">
        <v>39</v>
      </c>
      <c r="B304" s="41" t="str">
        <f t="shared" si="24"/>
        <v>Amaluia_CS_</v>
      </c>
      <c r="C304" s="50" t="s">
        <v>2</v>
      </c>
      <c r="D304" s="52" t="s">
        <v>16</v>
      </c>
      <c r="E304" s="57"/>
      <c r="F304" s="52"/>
      <c r="G304" s="50"/>
      <c r="H304" s="50"/>
      <c r="I304" s="40" t="str">
        <f>IFERROR(AVERAGE(#REF!), "")</f>
        <v/>
      </c>
      <c r="J304" s="50"/>
      <c r="K304" s="43"/>
      <c r="L304" s="43"/>
      <c r="M304" s="46"/>
      <c r="N304" s="50"/>
    </row>
    <row r="305" spans="1:17" ht="15.5" x14ac:dyDescent="0.35">
      <c r="A305" s="41">
        <v>40</v>
      </c>
      <c r="B305" s="41" t="str">
        <f t="shared" si="24"/>
        <v>Leone_CS_</v>
      </c>
      <c r="C305" s="50" t="s">
        <v>5</v>
      </c>
      <c r="D305" s="52" t="s">
        <v>16</v>
      </c>
      <c r="E305" s="57"/>
      <c r="F305" s="52"/>
      <c r="G305" s="50"/>
      <c r="H305" s="50"/>
      <c r="I305" s="40" t="str">
        <f>IFERROR(AVERAGE(#REF!), "")</f>
        <v/>
      </c>
      <c r="J305" s="50"/>
      <c r="K305" s="43"/>
      <c r="L305" s="43"/>
      <c r="M305" s="46"/>
      <c r="N305" s="50"/>
    </row>
    <row r="306" spans="1:17" ht="15.5" x14ac:dyDescent="0.35">
      <c r="A306" s="41">
        <v>41</v>
      </c>
      <c r="B306" s="41" t="str">
        <f t="shared" si="24"/>
        <v>Fagaalu_CS_</v>
      </c>
      <c r="C306" s="50" t="s">
        <v>4</v>
      </c>
      <c r="D306" s="52" t="s">
        <v>16</v>
      </c>
      <c r="E306" s="57"/>
      <c r="F306" s="52"/>
      <c r="G306" s="50"/>
      <c r="H306" s="50"/>
      <c r="I306" s="40" t="str">
        <f>IFERROR(AVERAGE(#REF!), "")</f>
        <v/>
      </c>
      <c r="J306" s="50"/>
      <c r="K306" s="43"/>
      <c r="L306" s="43"/>
      <c r="M306" s="46"/>
      <c r="N306" s="50"/>
    </row>
    <row r="307" spans="1:17" ht="15.5" x14ac:dyDescent="0.35">
      <c r="A307" s="41">
        <v>42</v>
      </c>
      <c r="B307" s="41" t="str">
        <f t="shared" si="24"/>
        <v>Fagaalu 2_CS_</v>
      </c>
      <c r="C307" s="50" t="s">
        <v>327</v>
      </c>
      <c r="D307" s="52" t="s">
        <v>16</v>
      </c>
      <c r="E307" s="57"/>
      <c r="F307" s="52"/>
      <c r="G307" s="50"/>
      <c r="H307" s="50"/>
      <c r="I307" s="40" t="str">
        <f>IFERROR(AVERAGE(#REF!), "")</f>
        <v/>
      </c>
      <c r="J307" s="50"/>
      <c r="K307" s="43"/>
      <c r="L307" s="43"/>
      <c r="M307" s="46"/>
      <c r="N307" s="50"/>
    </row>
    <row r="308" spans="1:17" ht="15.5" x14ac:dyDescent="0.35">
      <c r="A308" s="41">
        <v>43</v>
      </c>
      <c r="B308" s="41" t="str">
        <f t="shared" si="24"/>
        <v>Aoa_CS_</v>
      </c>
      <c r="C308" s="50" t="s">
        <v>15</v>
      </c>
      <c r="D308" s="52" t="s">
        <v>16</v>
      </c>
      <c r="E308" s="57"/>
      <c r="F308" s="52"/>
      <c r="G308" s="50"/>
      <c r="H308" s="61"/>
      <c r="I308" s="40" t="str">
        <f>IFERROR(AVERAGE(#REF!), "")</f>
        <v/>
      </c>
      <c r="J308" s="61"/>
      <c r="K308" s="43"/>
      <c r="L308" s="49"/>
      <c r="M308" s="46"/>
      <c r="N308" s="50"/>
    </row>
    <row r="309" spans="1:17" ht="15.5" x14ac:dyDescent="0.35">
      <c r="A309" s="41">
        <v>44</v>
      </c>
      <c r="B309" s="41" t="str">
        <f t="shared" si="24"/>
        <v>Amouli_CS_</v>
      </c>
      <c r="C309" s="50" t="s">
        <v>9</v>
      </c>
      <c r="D309" s="52" t="s">
        <v>16</v>
      </c>
      <c r="E309" s="57"/>
      <c r="F309" s="52"/>
      <c r="G309" s="50"/>
      <c r="H309" s="50"/>
      <c r="I309" s="40" t="str">
        <f>IFERROR(AVERAGE(#REF!), "")</f>
        <v/>
      </c>
      <c r="J309" s="50"/>
      <c r="K309" s="43"/>
      <c r="L309" s="49"/>
      <c r="M309" s="46"/>
      <c r="N309" s="50"/>
    </row>
    <row r="310" spans="1:17" ht="15.5" x14ac:dyDescent="0.35">
      <c r="A310" s="41">
        <v>45</v>
      </c>
      <c r="B310" s="41" t="str">
        <f t="shared" si="24"/>
        <v>Amaua_CS_</v>
      </c>
      <c r="C310" s="50" t="s">
        <v>10</v>
      </c>
      <c r="D310" s="52" t="s">
        <v>16</v>
      </c>
      <c r="E310" s="57"/>
      <c r="F310" s="52"/>
      <c r="G310" s="50"/>
      <c r="H310" s="50"/>
      <c r="I310" s="40" t="str">
        <f>IFERROR(AVERAGE(#REF!), "")</f>
        <v/>
      </c>
      <c r="J310" s="50"/>
      <c r="K310" s="43"/>
      <c r="L310" s="43"/>
      <c r="M310" s="46"/>
      <c r="N310" s="50"/>
    </row>
    <row r="311" spans="1:17" ht="15.5" x14ac:dyDescent="0.35">
      <c r="A311" s="41">
        <v>46</v>
      </c>
      <c r="B311" s="41" t="str">
        <f t="shared" si="24"/>
        <v>Alega_CS_</v>
      </c>
      <c r="C311" s="50" t="s">
        <v>8</v>
      </c>
      <c r="D311" s="52" t="s">
        <v>16</v>
      </c>
      <c r="E311" s="57"/>
      <c r="F311" s="52"/>
      <c r="G311" s="50"/>
      <c r="H311" s="50"/>
      <c r="I311" s="40" t="str">
        <f>IFERROR(AVERAGE(#REF!), "")</f>
        <v/>
      </c>
      <c r="J311" s="50"/>
      <c r="K311" s="43"/>
      <c r="L311" s="43"/>
      <c r="M311" s="46"/>
      <c r="N311" s="50"/>
    </row>
    <row r="312" spans="1:17" ht="15.5" x14ac:dyDescent="0.35">
      <c r="A312" s="41">
        <v>47</v>
      </c>
      <c r="B312" s="41" t="str">
        <f t="shared" si="24"/>
        <v>Laulii_CS_</v>
      </c>
      <c r="C312" s="50" t="s">
        <v>11</v>
      </c>
      <c r="D312" s="52" t="s">
        <v>16</v>
      </c>
      <c r="E312" s="57"/>
      <c r="F312" s="52"/>
      <c r="G312" s="50"/>
      <c r="H312" s="50"/>
      <c r="I312" s="40" t="str">
        <f>IFERROR(AVERAGE(#REF!), "")</f>
        <v/>
      </c>
      <c r="J312" s="50"/>
      <c r="K312" s="43"/>
      <c r="L312" s="43"/>
      <c r="M312" s="46"/>
      <c r="N312" s="50"/>
    </row>
    <row r="313" spans="1:17" ht="15.5" x14ac:dyDescent="0.35">
      <c r="A313" s="41">
        <v>48</v>
      </c>
      <c r="B313" s="41" t="str">
        <f t="shared" si="24"/>
        <v>Vatia_CS_</v>
      </c>
      <c r="C313" s="50" t="s">
        <v>14</v>
      </c>
      <c r="D313" s="52" t="s">
        <v>16</v>
      </c>
      <c r="E313" s="57"/>
      <c r="F313" s="52"/>
      <c r="G313" s="50"/>
      <c r="H313" s="50"/>
      <c r="I313" s="40" t="str">
        <f>IFERROR(AVERAGE(#REF!), "")</f>
        <v/>
      </c>
      <c r="J313" s="50"/>
      <c r="K313" s="43"/>
      <c r="L313" s="49"/>
      <c r="M313" s="46"/>
      <c r="N313" s="50"/>
    </row>
    <row r="314" spans="1:17" ht="15.5" x14ac:dyDescent="0.35">
      <c r="A314" s="41">
        <v>49</v>
      </c>
      <c r="B314" s="41" t="str">
        <f t="shared" si="24"/>
        <v>Afono_CS_</v>
      </c>
      <c r="C314" s="50" t="s">
        <v>12</v>
      </c>
      <c r="D314" s="52" t="s">
        <v>16</v>
      </c>
      <c r="E314" s="57"/>
      <c r="F314" s="52"/>
      <c r="G314" s="50"/>
      <c r="H314" s="50"/>
      <c r="I314" s="40" t="str">
        <f>IFERROR(AVERAGE(#REF!), "")</f>
        <v/>
      </c>
      <c r="J314" s="50"/>
      <c r="K314" s="43"/>
      <c r="L314" s="49"/>
      <c r="M314" s="46"/>
      <c r="N314" s="50"/>
    </row>
    <row r="315" spans="1:17" ht="15.5" x14ac:dyDescent="0.35">
      <c r="A315" s="41">
        <v>50</v>
      </c>
      <c r="B315" s="41" t="str">
        <f t="shared" si="24"/>
        <v>Aua_CS_</v>
      </c>
      <c r="C315" s="50" t="s">
        <v>13</v>
      </c>
      <c r="D315" s="52" t="s">
        <v>16</v>
      </c>
      <c r="E315" s="57"/>
      <c r="F315" s="52"/>
      <c r="G315" s="50"/>
      <c r="H315" s="50"/>
      <c r="I315" s="40" t="str">
        <f>IFERROR(AVERAGE(#REF!), "")</f>
        <v/>
      </c>
      <c r="J315" s="50"/>
      <c r="K315" s="43"/>
      <c r="L315" s="49"/>
      <c r="M315" s="46"/>
      <c r="N315" s="50"/>
    </row>
    <row r="316" spans="1:17" ht="16" thickBot="1" x14ac:dyDescent="0.4">
      <c r="B316" s="41"/>
      <c r="I316" s="40" t="str">
        <f>IFERROR(AVERAGE(#REF!), "")</f>
        <v/>
      </c>
    </row>
    <row r="317" spans="1:17" ht="44" thickBot="1" x14ac:dyDescent="0.4">
      <c r="A317" s="76" t="s">
        <v>229</v>
      </c>
      <c r="C317" s="77" t="s">
        <v>0</v>
      </c>
      <c r="D317" s="78" t="s">
        <v>80</v>
      </c>
      <c r="E317" s="79" t="s">
        <v>69</v>
      </c>
      <c r="F317" s="78" t="s">
        <v>230</v>
      </c>
      <c r="G317" s="77" t="s">
        <v>231</v>
      </c>
      <c r="H317" s="78" t="s">
        <v>232</v>
      </c>
      <c r="I317" s="76" t="s">
        <v>21</v>
      </c>
      <c r="J317" s="120"/>
      <c r="K317" s="121"/>
      <c r="L317" s="78" t="s">
        <v>233</v>
      </c>
      <c r="M317" s="79" t="s">
        <v>234</v>
      </c>
      <c r="N317" s="78" t="s">
        <v>235</v>
      </c>
      <c r="O317" s="79" t="s">
        <v>236</v>
      </c>
      <c r="P317" s="79" t="s">
        <v>367</v>
      </c>
      <c r="Q317" s="77" t="s">
        <v>237</v>
      </c>
    </row>
    <row r="318" spans="1:17" ht="16" thickBot="1" x14ac:dyDescent="0.4">
      <c r="A318" s="80">
        <v>1</v>
      </c>
      <c r="B318" s="41" t="str">
        <f t="shared" si="24"/>
        <v>Fagamalo_Matavai_42836</v>
      </c>
      <c r="C318" s="161" t="s">
        <v>85</v>
      </c>
      <c r="D318" s="161" t="s">
        <v>86</v>
      </c>
      <c r="E318" s="83">
        <v>42836</v>
      </c>
      <c r="F318" s="84">
        <v>0.47916666666666669</v>
      </c>
      <c r="G318" s="85">
        <v>5</v>
      </c>
      <c r="H318" s="86">
        <v>3</v>
      </c>
      <c r="I318" s="85">
        <v>0</v>
      </c>
      <c r="J318" s="86"/>
      <c r="K318" s="85"/>
      <c r="L318" s="86"/>
      <c r="M318" s="87"/>
      <c r="N318" s="84"/>
      <c r="O318" s="88"/>
      <c r="P318" s="89"/>
      <c r="Q318" s="90"/>
    </row>
    <row r="319" spans="1:17" ht="16" thickBot="1" x14ac:dyDescent="0.4">
      <c r="A319" s="91">
        <v>2</v>
      </c>
      <c r="B319" s="41" t="str">
        <f t="shared" si="24"/>
        <v>Maloata_Maloata_42836</v>
      </c>
      <c r="C319" s="92" t="s">
        <v>88</v>
      </c>
      <c r="D319" s="4" t="s">
        <v>88</v>
      </c>
      <c r="E319" s="83">
        <v>42836</v>
      </c>
      <c r="F319" s="43">
        <v>0.48958333333333331</v>
      </c>
      <c r="G319" s="93">
        <f>0.393701*30</f>
        <v>11.811030000000001</v>
      </c>
      <c r="H319" s="41">
        <v>2</v>
      </c>
      <c r="I319" s="93">
        <v>0</v>
      </c>
      <c r="J319" s="41"/>
      <c r="K319" s="93"/>
      <c r="L319" s="41"/>
      <c r="M319" s="87"/>
      <c r="N319" s="43"/>
      <c r="O319" s="94"/>
      <c r="P319" s="95"/>
      <c r="Q319" s="96"/>
    </row>
    <row r="320" spans="1:17" ht="16" thickBot="1" x14ac:dyDescent="0.4">
      <c r="A320" s="91">
        <v>3</v>
      </c>
      <c r="B320" s="41" t="str">
        <f t="shared" si="24"/>
        <v>Poloa_Vaitele_42836</v>
      </c>
      <c r="C320" s="92" t="s">
        <v>7</v>
      </c>
      <c r="D320" s="4" t="s">
        <v>94</v>
      </c>
      <c r="E320" s="83">
        <v>42836</v>
      </c>
      <c r="F320" s="43">
        <v>0.50763888888888886</v>
      </c>
      <c r="G320" s="93">
        <v>8.25</v>
      </c>
      <c r="H320" s="41">
        <v>3</v>
      </c>
      <c r="I320" s="93">
        <v>0</v>
      </c>
      <c r="J320" s="41"/>
      <c r="K320" s="93"/>
      <c r="L320" s="41"/>
      <c r="M320" s="87"/>
      <c r="N320" s="43"/>
      <c r="O320" s="94"/>
      <c r="P320" s="95"/>
      <c r="Q320" s="96"/>
    </row>
    <row r="321" spans="1:17" ht="16" thickBot="1" x14ac:dyDescent="0.4">
      <c r="A321" s="91">
        <v>4</v>
      </c>
      <c r="B321" s="41" t="str">
        <f t="shared" si="24"/>
        <v>Amanave_Puna_42836</v>
      </c>
      <c r="C321" s="92" t="s">
        <v>3</v>
      </c>
      <c r="D321" s="4" t="s">
        <v>82</v>
      </c>
      <c r="E321" s="83">
        <v>42836</v>
      </c>
      <c r="F321" s="43">
        <v>0.51736111111111105</v>
      </c>
      <c r="G321" s="93">
        <v>10.75</v>
      </c>
      <c r="H321" s="41">
        <v>1</v>
      </c>
      <c r="I321" s="93">
        <v>0</v>
      </c>
      <c r="J321" s="41"/>
      <c r="K321" s="93"/>
      <c r="L321" s="41"/>
      <c r="M321" s="87"/>
      <c r="N321" s="43"/>
      <c r="O321" s="94"/>
      <c r="P321" s="95"/>
      <c r="Q321" s="96"/>
    </row>
    <row r="322" spans="1:17" ht="16" thickBot="1" x14ac:dyDescent="0.4">
      <c r="A322" s="91">
        <v>5</v>
      </c>
      <c r="B322" s="41" t="str">
        <f t="shared" si="24"/>
        <v>Amanave_Laloafu_42836</v>
      </c>
      <c r="C322" s="92" t="s">
        <v>3</v>
      </c>
      <c r="D322" s="4" t="s">
        <v>81</v>
      </c>
      <c r="E322" s="83">
        <v>42836</v>
      </c>
      <c r="F322" s="43">
        <v>0.52430555555555558</v>
      </c>
      <c r="G322" s="93">
        <v>1.5</v>
      </c>
      <c r="H322" s="41">
        <v>2</v>
      </c>
      <c r="I322" s="93">
        <v>0</v>
      </c>
      <c r="J322" s="41"/>
      <c r="K322" s="93"/>
      <c r="L322" s="41"/>
      <c r="M322" s="87"/>
      <c r="N322" s="43"/>
      <c r="O322" s="94"/>
      <c r="P322" s="95"/>
      <c r="Q322" s="96"/>
    </row>
    <row r="323" spans="1:17" ht="31.5" thickBot="1" x14ac:dyDescent="0.4">
      <c r="A323" s="91">
        <v>6</v>
      </c>
      <c r="B323" s="41" t="str">
        <f t="shared" ref="B323:B352" si="29">C323&amp;"_"&amp;D323&amp;"_"&amp;E323</f>
        <v>Nua-Seetaga_Saonapule_42836</v>
      </c>
      <c r="C323" s="92" t="s">
        <v>6</v>
      </c>
      <c r="D323" s="4" t="s">
        <v>91</v>
      </c>
      <c r="E323" s="83">
        <v>42836</v>
      </c>
      <c r="F323" s="43">
        <v>0.53472222222222221</v>
      </c>
      <c r="G323" s="93">
        <v>21</v>
      </c>
      <c r="H323" s="41">
        <v>3</v>
      </c>
      <c r="I323" s="93">
        <v>0</v>
      </c>
      <c r="J323" s="41"/>
      <c r="K323" s="93"/>
      <c r="L323" s="41"/>
      <c r="M323" s="87"/>
      <c r="N323" s="43"/>
      <c r="O323" s="94"/>
      <c r="P323" s="95"/>
      <c r="Q323" s="96"/>
    </row>
    <row r="324" spans="1:17" ht="16" thickBot="1" x14ac:dyDescent="0.4">
      <c r="A324" s="91">
        <v>7</v>
      </c>
      <c r="B324" s="41" t="str">
        <f t="shared" si="29"/>
        <v>Asili_Asili_42836</v>
      </c>
      <c r="C324" s="92" t="s">
        <v>83</v>
      </c>
      <c r="D324" s="4" t="s">
        <v>83</v>
      </c>
      <c r="E324" s="83">
        <v>42836</v>
      </c>
      <c r="F324" s="43">
        <v>0.54166666666666663</v>
      </c>
      <c r="G324" s="93">
        <v>27</v>
      </c>
      <c r="H324" s="41">
        <v>2</v>
      </c>
      <c r="I324" s="93">
        <v>0</v>
      </c>
      <c r="J324" s="41"/>
      <c r="K324" s="93"/>
      <c r="L324" s="41"/>
      <c r="M324" s="87"/>
      <c r="N324" s="43"/>
      <c r="O324" s="94"/>
      <c r="P324" s="95"/>
      <c r="Q324" s="97"/>
    </row>
    <row r="325" spans="1:17" ht="16" thickBot="1" x14ac:dyDescent="0.4">
      <c r="A325" s="91">
        <v>8</v>
      </c>
      <c r="B325" s="41" t="str">
        <f t="shared" si="29"/>
        <v>Amaluia_Vaipuna_42836</v>
      </c>
      <c r="C325" s="92" t="s">
        <v>2</v>
      </c>
      <c r="D325" s="4" t="s">
        <v>79</v>
      </c>
      <c r="E325" s="83">
        <v>42836</v>
      </c>
      <c r="F325" s="43">
        <v>0.54861111111111105</v>
      </c>
      <c r="G325" s="93">
        <v>9.75</v>
      </c>
      <c r="H325" s="41">
        <v>2</v>
      </c>
      <c r="I325" s="93">
        <v>0</v>
      </c>
      <c r="J325" s="41"/>
      <c r="K325" s="93"/>
      <c r="L325" s="41"/>
      <c r="M325" s="87"/>
      <c r="N325" s="43"/>
      <c r="O325" s="94"/>
      <c r="P325" s="95"/>
      <c r="Q325" s="96"/>
    </row>
    <row r="326" spans="1:17" ht="16" thickBot="1" x14ac:dyDescent="0.4">
      <c r="A326" s="91">
        <v>9</v>
      </c>
      <c r="B326" s="41" t="str">
        <f t="shared" si="29"/>
        <v>Leone_Leafu_42836</v>
      </c>
      <c r="C326" s="92" t="s">
        <v>5</v>
      </c>
      <c r="D326" s="4" t="s">
        <v>87</v>
      </c>
      <c r="E326" s="83">
        <v>42836</v>
      </c>
      <c r="F326" s="43">
        <v>0.55902777777777779</v>
      </c>
      <c r="G326" s="93">
        <v>9.5</v>
      </c>
      <c r="H326" s="41">
        <v>3</v>
      </c>
      <c r="I326" s="93">
        <v>0</v>
      </c>
      <c r="J326" s="41"/>
      <c r="K326" s="93"/>
      <c r="L326" s="41"/>
      <c r="M326" s="87"/>
      <c r="N326" s="43"/>
      <c r="O326" s="94"/>
      <c r="P326" s="95"/>
      <c r="Q326" s="96"/>
    </row>
    <row r="327" spans="1:17" ht="16" thickBot="1" x14ac:dyDescent="0.4">
      <c r="A327" s="91">
        <v>10</v>
      </c>
      <c r="B327" s="41" t="str">
        <f t="shared" si="29"/>
        <v>Nuuuli_Amalie_42836</v>
      </c>
      <c r="C327" s="92" t="s">
        <v>92</v>
      </c>
      <c r="D327" s="4" t="s">
        <v>93</v>
      </c>
      <c r="E327" s="83">
        <v>42836</v>
      </c>
      <c r="F327" s="43">
        <v>0.57986111111111105</v>
      </c>
      <c r="G327" s="93">
        <v>10.75</v>
      </c>
      <c r="H327" s="41">
        <v>3</v>
      </c>
      <c r="I327" s="93">
        <v>0</v>
      </c>
      <c r="J327" s="41"/>
      <c r="K327" s="93"/>
      <c r="L327" s="41"/>
      <c r="M327" s="87"/>
      <c r="N327" s="43"/>
      <c r="O327" s="94"/>
      <c r="P327" s="95"/>
      <c r="Q327" s="96"/>
    </row>
    <row r="328" spans="1:17" ht="16" thickBot="1" x14ac:dyDescent="0.4">
      <c r="A328" s="91">
        <v>11</v>
      </c>
      <c r="B328" s="41" t="str">
        <f t="shared" si="29"/>
        <v>Matuu_Afuelo_42836</v>
      </c>
      <c r="C328" s="92" t="s">
        <v>89</v>
      </c>
      <c r="D328" s="4" t="s">
        <v>90</v>
      </c>
      <c r="E328" s="83">
        <v>42836</v>
      </c>
      <c r="F328" s="43">
        <v>0.59027777777777779</v>
      </c>
      <c r="G328" s="93">
        <v>28.25</v>
      </c>
      <c r="H328" s="41">
        <v>2</v>
      </c>
      <c r="I328" s="93">
        <v>0</v>
      </c>
      <c r="J328" s="41"/>
      <c r="K328" s="93"/>
      <c r="L328" s="41"/>
      <c r="M328" s="87"/>
      <c r="N328" s="43"/>
      <c r="O328" s="94"/>
      <c r="P328" s="95"/>
      <c r="Q328" s="96"/>
    </row>
    <row r="329" spans="1:17" ht="15.5" x14ac:dyDescent="0.35">
      <c r="A329" s="91">
        <v>12</v>
      </c>
      <c r="B329" s="41" t="str">
        <f t="shared" si="29"/>
        <v>Fagaalu_Fagaalu_42836</v>
      </c>
      <c r="C329" s="92" t="s">
        <v>4</v>
      </c>
      <c r="D329" s="4" t="s">
        <v>4</v>
      </c>
      <c r="E329" s="83">
        <v>42836</v>
      </c>
      <c r="F329" s="43">
        <v>0.59722222222222221</v>
      </c>
      <c r="G329" s="93">
        <v>5</v>
      </c>
      <c r="H329" s="41">
        <v>3</v>
      </c>
      <c r="I329" s="93">
        <v>0</v>
      </c>
      <c r="J329" s="41"/>
      <c r="K329" s="93"/>
      <c r="L329" s="41"/>
      <c r="M329" s="87"/>
      <c r="N329" s="43"/>
      <c r="O329" s="94"/>
      <c r="P329" s="95"/>
      <c r="Q329" s="96"/>
    </row>
    <row r="330" spans="1:17" ht="16" thickBot="1" x14ac:dyDescent="0.4">
      <c r="A330" s="98">
        <v>13</v>
      </c>
      <c r="B330" s="41" t="str">
        <f t="shared" si="29"/>
        <v>Fagaalu_no name_</v>
      </c>
      <c r="C330" s="99" t="s">
        <v>4</v>
      </c>
      <c r="D330" s="100" t="s">
        <v>243</v>
      </c>
      <c r="E330" s="101"/>
      <c r="F330" s="102"/>
      <c r="G330" s="103"/>
      <c r="H330" s="104"/>
      <c r="I330" s="103"/>
      <c r="J330" s="104"/>
      <c r="K330" s="103"/>
      <c r="L330" s="104"/>
      <c r="M330" s="87"/>
      <c r="N330" s="102"/>
      <c r="O330" s="105"/>
      <c r="P330" s="106"/>
      <c r="Q330" s="107"/>
    </row>
    <row r="331" spans="1:17" ht="16" thickBot="1" x14ac:dyDescent="0.4">
      <c r="A331" s="108">
        <v>14</v>
      </c>
      <c r="B331" s="41" t="str">
        <f t="shared" si="29"/>
        <v>Amouli_Televai_42837</v>
      </c>
      <c r="C331" s="92" t="s">
        <v>9</v>
      </c>
      <c r="D331" s="4" t="s">
        <v>100</v>
      </c>
      <c r="E331" s="83">
        <v>42837</v>
      </c>
      <c r="F331" s="43">
        <v>0.51874999999999993</v>
      </c>
      <c r="G331" s="93">
        <v>5.5</v>
      </c>
      <c r="H331" s="41">
        <v>2</v>
      </c>
      <c r="I331" s="93">
        <v>0</v>
      </c>
      <c r="J331" s="41"/>
      <c r="K331" s="93"/>
      <c r="L331" s="41"/>
      <c r="M331" s="109"/>
      <c r="N331" s="43"/>
      <c r="O331" s="88"/>
      <c r="P331" s="94"/>
      <c r="Q331" s="110"/>
    </row>
    <row r="332" spans="1:17" ht="16" thickBot="1" x14ac:dyDescent="0.4">
      <c r="A332" s="108">
        <v>16</v>
      </c>
      <c r="B332" s="41" t="str">
        <f t="shared" si="29"/>
        <v>Aoa_Tapua_42837</v>
      </c>
      <c r="C332" s="92" t="s">
        <v>15</v>
      </c>
      <c r="D332" s="4" t="s">
        <v>101</v>
      </c>
      <c r="E332" s="83">
        <v>42837</v>
      </c>
      <c r="F332" s="43" t="s">
        <v>368</v>
      </c>
      <c r="G332" s="93">
        <v>2</v>
      </c>
      <c r="H332" s="41">
        <v>3</v>
      </c>
      <c r="I332" s="93">
        <v>0</v>
      </c>
      <c r="J332" s="41"/>
      <c r="K332" s="93"/>
      <c r="L332" s="41"/>
      <c r="M332" s="109"/>
      <c r="N332" s="43"/>
      <c r="O332" s="94"/>
      <c r="P332" s="94"/>
      <c r="Q332" s="111"/>
    </row>
    <row r="333" spans="1:17" ht="16" thickBot="1" x14ac:dyDescent="0.4">
      <c r="A333" s="108">
        <v>17</v>
      </c>
      <c r="B333" s="41" t="str">
        <f t="shared" si="29"/>
        <v>Aoa_Vaitolu_42837</v>
      </c>
      <c r="C333" s="92" t="s">
        <v>15</v>
      </c>
      <c r="D333" s="4" t="s">
        <v>102</v>
      </c>
      <c r="E333" s="83">
        <v>42837</v>
      </c>
      <c r="F333" s="43">
        <v>0.53125</v>
      </c>
      <c r="G333" s="93">
        <v>1.5</v>
      </c>
      <c r="H333" s="41">
        <v>3</v>
      </c>
      <c r="I333" s="93">
        <v>0</v>
      </c>
      <c r="J333" s="41"/>
      <c r="K333" s="93"/>
      <c r="L333" s="41"/>
      <c r="M333" s="109"/>
      <c r="N333" s="43"/>
      <c r="O333" s="94"/>
      <c r="P333" s="94"/>
      <c r="Q333" s="111"/>
    </row>
    <row r="334" spans="1:17" ht="16" thickBot="1" x14ac:dyDescent="0.4">
      <c r="A334" s="108">
        <v>15</v>
      </c>
      <c r="B334" s="41" t="str">
        <f t="shared" si="29"/>
        <v>Amouli_Laloi_42837</v>
      </c>
      <c r="C334" s="92" t="s">
        <v>9</v>
      </c>
      <c r="D334" s="4" t="s">
        <v>99</v>
      </c>
      <c r="E334" s="83">
        <v>42837</v>
      </c>
      <c r="F334" s="43">
        <v>0.54166666666666663</v>
      </c>
      <c r="G334" s="93">
        <v>12</v>
      </c>
      <c r="H334" s="41">
        <v>3</v>
      </c>
      <c r="I334" s="93"/>
      <c r="J334" s="41"/>
      <c r="K334" s="93"/>
      <c r="L334" s="41"/>
      <c r="M334" s="109"/>
      <c r="N334" s="43"/>
      <c r="O334" s="94"/>
      <c r="P334" s="94"/>
      <c r="Q334" s="111"/>
    </row>
    <row r="335" spans="1:17" ht="16" thickBot="1" x14ac:dyDescent="0.4">
      <c r="A335" s="108">
        <v>18</v>
      </c>
      <c r="B335" s="41" t="str">
        <f t="shared" si="29"/>
        <v>Alofau_Nuu_42837</v>
      </c>
      <c r="C335" s="92" t="s">
        <v>96</v>
      </c>
      <c r="D335" s="4" t="s">
        <v>98</v>
      </c>
      <c r="E335" s="83">
        <v>42837</v>
      </c>
      <c r="F335" s="43">
        <v>0.55277777777777781</v>
      </c>
      <c r="G335" s="93">
        <v>2.75</v>
      </c>
      <c r="H335" s="41">
        <v>2</v>
      </c>
      <c r="I335" s="112"/>
      <c r="J335" s="50"/>
      <c r="K335" s="112"/>
      <c r="L335" s="41"/>
      <c r="M335" s="109"/>
      <c r="N335" s="43"/>
      <c r="O335" s="94"/>
      <c r="P335" s="94"/>
      <c r="Q335" s="113"/>
    </row>
    <row r="336" spans="1:17" ht="16" thickBot="1" x14ac:dyDescent="0.4">
      <c r="A336" s="108">
        <v>19</v>
      </c>
      <c r="B336" s="41" t="str">
        <f t="shared" si="29"/>
        <v>Alofau_Fogalilima_42837</v>
      </c>
      <c r="C336" s="92" t="s">
        <v>96</v>
      </c>
      <c r="D336" s="4" t="s">
        <v>97</v>
      </c>
      <c r="E336" s="83">
        <v>42837</v>
      </c>
      <c r="F336" s="43">
        <v>0.55555555555555558</v>
      </c>
      <c r="G336" s="93">
        <v>16</v>
      </c>
      <c r="H336" s="41">
        <v>2</v>
      </c>
      <c r="I336" s="93">
        <v>5</v>
      </c>
      <c r="J336" s="41">
        <v>5</v>
      </c>
      <c r="K336" s="93">
        <v>5</v>
      </c>
      <c r="L336" s="41"/>
      <c r="M336" s="109"/>
      <c r="N336" s="43"/>
      <c r="O336" s="94"/>
      <c r="P336" s="94"/>
      <c r="Q336" s="114"/>
    </row>
    <row r="337" spans="1:17" ht="16" thickBot="1" x14ac:dyDescent="0.4">
      <c r="A337" s="108">
        <v>20</v>
      </c>
      <c r="B337" s="41" t="str">
        <f t="shared" si="29"/>
        <v>Masausi_Vaipito_42837</v>
      </c>
      <c r="C337" s="92" t="s">
        <v>107</v>
      </c>
      <c r="D337" s="4" t="s">
        <v>109</v>
      </c>
      <c r="E337" s="83">
        <v>42837</v>
      </c>
      <c r="F337" s="43">
        <v>0.56944444444444442</v>
      </c>
      <c r="G337" s="93"/>
      <c r="H337" s="41">
        <v>3</v>
      </c>
      <c r="I337" s="93"/>
      <c r="J337" s="41"/>
      <c r="K337" s="93"/>
      <c r="L337" s="41"/>
      <c r="M337" s="109"/>
      <c r="N337" s="43"/>
      <c r="O337" s="94"/>
      <c r="P337" s="94"/>
      <c r="Q337" s="114"/>
    </row>
    <row r="338" spans="1:17" ht="16" thickBot="1" x14ac:dyDescent="0.4">
      <c r="A338" s="108">
        <v>21</v>
      </c>
      <c r="B338" s="41" t="str">
        <f t="shared" si="29"/>
        <v>Masausi_Panata_42837</v>
      </c>
      <c r="C338" s="92" t="s">
        <v>107</v>
      </c>
      <c r="D338" s="4" t="s">
        <v>108</v>
      </c>
      <c r="E338" s="83">
        <v>42837</v>
      </c>
      <c r="F338" s="43">
        <v>0.57638888888888895</v>
      </c>
      <c r="G338" s="93">
        <v>2.5</v>
      </c>
      <c r="H338" s="41">
        <v>4</v>
      </c>
      <c r="I338" s="93"/>
      <c r="J338" s="41"/>
      <c r="K338" s="93"/>
      <c r="L338" s="41"/>
      <c r="M338" s="109"/>
      <c r="N338" s="43"/>
      <c r="O338" s="94"/>
      <c r="P338" s="94"/>
      <c r="Q338" s="114"/>
    </row>
    <row r="339" spans="1:17" ht="16" thickBot="1" x14ac:dyDescent="0.4">
      <c r="A339" s="108">
        <v>22</v>
      </c>
      <c r="B339" s="41" t="str">
        <f t="shared" si="29"/>
        <v>Masefau_Talaloa_42837</v>
      </c>
      <c r="C339" s="92" t="s">
        <v>110</v>
      </c>
      <c r="D339" s="4" t="s">
        <v>111</v>
      </c>
      <c r="E339" s="83">
        <v>42837</v>
      </c>
      <c r="F339" s="43">
        <v>0.58819444444444446</v>
      </c>
      <c r="G339" s="93">
        <v>6.75</v>
      </c>
      <c r="H339" s="41">
        <v>2</v>
      </c>
      <c r="I339" s="93">
        <v>9</v>
      </c>
      <c r="J339" s="41"/>
      <c r="K339" s="93"/>
      <c r="L339" s="41"/>
      <c r="M339" s="109"/>
      <c r="N339" s="43"/>
      <c r="O339" s="94"/>
      <c r="P339" s="94"/>
      <c r="Q339" s="114"/>
    </row>
    <row r="340" spans="1:17" ht="16" thickBot="1" x14ac:dyDescent="0.4">
      <c r="A340" s="108">
        <v>23</v>
      </c>
      <c r="B340" s="41" t="str">
        <f t="shared" si="29"/>
        <v>Fagaitua_Tialu_42837</v>
      </c>
      <c r="C340" s="92" t="s">
        <v>103</v>
      </c>
      <c r="D340" s="4" t="s">
        <v>104</v>
      </c>
      <c r="E340" s="83">
        <v>42837</v>
      </c>
      <c r="F340" s="43">
        <v>0.60069444444444442</v>
      </c>
      <c r="G340" s="93">
        <v>12</v>
      </c>
      <c r="H340" s="41">
        <v>3</v>
      </c>
      <c r="I340" s="93">
        <v>0</v>
      </c>
      <c r="J340" s="41"/>
      <c r="K340" s="93"/>
      <c r="L340" s="41"/>
      <c r="M340" s="109"/>
      <c r="N340" s="43"/>
      <c r="O340" s="94"/>
      <c r="P340" s="94"/>
      <c r="Q340" s="114"/>
    </row>
    <row r="341" spans="1:17" ht="16" thickBot="1" x14ac:dyDescent="0.4">
      <c r="A341" s="108">
        <v>24</v>
      </c>
      <c r="B341" s="41" t="str">
        <f t="shared" si="29"/>
        <v>Fagaitua_Siapapa_42837</v>
      </c>
      <c r="C341" s="92" t="s">
        <v>103</v>
      </c>
      <c r="D341" s="4" t="s">
        <v>105</v>
      </c>
      <c r="E341" s="83">
        <v>42837</v>
      </c>
      <c r="F341" s="43">
        <v>0.60416666666666663</v>
      </c>
      <c r="G341" s="93">
        <v>0.5</v>
      </c>
      <c r="H341" s="41">
        <v>2</v>
      </c>
      <c r="I341" s="93">
        <v>10</v>
      </c>
      <c r="J341" s="41"/>
      <c r="K341" s="93"/>
      <c r="L341" s="41"/>
      <c r="M341" s="109"/>
      <c r="N341" s="43"/>
      <c r="O341" s="94"/>
      <c r="P341" s="94"/>
      <c r="Q341" s="114"/>
    </row>
    <row r="342" spans="1:17" ht="16" thickBot="1" x14ac:dyDescent="0.4">
      <c r="A342" s="108">
        <v>25</v>
      </c>
      <c r="B342" s="41" t="str">
        <f t="shared" si="29"/>
        <v>Amaua_no name_42837</v>
      </c>
      <c r="C342" s="92" t="s">
        <v>10</v>
      </c>
      <c r="D342" s="4" t="s">
        <v>243</v>
      </c>
      <c r="E342" s="83">
        <v>42837</v>
      </c>
      <c r="F342" s="43">
        <v>0.61458333333333337</v>
      </c>
      <c r="G342" s="93">
        <v>2.5</v>
      </c>
      <c r="H342" s="41">
        <v>3</v>
      </c>
      <c r="I342" s="93"/>
      <c r="J342" s="41"/>
      <c r="K342" s="93"/>
      <c r="L342" s="41"/>
      <c r="M342" s="109"/>
      <c r="N342" s="43"/>
      <c r="O342" s="94"/>
      <c r="P342" s="94"/>
      <c r="Q342" s="114"/>
    </row>
    <row r="343" spans="1:17" ht="16" thickBot="1" x14ac:dyDescent="0.4">
      <c r="A343" s="108">
        <v>26</v>
      </c>
      <c r="B343" s="41" t="str">
        <f t="shared" si="29"/>
        <v>Alega_Alega_42837</v>
      </c>
      <c r="C343" s="92" t="s">
        <v>8</v>
      </c>
      <c r="D343" s="4" t="s">
        <v>8</v>
      </c>
      <c r="E343" s="83">
        <v>42837</v>
      </c>
      <c r="F343" s="43">
        <v>0.62152777777777779</v>
      </c>
      <c r="G343" s="93">
        <v>7.5</v>
      </c>
      <c r="H343" s="41">
        <v>4</v>
      </c>
      <c r="I343" s="93"/>
      <c r="J343" s="41"/>
      <c r="K343" s="93"/>
      <c r="L343" s="41"/>
      <c r="M343" s="109"/>
      <c r="N343" s="43"/>
      <c r="O343" s="94"/>
      <c r="P343" s="94"/>
      <c r="Q343" s="114"/>
    </row>
    <row r="344" spans="1:17" ht="16" thickBot="1" x14ac:dyDescent="0.4">
      <c r="A344" s="91">
        <v>27</v>
      </c>
      <c r="B344" s="41" t="str">
        <f t="shared" si="29"/>
        <v>Laulii_Vaitele_42837</v>
      </c>
      <c r="C344" s="92" t="s">
        <v>11</v>
      </c>
      <c r="D344" s="4" t="s">
        <v>94</v>
      </c>
      <c r="E344" s="83">
        <v>42837</v>
      </c>
      <c r="F344" s="43"/>
      <c r="G344" s="93"/>
      <c r="H344" s="41" t="s">
        <v>370</v>
      </c>
      <c r="I344" s="93"/>
      <c r="J344" s="41"/>
      <c r="K344" s="93"/>
      <c r="L344" s="41"/>
      <c r="M344" s="109"/>
      <c r="N344" s="49"/>
      <c r="O344" s="105"/>
      <c r="P344" s="94"/>
      <c r="Q344" s="114"/>
    </row>
    <row r="345" spans="1:17" ht="16" thickBot="1" x14ac:dyDescent="0.4">
      <c r="A345" s="80">
        <v>31</v>
      </c>
      <c r="B345" s="41" t="str">
        <f t="shared" si="29"/>
        <v>Vatia_Gaoa_42838</v>
      </c>
      <c r="C345" s="81" t="s">
        <v>14</v>
      </c>
      <c r="D345" s="82" t="s">
        <v>122</v>
      </c>
      <c r="E345" s="83">
        <v>42838</v>
      </c>
      <c r="F345" s="84">
        <v>0.55486111111111114</v>
      </c>
      <c r="G345" s="85">
        <v>2</v>
      </c>
      <c r="H345" s="86">
        <v>3</v>
      </c>
      <c r="I345" s="85">
        <v>0</v>
      </c>
      <c r="J345" s="86"/>
      <c r="K345" s="85"/>
      <c r="L345" s="86"/>
      <c r="M345" s="109"/>
      <c r="N345" s="115"/>
      <c r="O345" s="94"/>
      <c r="P345" s="88"/>
      <c r="Q345" s="116"/>
    </row>
    <row r="346" spans="1:17" ht="16" thickBot="1" x14ac:dyDescent="0.4">
      <c r="A346" s="91">
        <v>30</v>
      </c>
      <c r="B346" s="41" t="str">
        <f t="shared" si="29"/>
        <v>Vatia_Lausaa_42838</v>
      </c>
      <c r="C346" s="92" t="s">
        <v>14</v>
      </c>
      <c r="D346" s="4" t="s">
        <v>123</v>
      </c>
      <c r="E346" s="83">
        <v>42838</v>
      </c>
      <c r="F346" s="43">
        <v>0.56736111111111109</v>
      </c>
      <c r="G346" s="93">
        <v>1.5</v>
      </c>
      <c r="H346" s="41">
        <v>2</v>
      </c>
      <c r="I346" s="93"/>
      <c r="J346" s="41"/>
      <c r="K346" s="93"/>
      <c r="L346" s="41"/>
      <c r="M346" s="87"/>
      <c r="N346" s="49"/>
      <c r="O346" s="94"/>
      <c r="P346" s="94"/>
      <c r="Q346" s="114"/>
    </row>
    <row r="347" spans="1:17" ht="16" thickBot="1" x14ac:dyDescent="0.4">
      <c r="A347" s="91">
        <v>29</v>
      </c>
      <c r="B347" s="41" t="str">
        <f t="shared" si="29"/>
        <v>Vatia_Faatafe_42838</v>
      </c>
      <c r="C347" s="92" t="s">
        <v>14</v>
      </c>
      <c r="D347" s="4" t="s">
        <v>121</v>
      </c>
      <c r="E347" s="83">
        <v>42838</v>
      </c>
      <c r="F347" s="43">
        <v>0.57152777777777775</v>
      </c>
      <c r="G347" s="93">
        <v>2.5</v>
      </c>
      <c r="H347" s="41">
        <v>2</v>
      </c>
      <c r="I347" s="93">
        <v>0</v>
      </c>
      <c r="J347" s="41"/>
      <c r="K347" s="93"/>
      <c r="L347" s="41"/>
      <c r="M347" s="87"/>
      <c r="N347" s="49"/>
      <c r="O347" s="94"/>
      <c r="P347" s="94"/>
      <c r="Q347" s="117"/>
    </row>
    <row r="348" spans="1:17" ht="16" thickBot="1" x14ac:dyDescent="0.4">
      <c r="A348" s="91">
        <v>33</v>
      </c>
      <c r="B348" s="41" t="str">
        <f t="shared" si="29"/>
        <v>Amalau_Tiaiu_42838</v>
      </c>
      <c r="C348" s="92" t="s">
        <v>114</v>
      </c>
      <c r="D348" s="4" t="s">
        <v>115</v>
      </c>
      <c r="E348" s="83">
        <v>42838</v>
      </c>
      <c r="F348" s="43">
        <v>0.58124999999999993</v>
      </c>
      <c r="G348" s="93">
        <v>10.25</v>
      </c>
      <c r="H348" s="41">
        <v>2</v>
      </c>
      <c r="I348" s="93"/>
      <c r="J348" s="41"/>
      <c r="K348" s="93"/>
      <c r="L348" s="41"/>
      <c r="M348" s="87"/>
      <c r="N348" s="49"/>
      <c r="O348" s="94"/>
      <c r="P348" s="94"/>
      <c r="Q348" s="114"/>
    </row>
    <row r="349" spans="1:17" ht="16" thickBot="1" x14ac:dyDescent="0.4">
      <c r="A349" s="91">
        <v>32</v>
      </c>
      <c r="B349" s="41" t="str">
        <f t="shared" si="29"/>
        <v>Afono_Pago_42838</v>
      </c>
      <c r="C349" s="92" t="s">
        <v>12</v>
      </c>
      <c r="D349" s="4" t="s">
        <v>113</v>
      </c>
      <c r="E349" s="83">
        <v>42838</v>
      </c>
      <c r="F349" s="43">
        <v>0.59375</v>
      </c>
      <c r="G349" s="93">
        <v>3.5</v>
      </c>
      <c r="H349" s="41">
        <v>3</v>
      </c>
      <c r="I349" s="93">
        <v>0</v>
      </c>
      <c r="J349" s="41"/>
      <c r="K349" s="93"/>
      <c r="L349" s="41"/>
      <c r="M349" s="87"/>
      <c r="N349" s="49"/>
      <c r="O349" s="94"/>
      <c r="P349" s="94"/>
      <c r="Q349" s="114"/>
    </row>
    <row r="350" spans="1:17" ht="16" thickBot="1" x14ac:dyDescent="0.4">
      <c r="A350" s="91">
        <v>28</v>
      </c>
      <c r="B350" s="41" t="str">
        <f t="shared" si="29"/>
        <v>Aua_Lalomauna_42838</v>
      </c>
      <c r="C350" s="72" t="s">
        <v>13</v>
      </c>
      <c r="D350" s="161" t="s">
        <v>116</v>
      </c>
      <c r="E350" s="83">
        <v>42838</v>
      </c>
      <c r="F350" s="43">
        <v>0.62013888888888891</v>
      </c>
      <c r="G350" s="93">
        <v>9</v>
      </c>
      <c r="H350" s="41">
        <v>2</v>
      </c>
      <c r="I350" s="93">
        <v>0</v>
      </c>
      <c r="J350" s="41"/>
      <c r="K350" s="93"/>
      <c r="L350" s="41"/>
      <c r="M350" s="87"/>
      <c r="N350" s="49"/>
      <c r="O350" s="94"/>
      <c r="P350" s="94"/>
      <c r="Q350" s="93"/>
    </row>
    <row r="351" spans="1:17" ht="16" thickBot="1" x14ac:dyDescent="0.4">
      <c r="A351" s="91">
        <v>34</v>
      </c>
      <c r="B351" s="41" t="str">
        <f t="shared" si="29"/>
        <v>Fagasa_Leele_42838</v>
      </c>
      <c r="C351" s="92" t="s">
        <v>117</v>
      </c>
      <c r="D351" s="4" t="s">
        <v>118</v>
      </c>
      <c r="E351" s="83">
        <v>42838</v>
      </c>
      <c r="F351" s="43">
        <v>0.64097222222222217</v>
      </c>
      <c r="G351" s="93">
        <v>11.5</v>
      </c>
      <c r="H351" s="41">
        <v>2</v>
      </c>
      <c r="I351" s="93">
        <v>0</v>
      </c>
      <c r="J351" s="41"/>
      <c r="K351" s="93"/>
      <c r="L351" s="41"/>
      <c r="M351" s="87"/>
      <c r="N351" s="43"/>
      <c r="O351" s="94"/>
      <c r="P351" s="94"/>
      <c r="Q351" s="93"/>
    </row>
    <row r="352" spans="1:17" ht="16" thickBot="1" x14ac:dyDescent="0.4">
      <c r="A352" s="98">
        <v>35</v>
      </c>
      <c r="B352" s="41" t="str">
        <f t="shared" si="29"/>
        <v>Fagasa_Agasii_42838</v>
      </c>
      <c r="C352" s="99" t="s">
        <v>117</v>
      </c>
      <c r="D352" s="100" t="s">
        <v>119</v>
      </c>
      <c r="E352" s="83">
        <v>42838</v>
      </c>
      <c r="F352" s="118">
        <v>0.6479166666666667</v>
      </c>
      <c r="G352" s="103">
        <v>15</v>
      </c>
      <c r="H352" s="104">
        <v>2</v>
      </c>
      <c r="I352" s="103">
        <v>0</v>
      </c>
      <c r="J352" s="104"/>
      <c r="K352" s="103"/>
      <c r="L352" s="104"/>
      <c r="M352" s="119"/>
      <c r="N352" s="118"/>
      <c r="O352" s="94"/>
      <c r="P352" s="105"/>
      <c r="Q352" s="103"/>
    </row>
    <row r="353" spans="1:17" ht="15" thickBot="1" x14ac:dyDescent="0.4"/>
    <row r="354" spans="1:17" ht="15" thickBot="1" x14ac:dyDescent="0.4">
      <c r="A354" s="122" t="s">
        <v>229</v>
      </c>
      <c r="C354" s="123" t="s">
        <v>0</v>
      </c>
      <c r="D354" s="124" t="s">
        <v>80</v>
      </c>
      <c r="E354" s="125" t="s">
        <v>69</v>
      </c>
      <c r="F354" s="124" t="s">
        <v>230</v>
      </c>
      <c r="G354" s="123" t="s">
        <v>231</v>
      </c>
      <c r="H354" s="124" t="s">
        <v>232</v>
      </c>
      <c r="I354" s="122" t="s">
        <v>21</v>
      </c>
      <c r="J354" s="151"/>
      <c r="K354" s="152"/>
      <c r="L354" s="124" t="s">
        <v>233</v>
      </c>
      <c r="M354" s="125" t="s">
        <v>234</v>
      </c>
      <c r="N354" s="124" t="s">
        <v>235</v>
      </c>
      <c r="O354" s="125" t="s">
        <v>236</v>
      </c>
      <c r="P354" s="125" t="s">
        <v>367</v>
      </c>
      <c r="Q354" s="123" t="s">
        <v>237</v>
      </c>
    </row>
    <row r="355" spans="1:17" ht="16" thickBot="1" x14ac:dyDescent="0.4">
      <c r="A355" s="126">
        <v>1</v>
      </c>
      <c r="B355" s="41" t="str">
        <f t="shared" ref="B355:B392" si="30">C355&amp;"_"&amp;D355&amp;"_"&amp;E355</f>
        <v>Fagamalo_Matavai_42863</v>
      </c>
      <c r="C355" s="161" t="s">
        <v>85</v>
      </c>
      <c r="D355" s="161" t="s">
        <v>86</v>
      </c>
      <c r="E355" s="129">
        <v>42863</v>
      </c>
      <c r="F355" s="84">
        <v>0.46527777777777773</v>
      </c>
      <c r="G355" s="85">
        <v>7.5</v>
      </c>
      <c r="H355" s="86">
        <v>4</v>
      </c>
      <c r="I355" s="85">
        <v>0</v>
      </c>
      <c r="J355" s="86"/>
      <c r="K355" s="85"/>
      <c r="L355" s="86"/>
      <c r="M355" s="87"/>
      <c r="N355" s="84"/>
      <c r="O355" s="88"/>
      <c r="P355" s="89"/>
      <c r="Q355" s="90"/>
    </row>
    <row r="356" spans="1:17" ht="16" thickBot="1" x14ac:dyDescent="0.4">
      <c r="A356" s="130">
        <v>2</v>
      </c>
      <c r="B356" s="41" t="str">
        <f t="shared" si="30"/>
        <v>Maloata_Maloata_42863</v>
      </c>
      <c r="C356" s="131" t="s">
        <v>88</v>
      </c>
      <c r="D356" s="42" t="s">
        <v>88</v>
      </c>
      <c r="E356" s="129">
        <v>42863</v>
      </c>
      <c r="F356" s="43">
        <v>0.47222222222222227</v>
      </c>
      <c r="G356" s="93">
        <f>0.393701*130</f>
        <v>51.181130000000003</v>
      </c>
      <c r="H356" s="41">
        <v>3</v>
      </c>
      <c r="I356" s="93">
        <v>0</v>
      </c>
      <c r="J356" s="41"/>
      <c r="K356" s="93"/>
      <c r="L356" s="41"/>
      <c r="M356" s="87"/>
      <c r="N356" s="43"/>
      <c r="O356" s="94"/>
      <c r="P356" s="95"/>
      <c r="Q356" s="96"/>
    </row>
    <row r="357" spans="1:17" ht="16" thickBot="1" x14ac:dyDescent="0.4">
      <c r="A357" s="130">
        <v>3</v>
      </c>
      <c r="B357" s="41" t="str">
        <f t="shared" si="30"/>
        <v>Poloa_Vaitele_42863</v>
      </c>
      <c r="C357" s="131" t="s">
        <v>7</v>
      </c>
      <c r="D357" s="42" t="s">
        <v>94</v>
      </c>
      <c r="E357" s="129">
        <v>42863</v>
      </c>
      <c r="F357" s="43">
        <v>0.49652777777777773</v>
      </c>
      <c r="G357" s="93">
        <v>10.5</v>
      </c>
      <c r="H357" s="41">
        <v>4</v>
      </c>
      <c r="I357" s="93">
        <v>0</v>
      </c>
      <c r="J357" s="41"/>
      <c r="K357" s="93"/>
      <c r="L357" s="41"/>
      <c r="M357" s="87"/>
      <c r="N357" s="43"/>
      <c r="O357" s="94"/>
      <c r="P357" s="95"/>
      <c r="Q357" s="96"/>
    </row>
    <row r="358" spans="1:17" ht="16" thickBot="1" x14ac:dyDescent="0.4">
      <c r="A358" s="130">
        <v>4</v>
      </c>
      <c r="B358" s="41" t="str">
        <f t="shared" si="30"/>
        <v>Amanave_Puna_42863</v>
      </c>
      <c r="C358" s="131" t="s">
        <v>3</v>
      </c>
      <c r="D358" s="42" t="s">
        <v>82</v>
      </c>
      <c r="E358" s="129">
        <v>42863</v>
      </c>
      <c r="F358" s="43">
        <v>0.51388888888888895</v>
      </c>
      <c r="G358" s="93">
        <v>18</v>
      </c>
      <c r="H358" s="41">
        <v>2</v>
      </c>
      <c r="I358" s="93">
        <v>0</v>
      </c>
      <c r="J358" s="41"/>
      <c r="K358" s="93"/>
      <c r="L358" s="41"/>
      <c r="M358" s="87"/>
      <c r="N358" s="43"/>
      <c r="O358" s="94"/>
      <c r="P358" s="95"/>
      <c r="Q358" s="96"/>
    </row>
    <row r="359" spans="1:17" ht="16" thickBot="1" x14ac:dyDescent="0.4">
      <c r="A359" s="130">
        <v>5</v>
      </c>
      <c r="B359" s="41" t="str">
        <f t="shared" si="30"/>
        <v>Amanave_Laloafu_42863</v>
      </c>
      <c r="C359" s="131" t="s">
        <v>3</v>
      </c>
      <c r="D359" s="42" t="s">
        <v>81</v>
      </c>
      <c r="E359" s="129">
        <v>42863</v>
      </c>
      <c r="F359" s="43">
        <v>0.51874999999999993</v>
      </c>
      <c r="G359" s="93">
        <v>4</v>
      </c>
      <c r="H359" s="41">
        <v>3</v>
      </c>
      <c r="I359" s="93">
        <v>0</v>
      </c>
      <c r="J359" s="41"/>
      <c r="K359" s="93"/>
      <c r="L359" s="41"/>
      <c r="M359" s="87"/>
      <c r="N359" s="43"/>
      <c r="O359" s="94"/>
      <c r="P359" s="95"/>
      <c r="Q359" s="96"/>
    </row>
    <row r="360" spans="1:17" ht="16" thickBot="1" x14ac:dyDescent="0.4">
      <c r="A360" s="130">
        <v>6</v>
      </c>
      <c r="B360" s="41" t="str">
        <f t="shared" si="30"/>
        <v>Nua-Seetaga_Saonapule_42863</v>
      </c>
      <c r="C360" s="131" t="s">
        <v>6</v>
      </c>
      <c r="D360" s="42" t="s">
        <v>91</v>
      </c>
      <c r="E360" s="129">
        <v>42863</v>
      </c>
      <c r="F360" s="43">
        <v>0.52638888888888891</v>
      </c>
      <c r="G360" s="93">
        <v>23</v>
      </c>
      <c r="H360" s="41">
        <v>4</v>
      </c>
      <c r="I360" s="93">
        <v>0</v>
      </c>
      <c r="J360" s="41"/>
      <c r="K360" s="93"/>
      <c r="L360" s="41"/>
      <c r="M360" s="87"/>
      <c r="N360" s="43"/>
      <c r="O360" s="94"/>
      <c r="P360" s="95"/>
      <c r="Q360" s="96"/>
    </row>
    <row r="361" spans="1:17" ht="16" thickBot="1" x14ac:dyDescent="0.4">
      <c r="A361" s="130">
        <v>7</v>
      </c>
      <c r="B361" s="41" t="str">
        <f t="shared" si="30"/>
        <v>Asili_Asili_42863</v>
      </c>
      <c r="C361" s="131" t="s">
        <v>83</v>
      </c>
      <c r="D361" s="42" t="s">
        <v>83</v>
      </c>
      <c r="E361" s="129">
        <v>42863</v>
      </c>
      <c r="F361" s="43">
        <v>0.53541666666666665</v>
      </c>
      <c r="G361" s="93">
        <v>20.25</v>
      </c>
      <c r="H361" s="41">
        <v>3</v>
      </c>
      <c r="I361" s="93">
        <v>0</v>
      </c>
      <c r="J361" s="41"/>
      <c r="K361" s="93"/>
      <c r="L361" s="41"/>
      <c r="M361" s="87"/>
      <c r="N361" s="43"/>
      <c r="O361" s="94"/>
      <c r="P361" s="95"/>
      <c r="Q361" s="97"/>
    </row>
    <row r="362" spans="1:17" ht="16" thickBot="1" x14ac:dyDescent="0.4">
      <c r="A362" s="130">
        <v>8</v>
      </c>
      <c r="B362" s="41" t="str">
        <f t="shared" si="30"/>
        <v>Amaluia_Vaipuna_42863</v>
      </c>
      <c r="C362" s="131" t="s">
        <v>2</v>
      </c>
      <c r="D362" s="42" t="s">
        <v>79</v>
      </c>
      <c r="E362" s="129">
        <v>42863</v>
      </c>
      <c r="F362" s="43">
        <v>0.54166666666666663</v>
      </c>
      <c r="G362" s="93">
        <v>4.75</v>
      </c>
      <c r="H362" s="41">
        <v>3</v>
      </c>
      <c r="I362" s="93">
        <v>0</v>
      </c>
      <c r="J362" s="41"/>
      <c r="K362" s="93"/>
      <c r="L362" s="41"/>
      <c r="M362" s="87"/>
      <c r="N362" s="43"/>
      <c r="O362" s="94"/>
      <c r="P362" s="95"/>
      <c r="Q362" s="96"/>
    </row>
    <row r="363" spans="1:17" ht="16" thickBot="1" x14ac:dyDescent="0.4">
      <c r="A363" s="130">
        <v>9</v>
      </c>
      <c r="B363" s="41" t="str">
        <f t="shared" si="30"/>
        <v>Leone_Leafu_42863</v>
      </c>
      <c r="C363" s="131" t="s">
        <v>5</v>
      </c>
      <c r="D363" s="42" t="s">
        <v>87</v>
      </c>
      <c r="E363" s="129">
        <v>42863</v>
      </c>
      <c r="F363" s="43">
        <v>0.54861111111111105</v>
      </c>
      <c r="G363" s="93">
        <v>10.75</v>
      </c>
      <c r="H363" s="41">
        <v>2</v>
      </c>
      <c r="I363" s="93">
        <v>0</v>
      </c>
      <c r="J363" s="41"/>
      <c r="K363" s="93"/>
      <c r="L363" s="41"/>
      <c r="M363" s="87"/>
      <c r="N363" s="43"/>
      <c r="O363" s="94"/>
      <c r="P363" s="95"/>
      <c r="Q363" s="96"/>
    </row>
    <row r="364" spans="1:17" ht="16" thickBot="1" x14ac:dyDescent="0.4">
      <c r="A364" s="130">
        <v>10</v>
      </c>
      <c r="B364" s="41" t="str">
        <f t="shared" si="30"/>
        <v>Nuuuli_Amalie_42863</v>
      </c>
      <c r="C364" s="131" t="s">
        <v>92</v>
      </c>
      <c r="D364" s="42" t="s">
        <v>93</v>
      </c>
      <c r="E364" s="129">
        <v>42863</v>
      </c>
      <c r="F364" s="43">
        <v>0.57291666666666663</v>
      </c>
      <c r="G364" s="93">
        <v>15.75</v>
      </c>
      <c r="H364" s="41">
        <v>2</v>
      </c>
      <c r="I364" s="93">
        <v>0</v>
      </c>
      <c r="J364" s="41"/>
      <c r="K364" s="93"/>
      <c r="L364" s="41"/>
      <c r="M364" s="87"/>
      <c r="N364" s="43"/>
      <c r="O364" s="94"/>
      <c r="P364" s="95"/>
      <c r="Q364" s="96"/>
    </row>
    <row r="365" spans="1:17" ht="16" thickBot="1" x14ac:dyDescent="0.4">
      <c r="A365" s="130">
        <v>11</v>
      </c>
      <c r="B365" s="41" t="str">
        <f t="shared" si="30"/>
        <v>Matuu_Afuelo_42863</v>
      </c>
      <c r="C365" s="131" t="s">
        <v>89</v>
      </c>
      <c r="D365" s="42" t="s">
        <v>90</v>
      </c>
      <c r="E365" s="129">
        <v>42863</v>
      </c>
      <c r="F365" s="43">
        <v>0.5805555555555556</v>
      </c>
      <c r="G365" s="93">
        <v>28.5</v>
      </c>
      <c r="H365" s="41">
        <v>2</v>
      </c>
      <c r="I365" s="93">
        <v>0</v>
      </c>
      <c r="J365" s="41"/>
      <c r="K365" s="93"/>
      <c r="L365" s="41"/>
      <c r="M365" s="87"/>
      <c r="N365" s="43"/>
      <c r="O365" s="94"/>
      <c r="P365" s="95"/>
      <c r="Q365" s="96"/>
    </row>
    <row r="366" spans="1:17" ht="15.5" x14ac:dyDescent="0.35">
      <c r="A366" s="130">
        <v>12</v>
      </c>
      <c r="B366" s="41" t="str">
        <f t="shared" si="30"/>
        <v>Fagaalu_Fagaalu_42863</v>
      </c>
      <c r="C366" s="131" t="s">
        <v>4</v>
      </c>
      <c r="D366" s="42" t="s">
        <v>4</v>
      </c>
      <c r="E366" s="129">
        <v>42863</v>
      </c>
      <c r="F366" s="43">
        <v>0.58680555555555558</v>
      </c>
      <c r="G366" s="93">
        <v>5.75</v>
      </c>
      <c r="H366" s="41">
        <v>3</v>
      </c>
      <c r="I366" s="93">
        <v>0</v>
      </c>
      <c r="J366" s="41"/>
      <c r="K366" s="93"/>
      <c r="L366" s="41"/>
      <c r="M366" s="87"/>
      <c r="N366" s="43"/>
      <c r="O366" s="94"/>
      <c r="P366" s="95"/>
      <c r="Q366" s="96"/>
    </row>
    <row r="367" spans="1:17" ht="16" thickBot="1" x14ac:dyDescent="0.4">
      <c r="A367" s="132">
        <v>13</v>
      </c>
      <c r="B367" s="41" t="str">
        <f t="shared" si="30"/>
        <v>Fagaalu_no name_</v>
      </c>
      <c r="C367" s="133" t="s">
        <v>4</v>
      </c>
      <c r="D367" s="134" t="s">
        <v>243</v>
      </c>
      <c r="E367" s="135"/>
      <c r="F367" s="102"/>
      <c r="G367" s="103"/>
      <c r="H367" s="104"/>
      <c r="I367" s="103"/>
      <c r="J367" s="104"/>
      <c r="K367" s="103"/>
      <c r="L367" s="104"/>
      <c r="M367" s="87"/>
      <c r="N367" s="102"/>
      <c r="O367" s="105"/>
      <c r="P367" s="106"/>
      <c r="Q367" s="107"/>
    </row>
    <row r="368" spans="1:17" ht="16" thickBot="1" x14ac:dyDescent="0.4">
      <c r="A368" s="41">
        <v>14</v>
      </c>
      <c r="B368" s="41" t="str">
        <f t="shared" si="30"/>
        <v>Amouli_Televai_42864</v>
      </c>
      <c r="C368" s="131" t="s">
        <v>9</v>
      </c>
      <c r="D368" s="42" t="s">
        <v>100</v>
      </c>
      <c r="E368" s="129">
        <v>42864</v>
      </c>
      <c r="F368" s="43">
        <v>0.47222222222222227</v>
      </c>
      <c r="G368" s="93">
        <v>5.25</v>
      </c>
      <c r="H368" s="41">
        <v>2</v>
      </c>
      <c r="I368" s="93">
        <v>0</v>
      </c>
      <c r="J368" s="41"/>
      <c r="K368" s="93"/>
      <c r="L368" s="41"/>
      <c r="M368" s="109"/>
      <c r="N368" s="43"/>
      <c r="O368" s="88"/>
      <c r="P368" s="94"/>
      <c r="Q368" s="110"/>
    </row>
    <row r="369" spans="1:17" ht="16" thickBot="1" x14ac:dyDescent="0.4">
      <c r="A369" s="41">
        <v>16</v>
      </c>
      <c r="B369" s="41" t="str">
        <f t="shared" si="30"/>
        <v>Aoa_Tapua_42864</v>
      </c>
      <c r="C369" s="131" t="s">
        <v>15</v>
      </c>
      <c r="D369" s="42" t="s">
        <v>101</v>
      </c>
      <c r="E369" s="129">
        <v>42864</v>
      </c>
      <c r="F369" s="43">
        <v>0.49305555555555558</v>
      </c>
      <c r="G369" s="93">
        <v>2</v>
      </c>
      <c r="H369" s="41">
        <v>2</v>
      </c>
      <c r="I369" s="93">
        <v>0</v>
      </c>
      <c r="J369" s="41"/>
      <c r="K369" s="93"/>
      <c r="L369" s="41"/>
      <c r="M369" s="109"/>
      <c r="N369" s="43"/>
      <c r="O369" s="94"/>
      <c r="P369" s="94"/>
      <c r="Q369" s="111"/>
    </row>
    <row r="370" spans="1:17" ht="16" thickBot="1" x14ac:dyDescent="0.4">
      <c r="A370" s="41">
        <v>17</v>
      </c>
      <c r="B370" s="41" t="str">
        <f t="shared" si="30"/>
        <v>Aoa_Vaitolu_42864</v>
      </c>
      <c r="C370" s="131" t="s">
        <v>15</v>
      </c>
      <c r="D370" s="42" t="s">
        <v>102</v>
      </c>
      <c r="E370" s="129">
        <v>42864</v>
      </c>
      <c r="F370" s="43">
        <v>0.48472222222222222</v>
      </c>
      <c r="G370" s="93">
        <v>0</v>
      </c>
      <c r="H370" s="41">
        <v>3</v>
      </c>
      <c r="I370" s="93">
        <v>0</v>
      </c>
      <c r="J370" s="41"/>
      <c r="K370" s="93"/>
      <c r="L370" s="41"/>
      <c r="M370" s="109"/>
      <c r="N370" s="43"/>
      <c r="O370" s="94"/>
      <c r="P370" s="94"/>
      <c r="Q370" s="111"/>
    </row>
    <row r="371" spans="1:17" ht="16" thickBot="1" x14ac:dyDescent="0.4">
      <c r="A371" s="41">
        <v>15</v>
      </c>
      <c r="B371" s="41" t="str">
        <f t="shared" si="30"/>
        <v>Amouli_Laloi_42864</v>
      </c>
      <c r="C371" s="131" t="s">
        <v>9</v>
      </c>
      <c r="D371" s="42" t="s">
        <v>99</v>
      </c>
      <c r="E371" s="129">
        <v>42864</v>
      </c>
      <c r="F371" s="43">
        <v>0.50763888888888886</v>
      </c>
      <c r="G371" s="93">
        <v>15.5</v>
      </c>
      <c r="H371" s="41">
        <v>3</v>
      </c>
      <c r="I371" s="93">
        <v>0</v>
      </c>
      <c r="J371" s="41"/>
      <c r="K371" s="93"/>
      <c r="L371" s="41"/>
      <c r="M371" s="109"/>
      <c r="N371" s="43"/>
      <c r="O371" s="94"/>
      <c r="P371" s="94"/>
      <c r="Q371" s="111"/>
    </row>
    <row r="372" spans="1:17" ht="16" thickBot="1" x14ac:dyDescent="0.4">
      <c r="A372" s="41">
        <v>18</v>
      </c>
      <c r="B372" s="41" t="str">
        <f t="shared" si="30"/>
        <v>Alofau_Nuu_42864</v>
      </c>
      <c r="C372" s="131" t="s">
        <v>96</v>
      </c>
      <c r="D372" s="42" t="s">
        <v>98</v>
      </c>
      <c r="E372" s="129">
        <v>42864</v>
      </c>
      <c r="F372" s="43">
        <v>0.5180555555555556</v>
      </c>
      <c r="G372" s="93">
        <v>4.5</v>
      </c>
      <c r="H372" s="41">
        <v>3</v>
      </c>
      <c r="I372" s="93">
        <v>0</v>
      </c>
      <c r="J372" s="50"/>
      <c r="K372" s="112"/>
      <c r="L372" s="41"/>
      <c r="M372" s="109"/>
      <c r="N372" s="43"/>
      <c r="O372" s="94"/>
      <c r="P372" s="94"/>
      <c r="Q372" s="113"/>
    </row>
    <row r="373" spans="1:17" ht="16" thickBot="1" x14ac:dyDescent="0.4">
      <c r="A373" s="41">
        <v>19</v>
      </c>
      <c r="B373" s="41" t="str">
        <f t="shared" si="30"/>
        <v>Alofau_Fogalilima_42864</v>
      </c>
      <c r="C373" s="131" t="s">
        <v>96</v>
      </c>
      <c r="D373" s="42" t="s">
        <v>97</v>
      </c>
      <c r="E373" s="129">
        <v>42864</v>
      </c>
      <c r="F373" s="43">
        <v>0.52777777777777779</v>
      </c>
      <c r="G373" s="93">
        <v>14</v>
      </c>
      <c r="H373" s="41">
        <v>3</v>
      </c>
      <c r="I373" s="93">
        <v>0</v>
      </c>
      <c r="J373" s="41"/>
      <c r="K373" s="93"/>
      <c r="L373" s="41"/>
      <c r="M373" s="109"/>
      <c r="N373" s="43"/>
      <c r="O373" s="94"/>
      <c r="P373" s="94"/>
      <c r="Q373" s="114"/>
    </row>
    <row r="374" spans="1:17" ht="16" thickBot="1" x14ac:dyDescent="0.4">
      <c r="A374" s="41">
        <v>20</v>
      </c>
      <c r="B374" s="41" t="str">
        <f t="shared" si="30"/>
        <v>Masausi_Vaipito_42864</v>
      </c>
      <c r="C374" s="131" t="s">
        <v>107</v>
      </c>
      <c r="D374" s="42" t="s">
        <v>109</v>
      </c>
      <c r="E374" s="129">
        <v>42864</v>
      </c>
      <c r="F374" s="43">
        <v>0.53888888888888886</v>
      </c>
      <c r="G374" s="93">
        <v>2.5</v>
      </c>
      <c r="H374" s="47">
        <v>3</v>
      </c>
      <c r="I374" s="93">
        <v>0</v>
      </c>
      <c r="J374" s="41"/>
      <c r="K374" s="93"/>
      <c r="L374" s="41"/>
      <c r="M374" s="109"/>
      <c r="N374" s="43"/>
      <c r="O374" s="94"/>
      <c r="P374" s="94"/>
      <c r="Q374" s="114"/>
    </row>
    <row r="375" spans="1:17" ht="16" thickBot="1" x14ac:dyDescent="0.4">
      <c r="A375" s="41">
        <v>21</v>
      </c>
      <c r="B375" s="41" t="str">
        <f t="shared" si="30"/>
        <v>Masausi_Panata_42864</v>
      </c>
      <c r="C375" s="131" t="s">
        <v>107</v>
      </c>
      <c r="D375" s="42" t="s">
        <v>108</v>
      </c>
      <c r="E375" s="129">
        <v>42864</v>
      </c>
      <c r="F375" s="43">
        <v>0.55208333333333337</v>
      </c>
      <c r="G375" s="93">
        <v>4.75</v>
      </c>
      <c r="H375" s="41">
        <v>4</v>
      </c>
      <c r="I375" s="93">
        <v>0</v>
      </c>
      <c r="J375" s="41"/>
      <c r="K375" s="93"/>
      <c r="L375" s="41"/>
      <c r="M375" s="109"/>
      <c r="N375" s="43"/>
      <c r="O375" s="94"/>
      <c r="P375" s="94"/>
      <c r="Q375" s="114"/>
    </row>
    <row r="376" spans="1:17" ht="16" thickBot="1" x14ac:dyDescent="0.4">
      <c r="A376" s="41">
        <v>22</v>
      </c>
      <c r="B376" s="41" t="str">
        <f t="shared" si="30"/>
        <v>Masefau_Talaloa_42864</v>
      </c>
      <c r="C376" s="131" t="s">
        <v>110</v>
      </c>
      <c r="D376" s="42" t="s">
        <v>111</v>
      </c>
      <c r="E376" s="129">
        <v>42864</v>
      </c>
      <c r="F376" s="43">
        <v>0.5625</v>
      </c>
      <c r="G376" s="93">
        <v>8</v>
      </c>
      <c r="H376" s="41">
        <v>2</v>
      </c>
      <c r="I376" s="93">
        <v>0</v>
      </c>
      <c r="J376" s="41"/>
      <c r="K376" s="93"/>
      <c r="L376" s="41"/>
      <c r="M376" s="109"/>
      <c r="N376" s="43"/>
      <c r="O376" s="94"/>
      <c r="P376" s="94"/>
      <c r="Q376" s="114"/>
    </row>
    <row r="377" spans="1:17" ht="16" thickBot="1" x14ac:dyDescent="0.4">
      <c r="A377" s="41">
        <v>23</v>
      </c>
      <c r="B377" s="41" t="str">
        <f t="shared" si="30"/>
        <v>Fagaitua_Tialu_42864</v>
      </c>
      <c r="C377" s="131" t="s">
        <v>103</v>
      </c>
      <c r="D377" s="42" t="s">
        <v>104</v>
      </c>
      <c r="E377" s="129">
        <v>42864</v>
      </c>
      <c r="F377" s="43">
        <v>0.57638888888888895</v>
      </c>
      <c r="G377" s="93">
        <v>14</v>
      </c>
      <c r="H377" s="41">
        <v>3</v>
      </c>
      <c r="I377" s="93">
        <v>0</v>
      </c>
      <c r="J377" s="41"/>
      <c r="K377" s="93"/>
      <c r="L377" s="41"/>
      <c r="M377" s="109"/>
      <c r="N377" s="43"/>
      <c r="O377" s="94"/>
      <c r="P377" s="94"/>
      <c r="Q377" s="114"/>
    </row>
    <row r="378" spans="1:17" ht="16" thickBot="1" x14ac:dyDescent="0.4">
      <c r="A378" s="41">
        <v>24</v>
      </c>
      <c r="B378" s="41" t="str">
        <f t="shared" si="30"/>
        <v>Fagaitua_Siapapa_42864</v>
      </c>
      <c r="C378" s="131" t="s">
        <v>103</v>
      </c>
      <c r="D378" s="42" t="s">
        <v>105</v>
      </c>
      <c r="E378" s="129">
        <v>42864</v>
      </c>
      <c r="F378" s="43">
        <v>0.58333333333333337</v>
      </c>
      <c r="G378" s="93">
        <v>1</v>
      </c>
      <c r="H378" s="41">
        <v>2</v>
      </c>
      <c r="I378" s="93">
        <v>0</v>
      </c>
      <c r="J378" s="41"/>
      <c r="K378" s="93"/>
      <c r="L378" s="41"/>
      <c r="M378" s="109"/>
      <c r="N378" s="43"/>
      <c r="O378" s="94"/>
      <c r="P378" s="94"/>
      <c r="Q378" s="114"/>
    </row>
    <row r="379" spans="1:17" ht="16" thickBot="1" x14ac:dyDescent="0.4">
      <c r="A379" s="41">
        <v>25</v>
      </c>
      <c r="B379" s="41" t="str">
        <f t="shared" si="30"/>
        <v>Amaua_no name_42864</v>
      </c>
      <c r="C379" s="131" t="s">
        <v>10</v>
      </c>
      <c r="D379" s="42" t="s">
        <v>243</v>
      </c>
      <c r="E379" s="129">
        <v>42864</v>
      </c>
      <c r="F379" s="43">
        <v>0.58958333333333335</v>
      </c>
      <c r="G379" s="93">
        <v>4.5</v>
      </c>
      <c r="H379" s="41">
        <v>3</v>
      </c>
      <c r="I379" s="93">
        <v>0</v>
      </c>
      <c r="J379" s="41"/>
      <c r="K379" s="93"/>
      <c r="L379" s="41"/>
      <c r="M379" s="109"/>
      <c r="N379" s="43"/>
      <c r="O379" s="94"/>
      <c r="P379" s="94"/>
      <c r="Q379" s="114"/>
    </row>
    <row r="380" spans="1:17" ht="16" thickBot="1" x14ac:dyDescent="0.4">
      <c r="A380" s="41">
        <v>26</v>
      </c>
      <c r="B380" s="41" t="str">
        <f t="shared" si="30"/>
        <v>Alega_Alega_42864</v>
      </c>
      <c r="C380" s="131" t="s">
        <v>8</v>
      </c>
      <c r="D380" s="42" t="s">
        <v>8</v>
      </c>
      <c r="E380" s="129">
        <v>42864</v>
      </c>
      <c r="F380" s="43">
        <v>0.59791666666666665</v>
      </c>
      <c r="G380" s="93">
        <v>8</v>
      </c>
      <c r="H380" s="41">
        <v>3</v>
      </c>
      <c r="I380" s="93">
        <v>0</v>
      </c>
      <c r="J380" s="41"/>
      <c r="K380" s="93"/>
      <c r="L380" s="41"/>
      <c r="M380" s="109"/>
      <c r="N380" s="43"/>
      <c r="O380" s="94"/>
      <c r="P380" s="94"/>
      <c r="Q380" s="114"/>
    </row>
    <row r="381" spans="1:17" ht="16" thickBot="1" x14ac:dyDescent="0.4">
      <c r="A381" s="130">
        <v>27</v>
      </c>
      <c r="B381" s="41" t="str">
        <f t="shared" si="30"/>
        <v>Laulii_Vaitele_42864</v>
      </c>
      <c r="C381" s="131" t="s">
        <v>11</v>
      </c>
      <c r="D381" s="42" t="s">
        <v>94</v>
      </c>
      <c r="E381" s="129">
        <v>42864</v>
      </c>
      <c r="F381" s="43">
        <v>0.60486111111111118</v>
      </c>
      <c r="G381" s="93">
        <v>21.5</v>
      </c>
      <c r="H381" s="41">
        <v>2</v>
      </c>
      <c r="I381" s="93">
        <v>0</v>
      </c>
      <c r="J381" s="41"/>
      <c r="K381" s="93"/>
      <c r="L381" s="41"/>
      <c r="M381" s="109"/>
      <c r="N381" s="49"/>
      <c r="O381" s="105"/>
      <c r="P381" s="94"/>
      <c r="Q381" s="114"/>
    </row>
    <row r="382" spans="1:17" ht="16" thickBot="1" x14ac:dyDescent="0.4">
      <c r="A382" s="126">
        <v>31</v>
      </c>
      <c r="B382" s="41" t="str">
        <f t="shared" si="30"/>
        <v>Vatia_Gaoa_42865</v>
      </c>
      <c r="C382" s="127" t="s">
        <v>14</v>
      </c>
      <c r="D382" s="128" t="s">
        <v>122</v>
      </c>
      <c r="E382" s="129">
        <v>42865</v>
      </c>
      <c r="F382" s="84" t="s">
        <v>369</v>
      </c>
      <c r="G382" s="85">
        <v>10</v>
      </c>
      <c r="H382" s="86">
        <v>4</v>
      </c>
      <c r="I382" s="93">
        <v>0</v>
      </c>
      <c r="J382" s="86"/>
      <c r="K382" s="85"/>
      <c r="L382" s="86"/>
      <c r="M382" s="109"/>
      <c r="N382" s="115"/>
      <c r="O382" s="94"/>
      <c r="P382" s="88"/>
      <c r="Q382" s="116"/>
    </row>
    <row r="383" spans="1:17" ht="16" thickBot="1" x14ac:dyDescent="0.4">
      <c r="A383" s="130">
        <v>30</v>
      </c>
      <c r="B383" s="41" t="str">
        <f t="shared" si="30"/>
        <v>Vatia_Lausaa_42865</v>
      </c>
      <c r="C383" s="131" t="s">
        <v>14</v>
      </c>
      <c r="D383" s="42" t="s">
        <v>123</v>
      </c>
      <c r="E383" s="129">
        <v>42865</v>
      </c>
      <c r="F383" s="43">
        <v>0.51736111111111105</v>
      </c>
      <c r="G383" s="93">
        <v>7.75</v>
      </c>
      <c r="H383" s="41">
        <v>3</v>
      </c>
      <c r="I383" s="93">
        <v>0</v>
      </c>
      <c r="J383" s="41"/>
      <c r="K383" s="93"/>
      <c r="L383" s="41"/>
      <c r="M383" s="87"/>
      <c r="N383" s="49"/>
      <c r="O383" s="94"/>
      <c r="P383" s="94"/>
      <c r="Q383" s="114"/>
    </row>
    <row r="384" spans="1:17" ht="16" thickBot="1" x14ac:dyDescent="0.4">
      <c r="A384" s="130">
        <v>29</v>
      </c>
      <c r="B384" s="41" t="str">
        <f t="shared" si="30"/>
        <v>Vatia_Faatafe_42865</v>
      </c>
      <c r="C384" s="131" t="s">
        <v>14</v>
      </c>
      <c r="D384" s="42" t="s">
        <v>121</v>
      </c>
      <c r="E384" s="129">
        <v>42865</v>
      </c>
      <c r="F384" s="43">
        <v>0.52152777777777781</v>
      </c>
      <c r="G384" s="93">
        <v>8.75</v>
      </c>
      <c r="H384" s="41">
        <v>3</v>
      </c>
      <c r="I384" s="93">
        <v>0</v>
      </c>
      <c r="J384" s="41"/>
      <c r="K384" s="93"/>
      <c r="L384" s="41"/>
      <c r="M384" s="87"/>
      <c r="N384" s="49"/>
      <c r="O384" s="94"/>
      <c r="P384" s="94"/>
      <c r="Q384" s="117"/>
    </row>
    <row r="385" spans="1:17" ht="16" thickBot="1" x14ac:dyDescent="0.4">
      <c r="A385" s="130">
        <v>33</v>
      </c>
      <c r="B385" s="41" t="str">
        <f t="shared" si="30"/>
        <v>Amalau_Tiaiu_42865</v>
      </c>
      <c r="C385" s="131" t="s">
        <v>114</v>
      </c>
      <c r="D385" s="42" t="s">
        <v>115</v>
      </c>
      <c r="E385" s="129">
        <v>42865</v>
      </c>
      <c r="F385" s="43">
        <v>0.53055555555555556</v>
      </c>
      <c r="G385" s="93">
        <v>9.75</v>
      </c>
      <c r="H385" s="41">
        <v>3</v>
      </c>
      <c r="I385" s="93">
        <v>0</v>
      </c>
      <c r="J385" s="41"/>
      <c r="K385" s="93"/>
      <c r="L385" s="41"/>
      <c r="M385" s="87"/>
      <c r="N385" s="49"/>
      <c r="O385" s="94"/>
      <c r="P385" s="94"/>
      <c r="Q385" s="114"/>
    </row>
    <row r="386" spans="1:17" ht="16" thickBot="1" x14ac:dyDescent="0.4">
      <c r="A386" s="130">
        <v>32</v>
      </c>
      <c r="B386" s="41" t="str">
        <f t="shared" si="30"/>
        <v>Afono_Pago_42865</v>
      </c>
      <c r="C386" s="131" t="s">
        <v>12</v>
      </c>
      <c r="D386" s="42" t="s">
        <v>113</v>
      </c>
      <c r="E386" s="129">
        <v>42865</v>
      </c>
      <c r="F386" s="43">
        <v>0.54097222222222219</v>
      </c>
      <c r="G386" s="93">
        <v>15.5</v>
      </c>
      <c r="H386" s="41">
        <v>4</v>
      </c>
      <c r="I386" s="93">
        <v>0</v>
      </c>
      <c r="J386" s="41"/>
      <c r="K386" s="93"/>
      <c r="L386" s="41"/>
      <c r="M386" s="87"/>
      <c r="N386" s="49"/>
      <c r="O386" s="94"/>
      <c r="P386" s="94"/>
      <c r="Q386" s="114"/>
    </row>
    <row r="387" spans="1:17" ht="16" thickBot="1" x14ac:dyDescent="0.4">
      <c r="A387" s="130">
        <v>28</v>
      </c>
      <c r="B387" s="41" t="str">
        <f t="shared" si="30"/>
        <v>Aua_Lalomauna_42865</v>
      </c>
      <c r="C387" s="72" t="s">
        <v>13</v>
      </c>
      <c r="D387" s="161" t="s">
        <v>116</v>
      </c>
      <c r="E387" s="129">
        <v>42865</v>
      </c>
      <c r="F387" s="43">
        <v>0.5541666666666667</v>
      </c>
      <c r="G387" s="93">
        <v>9</v>
      </c>
      <c r="H387" s="41">
        <v>3</v>
      </c>
      <c r="I387" s="93">
        <v>0</v>
      </c>
      <c r="J387" s="41"/>
      <c r="K387" s="93"/>
      <c r="L387" s="41"/>
      <c r="M387" s="87"/>
      <c r="N387" s="49"/>
      <c r="O387" s="94"/>
      <c r="P387" s="94"/>
      <c r="Q387" s="93"/>
    </row>
    <row r="388" spans="1:17" ht="16" thickBot="1" x14ac:dyDescent="0.4">
      <c r="A388" s="130">
        <v>34</v>
      </c>
      <c r="B388" s="41" t="str">
        <f t="shared" si="30"/>
        <v>Fagasa_Leele_42865</v>
      </c>
      <c r="C388" s="131" t="s">
        <v>117</v>
      </c>
      <c r="D388" s="42" t="s">
        <v>118</v>
      </c>
      <c r="E388" s="129">
        <v>42865</v>
      </c>
      <c r="F388" s="43">
        <v>0.56944444444444442</v>
      </c>
      <c r="G388" s="93">
        <v>6.5</v>
      </c>
      <c r="H388" s="41">
        <v>4</v>
      </c>
      <c r="I388" s="93">
        <v>0</v>
      </c>
      <c r="J388" s="41"/>
      <c r="K388" s="93"/>
      <c r="L388" s="41"/>
      <c r="M388" s="87"/>
      <c r="N388" s="43"/>
      <c r="O388" s="94"/>
      <c r="P388" s="94"/>
      <c r="Q388" s="93"/>
    </row>
    <row r="389" spans="1:17" ht="16" thickBot="1" x14ac:dyDescent="0.4">
      <c r="A389" s="132">
        <v>35</v>
      </c>
      <c r="B389" s="41" t="str">
        <f t="shared" si="30"/>
        <v>Fagasa_Agasii_42865</v>
      </c>
      <c r="C389" s="133" t="s">
        <v>117</v>
      </c>
      <c r="D389" s="134" t="s">
        <v>119</v>
      </c>
      <c r="E389" s="129">
        <v>42865</v>
      </c>
      <c r="F389" s="118">
        <v>0.57430555555555551</v>
      </c>
      <c r="G389" s="103">
        <v>27</v>
      </c>
      <c r="H389" s="104">
        <v>4</v>
      </c>
      <c r="I389" s="103">
        <v>0</v>
      </c>
      <c r="J389" s="104"/>
      <c r="K389" s="103"/>
      <c r="L389" s="104"/>
      <c r="M389" s="119"/>
      <c r="N389" s="118"/>
      <c r="O389" s="94"/>
      <c r="P389" s="105"/>
      <c r="Q389" s="103"/>
    </row>
    <row r="390" spans="1:17" ht="15.5" x14ac:dyDescent="0.35">
      <c r="A390" s="126">
        <v>38</v>
      </c>
      <c r="B390" s="41" t="str">
        <f t="shared" si="30"/>
        <v>Fagatele_Stream_</v>
      </c>
      <c r="C390" s="136" t="s">
        <v>106</v>
      </c>
      <c r="D390" s="137" t="s">
        <v>80</v>
      </c>
      <c r="E390" s="138"/>
      <c r="F390" s="137"/>
      <c r="G390" s="139"/>
      <c r="H390" s="140"/>
      <c r="I390" s="116"/>
      <c r="J390" s="140"/>
      <c r="K390" s="141"/>
      <c r="L390" s="115"/>
      <c r="M390" s="139"/>
      <c r="N390" s="142"/>
      <c r="O390" s="143"/>
      <c r="P390" s="143"/>
      <c r="Q390" s="143"/>
    </row>
    <row r="391" spans="1:17" ht="15.5" x14ac:dyDescent="0.35">
      <c r="A391" s="130">
        <v>39</v>
      </c>
      <c r="B391" s="41" t="str">
        <f t="shared" si="30"/>
        <v>Tafeu Stream_Stream_</v>
      </c>
      <c r="C391" s="131" t="s">
        <v>306</v>
      </c>
      <c r="D391" s="52" t="s">
        <v>80</v>
      </c>
      <c r="E391" s="144"/>
      <c r="F391" s="52"/>
      <c r="G391" s="112"/>
      <c r="H391" s="50"/>
      <c r="I391" s="112"/>
      <c r="J391" s="50"/>
      <c r="K391" s="145"/>
      <c r="L391" s="43"/>
      <c r="M391" s="112"/>
      <c r="N391" s="50"/>
      <c r="O391" s="112"/>
      <c r="P391" s="112"/>
      <c r="Q391" s="112"/>
    </row>
    <row r="392" spans="1:17" ht="16" thickBot="1" x14ac:dyDescent="0.4">
      <c r="A392" s="132">
        <v>36</v>
      </c>
      <c r="B392" s="41" t="str">
        <f t="shared" si="30"/>
        <v>Oa Stream_Stream_</v>
      </c>
      <c r="C392" s="133" t="s">
        <v>304</v>
      </c>
      <c r="D392" s="146" t="s">
        <v>80</v>
      </c>
      <c r="E392" s="147"/>
      <c r="F392" s="146"/>
      <c r="G392" s="148"/>
      <c r="H392" s="149"/>
      <c r="I392" s="148"/>
      <c r="J392" s="149"/>
      <c r="K392" s="150"/>
      <c r="L392" s="118"/>
      <c r="M392" s="148"/>
      <c r="N392" s="149"/>
      <c r="O392" s="148"/>
      <c r="P392" s="148"/>
      <c r="Q392" s="148"/>
    </row>
    <row r="393" spans="1:17" ht="15" thickBot="1" x14ac:dyDescent="0.4"/>
    <row r="394" spans="1:17" ht="15" thickBot="1" x14ac:dyDescent="0.4">
      <c r="A394" s="122" t="s">
        <v>229</v>
      </c>
      <c r="C394" s="123" t="s">
        <v>0</v>
      </c>
      <c r="D394" s="124" t="s">
        <v>80</v>
      </c>
      <c r="E394" s="125" t="s">
        <v>69</v>
      </c>
      <c r="F394" s="124" t="s">
        <v>230</v>
      </c>
      <c r="G394" s="123" t="s">
        <v>231</v>
      </c>
      <c r="H394" s="124" t="s">
        <v>232</v>
      </c>
      <c r="I394" s="175" t="s">
        <v>21</v>
      </c>
      <c r="J394" s="176"/>
      <c r="K394" s="177"/>
      <c r="L394" s="124" t="s">
        <v>233</v>
      </c>
      <c r="M394" s="125" t="s">
        <v>234</v>
      </c>
      <c r="N394" s="124" t="s">
        <v>235</v>
      </c>
      <c r="O394" s="125" t="s">
        <v>236</v>
      </c>
      <c r="P394" s="125" t="s">
        <v>367</v>
      </c>
      <c r="Q394" s="123" t="s">
        <v>237</v>
      </c>
    </row>
    <row r="395" spans="1:17" ht="16" thickBot="1" x14ac:dyDescent="0.4">
      <c r="A395" s="126">
        <v>1</v>
      </c>
      <c r="B395" s="41" t="str">
        <f t="shared" ref="B395:B429" si="31">C395&amp;"_"&amp;D395&amp;"_"&amp;E395</f>
        <v>Fagamalo_Matavai_42907</v>
      </c>
      <c r="C395" s="161" t="s">
        <v>85</v>
      </c>
      <c r="D395" s="161" t="s">
        <v>86</v>
      </c>
      <c r="E395" s="129">
        <v>42907</v>
      </c>
      <c r="F395" s="84">
        <v>0.4458333333333333</v>
      </c>
      <c r="G395" s="85">
        <v>3.75</v>
      </c>
      <c r="H395" s="86">
        <v>4</v>
      </c>
      <c r="I395" s="85">
        <v>0</v>
      </c>
      <c r="J395" s="86"/>
      <c r="K395" s="85"/>
      <c r="L395" s="86"/>
      <c r="M395" s="87"/>
      <c r="N395" s="84"/>
      <c r="O395" s="88"/>
      <c r="P395" s="89"/>
      <c r="Q395" s="90"/>
    </row>
    <row r="396" spans="1:17" ht="16" thickBot="1" x14ac:dyDescent="0.4">
      <c r="A396" s="130">
        <v>2</v>
      </c>
      <c r="B396" s="41" t="str">
        <f t="shared" si="31"/>
        <v>Maloata_Maloata_42907</v>
      </c>
      <c r="C396" s="131" t="s">
        <v>88</v>
      </c>
      <c r="D396" s="42" t="s">
        <v>88</v>
      </c>
      <c r="E396" s="129">
        <v>42907</v>
      </c>
      <c r="F396" s="43">
        <v>0.45694444444444443</v>
      </c>
      <c r="G396" s="93">
        <f>0.393701*170</f>
        <v>66.929169999999999</v>
      </c>
      <c r="H396" s="41">
        <v>3</v>
      </c>
      <c r="I396" s="93">
        <v>0</v>
      </c>
      <c r="J396" s="41"/>
      <c r="K396" s="93"/>
      <c r="L396" s="41"/>
      <c r="M396" s="87"/>
      <c r="N396" s="43"/>
      <c r="O396" s="94"/>
      <c r="P396" s="95"/>
      <c r="Q396" s="96"/>
    </row>
    <row r="397" spans="1:17" ht="16" thickBot="1" x14ac:dyDescent="0.4">
      <c r="A397" s="130">
        <v>3</v>
      </c>
      <c r="B397" s="41" t="str">
        <f t="shared" si="31"/>
        <v>Poloa_Vaitele_42907</v>
      </c>
      <c r="C397" s="131" t="s">
        <v>7</v>
      </c>
      <c r="D397" s="42" t="s">
        <v>94</v>
      </c>
      <c r="E397" s="129">
        <v>42907</v>
      </c>
      <c r="F397" s="43">
        <v>0.4826388888888889</v>
      </c>
      <c r="G397" s="93">
        <v>5</v>
      </c>
      <c r="H397" s="41">
        <v>4</v>
      </c>
      <c r="I397" s="93">
        <v>0</v>
      </c>
      <c r="J397" s="41"/>
      <c r="K397" s="93"/>
      <c r="L397" s="41"/>
      <c r="M397" s="87"/>
      <c r="N397" s="43"/>
      <c r="O397" s="94"/>
      <c r="P397" s="95"/>
      <c r="Q397" s="96"/>
    </row>
    <row r="398" spans="1:17" ht="16" thickBot="1" x14ac:dyDescent="0.4">
      <c r="A398" s="130">
        <v>4</v>
      </c>
      <c r="B398" s="41" t="str">
        <f t="shared" si="31"/>
        <v>Amanave_Puna_42907</v>
      </c>
      <c r="C398" s="131" t="s">
        <v>3</v>
      </c>
      <c r="D398" s="42" t="s">
        <v>82</v>
      </c>
      <c r="E398" s="129">
        <v>42907</v>
      </c>
      <c r="F398" s="43">
        <v>0.49791666666666662</v>
      </c>
      <c r="G398" s="93">
        <v>1.5</v>
      </c>
      <c r="H398" s="41">
        <v>3</v>
      </c>
      <c r="I398" s="93">
        <v>0</v>
      </c>
      <c r="J398" s="41"/>
      <c r="K398" s="93"/>
      <c r="L398" s="41"/>
      <c r="M398" s="87"/>
      <c r="N398" s="43"/>
      <c r="O398" s="94"/>
      <c r="P398" s="95"/>
      <c r="Q398" s="96"/>
    </row>
    <row r="399" spans="1:17" ht="16" thickBot="1" x14ac:dyDescent="0.4">
      <c r="A399" s="130">
        <v>5</v>
      </c>
      <c r="B399" s="41" t="str">
        <f t="shared" si="31"/>
        <v>Amanave_Laloafu_42907</v>
      </c>
      <c r="C399" s="131" t="s">
        <v>3</v>
      </c>
      <c r="D399" s="42" t="s">
        <v>81</v>
      </c>
      <c r="E399" s="129">
        <v>42907</v>
      </c>
      <c r="F399" s="43">
        <v>0.50972222222222219</v>
      </c>
      <c r="G399" s="93">
        <v>3.75</v>
      </c>
      <c r="H399" s="41">
        <v>3</v>
      </c>
      <c r="I399" s="93">
        <v>0</v>
      </c>
      <c r="J399" s="41"/>
      <c r="K399" s="93"/>
      <c r="L399" s="41"/>
      <c r="M399" s="87"/>
      <c r="N399" s="43"/>
      <c r="O399" s="94"/>
      <c r="P399" s="95"/>
      <c r="Q399" s="96"/>
    </row>
    <row r="400" spans="1:17" ht="16" thickBot="1" x14ac:dyDescent="0.4">
      <c r="A400" s="130">
        <v>6</v>
      </c>
      <c r="B400" s="41" t="str">
        <f t="shared" si="31"/>
        <v>Nua-Seetaga_Saonapule_42907</v>
      </c>
      <c r="C400" s="131" t="s">
        <v>6</v>
      </c>
      <c r="D400" s="42" t="s">
        <v>91</v>
      </c>
      <c r="E400" s="129">
        <v>42907</v>
      </c>
      <c r="F400" s="43">
        <v>0.52083333333333337</v>
      </c>
      <c r="G400" s="93">
        <v>13.5</v>
      </c>
      <c r="H400" s="41">
        <v>4</v>
      </c>
      <c r="I400" s="93">
        <v>0</v>
      </c>
      <c r="J400" s="41"/>
      <c r="K400" s="93"/>
      <c r="L400" s="41"/>
      <c r="M400" s="87"/>
      <c r="N400" s="43"/>
      <c r="O400" s="94"/>
      <c r="P400" s="95"/>
      <c r="Q400" s="96"/>
    </row>
    <row r="401" spans="1:17" ht="16" thickBot="1" x14ac:dyDescent="0.4">
      <c r="A401" s="130">
        <v>7</v>
      </c>
      <c r="B401" s="41" t="str">
        <f t="shared" si="31"/>
        <v>Asili_Asili_42907</v>
      </c>
      <c r="C401" s="131" t="s">
        <v>83</v>
      </c>
      <c r="D401" s="42" t="s">
        <v>83</v>
      </c>
      <c r="E401" s="129">
        <v>42907</v>
      </c>
      <c r="F401" s="43">
        <v>0.52847222222222223</v>
      </c>
      <c r="G401" s="93">
        <v>30.5</v>
      </c>
      <c r="H401" s="41">
        <v>3</v>
      </c>
      <c r="I401" s="93">
        <v>0</v>
      </c>
      <c r="J401" s="41"/>
      <c r="K401" s="93"/>
      <c r="L401" s="41"/>
      <c r="M401" s="87"/>
      <c r="N401" s="43"/>
      <c r="O401" s="94"/>
      <c r="P401" s="95"/>
      <c r="Q401" s="97"/>
    </row>
    <row r="402" spans="1:17" ht="16" thickBot="1" x14ac:dyDescent="0.4">
      <c r="A402" s="130">
        <v>8</v>
      </c>
      <c r="B402" s="41" t="str">
        <f t="shared" si="31"/>
        <v>Amaluia_Vaipuna_42907</v>
      </c>
      <c r="C402" s="131" t="s">
        <v>2</v>
      </c>
      <c r="D402" s="42" t="s">
        <v>79</v>
      </c>
      <c r="E402" s="129">
        <v>42907</v>
      </c>
      <c r="F402" s="43">
        <v>0.53888888888888886</v>
      </c>
      <c r="G402" s="93">
        <v>9</v>
      </c>
      <c r="H402" s="41">
        <v>3</v>
      </c>
      <c r="I402" s="93">
        <v>0</v>
      </c>
      <c r="J402" s="41"/>
      <c r="K402" s="93"/>
      <c r="L402" s="41"/>
      <c r="M402" s="87"/>
      <c r="N402" s="43"/>
      <c r="O402" s="94"/>
      <c r="P402" s="95"/>
      <c r="Q402" s="96"/>
    </row>
    <row r="403" spans="1:17" ht="16" thickBot="1" x14ac:dyDescent="0.4">
      <c r="A403" s="130">
        <v>9</v>
      </c>
      <c r="B403" s="41" t="str">
        <f t="shared" si="31"/>
        <v>Leone_Leafu_42907</v>
      </c>
      <c r="C403" s="131" t="s">
        <v>5</v>
      </c>
      <c r="D403" s="42" t="s">
        <v>87</v>
      </c>
      <c r="E403" s="129">
        <v>42907</v>
      </c>
      <c r="F403" s="43">
        <v>0.5444444444444444</v>
      </c>
      <c r="G403" s="93">
        <v>10</v>
      </c>
      <c r="H403" s="41">
        <v>3</v>
      </c>
      <c r="I403" s="93">
        <v>0</v>
      </c>
      <c r="J403" s="41"/>
      <c r="K403" s="93"/>
      <c r="L403" s="41"/>
      <c r="M403" s="87"/>
      <c r="N403" s="43"/>
      <c r="O403" s="94"/>
      <c r="P403" s="95"/>
      <c r="Q403" s="96"/>
    </row>
    <row r="404" spans="1:17" ht="16" thickBot="1" x14ac:dyDescent="0.4">
      <c r="A404" s="130">
        <v>10</v>
      </c>
      <c r="B404" s="41" t="str">
        <f t="shared" si="31"/>
        <v>Nuuuli_Amalie_42907</v>
      </c>
      <c r="C404" s="131" t="s">
        <v>92</v>
      </c>
      <c r="D404" s="42" t="s">
        <v>93</v>
      </c>
      <c r="E404" s="129">
        <v>42907</v>
      </c>
      <c r="F404" s="43">
        <v>0.57152777777777775</v>
      </c>
      <c r="G404" s="93">
        <v>11.75</v>
      </c>
      <c r="H404" s="41">
        <v>2</v>
      </c>
      <c r="I404" s="93">
        <v>0</v>
      </c>
      <c r="J404" s="41"/>
      <c r="K404" s="93"/>
      <c r="L404" s="41"/>
      <c r="M404" s="87"/>
      <c r="N404" s="43"/>
      <c r="O404" s="94"/>
      <c r="P404" s="95"/>
      <c r="Q404" s="96"/>
    </row>
    <row r="405" spans="1:17" ht="16" thickBot="1" x14ac:dyDescent="0.4">
      <c r="A405" s="130">
        <v>11</v>
      </c>
      <c r="B405" s="41" t="str">
        <f t="shared" si="31"/>
        <v>Matuu_Afuelo_42907</v>
      </c>
      <c r="C405" s="131" t="s">
        <v>89</v>
      </c>
      <c r="D405" s="42" t="s">
        <v>90</v>
      </c>
      <c r="E405" s="129">
        <v>42907</v>
      </c>
      <c r="F405" s="43">
        <v>0.5805555555555556</v>
      </c>
      <c r="G405" s="93">
        <v>16.75</v>
      </c>
      <c r="H405" s="41">
        <v>1</v>
      </c>
      <c r="I405" s="93">
        <v>0</v>
      </c>
      <c r="J405" s="41"/>
      <c r="K405" s="93"/>
      <c r="L405" s="41"/>
      <c r="M405" s="87"/>
      <c r="N405" s="43"/>
      <c r="O405" s="94"/>
      <c r="P405" s="95"/>
      <c r="Q405" s="96"/>
    </row>
    <row r="406" spans="1:17" ht="15.5" x14ac:dyDescent="0.35">
      <c r="A406" s="130">
        <v>12</v>
      </c>
      <c r="B406" s="41" t="str">
        <f t="shared" si="31"/>
        <v>Fagaalu_Fagaalu_42907</v>
      </c>
      <c r="C406" s="131" t="s">
        <v>4</v>
      </c>
      <c r="D406" s="42" t="s">
        <v>4</v>
      </c>
      <c r="E406" s="129">
        <v>42907</v>
      </c>
      <c r="F406" s="43">
        <v>0.58750000000000002</v>
      </c>
      <c r="G406" s="93">
        <v>10</v>
      </c>
      <c r="H406" s="41">
        <v>4</v>
      </c>
      <c r="I406" s="93">
        <v>0</v>
      </c>
      <c r="J406" s="41"/>
      <c r="K406" s="93"/>
      <c r="L406" s="41"/>
      <c r="M406" s="87"/>
      <c r="N406" s="43"/>
      <c r="O406" s="94"/>
      <c r="P406" s="95"/>
      <c r="Q406" s="96"/>
    </row>
    <row r="407" spans="1:17" ht="16" thickBot="1" x14ac:dyDescent="0.4">
      <c r="A407" s="132">
        <v>13</v>
      </c>
      <c r="B407" s="41" t="str">
        <f t="shared" si="31"/>
        <v>Fagaalu_no name_</v>
      </c>
      <c r="C407" s="133" t="s">
        <v>4</v>
      </c>
      <c r="D407" s="134" t="s">
        <v>243</v>
      </c>
      <c r="E407" s="135"/>
      <c r="F407" s="102"/>
      <c r="G407" s="103"/>
      <c r="H407" s="104"/>
      <c r="I407" s="103"/>
      <c r="J407" s="104"/>
      <c r="K407" s="103"/>
      <c r="L407" s="104"/>
      <c r="M407" s="87"/>
      <c r="N407" s="102"/>
      <c r="O407" s="105"/>
      <c r="P407" s="106"/>
      <c r="Q407" s="107"/>
    </row>
    <row r="408" spans="1:17" ht="16" thickBot="1" x14ac:dyDescent="0.4">
      <c r="A408" s="41">
        <v>14</v>
      </c>
      <c r="B408" s="41" t="str">
        <f t="shared" si="31"/>
        <v>Amouli_Televai_42908</v>
      </c>
      <c r="C408" s="131" t="s">
        <v>9</v>
      </c>
      <c r="D408" s="42" t="s">
        <v>100</v>
      </c>
      <c r="E408" s="129">
        <v>42908</v>
      </c>
      <c r="F408" s="43">
        <v>0.4770833333333333</v>
      </c>
      <c r="G408" s="93">
        <v>21.75</v>
      </c>
      <c r="H408" s="41">
        <v>2</v>
      </c>
      <c r="I408" s="93">
        <v>0</v>
      </c>
      <c r="J408" s="41"/>
      <c r="K408" s="93"/>
      <c r="L408" s="41"/>
      <c r="M408" s="109"/>
      <c r="N408" s="43"/>
      <c r="O408" s="88"/>
      <c r="P408" s="94"/>
      <c r="Q408" s="110"/>
    </row>
    <row r="409" spans="1:17" ht="16" thickBot="1" x14ac:dyDescent="0.4">
      <c r="A409" s="41">
        <v>16</v>
      </c>
      <c r="B409" s="41" t="str">
        <f t="shared" si="31"/>
        <v>Aoa_Tapua_42908</v>
      </c>
      <c r="C409" s="131" t="s">
        <v>15</v>
      </c>
      <c r="D409" s="42" t="s">
        <v>101</v>
      </c>
      <c r="E409" s="129">
        <v>42908</v>
      </c>
      <c r="F409" s="43">
        <v>0.48749999999999999</v>
      </c>
      <c r="G409" s="93">
        <v>3</v>
      </c>
      <c r="H409" s="41">
        <v>2</v>
      </c>
      <c r="I409" s="93">
        <v>3</v>
      </c>
      <c r="J409" s="41">
        <v>3</v>
      </c>
      <c r="K409" s="93">
        <v>4</v>
      </c>
      <c r="L409" s="41"/>
      <c r="M409" s="109"/>
      <c r="N409" s="43"/>
      <c r="O409" s="94"/>
      <c r="P409" s="94"/>
      <c r="Q409" s="111"/>
    </row>
    <row r="410" spans="1:17" ht="16" thickBot="1" x14ac:dyDescent="0.4">
      <c r="A410" s="41">
        <v>17</v>
      </c>
      <c r="B410" s="41" t="str">
        <f t="shared" si="31"/>
        <v>Aoa_Vaitolu_42908</v>
      </c>
      <c r="C410" s="131" t="s">
        <v>15</v>
      </c>
      <c r="D410" s="42" t="s">
        <v>102</v>
      </c>
      <c r="E410" s="129">
        <v>42908</v>
      </c>
      <c r="F410" s="43">
        <v>0.49652777777777773</v>
      </c>
      <c r="G410" s="93">
        <v>0</v>
      </c>
      <c r="H410" s="41">
        <v>2</v>
      </c>
      <c r="I410" s="93">
        <v>0</v>
      </c>
      <c r="J410" s="41"/>
      <c r="K410" s="93"/>
      <c r="L410" s="41"/>
      <c r="M410" s="109"/>
      <c r="N410" s="43"/>
      <c r="O410" s="94"/>
      <c r="P410" s="94"/>
      <c r="Q410" s="111"/>
    </row>
    <row r="411" spans="1:17" ht="16" thickBot="1" x14ac:dyDescent="0.4">
      <c r="A411" s="41">
        <v>15</v>
      </c>
      <c r="B411" s="41" t="str">
        <f t="shared" si="31"/>
        <v>Amouli_Laloi_42908</v>
      </c>
      <c r="C411" s="131" t="s">
        <v>9</v>
      </c>
      <c r="D411" s="42" t="s">
        <v>99</v>
      </c>
      <c r="E411" s="129">
        <v>42908</v>
      </c>
      <c r="F411" s="43">
        <v>0.50763888888888886</v>
      </c>
      <c r="G411" s="93">
        <v>12.5</v>
      </c>
      <c r="H411" s="41">
        <v>3</v>
      </c>
      <c r="I411" s="93">
        <v>0</v>
      </c>
      <c r="J411" s="41"/>
      <c r="K411" s="93"/>
      <c r="L411" s="41"/>
      <c r="M411" s="109"/>
      <c r="N411" s="43"/>
      <c r="O411" s="94"/>
      <c r="P411" s="94"/>
      <c r="Q411" s="111"/>
    </row>
    <row r="412" spans="1:17" ht="16" thickBot="1" x14ac:dyDescent="0.4">
      <c r="A412" s="41">
        <v>18</v>
      </c>
      <c r="B412" s="41" t="str">
        <f t="shared" si="31"/>
        <v>Alofau_Nuu_42908</v>
      </c>
      <c r="C412" s="131" t="s">
        <v>96</v>
      </c>
      <c r="D412" s="42" t="s">
        <v>98</v>
      </c>
      <c r="E412" s="129">
        <v>42908</v>
      </c>
      <c r="F412" s="43">
        <v>0.51874999999999993</v>
      </c>
      <c r="G412" s="93">
        <v>4</v>
      </c>
      <c r="H412" s="41">
        <v>2</v>
      </c>
      <c r="I412" s="93">
        <v>0</v>
      </c>
      <c r="J412" s="50"/>
      <c r="K412" s="112"/>
      <c r="L412" s="41"/>
      <c r="M412" s="109"/>
      <c r="N412" s="43"/>
      <c r="O412" s="94"/>
      <c r="P412" s="94"/>
      <c r="Q412" s="113"/>
    </row>
    <row r="413" spans="1:17" ht="16" thickBot="1" x14ac:dyDescent="0.4">
      <c r="A413" s="41">
        <v>19</v>
      </c>
      <c r="B413" s="41" t="str">
        <f t="shared" si="31"/>
        <v>Alofau_Fogalilima_42908</v>
      </c>
      <c r="C413" s="131" t="s">
        <v>96</v>
      </c>
      <c r="D413" s="42" t="s">
        <v>97</v>
      </c>
      <c r="E413" s="129">
        <v>42908</v>
      </c>
      <c r="F413" s="43">
        <v>0.52569444444444446</v>
      </c>
      <c r="G413" s="93">
        <v>9.5</v>
      </c>
      <c r="H413" s="41">
        <v>2</v>
      </c>
      <c r="I413" s="93">
        <v>5</v>
      </c>
      <c r="J413" s="41">
        <v>5</v>
      </c>
      <c r="K413" s="93">
        <v>5</v>
      </c>
      <c r="L413" s="41"/>
      <c r="M413" s="109"/>
      <c r="N413" s="43"/>
      <c r="O413" s="94"/>
      <c r="P413" s="94"/>
      <c r="Q413" s="114"/>
    </row>
    <row r="414" spans="1:17" ht="16" thickBot="1" x14ac:dyDescent="0.4">
      <c r="A414" s="41">
        <v>20</v>
      </c>
      <c r="B414" s="41" t="str">
        <f t="shared" si="31"/>
        <v>Masausi_Vaipito_42908</v>
      </c>
      <c r="C414" s="131" t="s">
        <v>107</v>
      </c>
      <c r="D414" s="42" t="s">
        <v>109</v>
      </c>
      <c r="E414" s="129">
        <v>42908</v>
      </c>
      <c r="F414" s="43">
        <v>0.53819444444444442</v>
      </c>
      <c r="G414" s="93">
        <v>23.5</v>
      </c>
      <c r="H414" s="47">
        <v>3</v>
      </c>
      <c r="I414" s="93">
        <v>0</v>
      </c>
      <c r="J414" s="41"/>
      <c r="K414" s="93"/>
      <c r="L414" s="41"/>
      <c r="M414" s="109"/>
      <c r="N414" s="43"/>
      <c r="O414" s="94"/>
      <c r="P414" s="94"/>
      <c r="Q414" s="114"/>
    </row>
    <row r="415" spans="1:17" ht="16" thickBot="1" x14ac:dyDescent="0.4">
      <c r="A415" s="41">
        <v>21</v>
      </c>
      <c r="B415" s="41" t="str">
        <f t="shared" si="31"/>
        <v>Masausi_Panata_42908</v>
      </c>
      <c r="C415" s="131" t="s">
        <v>107</v>
      </c>
      <c r="D415" s="42" t="s">
        <v>108</v>
      </c>
      <c r="E415" s="129">
        <v>42908</v>
      </c>
      <c r="F415" s="43">
        <v>0.54652777777777783</v>
      </c>
      <c r="G415" s="93">
        <v>3.5</v>
      </c>
      <c r="H415" s="41">
        <v>4</v>
      </c>
      <c r="I415" s="93">
        <v>0</v>
      </c>
      <c r="J415" s="41"/>
      <c r="K415" s="93"/>
      <c r="L415" s="41"/>
      <c r="M415" s="109"/>
      <c r="N415" s="43"/>
      <c r="O415" s="94"/>
      <c r="P415" s="94"/>
      <c r="Q415" s="114"/>
    </row>
    <row r="416" spans="1:17" ht="16" thickBot="1" x14ac:dyDescent="0.4">
      <c r="A416" s="41">
        <v>22</v>
      </c>
      <c r="B416" s="41" t="str">
        <f t="shared" si="31"/>
        <v>Masefau_Talaloa_42908</v>
      </c>
      <c r="C416" s="131" t="s">
        <v>110</v>
      </c>
      <c r="D416" s="42" t="s">
        <v>111</v>
      </c>
      <c r="E416" s="129">
        <v>42908</v>
      </c>
      <c r="F416" s="43">
        <v>0.56597222222222221</v>
      </c>
      <c r="G416" s="93">
        <v>7.5</v>
      </c>
      <c r="H416" s="41">
        <v>2</v>
      </c>
      <c r="I416" s="93">
        <v>5</v>
      </c>
      <c r="J416" s="41">
        <v>5</v>
      </c>
      <c r="K416" s="93">
        <v>5</v>
      </c>
      <c r="L416" s="41"/>
      <c r="M416" s="109"/>
      <c r="N416" s="43"/>
      <c r="O416" s="94"/>
      <c r="P416" s="94"/>
      <c r="Q416" s="114"/>
    </row>
    <row r="417" spans="1:17" ht="16" thickBot="1" x14ac:dyDescent="0.4">
      <c r="A417" s="41">
        <v>23</v>
      </c>
      <c r="B417" s="41" t="str">
        <f t="shared" si="31"/>
        <v>Fagaitua_Tialu_42908</v>
      </c>
      <c r="C417" s="131" t="s">
        <v>103</v>
      </c>
      <c r="D417" s="42" t="s">
        <v>104</v>
      </c>
      <c r="E417" s="129">
        <v>42908</v>
      </c>
      <c r="F417" s="43">
        <v>0.57986111111111105</v>
      </c>
      <c r="G417" s="93">
        <v>12</v>
      </c>
      <c r="H417" s="41">
        <v>3</v>
      </c>
      <c r="I417" s="93">
        <v>0</v>
      </c>
      <c r="J417" s="41"/>
      <c r="K417" s="93"/>
      <c r="L417" s="41"/>
      <c r="M417" s="109"/>
      <c r="N417" s="43"/>
      <c r="O417" s="94"/>
      <c r="P417" s="94"/>
      <c r="Q417" s="114"/>
    </row>
    <row r="418" spans="1:17" ht="16" thickBot="1" x14ac:dyDescent="0.4">
      <c r="A418" s="41">
        <v>24</v>
      </c>
      <c r="B418" s="41" t="str">
        <f t="shared" si="31"/>
        <v>Fagaitua_Siapapa_42908</v>
      </c>
      <c r="C418" s="131" t="s">
        <v>103</v>
      </c>
      <c r="D418" s="42" t="s">
        <v>105</v>
      </c>
      <c r="E418" s="129">
        <v>42908</v>
      </c>
      <c r="F418" s="43">
        <v>0.6</v>
      </c>
      <c r="G418" s="93">
        <v>0.25</v>
      </c>
      <c r="H418" s="41">
        <v>2</v>
      </c>
      <c r="I418" s="93">
        <v>4</v>
      </c>
      <c r="J418" s="41">
        <v>2</v>
      </c>
      <c r="K418" s="93">
        <v>2</v>
      </c>
      <c r="L418" s="41"/>
      <c r="M418" s="109"/>
      <c r="N418" s="43"/>
      <c r="O418" s="94"/>
      <c r="P418" s="94"/>
      <c r="Q418" s="114"/>
    </row>
    <row r="419" spans="1:17" ht="16" thickBot="1" x14ac:dyDescent="0.4">
      <c r="A419" s="41">
        <v>25</v>
      </c>
      <c r="B419" s="41" t="str">
        <f t="shared" si="31"/>
        <v>Amaua_no name_42908</v>
      </c>
      <c r="C419" s="131" t="s">
        <v>10</v>
      </c>
      <c r="D419" s="42" t="s">
        <v>243</v>
      </c>
      <c r="E419" s="129">
        <v>42908</v>
      </c>
      <c r="F419" s="43">
        <v>0.60833333333333328</v>
      </c>
      <c r="G419" s="93">
        <v>2.5</v>
      </c>
      <c r="H419" s="41">
        <v>1</v>
      </c>
      <c r="I419" s="93">
        <v>0</v>
      </c>
      <c r="J419" s="41"/>
      <c r="K419" s="93"/>
      <c r="L419" s="41"/>
      <c r="M419" s="109"/>
      <c r="N419" s="43"/>
      <c r="O419" s="94"/>
      <c r="P419" s="94"/>
      <c r="Q419" s="114"/>
    </row>
    <row r="420" spans="1:17" ht="16" thickBot="1" x14ac:dyDescent="0.4">
      <c r="A420" s="41">
        <v>26</v>
      </c>
      <c r="B420" s="41" t="str">
        <f t="shared" si="31"/>
        <v>Alega_Alega_42908</v>
      </c>
      <c r="C420" s="131" t="s">
        <v>8</v>
      </c>
      <c r="D420" s="42" t="s">
        <v>8</v>
      </c>
      <c r="E420" s="129">
        <v>42908</v>
      </c>
      <c r="F420" s="43">
        <v>0.61736111111111114</v>
      </c>
      <c r="G420" s="93">
        <v>6.5</v>
      </c>
      <c r="H420" s="41">
        <v>2</v>
      </c>
      <c r="I420" s="93">
        <v>0</v>
      </c>
      <c r="J420" s="41"/>
      <c r="K420" s="93"/>
      <c r="L420" s="41"/>
      <c r="M420" s="109"/>
      <c r="N420" s="43"/>
      <c r="O420" s="94"/>
      <c r="P420" s="94"/>
      <c r="Q420" s="114"/>
    </row>
    <row r="421" spans="1:17" ht="16" thickBot="1" x14ac:dyDescent="0.4">
      <c r="A421" s="130">
        <v>27</v>
      </c>
      <c r="B421" s="41" t="str">
        <f t="shared" si="31"/>
        <v>Laulii_Vaitele_42908</v>
      </c>
      <c r="C421" s="131" t="s">
        <v>11</v>
      </c>
      <c r="D421" s="42" t="s">
        <v>94</v>
      </c>
      <c r="E421" s="129">
        <v>42908</v>
      </c>
      <c r="F421" s="43">
        <v>0.62430555555555556</v>
      </c>
      <c r="G421" s="93">
        <v>8</v>
      </c>
      <c r="H421" s="41">
        <v>4</v>
      </c>
      <c r="I421" s="93">
        <v>0</v>
      </c>
      <c r="J421" s="41"/>
      <c r="K421" s="93"/>
      <c r="L421" s="41"/>
      <c r="M421" s="109"/>
      <c r="N421" s="49"/>
      <c r="O421" s="105"/>
      <c r="P421" s="94"/>
      <c r="Q421" s="114"/>
    </row>
    <row r="422" spans="1:17" ht="16" thickBot="1" x14ac:dyDescent="0.4">
      <c r="A422" s="126">
        <v>31</v>
      </c>
      <c r="B422" s="41" t="str">
        <f t="shared" si="31"/>
        <v>Vatia_Gaoa_42909</v>
      </c>
      <c r="C422" s="127" t="s">
        <v>14</v>
      </c>
      <c r="D422" s="128" t="s">
        <v>122</v>
      </c>
      <c r="E422" s="129">
        <v>42909</v>
      </c>
      <c r="F422" s="84">
        <v>0.55555555555555558</v>
      </c>
      <c r="G422" s="85">
        <v>1.5</v>
      </c>
      <c r="H422" s="86">
        <v>4</v>
      </c>
      <c r="I422" s="93">
        <v>0</v>
      </c>
      <c r="J422" s="86"/>
      <c r="K422" s="85"/>
      <c r="L422" s="86"/>
      <c r="M422" s="109"/>
      <c r="N422" s="115"/>
      <c r="O422" s="94"/>
      <c r="P422" s="88"/>
      <c r="Q422" s="116"/>
    </row>
    <row r="423" spans="1:17" ht="16" thickBot="1" x14ac:dyDescent="0.4">
      <c r="A423" s="130">
        <v>30</v>
      </c>
      <c r="B423" s="41" t="str">
        <f t="shared" si="31"/>
        <v>Vatia_Lausaa_42909</v>
      </c>
      <c r="C423" s="131" t="s">
        <v>14</v>
      </c>
      <c r="D423" s="42" t="s">
        <v>123</v>
      </c>
      <c r="E423" s="129">
        <v>42909</v>
      </c>
      <c r="F423" s="43">
        <v>0.56388888888888888</v>
      </c>
      <c r="G423" s="93">
        <v>24</v>
      </c>
      <c r="H423" s="41">
        <v>2</v>
      </c>
      <c r="I423" s="93">
        <v>0</v>
      </c>
      <c r="J423" s="41"/>
      <c r="K423" s="93"/>
      <c r="L423" s="41"/>
      <c r="M423" s="87"/>
      <c r="N423" s="49"/>
      <c r="O423" s="94"/>
      <c r="P423" s="94"/>
      <c r="Q423" s="114"/>
    </row>
    <row r="424" spans="1:17" ht="16" thickBot="1" x14ac:dyDescent="0.4">
      <c r="A424" s="130">
        <v>29</v>
      </c>
      <c r="B424" s="41" t="str">
        <f t="shared" si="31"/>
        <v>Vatia_Faatafe_42909</v>
      </c>
      <c r="C424" s="131" t="s">
        <v>14</v>
      </c>
      <c r="D424" s="42" t="s">
        <v>121</v>
      </c>
      <c r="E424" s="129">
        <v>42909</v>
      </c>
      <c r="F424" s="43">
        <v>0.56805555555555554</v>
      </c>
      <c r="G424" s="93"/>
      <c r="H424" s="41">
        <v>2</v>
      </c>
      <c r="I424" s="93">
        <v>0</v>
      </c>
      <c r="J424" s="41"/>
      <c r="K424" s="93"/>
      <c r="L424" s="41"/>
      <c r="M424" s="87"/>
      <c r="N424" s="49"/>
      <c r="O424" s="94"/>
      <c r="P424" s="94"/>
      <c r="Q424" s="117"/>
    </row>
    <row r="425" spans="1:17" ht="16" thickBot="1" x14ac:dyDescent="0.4">
      <c r="A425" s="130">
        <v>33</v>
      </c>
      <c r="B425" s="41" t="str">
        <f t="shared" si="31"/>
        <v>Amalau_Tiaiu_42909</v>
      </c>
      <c r="C425" s="131" t="s">
        <v>114</v>
      </c>
      <c r="D425" s="42" t="s">
        <v>115</v>
      </c>
      <c r="E425" s="129">
        <v>42909</v>
      </c>
      <c r="F425" s="43">
        <v>0.57847222222222217</v>
      </c>
      <c r="G425" s="93">
        <v>11</v>
      </c>
      <c r="H425" s="41">
        <v>3</v>
      </c>
      <c r="I425" s="93">
        <v>0</v>
      </c>
      <c r="J425" s="41"/>
      <c r="K425" s="93"/>
      <c r="L425" s="41"/>
      <c r="M425" s="87"/>
      <c r="N425" s="49"/>
      <c r="O425" s="94"/>
      <c r="P425" s="94"/>
      <c r="Q425" s="114"/>
    </row>
    <row r="426" spans="1:17" ht="16" thickBot="1" x14ac:dyDescent="0.4">
      <c r="A426" s="130">
        <v>32</v>
      </c>
      <c r="B426" s="41" t="str">
        <f t="shared" si="31"/>
        <v>Afono_Pago_42909</v>
      </c>
      <c r="C426" s="131" t="s">
        <v>12</v>
      </c>
      <c r="D426" s="42" t="s">
        <v>113</v>
      </c>
      <c r="E426" s="129">
        <v>42909</v>
      </c>
      <c r="F426" s="43">
        <v>0.59166666666666667</v>
      </c>
      <c r="G426" s="93">
        <v>2.25</v>
      </c>
      <c r="H426" s="41">
        <v>3</v>
      </c>
      <c r="I426" s="93">
        <v>0</v>
      </c>
      <c r="J426" s="41"/>
      <c r="K426" s="93"/>
      <c r="L426" s="41"/>
      <c r="M426" s="87"/>
      <c r="N426" s="49"/>
      <c r="O426" s="94"/>
      <c r="P426" s="94"/>
      <c r="Q426" s="114"/>
    </row>
    <row r="427" spans="1:17" ht="16" thickBot="1" x14ac:dyDescent="0.4">
      <c r="A427" s="130">
        <v>28</v>
      </c>
      <c r="B427" s="41" t="str">
        <f t="shared" si="31"/>
        <v>Aua_Lalomauna_42909</v>
      </c>
      <c r="C427" s="72" t="s">
        <v>13</v>
      </c>
      <c r="D427" s="161" t="s">
        <v>116</v>
      </c>
      <c r="E427" s="129">
        <v>42909</v>
      </c>
      <c r="F427" s="43">
        <v>0.60416666666666663</v>
      </c>
      <c r="G427" s="93">
        <v>4.75</v>
      </c>
      <c r="H427" s="41">
        <v>2</v>
      </c>
      <c r="I427" s="93">
        <v>0</v>
      </c>
      <c r="J427" s="41"/>
      <c r="K427" s="93"/>
      <c r="L427" s="41"/>
      <c r="M427" s="87"/>
      <c r="N427" s="49"/>
      <c r="O427" s="94"/>
      <c r="P427" s="94"/>
      <c r="Q427" s="93"/>
    </row>
    <row r="428" spans="1:17" ht="16" thickBot="1" x14ac:dyDescent="0.4">
      <c r="A428" s="130">
        <v>34</v>
      </c>
      <c r="B428" s="41" t="str">
        <f t="shared" si="31"/>
        <v>Fagasa_Leele_42909</v>
      </c>
      <c r="C428" s="131" t="s">
        <v>117</v>
      </c>
      <c r="D428" s="42" t="s">
        <v>118</v>
      </c>
      <c r="E428" s="129">
        <v>42909</v>
      </c>
      <c r="F428" s="43">
        <v>0.62013888888888891</v>
      </c>
      <c r="G428" s="93">
        <v>1.5</v>
      </c>
      <c r="H428" s="41">
        <v>4</v>
      </c>
      <c r="I428" s="93">
        <v>0</v>
      </c>
      <c r="J428" s="41"/>
      <c r="K428" s="93"/>
      <c r="L428" s="41"/>
      <c r="M428" s="87"/>
      <c r="N428" s="43"/>
      <c r="O428" s="94"/>
      <c r="P428" s="94"/>
      <c r="Q428" s="93"/>
    </row>
    <row r="429" spans="1:17" ht="16" thickBot="1" x14ac:dyDescent="0.4">
      <c r="A429" s="132">
        <v>35</v>
      </c>
      <c r="B429" s="41" t="str">
        <f t="shared" si="31"/>
        <v>Fagasa_Agasii_42909</v>
      </c>
      <c r="C429" s="133" t="s">
        <v>117</v>
      </c>
      <c r="D429" s="134" t="s">
        <v>119</v>
      </c>
      <c r="E429" s="129">
        <v>42909</v>
      </c>
      <c r="F429" s="118">
        <v>0.625</v>
      </c>
      <c r="G429" s="103">
        <v>17</v>
      </c>
      <c r="H429" s="104">
        <v>3</v>
      </c>
      <c r="I429" s="103">
        <v>0</v>
      </c>
      <c r="J429" s="104"/>
      <c r="K429" s="103"/>
      <c r="L429" s="104"/>
      <c r="M429" s="119"/>
      <c r="N429" s="118"/>
      <c r="O429" s="94"/>
      <c r="P429" s="105"/>
      <c r="Q429" s="103"/>
    </row>
    <row r="430" spans="1:17" ht="15" thickBot="1" x14ac:dyDescent="0.4"/>
    <row r="431" spans="1:17" ht="15" thickBot="1" x14ac:dyDescent="0.4">
      <c r="A431" s="122" t="s">
        <v>229</v>
      </c>
      <c r="C431" s="123" t="s">
        <v>0</v>
      </c>
      <c r="D431" s="124" t="s">
        <v>80</v>
      </c>
      <c r="E431" s="125" t="s">
        <v>69</v>
      </c>
      <c r="F431" s="124" t="s">
        <v>230</v>
      </c>
      <c r="G431" s="123" t="s">
        <v>231</v>
      </c>
      <c r="H431" s="124" t="s">
        <v>232</v>
      </c>
      <c r="I431" s="175" t="s">
        <v>21</v>
      </c>
      <c r="J431" s="176"/>
      <c r="K431" s="177"/>
      <c r="L431" s="124" t="s">
        <v>233</v>
      </c>
      <c r="M431" s="125" t="s">
        <v>234</v>
      </c>
      <c r="N431" s="124" t="s">
        <v>235</v>
      </c>
      <c r="O431" s="125" t="s">
        <v>236</v>
      </c>
      <c r="P431" s="125" t="s">
        <v>367</v>
      </c>
      <c r="Q431" s="123" t="s">
        <v>237</v>
      </c>
    </row>
    <row r="432" spans="1:17" ht="16" thickBot="1" x14ac:dyDescent="0.4">
      <c r="A432" s="126">
        <v>1</v>
      </c>
      <c r="B432" s="41" t="str">
        <f t="shared" ref="B432:B466" si="32">C432&amp;"_"&amp;D432&amp;"_"&amp;E432</f>
        <v>Fagamalo_Matavai_42935</v>
      </c>
      <c r="C432" s="161" t="s">
        <v>85</v>
      </c>
      <c r="D432" s="161" t="s">
        <v>86</v>
      </c>
      <c r="E432" s="129">
        <v>42935</v>
      </c>
      <c r="F432" s="84">
        <v>0.40972222222222227</v>
      </c>
      <c r="G432" s="85">
        <v>4</v>
      </c>
      <c r="H432" s="86">
        <v>4</v>
      </c>
      <c r="I432" s="85"/>
      <c r="J432" s="86"/>
      <c r="K432" s="85"/>
      <c r="L432" s="86"/>
      <c r="M432" s="87"/>
      <c r="N432" s="84"/>
      <c r="O432" s="88"/>
      <c r="P432" s="89"/>
      <c r="Q432" s="90"/>
    </row>
    <row r="433" spans="1:17" ht="16" thickBot="1" x14ac:dyDescent="0.4">
      <c r="A433" s="130">
        <v>2</v>
      </c>
      <c r="B433" s="41" t="str">
        <f t="shared" si="32"/>
        <v>Maloata_Maloata_42935</v>
      </c>
      <c r="C433" s="131" t="s">
        <v>88</v>
      </c>
      <c r="D433" s="42" t="s">
        <v>88</v>
      </c>
      <c r="E433" s="129">
        <v>42935</v>
      </c>
      <c r="F433" s="43">
        <v>0.43402777777777773</v>
      </c>
      <c r="G433" s="93">
        <v>14.5</v>
      </c>
      <c r="H433" s="41">
        <v>4</v>
      </c>
      <c r="I433" s="93">
        <v>0</v>
      </c>
      <c r="J433" s="41"/>
      <c r="K433" s="93"/>
      <c r="L433" s="41"/>
      <c r="M433" s="87"/>
      <c r="N433" s="43"/>
      <c r="O433" s="94"/>
      <c r="P433" s="95"/>
      <c r="Q433" s="96"/>
    </row>
    <row r="434" spans="1:17" ht="16" thickBot="1" x14ac:dyDescent="0.4">
      <c r="A434" s="130">
        <v>3</v>
      </c>
      <c r="B434" s="41" t="str">
        <f t="shared" si="32"/>
        <v>Poloa_Vaitele_42935</v>
      </c>
      <c r="C434" s="131" t="s">
        <v>7</v>
      </c>
      <c r="D434" s="42" t="s">
        <v>94</v>
      </c>
      <c r="E434" s="129">
        <v>42935</v>
      </c>
      <c r="F434" s="43">
        <v>0.45694444444444443</v>
      </c>
      <c r="G434" s="93">
        <v>6.5</v>
      </c>
      <c r="H434" s="41">
        <v>3</v>
      </c>
      <c r="I434" s="93">
        <v>0</v>
      </c>
      <c r="J434" s="41"/>
      <c r="K434" s="93"/>
      <c r="L434" s="41"/>
      <c r="M434" s="87"/>
      <c r="N434" s="43"/>
      <c r="O434" s="94"/>
      <c r="P434" s="95"/>
      <c r="Q434" s="96"/>
    </row>
    <row r="435" spans="1:17" ht="16" thickBot="1" x14ac:dyDescent="0.4">
      <c r="A435" s="130">
        <v>4</v>
      </c>
      <c r="B435" s="41" t="str">
        <f t="shared" si="32"/>
        <v>Amanave_Puna_42935</v>
      </c>
      <c r="C435" s="131" t="s">
        <v>3</v>
      </c>
      <c r="D435" s="42" t="s">
        <v>82</v>
      </c>
      <c r="E435" s="129">
        <v>42935</v>
      </c>
      <c r="F435" s="43">
        <v>0.47083333333333338</v>
      </c>
      <c r="G435" s="93">
        <v>1.5</v>
      </c>
      <c r="H435" s="41">
        <v>2</v>
      </c>
      <c r="I435" s="93">
        <v>0</v>
      </c>
      <c r="J435" s="41"/>
      <c r="K435" s="93"/>
      <c r="L435" s="41"/>
      <c r="M435" s="87"/>
      <c r="N435" s="43"/>
      <c r="O435" s="94"/>
      <c r="P435" s="95"/>
      <c r="Q435" s="96"/>
    </row>
    <row r="436" spans="1:17" ht="16" thickBot="1" x14ac:dyDescent="0.4">
      <c r="A436" s="130">
        <v>5</v>
      </c>
      <c r="B436" s="41" t="str">
        <f t="shared" si="32"/>
        <v>Amanave_Laloafu_42935</v>
      </c>
      <c r="C436" s="131" t="s">
        <v>3</v>
      </c>
      <c r="D436" s="42" t="s">
        <v>81</v>
      </c>
      <c r="E436" s="129">
        <v>42935</v>
      </c>
      <c r="F436" s="43">
        <v>0.4777777777777778</v>
      </c>
      <c r="G436" s="93">
        <v>2</v>
      </c>
      <c r="H436" s="41">
        <v>2</v>
      </c>
      <c r="I436" s="93">
        <v>0</v>
      </c>
      <c r="J436" s="41"/>
      <c r="K436" s="93"/>
      <c r="L436" s="41"/>
      <c r="M436" s="87"/>
      <c r="N436" s="43"/>
      <c r="O436" s="94"/>
      <c r="P436" s="95"/>
      <c r="Q436" s="96"/>
    </row>
    <row r="437" spans="1:17" ht="16" thickBot="1" x14ac:dyDescent="0.4">
      <c r="A437" s="130">
        <v>6</v>
      </c>
      <c r="B437" s="41" t="str">
        <f t="shared" si="32"/>
        <v>Nua-Seetaga_Saonapule_42935</v>
      </c>
      <c r="C437" s="131" t="s">
        <v>6</v>
      </c>
      <c r="D437" s="42" t="s">
        <v>91</v>
      </c>
      <c r="E437" s="129">
        <v>42935</v>
      </c>
      <c r="F437" s="43">
        <v>0.4861111111111111</v>
      </c>
      <c r="G437" s="93">
        <v>27</v>
      </c>
      <c r="H437" s="41">
        <v>3</v>
      </c>
      <c r="I437" s="93">
        <v>0</v>
      </c>
      <c r="J437" s="41"/>
      <c r="K437" s="93"/>
      <c r="L437" s="41"/>
      <c r="M437" s="87"/>
      <c r="N437" s="43"/>
      <c r="O437" s="94"/>
      <c r="P437" s="95"/>
      <c r="Q437" s="96"/>
    </row>
    <row r="438" spans="1:17" ht="16" thickBot="1" x14ac:dyDescent="0.4">
      <c r="A438" s="130">
        <v>7</v>
      </c>
      <c r="B438" s="41" t="str">
        <f t="shared" si="32"/>
        <v>Asili_Asili_42935</v>
      </c>
      <c r="C438" s="131" t="s">
        <v>83</v>
      </c>
      <c r="D438" s="42" t="s">
        <v>83</v>
      </c>
      <c r="E438" s="129">
        <v>42935</v>
      </c>
      <c r="F438" s="43">
        <v>0.49513888888888885</v>
      </c>
      <c r="G438" s="93">
        <v>26</v>
      </c>
      <c r="H438" s="41">
        <v>2</v>
      </c>
      <c r="I438" s="93">
        <v>0</v>
      </c>
      <c r="J438" s="41"/>
      <c r="K438" s="93"/>
      <c r="L438" s="41"/>
      <c r="M438" s="87"/>
      <c r="N438" s="43"/>
      <c r="O438" s="94"/>
      <c r="P438" s="95"/>
      <c r="Q438" s="97"/>
    </row>
    <row r="439" spans="1:17" ht="16" thickBot="1" x14ac:dyDescent="0.4">
      <c r="A439" s="130">
        <v>8</v>
      </c>
      <c r="B439" s="41" t="str">
        <f t="shared" si="32"/>
        <v>Amaluia_Vaipuna_42935</v>
      </c>
      <c r="C439" s="131" t="s">
        <v>2</v>
      </c>
      <c r="D439" s="42" t="s">
        <v>79</v>
      </c>
      <c r="E439" s="129">
        <v>42935</v>
      </c>
      <c r="F439" s="43">
        <v>0.50069444444444444</v>
      </c>
      <c r="G439" s="93">
        <v>5.7</v>
      </c>
      <c r="H439" s="41">
        <v>1</v>
      </c>
      <c r="I439" s="93">
        <v>0</v>
      </c>
      <c r="J439" s="41"/>
      <c r="K439" s="93"/>
      <c r="L439" s="41"/>
      <c r="M439" s="87"/>
      <c r="N439" s="43"/>
      <c r="O439" s="94"/>
      <c r="P439" s="95"/>
      <c r="Q439" s="96"/>
    </row>
    <row r="440" spans="1:17" ht="16" thickBot="1" x14ac:dyDescent="0.4">
      <c r="A440" s="130">
        <v>9</v>
      </c>
      <c r="B440" s="41" t="str">
        <f t="shared" si="32"/>
        <v>Leone_Leafu_42935</v>
      </c>
      <c r="C440" s="131" t="s">
        <v>5</v>
      </c>
      <c r="D440" s="42" t="s">
        <v>87</v>
      </c>
      <c r="E440" s="129">
        <v>42935</v>
      </c>
      <c r="F440" s="43">
        <v>0.50694444444444442</v>
      </c>
      <c r="G440" s="93">
        <v>7.5</v>
      </c>
      <c r="H440" s="41">
        <v>2</v>
      </c>
      <c r="I440" s="93"/>
      <c r="J440" s="41"/>
      <c r="K440" s="93"/>
      <c r="L440" s="41"/>
      <c r="M440" s="87"/>
      <c r="N440" s="43"/>
      <c r="O440" s="94"/>
      <c r="P440" s="95"/>
      <c r="Q440" s="96"/>
    </row>
    <row r="441" spans="1:17" ht="16" thickBot="1" x14ac:dyDescent="0.4">
      <c r="A441" s="130">
        <v>10</v>
      </c>
      <c r="B441" s="41" t="str">
        <f t="shared" si="32"/>
        <v>Nuuuli_Amalie_42935</v>
      </c>
      <c r="C441" s="131" t="s">
        <v>92</v>
      </c>
      <c r="D441" s="42" t="s">
        <v>93</v>
      </c>
      <c r="E441" s="129">
        <v>42935</v>
      </c>
      <c r="F441" s="43">
        <v>0.56458333333333333</v>
      </c>
      <c r="G441" s="93">
        <v>8</v>
      </c>
      <c r="H441" s="41">
        <v>2</v>
      </c>
      <c r="I441" s="93">
        <v>0</v>
      </c>
      <c r="J441" s="41"/>
      <c r="K441" s="93"/>
      <c r="L441" s="41"/>
      <c r="M441" s="87"/>
      <c r="N441" s="43"/>
      <c r="O441" s="94"/>
      <c r="P441" s="95"/>
      <c r="Q441" s="96"/>
    </row>
    <row r="442" spans="1:17" ht="16" thickBot="1" x14ac:dyDescent="0.4">
      <c r="A442" s="130">
        <v>11</v>
      </c>
      <c r="B442" s="41" t="str">
        <f t="shared" si="32"/>
        <v>Matuu_Afuelo_42935</v>
      </c>
      <c r="C442" s="131" t="s">
        <v>89</v>
      </c>
      <c r="D442" s="42" t="s">
        <v>90</v>
      </c>
      <c r="E442" s="129">
        <v>42935</v>
      </c>
      <c r="F442" s="43">
        <v>0.57638888888888895</v>
      </c>
      <c r="G442" s="93">
        <v>9</v>
      </c>
      <c r="H442" s="41">
        <v>2</v>
      </c>
      <c r="I442" s="93">
        <v>0</v>
      </c>
      <c r="J442" s="41"/>
      <c r="K442" s="93"/>
      <c r="L442" s="41"/>
      <c r="M442" s="87"/>
      <c r="N442" s="43"/>
      <c r="O442" s="94"/>
      <c r="P442" s="95"/>
      <c r="Q442" s="96"/>
    </row>
    <row r="443" spans="1:17" ht="15.5" x14ac:dyDescent="0.35">
      <c r="A443" s="130">
        <v>12</v>
      </c>
      <c r="B443" s="41" t="str">
        <f t="shared" si="32"/>
        <v>Fagaalu_Fagaalu_42935</v>
      </c>
      <c r="C443" s="131" t="s">
        <v>4</v>
      </c>
      <c r="D443" s="42" t="s">
        <v>4</v>
      </c>
      <c r="E443" s="129">
        <v>42935</v>
      </c>
      <c r="F443" s="43"/>
      <c r="G443" s="93">
        <v>4.25</v>
      </c>
      <c r="H443" s="41">
        <v>3</v>
      </c>
      <c r="I443" s="93">
        <v>0</v>
      </c>
      <c r="J443" s="41"/>
      <c r="K443" s="93"/>
      <c r="L443" s="41"/>
      <c r="M443" s="87"/>
      <c r="N443" s="43"/>
      <c r="O443" s="94"/>
      <c r="P443" s="95"/>
      <c r="Q443" s="96"/>
    </row>
    <row r="444" spans="1:17" ht="16" thickBot="1" x14ac:dyDescent="0.4">
      <c r="A444" s="132">
        <v>13</v>
      </c>
      <c r="B444" s="41" t="str">
        <f t="shared" si="32"/>
        <v>Fagaalu_no name_</v>
      </c>
      <c r="C444" s="133" t="s">
        <v>4</v>
      </c>
      <c r="D444" s="134" t="s">
        <v>243</v>
      </c>
      <c r="E444" s="135"/>
      <c r="F444" s="102"/>
      <c r="G444" s="103"/>
      <c r="H444" s="104"/>
      <c r="I444" s="103"/>
      <c r="J444" s="104"/>
      <c r="K444" s="103"/>
      <c r="L444" s="104"/>
      <c r="M444" s="87"/>
      <c r="N444" s="102"/>
      <c r="O444" s="105"/>
      <c r="P444" s="106"/>
      <c r="Q444" s="107"/>
    </row>
    <row r="445" spans="1:17" ht="16" thickBot="1" x14ac:dyDescent="0.4">
      <c r="A445" s="41">
        <v>14</v>
      </c>
      <c r="B445" s="41" t="str">
        <f t="shared" si="32"/>
        <v>Amouli_Televai_42936</v>
      </c>
      <c r="C445" s="131" t="s">
        <v>9</v>
      </c>
      <c r="D445" s="42" t="s">
        <v>100</v>
      </c>
      <c r="E445" s="129">
        <v>42936</v>
      </c>
      <c r="F445" s="43">
        <v>0.40486111111111112</v>
      </c>
      <c r="G445" s="93">
        <v>2.25</v>
      </c>
      <c r="H445" s="41">
        <v>2</v>
      </c>
      <c r="I445" s="93">
        <v>0</v>
      </c>
      <c r="J445" s="41"/>
      <c r="K445" s="93"/>
      <c r="L445" s="41"/>
      <c r="M445" s="109"/>
      <c r="N445" s="43"/>
      <c r="O445" s="88"/>
      <c r="P445" s="94"/>
      <c r="Q445" s="110"/>
    </row>
    <row r="446" spans="1:17" ht="16" thickBot="1" x14ac:dyDescent="0.4">
      <c r="A446" s="41">
        <v>16</v>
      </c>
      <c r="B446" s="41" t="str">
        <f t="shared" si="32"/>
        <v>Aoa_Tapua_42936</v>
      </c>
      <c r="C446" s="131" t="s">
        <v>15</v>
      </c>
      <c r="D446" s="42" t="s">
        <v>101</v>
      </c>
      <c r="E446" s="129">
        <v>42936</v>
      </c>
      <c r="F446" s="43">
        <v>0.4145833333333333</v>
      </c>
      <c r="G446" s="93">
        <v>2.75</v>
      </c>
      <c r="H446" s="41">
        <v>3</v>
      </c>
      <c r="I446" s="93">
        <v>12</v>
      </c>
      <c r="J446" s="41">
        <v>11</v>
      </c>
      <c r="K446" s="93">
        <v>11</v>
      </c>
      <c r="L446" s="41"/>
      <c r="M446" s="109"/>
      <c r="N446" s="43"/>
      <c r="O446" s="94"/>
      <c r="P446" s="94"/>
      <c r="Q446" s="111"/>
    </row>
    <row r="447" spans="1:17" ht="16" thickBot="1" x14ac:dyDescent="0.4">
      <c r="A447" s="41">
        <v>17</v>
      </c>
      <c r="B447" s="41" t="str">
        <f t="shared" si="32"/>
        <v>Aoa_Vaitolu_42936</v>
      </c>
      <c r="C447" s="131" t="s">
        <v>15</v>
      </c>
      <c r="D447" s="42" t="s">
        <v>102</v>
      </c>
      <c r="E447" s="129">
        <v>42936</v>
      </c>
      <c r="F447" s="43">
        <v>0.42083333333333334</v>
      </c>
      <c r="G447" s="93">
        <v>1.75</v>
      </c>
      <c r="H447" s="41">
        <v>3</v>
      </c>
      <c r="I447" s="93">
        <v>0</v>
      </c>
      <c r="J447" s="41"/>
      <c r="K447" s="93"/>
      <c r="L447" s="41"/>
      <c r="M447" s="109"/>
      <c r="N447" s="43"/>
      <c r="O447" s="94"/>
      <c r="P447" s="94"/>
      <c r="Q447" s="111"/>
    </row>
    <row r="448" spans="1:17" ht="16" thickBot="1" x14ac:dyDescent="0.4">
      <c r="A448" s="41">
        <v>15</v>
      </c>
      <c r="B448" s="41" t="str">
        <f t="shared" si="32"/>
        <v>Amouli_Laloi_42936</v>
      </c>
      <c r="C448" s="131" t="s">
        <v>9</v>
      </c>
      <c r="D448" s="42" t="s">
        <v>99</v>
      </c>
      <c r="E448" s="129">
        <v>42936</v>
      </c>
      <c r="F448" s="43">
        <v>0.43055555555555558</v>
      </c>
      <c r="G448" s="93">
        <v>3</v>
      </c>
      <c r="H448" s="41">
        <v>1</v>
      </c>
      <c r="I448" s="93">
        <v>0</v>
      </c>
      <c r="J448" s="41"/>
      <c r="K448" s="93"/>
      <c r="L448" s="41"/>
      <c r="M448" s="109"/>
      <c r="N448" s="43"/>
      <c r="O448" s="94"/>
      <c r="P448" s="94"/>
      <c r="Q448" s="111"/>
    </row>
    <row r="449" spans="1:17" ht="16" thickBot="1" x14ac:dyDescent="0.4">
      <c r="A449" s="41">
        <v>18</v>
      </c>
      <c r="B449" s="41" t="str">
        <f t="shared" si="32"/>
        <v>Alofau_Nuu_42936</v>
      </c>
      <c r="C449" s="131" t="s">
        <v>96</v>
      </c>
      <c r="D449" s="42" t="s">
        <v>98</v>
      </c>
      <c r="E449" s="129">
        <v>42936</v>
      </c>
      <c r="F449" s="43">
        <v>0.43958333333333338</v>
      </c>
      <c r="G449" s="93">
        <v>3.25</v>
      </c>
      <c r="H449" s="41">
        <v>3</v>
      </c>
      <c r="I449" s="93">
        <v>0</v>
      </c>
      <c r="J449" s="50"/>
      <c r="K449" s="112"/>
      <c r="L449" s="41"/>
      <c r="M449" s="109"/>
      <c r="N449" s="43"/>
      <c r="O449" s="94"/>
      <c r="P449" s="94"/>
      <c r="Q449" s="113"/>
    </row>
    <row r="450" spans="1:17" ht="16" thickBot="1" x14ac:dyDescent="0.4">
      <c r="A450" s="41">
        <v>19</v>
      </c>
      <c r="B450" s="41" t="str">
        <f t="shared" si="32"/>
        <v>Alofau_Fogalilima_42936</v>
      </c>
      <c r="C450" s="131" t="s">
        <v>96</v>
      </c>
      <c r="D450" s="42" t="s">
        <v>97</v>
      </c>
      <c r="E450" s="129">
        <v>42936</v>
      </c>
      <c r="F450" s="43">
        <v>0.4458333333333333</v>
      </c>
      <c r="G450" s="93">
        <v>12.5</v>
      </c>
      <c r="H450" s="41">
        <v>2</v>
      </c>
      <c r="I450" s="93">
        <v>11</v>
      </c>
      <c r="J450" s="41">
        <v>10</v>
      </c>
      <c r="K450" s="41">
        <v>10</v>
      </c>
      <c r="L450" s="41"/>
      <c r="M450" s="109"/>
      <c r="N450" s="43"/>
      <c r="O450" s="94"/>
      <c r="P450" s="94"/>
      <c r="Q450" s="114"/>
    </row>
    <row r="451" spans="1:17" ht="16" thickBot="1" x14ac:dyDescent="0.4">
      <c r="A451" s="41">
        <v>20</v>
      </c>
      <c r="B451" s="41" t="str">
        <f t="shared" si="32"/>
        <v>Masausi_Vaipito_42936</v>
      </c>
      <c r="C451" s="131" t="s">
        <v>107</v>
      </c>
      <c r="D451" s="42" t="s">
        <v>109</v>
      </c>
      <c r="E451" s="129">
        <v>42936</v>
      </c>
      <c r="F451" s="43">
        <v>0.45833333333333331</v>
      </c>
      <c r="G451" s="93">
        <v>10.75</v>
      </c>
      <c r="H451" s="47">
        <v>2</v>
      </c>
      <c r="I451" s="93"/>
      <c r="J451"/>
      <c r="K451" s="93"/>
      <c r="L451" s="41"/>
      <c r="M451" s="109"/>
      <c r="N451" s="43"/>
      <c r="O451" s="94"/>
      <c r="P451" s="94"/>
      <c r="Q451" s="114"/>
    </row>
    <row r="452" spans="1:17" ht="16" thickBot="1" x14ac:dyDescent="0.4">
      <c r="A452" s="41">
        <v>21</v>
      </c>
      <c r="B452" s="41" t="str">
        <f t="shared" si="32"/>
        <v>Masausi_Panata_42936</v>
      </c>
      <c r="C452" s="131" t="s">
        <v>107</v>
      </c>
      <c r="D452" s="42" t="s">
        <v>108</v>
      </c>
      <c r="E452" s="129">
        <v>42936</v>
      </c>
      <c r="F452" s="43">
        <v>0.46458333333333335</v>
      </c>
      <c r="G452" s="93">
        <v>3</v>
      </c>
      <c r="H452" s="41">
        <v>4</v>
      </c>
      <c r="I452" s="93"/>
      <c r="J452" s="41"/>
      <c r="K452" s="93"/>
      <c r="L452" s="41"/>
      <c r="M452" s="109"/>
      <c r="N452" s="43"/>
      <c r="O452" s="94"/>
      <c r="P452" s="94"/>
      <c r="Q452" s="114"/>
    </row>
    <row r="453" spans="1:17" ht="16" thickBot="1" x14ac:dyDescent="0.4">
      <c r="A453" s="41">
        <v>22</v>
      </c>
      <c r="B453" s="41" t="str">
        <f t="shared" si="32"/>
        <v>Masefau_Talaloa_42936</v>
      </c>
      <c r="C453" s="131" t="s">
        <v>110</v>
      </c>
      <c r="D453" s="42" t="s">
        <v>111</v>
      </c>
      <c r="E453" s="129">
        <v>42936</v>
      </c>
      <c r="F453" s="43">
        <v>0.47847222222222219</v>
      </c>
      <c r="G453" s="93">
        <v>7.25</v>
      </c>
      <c r="H453" s="41">
        <v>2</v>
      </c>
      <c r="I453" s="93">
        <v>15</v>
      </c>
      <c r="J453" s="93">
        <v>15</v>
      </c>
      <c r="K453" s="93">
        <v>15</v>
      </c>
      <c r="L453" s="41"/>
      <c r="M453" s="109"/>
      <c r="N453" s="43"/>
      <c r="O453" s="94"/>
      <c r="P453" s="94"/>
      <c r="Q453" s="114"/>
    </row>
    <row r="454" spans="1:17" ht="16" thickBot="1" x14ac:dyDescent="0.4">
      <c r="A454" s="41">
        <v>23</v>
      </c>
      <c r="B454" s="41" t="str">
        <f t="shared" si="32"/>
        <v>Fagaitua_Tialu_42936</v>
      </c>
      <c r="C454" s="131" t="s">
        <v>103</v>
      </c>
      <c r="D454" s="42" t="s">
        <v>104</v>
      </c>
      <c r="E454" s="129">
        <v>42936</v>
      </c>
      <c r="F454" s="43">
        <v>0.49305555555555558</v>
      </c>
      <c r="G454" s="93">
        <v>11</v>
      </c>
      <c r="H454" s="41">
        <v>2</v>
      </c>
      <c r="I454" s="93">
        <v>0</v>
      </c>
      <c r="J454" s="41"/>
      <c r="K454" s="93"/>
      <c r="L454" s="41"/>
      <c r="M454" s="109"/>
      <c r="N454" s="43"/>
      <c r="O454" s="94"/>
      <c r="P454" s="94"/>
      <c r="Q454" s="114"/>
    </row>
    <row r="455" spans="1:17" ht="16" thickBot="1" x14ac:dyDescent="0.4">
      <c r="A455" s="41">
        <v>24</v>
      </c>
      <c r="B455" s="41" t="str">
        <f t="shared" si="32"/>
        <v>Fagaitua_Siapapa_42936</v>
      </c>
      <c r="C455" s="131" t="s">
        <v>103</v>
      </c>
      <c r="D455" s="42" t="s">
        <v>105</v>
      </c>
      <c r="E455" s="129">
        <v>42936</v>
      </c>
      <c r="F455" s="43">
        <v>0.50486111111111109</v>
      </c>
      <c r="G455" s="93">
        <v>0.25</v>
      </c>
      <c r="H455" s="41">
        <v>1</v>
      </c>
      <c r="I455" s="93">
        <v>22</v>
      </c>
      <c r="J455" s="93">
        <v>22</v>
      </c>
      <c r="K455" s="93">
        <v>22</v>
      </c>
      <c r="L455" s="41"/>
      <c r="M455" s="109"/>
      <c r="N455" s="43"/>
      <c r="O455" s="94"/>
      <c r="P455" s="94"/>
      <c r="Q455" s="114"/>
    </row>
    <row r="456" spans="1:17" ht="16" thickBot="1" x14ac:dyDescent="0.4">
      <c r="A456" s="41">
        <v>25</v>
      </c>
      <c r="B456" s="41" t="str">
        <f t="shared" si="32"/>
        <v>Amaua_no name_42936</v>
      </c>
      <c r="C456" s="131" t="s">
        <v>10</v>
      </c>
      <c r="D456" s="42" t="s">
        <v>243</v>
      </c>
      <c r="E456" s="129">
        <v>42936</v>
      </c>
      <c r="F456" s="43">
        <v>0.51041666666666663</v>
      </c>
      <c r="G456" s="93">
        <v>16.5</v>
      </c>
      <c r="H456" s="41">
        <v>1</v>
      </c>
      <c r="I456" s="93">
        <v>0</v>
      </c>
      <c r="J456" s="41"/>
      <c r="K456" s="93"/>
      <c r="L456" s="41"/>
      <c r="M456" s="109"/>
      <c r="N456" s="43"/>
      <c r="O456" s="94"/>
      <c r="P456" s="94"/>
      <c r="Q456" s="114"/>
    </row>
    <row r="457" spans="1:17" ht="16" thickBot="1" x14ac:dyDescent="0.4">
      <c r="A457" s="41">
        <v>26</v>
      </c>
      <c r="B457" s="41" t="str">
        <f t="shared" si="32"/>
        <v>Alega_Alega_42936</v>
      </c>
      <c r="C457" s="131" t="s">
        <v>8</v>
      </c>
      <c r="D457" s="42" t="s">
        <v>8</v>
      </c>
      <c r="E457" s="129">
        <v>42936</v>
      </c>
      <c r="F457" s="43">
        <v>0.51736111111111105</v>
      </c>
      <c r="G457" s="93">
        <v>8.25</v>
      </c>
      <c r="H457" s="41">
        <v>2</v>
      </c>
      <c r="I457" s="93"/>
      <c r="J457" s="41"/>
      <c r="K457" s="93"/>
      <c r="L457" s="41"/>
      <c r="M457" s="109"/>
      <c r="N457" s="43"/>
      <c r="O457" s="94"/>
      <c r="P457" s="94"/>
      <c r="Q457" s="114"/>
    </row>
    <row r="458" spans="1:17" ht="16" thickBot="1" x14ac:dyDescent="0.4">
      <c r="A458" s="130">
        <v>27</v>
      </c>
      <c r="B458" s="41" t="str">
        <f t="shared" si="32"/>
        <v>Laulii_Vaitele_42936</v>
      </c>
      <c r="C458" s="131" t="s">
        <v>11</v>
      </c>
      <c r="D458" s="42" t="s">
        <v>94</v>
      </c>
      <c r="E458" s="129">
        <v>42936</v>
      </c>
      <c r="F458" s="43">
        <v>0.52361111111111114</v>
      </c>
      <c r="G458" s="93"/>
      <c r="H458" s="41">
        <v>3</v>
      </c>
      <c r="I458" s="93">
        <v>0</v>
      </c>
      <c r="J458" s="41"/>
      <c r="K458" s="93"/>
      <c r="L458" s="41"/>
      <c r="M458" s="109"/>
      <c r="N458" s="49"/>
      <c r="O458" s="105"/>
      <c r="P458" s="94"/>
      <c r="Q458" s="114"/>
    </row>
    <row r="459" spans="1:17" ht="16" thickBot="1" x14ac:dyDescent="0.4">
      <c r="A459" s="126">
        <v>31</v>
      </c>
      <c r="B459" s="41" t="str">
        <f t="shared" si="32"/>
        <v>Vatia_Gaoa_42937</v>
      </c>
      <c r="C459" s="127" t="s">
        <v>14</v>
      </c>
      <c r="D459" s="128" t="s">
        <v>122</v>
      </c>
      <c r="E459" s="129">
        <v>42937</v>
      </c>
      <c r="F459" s="84">
        <v>0.52361111111111114</v>
      </c>
      <c r="G459" s="85">
        <v>1.5</v>
      </c>
      <c r="H459" s="86">
        <v>3</v>
      </c>
      <c r="I459" s="93">
        <v>0</v>
      </c>
      <c r="J459" s="86"/>
      <c r="K459" s="85"/>
      <c r="L459" s="86"/>
      <c r="M459" s="109"/>
      <c r="N459" s="115"/>
      <c r="O459" s="94"/>
      <c r="P459" s="88"/>
      <c r="Q459" s="116"/>
    </row>
    <row r="460" spans="1:17" ht="16" thickBot="1" x14ac:dyDescent="0.4">
      <c r="A460" s="130">
        <v>30</v>
      </c>
      <c r="B460" s="41" t="str">
        <f t="shared" si="32"/>
        <v>Vatia_Lausaa_42937</v>
      </c>
      <c r="C460" s="131" t="s">
        <v>14</v>
      </c>
      <c r="D460" s="42" t="s">
        <v>123</v>
      </c>
      <c r="E460" s="129">
        <v>42937</v>
      </c>
      <c r="F460" s="43">
        <v>0.52916666666666667</v>
      </c>
      <c r="G460" s="93">
        <v>9.75</v>
      </c>
      <c r="H460" s="41">
        <v>2</v>
      </c>
      <c r="I460" s="93">
        <v>0</v>
      </c>
      <c r="J460" s="41"/>
      <c r="K460" s="93"/>
      <c r="L460" s="41"/>
      <c r="M460" s="87"/>
      <c r="N460" s="49"/>
      <c r="O460" s="94"/>
      <c r="P460" s="94"/>
      <c r="Q460" s="114"/>
    </row>
    <row r="461" spans="1:17" ht="16" thickBot="1" x14ac:dyDescent="0.4">
      <c r="A461" s="130">
        <v>29</v>
      </c>
      <c r="B461" s="41" t="str">
        <f t="shared" si="32"/>
        <v>Vatia_Faatafe_42937</v>
      </c>
      <c r="C461" s="131" t="s">
        <v>14</v>
      </c>
      <c r="D461" s="42" t="s">
        <v>121</v>
      </c>
      <c r="E461" s="129">
        <v>42937</v>
      </c>
      <c r="F461" s="43">
        <v>0.53333333333333333</v>
      </c>
      <c r="G461" s="93">
        <v>19</v>
      </c>
      <c r="H461" s="41">
        <v>2</v>
      </c>
      <c r="I461" s="93">
        <v>0</v>
      </c>
      <c r="J461" s="41"/>
      <c r="K461" s="93"/>
      <c r="L461" s="41"/>
      <c r="M461" s="87"/>
      <c r="N461" s="49"/>
      <c r="O461" s="94"/>
      <c r="P461" s="94"/>
      <c r="Q461" s="117"/>
    </row>
    <row r="462" spans="1:17" ht="16" thickBot="1" x14ac:dyDescent="0.4">
      <c r="A462" s="130">
        <v>33</v>
      </c>
      <c r="B462" s="41" t="str">
        <f t="shared" si="32"/>
        <v>Amalau_Tiaiu_42937</v>
      </c>
      <c r="C462" s="131" t="s">
        <v>114</v>
      </c>
      <c r="D462" s="42" t="s">
        <v>115</v>
      </c>
      <c r="E462" s="129">
        <v>42937</v>
      </c>
      <c r="F462" s="43">
        <v>0.54513888888888895</v>
      </c>
      <c r="G462" s="93">
        <v>2</v>
      </c>
      <c r="H462" s="41">
        <v>3</v>
      </c>
      <c r="I462" s="93">
        <v>0</v>
      </c>
      <c r="J462" s="41"/>
      <c r="K462" s="93"/>
      <c r="L462" s="41"/>
      <c r="M462" s="87"/>
      <c r="N462" s="49"/>
      <c r="O462" s="94"/>
      <c r="P462" s="94"/>
      <c r="Q462" s="114"/>
    </row>
    <row r="463" spans="1:17" ht="16" thickBot="1" x14ac:dyDescent="0.4">
      <c r="A463" s="130">
        <v>32</v>
      </c>
      <c r="B463" s="41" t="str">
        <f t="shared" si="32"/>
        <v>Afono_Pago_42937</v>
      </c>
      <c r="C463" s="131" t="s">
        <v>12</v>
      </c>
      <c r="D463" s="42" t="s">
        <v>113</v>
      </c>
      <c r="E463" s="129">
        <v>42937</v>
      </c>
      <c r="F463" s="43">
        <v>0.55555555555555558</v>
      </c>
      <c r="G463" s="93">
        <v>7.5</v>
      </c>
      <c r="H463" s="41">
        <v>3</v>
      </c>
      <c r="I463" s="93">
        <v>0</v>
      </c>
      <c r="J463" s="41"/>
      <c r="K463" s="93"/>
      <c r="L463" s="41"/>
      <c r="M463" s="87"/>
      <c r="N463" s="49"/>
      <c r="O463" s="94"/>
      <c r="P463" s="94"/>
      <c r="Q463" s="114"/>
    </row>
    <row r="464" spans="1:17" ht="16" thickBot="1" x14ac:dyDescent="0.4">
      <c r="A464" s="130">
        <v>28</v>
      </c>
      <c r="B464" s="41" t="str">
        <f t="shared" si="32"/>
        <v>Aua_Lalomauna_42937</v>
      </c>
      <c r="C464" s="72" t="s">
        <v>13</v>
      </c>
      <c r="D464" s="161" t="s">
        <v>116</v>
      </c>
      <c r="E464" s="129">
        <v>42937</v>
      </c>
      <c r="F464" s="43">
        <v>0.56944444444444442</v>
      </c>
      <c r="G464" s="93">
        <v>14.25</v>
      </c>
      <c r="H464" s="41">
        <v>2</v>
      </c>
      <c r="I464" s="93">
        <v>0</v>
      </c>
      <c r="J464" s="41"/>
      <c r="K464" s="93"/>
      <c r="L464" s="41"/>
      <c r="M464" s="87"/>
      <c r="N464" s="49"/>
      <c r="O464" s="94"/>
      <c r="P464" s="94"/>
      <c r="Q464" s="93"/>
    </row>
    <row r="465" spans="1:17" ht="16" thickBot="1" x14ac:dyDescent="0.4">
      <c r="A465" s="130">
        <v>34</v>
      </c>
      <c r="B465" s="41" t="str">
        <f t="shared" si="32"/>
        <v>Fagasa_Leele_42937</v>
      </c>
      <c r="C465" s="131" t="s">
        <v>117</v>
      </c>
      <c r="D465" s="42" t="s">
        <v>118</v>
      </c>
      <c r="E465" s="129">
        <v>42937</v>
      </c>
      <c r="F465" s="43">
        <v>0.58472222222222225</v>
      </c>
      <c r="G465" s="93">
        <v>5.5</v>
      </c>
      <c r="H465" s="41">
        <v>3</v>
      </c>
      <c r="I465" s="93">
        <v>0</v>
      </c>
      <c r="J465" s="41"/>
      <c r="K465" s="93"/>
      <c r="L465" s="41"/>
      <c r="M465" s="87"/>
      <c r="N465" s="43"/>
      <c r="O465" s="94"/>
      <c r="P465" s="94"/>
      <c r="Q465" s="93"/>
    </row>
    <row r="466" spans="1:17" ht="16" thickBot="1" x14ac:dyDescent="0.4">
      <c r="A466" s="132">
        <v>35</v>
      </c>
      <c r="B466" s="41" t="str">
        <f t="shared" si="32"/>
        <v>Fagasa_Agasii_42937</v>
      </c>
      <c r="C466" s="133" t="s">
        <v>117</v>
      </c>
      <c r="D466" s="134" t="s">
        <v>119</v>
      </c>
      <c r="E466" s="129">
        <v>42937</v>
      </c>
      <c r="F466" s="118">
        <v>0.59722222222222221</v>
      </c>
      <c r="G466" s="103">
        <v>19.5</v>
      </c>
      <c r="H466" s="104">
        <v>2</v>
      </c>
      <c r="I466" s="103">
        <v>0</v>
      </c>
      <c r="J466" s="104"/>
      <c r="K466" s="103"/>
      <c r="L466" s="104"/>
      <c r="M466" s="119"/>
      <c r="N466" s="118"/>
      <c r="O466" s="94"/>
      <c r="P466" s="105"/>
      <c r="Q466" s="103"/>
    </row>
    <row r="467" spans="1:17" ht="15" thickBot="1" x14ac:dyDescent="0.4"/>
    <row r="468" spans="1:17" ht="15" thickBot="1" x14ac:dyDescent="0.4">
      <c r="A468" s="122" t="s">
        <v>229</v>
      </c>
      <c r="C468" s="123" t="s">
        <v>0</v>
      </c>
      <c r="D468" s="124" t="s">
        <v>80</v>
      </c>
      <c r="E468" s="125" t="s">
        <v>69</v>
      </c>
      <c r="F468" s="124" t="s">
        <v>230</v>
      </c>
      <c r="G468" s="123" t="s">
        <v>231</v>
      </c>
      <c r="H468" s="124" t="s">
        <v>232</v>
      </c>
      <c r="I468" s="175" t="s">
        <v>21</v>
      </c>
      <c r="J468" s="176"/>
      <c r="K468" s="177"/>
      <c r="L468" s="124" t="s">
        <v>233</v>
      </c>
      <c r="M468" s="125" t="s">
        <v>234</v>
      </c>
      <c r="N468" s="124" t="s">
        <v>235</v>
      </c>
      <c r="O468" s="125" t="s">
        <v>236</v>
      </c>
      <c r="P468" s="125" t="s">
        <v>367</v>
      </c>
      <c r="Q468" s="123" t="s">
        <v>237</v>
      </c>
    </row>
    <row r="469" spans="1:17" ht="16" thickBot="1" x14ac:dyDescent="0.4">
      <c r="A469" s="126">
        <v>1</v>
      </c>
      <c r="B469" s="41" t="str">
        <f t="shared" ref="B469:B503" si="33">C469&amp;"_"&amp;D469&amp;"_"&amp;E469</f>
        <v>Fagamalo_Matavai_42968</v>
      </c>
      <c r="C469" s="161" t="s">
        <v>85</v>
      </c>
      <c r="D469" s="161" t="s">
        <v>86</v>
      </c>
      <c r="E469" s="129">
        <v>42968</v>
      </c>
      <c r="F469" s="84">
        <v>0.48333333333333334</v>
      </c>
      <c r="G469" s="85">
        <v>5.25</v>
      </c>
      <c r="H469" s="86">
        <v>4</v>
      </c>
      <c r="I469" s="85"/>
      <c r="J469" s="86"/>
      <c r="K469" s="85"/>
      <c r="L469" s="86"/>
      <c r="M469" s="87"/>
      <c r="N469" s="84"/>
      <c r="O469" s="88"/>
      <c r="P469" s="89"/>
      <c r="Q469" s="90"/>
    </row>
    <row r="470" spans="1:17" ht="16" thickBot="1" x14ac:dyDescent="0.4">
      <c r="A470" s="130">
        <v>2</v>
      </c>
      <c r="B470" s="41" t="str">
        <f t="shared" si="33"/>
        <v>Maloata_Maloata_42968</v>
      </c>
      <c r="C470" s="131" t="s">
        <v>88</v>
      </c>
      <c r="D470" s="42" t="s">
        <v>88</v>
      </c>
      <c r="E470" s="129">
        <v>42968</v>
      </c>
      <c r="F470" s="43">
        <v>0.49236111111111108</v>
      </c>
      <c r="G470" s="93">
        <v>14</v>
      </c>
      <c r="H470" s="41">
        <v>4</v>
      </c>
      <c r="I470" s="93"/>
      <c r="J470" s="41"/>
      <c r="K470" s="93"/>
      <c r="L470" s="41"/>
      <c r="M470" s="87"/>
      <c r="N470" s="43"/>
      <c r="O470" s="94"/>
      <c r="P470" s="95"/>
      <c r="Q470" s="96"/>
    </row>
    <row r="471" spans="1:17" ht="16" thickBot="1" x14ac:dyDescent="0.4">
      <c r="A471" s="130">
        <v>3</v>
      </c>
      <c r="B471" s="41" t="str">
        <f t="shared" si="33"/>
        <v>Poloa_Vaitele_42968</v>
      </c>
      <c r="C471" s="131" t="s">
        <v>7</v>
      </c>
      <c r="D471" s="42" t="s">
        <v>94</v>
      </c>
      <c r="E471" s="129">
        <v>42968</v>
      </c>
      <c r="F471" s="43">
        <v>0.51666666666666672</v>
      </c>
      <c r="G471" s="93">
        <v>6</v>
      </c>
      <c r="H471" s="41">
        <v>4</v>
      </c>
      <c r="I471" s="93"/>
      <c r="J471" s="41"/>
      <c r="K471" s="93"/>
      <c r="L471" s="41"/>
      <c r="M471" s="87"/>
      <c r="N471" s="43"/>
      <c r="O471" s="94"/>
      <c r="P471" s="95"/>
      <c r="Q471" s="96"/>
    </row>
    <row r="472" spans="1:17" ht="16" thickBot="1" x14ac:dyDescent="0.4">
      <c r="A472" s="130">
        <v>4</v>
      </c>
      <c r="B472" s="41" t="str">
        <f t="shared" si="33"/>
        <v>Amanave_Puna_42968</v>
      </c>
      <c r="C472" s="131" t="s">
        <v>3</v>
      </c>
      <c r="D472" s="42" t="s">
        <v>82</v>
      </c>
      <c r="E472" s="129">
        <v>42968</v>
      </c>
      <c r="F472" s="43">
        <v>0.52500000000000002</v>
      </c>
      <c r="G472" s="93">
        <v>1</v>
      </c>
      <c r="H472" s="41">
        <v>3</v>
      </c>
      <c r="I472" s="93"/>
      <c r="J472" s="41"/>
      <c r="K472" s="93"/>
      <c r="L472" s="41"/>
      <c r="M472" s="87"/>
      <c r="N472" s="43"/>
      <c r="O472" s="94"/>
      <c r="P472" s="95"/>
      <c r="Q472" s="96"/>
    </row>
    <row r="473" spans="1:17" ht="16" thickBot="1" x14ac:dyDescent="0.4">
      <c r="A473" s="130">
        <v>5</v>
      </c>
      <c r="B473" s="41" t="str">
        <f t="shared" si="33"/>
        <v>Amanave_Laloafu_42968</v>
      </c>
      <c r="C473" s="131" t="s">
        <v>3</v>
      </c>
      <c r="D473" s="42" t="s">
        <v>81</v>
      </c>
      <c r="E473" s="129">
        <v>42968</v>
      </c>
      <c r="F473" s="43">
        <v>0.52986111111111112</v>
      </c>
      <c r="G473" s="93">
        <v>2.75</v>
      </c>
      <c r="H473" s="41">
        <v>3</v>
      </c>
      <c r="I473" s="93"/>
      <c r="J473" s="41"/>
      <c r="K473" s="93"/>
      <c r="L473" s="41"/>
      <c r="M473" s="87"/>
      <c r="N473" s="43"/>
      <c r="O473" s="94"/>
      <c r="P473" s="95"/>
      <c r="Q473" s="96"/>
    </row>
    <row r="474" spans="1:17" ht="16" thickBot="1" x14ac:dyDescent="0.4">
      <c r="A474" s="130">
        <v>6</v>
      </c>
      <c r="B474" s="41" t="str">
        <f t="shared" si="33"/>
        <v>Nua-Seetaga_Saonapule_42968</v>
      </c>
      <c r="C474" s="131" t="s">
        <v>6</v>
      </c>
      <c r="D474" s="42" t="s">
        <v>91</v>
      </c>
      <c r="E474" s="129">
        <v>42968</v>
      </c>
      <c r="F474" s="43">
        <v>0.5395833333333333</v>
      </c>
      <c r="G474" s="93"/>
      <c r="H474" s="41">
        <v>4</v>
      </c>
      <c r="I474" s="93"/>
      <c r="J474" s="41"/>
      <c r="K474" s="93"/>
      <c r="L474" s="41"/>
      <c r="M474" s="87"/>
      <c r="N474" s="43"/>
      <c r="O474" s="94"/>
      <c r="P474" s="95"/>
      <c r="Q474" s="96"/>
    </row>
    <row r="475" spans="1:17" ht="16" thickBot="1" x14ac:dyDescent="0.4">
      <c r="A475" s="130">
        <v>7</v>
      </c>
      <c r="B475" s="41" t="str">
        <f t="shared" si="33"/>
        <v>Asili_Asili_42968</v>
      </c>
      <c r="C475" s="131" t="s">
        <v>83</v>
      </c>
      <c r="D475" s="42" t="s">
        <v>83</v>
      </c>
      <c r="E475" s="129">
        <v>42968</v>
      </c>
      <c r="F475" s="43">
        <v>0.54999999999999993</v>
      </c>
      <c r="G475" s="93">
        <v>28</v>
      </c>
      <c r="H475" s="41">
        <v>3</v>
      </c>
      <c r="I475" s="93"/>
      <c r="J475" s="41"/>
      <c r="K475" s="93"/>
      <c r="L475" s="41"/>
      <c r="M475" s="87"/>
      <c r="N475" s="43"/>
      <c r="O475" s="94"/>
      <c r="P475" s="95"/>
      <c r="Q475" s="97"/>
    </row>
    <row r="476" spans="1:17" ht="16" thickBot="1" x14ac:dyDescent="0.4">
      <c r="A476" s="130">
        <v>8</v>
      </c>
      <c r="B476" s="41" t="str">
        <f t="shared" si="33"/>
        <v>Amaluia_Vaipuna_42968</v>
      </c>
      <c r="C476" s="131" t="s">
        <v>2</v>
      </c>
      <c r="D476" s="42" t="s">
        <v>79</v>
      </c>
      <c r="E476" s="129">
        <v>42968</v>
      </c>
      <c r="F476" s="43">
        <v>0.5541666666666667</v>
      </c>
      <c r="G476" s="93">
        <v>6.5</v>
      </c>
      <c r="H476" s="41">
        <v>2</v>
      </c>
      <c r="I476" s="93"/>
      <c r="J476" s="41"/>
      <c r="K476" s="93"/>
      <c r="L476" s="41"/>
      <c r="M476" s="87"/>
      <c r="N476" s="43"/>
      <c r="O476" s="94"/>
      <c r="P476" s="95"/>
      <c r="Q476" s="96"/>
    </row>
    <row r="477" spans="1:17" ht="16" thickBot="1" x14ac:dyDescent="0.4">
      <c r="A477" s="130">
        <v>9</v>
      </c>
      <c r="B477" s="41" t="str">
        <f t="shared" si="33"/>
        <v>Leone_Leafu_42968</v>
      </c>
      <c r="C477" s="131" t="s">
        <v>5</v>
      </c>
      <c r="D477" s="42" t="s">
        <v>87</v>
      </c>
      <c r="E477" s="129">
        <v>42968</v>
      </c>
      <c r="F477" s="43">
        <v>0.56388888888888888</v>
      </c>
      <c r="G477" s="93">
        <v>9.5</v>
      </c>
      <c r="H477" s="41">
        <v>3</v>
      </c>
      <c r="I477" s="93"/>
      <c r="J477" s="41"/>
      <c r="K477" s="93"/>
      <c r="L477" s="41"/>
      <c r="M477" s="87"/>
      <c r="N477" s="43"/>
      <c r="O477" s="94"/>
      <c r="P477" s="95"/>
      <c r="Q477" s="96"/>
    </row>
    <row r="478" spans="1:17" ht="16" thickBot="1" x14ac:dyDescent="0.4">
      <c r="A478" s="130">
        <v>10</v>
      </c>
      <c r="B478" s="41" t="str">
        <f t="shared" si="33"/>
        <v>Nuuuli_Amalie_42968</v>
      </c>
      <c r="C478" s="131" t="s">
        <v>92</v>
      </c>
      <c r="D478" s="42" t="s">
        <v>93</v>
      </c>
      <c r="E478" s="129">
        <v>42968</v>
      </c>
      <c r="F478" s="43">
        <v>0.5854166666666667</v>
      </c>
      <c r="G478" s="93">
        <v>7.5</v>
      </c>
      <c r="H478" s="41">
        <v>3</v>
      </c>
      <c r="I478" s="93"/>
      <c r="J478" s="41"/>
      <c r="K478" s="93"/>
      <c r="L478" s="41"/>
      <c r="M478" s="87"/>
      <c r="N478" s="43"/>
      <c r="O478" s="94"/>
      <c r="P478" s="95"/>
      <c r="Q478" s="96"/>
    </row>
    <row r="479" spans="1:17" ht="16" thickBot="1" x14ac:dyDescent="0.4">
      <c r="A479" s="130">
        <v>11</v>
      </c>
      <c r="B479" s="41" t="str">
        <f t="shared" si="33"/>
        <v>Matuu_Afuelo_42968</v>
      </c>
      <c r="C479" s="131" t="s">
        <v>89</v>
      </c>
      <c r="D479" s="42" t="s">
        <v>90</v>
      </c>
      <c r="E479" s="129">
        <v>42968</v>
      </c>
      <c r="F479" s="43">
        <v>0.59305555555555556</v>
      </c>
      <c r="G479" s="93">
        <v>11.5</v>
      </c>
      <c r="H479" s="41">
        <v>3</v>
      </c>
      <c r="I479" s="93"/>
      <c r="J479" s="41"/>
      <c r="K479" s="93"/>
      <c r="L479" s="41"/>
      <c r="M479" s="87"/>
      <c r="N479" s="43"/>
      <c r="O479" s="94"/>
      <c r="P479" s="95"/>
      <c r="Q479" s="96"/>
    </row>
    <row r="480" spans="1:17" ht="15.5" x14ac:dyDescent="0.35">
      <c r="A480" s="130">
        <v>12</v>
      </c>
      <c r="B480" s="41" t="str">
        <f t="shared" si="33"/>
        <v>Fagaalu_Fagaalu_42968</v>
      </c>
      <c r="C480" s="131" t="s">
        <v>4</v>
      </c>
      <c r="D480" s="42" t="s">
        <v>4</v>
      </c>
      <c r="E480" s="129">
        <v>42968</v>
      </c>
      <c r="F480" s="43">
        <v>0.59930555555555554</v>
      </c>
      <c r="G480" s="93">
        <v>6</v>
      </c>
      <c r="H480" s="41">
        <v>4</v>
      </c>
      <c r="I480" s="93"/>
      <c r="J480" s="41"/>
      <c r="K480" s="93"/>
      <c r="L480" s="41"/>
      <c r="M480" s="87"/>
      <c r="N480" s="43"/>
      <c r="O480" s="94"/>
      <c r="P480" s="95"/>
      <c r="Q480" s="96"/>
    </row>
    <row r="481" spans="1:17" ht="16" thickBot="1" x14ac:dyDescent="0.4">
      <c r="A481" s="132">
        <v>13</v>
      </c>
      <c r="B481" s="41" t="str">
        <f t="shared" si="33"/>
        <v>Fagaalu_no name_</v>
      </c>
      <c r="C481" s="133" t="s">
        <v>4</v>
      </c>
      <c r="D481" s="134" t="s">
        <v>243</v>
      </c>
      <c r="E481" s="135"/>
      <c r="F481" s="102"/>
      <c r="G481" s="103"/>
      <c r="H481" s="104"/>
      <c r="I481" s="103"/>
      <c r="J481" s="104"/>
      <c r="K481" s="103"/>
      <c r="L481" s="104"/>
      <c r="M481" s="87"/>
      <c r="N481" s="102"/>
      <c r="O481" s="105"/>
      <c r="P481" s="106"/>
      <c r="Q481" s="107"/>
    </row>
    <row r="482" spans="1:17" ht="16" thickBot="1" x14ac:dyDescent="0.4">
      <c r="A482" s="41">
        <v>14</v>
      </c>
      <c r="B482" s="41" t="str">
        <f t="shared" si="33"/>
        <v>Amouli_Televai_42969</v>
      </c>
      <c r="C482" s="131" t="s">
        <v>9</v>
      </c>
      <c r="D482" s="42" t="s">
        <v>100</v>
      </c>
      <c r="E482" s="129">
        <v>42969</v>
      </c>
      <c r="F482" s="43">
        <v>0.47847222222222219</v>
      </c>
      <c r="G482" s="93">
        <v>7</v>
      </c>
      <c r="H482" s="41">
        <v>2</v>
      </c>
      <c r="I482" s="93">
        <v>0</v>
      </c>
      <c r="J482" s="41"/>
      <c r="K482" s="93"/>
      <c r="L482" s="41"/>
      <c r="M482" s="109"/>
      <c r="N482" s="43"/>
      <c r="O482" s="88"/>
      <c r="P482" s="94"/>
      <c r="Q482" s="110"/>
    </row>
    <row r="483" spans="1:17" ht="16" thickBot="1" x14ac:dyDescent="0.4">
      <c r="A483" s="41">
        <v>16</v>
      </c>
      <c r="B483" s="41" t="str">
        <f t="shared" si="33"/>
        <v>Aoa_Tapua_42969</v>
      </c>
      <c r="C483" s="131" t="s">
        <v>15</v>
      </c>
      <c r="D483" s="42" t="s">
        <v>101</v>
      </c>
      <c r="E483" s="129">
        <v>42969</v>
      </c>
      <c r="F483" s="43">
        <v>0.49236111111111108</v>
      </c>
      <c r="G483" s="93">
        <v>1.75</v>
      </c>
      <c r="H483" s="41">
        <v>2</v>
      </c>
      <c r="I483" s="93">
        <v>0</v>
      </c>
      <c r="J483" s="41"/>
      <c r="K483" s="93"/>
      <c r="L483" s="41"/>
      <c r="M483" s="109"/>
      <c r="N483" s="43"/>
      <c r="O483" s="94"/>
      <c r="P483" s="94"/>
      <c r="Q483" s="111"/>
    </row>
    <row r="484" spans="1:17" ht="16" thickBot="1" x14ac:dyDescent="0.4">
      <c r="A484" s="41">
        <v>17</v>
      </c>
      <c r="B484" s="41" t="str">
        <f t="shared" si="33"/>
        <v>Aoa_Vaitolu_42969</v>
      </c>
      <c r="C484" s="131" t="s">
        <v>15</v>
      </c>
      <c r="D484" s="42" t="s">
        <v>102</v>
      </c>
      <c r="E484" s="129">
        <v>42969</v>
      </c>
      <c r="F484" s="43">
        <v>0.49583333333333335</v>
      </c>
      <c r="G484" s="93">
        <v>0</v>
      </c>
      <c r="H484" s="41">
        <v>3</v>
      </c>
      <c r="I484" s="93">
        <v>0</v>
      </c>
      <c r="J484" s="41"/>
      <c r="K484" s="93"/>
      <c r="L484" s="41"/>
      <c r="M484" s="109"/>
      <c r="N484" s="43"/>
      <c r="O484" s="94"/>
      <c r="P484" s="94"/>
      <c r="Q484" s="111"/>
    </row>
    <row r="485" spans="1:17" ht="16" thickBot="1" x14ac:dyDescent="0.4">
      <c r="A485" s="41">
        <v>15</v>
      </c>
      <c r="B485" s="41" t="str">
        <f t="shared" si="33"/>
        <v>Amouli_Laloi_42969</v>
      </c>
      <c r="C485" s="131" t="s">
        <v>9</v>
      </c>
      <c r="D485" s="42" t="s">
        <v>99</v>
      </c>
      <c r="E485" s="129">
        <v>42969</v>
      </c>
      <c r="F485" s="43">
        <v>0.50763888888888886</v>
      </c>
      <c r="G485" s="93">
        <v>12</v>
      </c>
      <c r="H485" s="41">
        <v>2</v>
      </c>
      <c r="I485" s="93">
        <v>0</v>
      </c>
      <c r="J485" s="41"/>
      <c r="K485" s="93"/>
      <c r="L485" s="41"/>
      <c r="M485" s="109"/>
      <c r="N485" s="43"/>
      <c r="O485" s="94"/>
      <c r="P485" s="94"/>
      <c r="Q485" s="111"/>
    </row>
    <row r="486" spans="1:17" ht="16" thickBot="1" x14ac:dyDescent="0.4">
      <c r="A486" s="41">
        <v>18</v>
      </c>
      <c r="B486" s="41" t="str">
        <f t="shared" si="33"/>
        <v>Alofau_Nuu_42969</v>
      </c>
      <c r="C486" s="131" t="s">
        <v>96</v>
      </c>
      <c r="D486" s="42" t="s">
        <v>98</v>
      </c>
      <c r="E486" s="129">
        <v>42969</v>
      </c>
      <c r="F486" s="43">
        <v>0.52013888888888882</v>
      </c>
      <c r="G486" s="93">
        <v>2.5</v>
      </c>
      <c r="H486" s="41">
        <v>3</v>
      </c>
      <c r="I486" s="93">
        <v>0</v>
      </c>
      <c r="J486" s="50"/>
      <c r="K486" s="112"/>
      <c r="L486" s="41"/>
      <c r="M486" s="109"/>
      <c r="N486" s="43"/>
      <c r="O486" s="94"/>
      <c r="P486" s="94"/>
      <c r="Q486" s="113"/>
    </row>
    <row r="487" spans="1:17" ht="16" thickBot="1" x14ac:dyDescent="0.4">
      <c r="A487" s="41">
        <v>19</v>
      </c>
      <c r="B487" s="41" t="str">
        <f t="shared" si="33"/>
        <v>Alofau_Fogalilima_42969</v>
      </c>
      <c r="C487" s="131" t="s">
        <v>96</v>
      </c>
      <c r="D487" s="42" t="s">
        <v>97</v>
      </c>
      <c r="E487" s="129">
        <v>42969</v>
      </c>
      <c r="F487" s="43">
        <v>0.52916666666666667</v>
      </c>
      <c r="G487" s="93">
        <v>13.75</v>
      </c>
      <c r="H487" s="41">
        <v>2</v>
      </c>
      <c r="I487" s="93">
        <v>9.3000000000000007</v>
      </c>
      <c r="J487" s="41"/>
      <c r="K487" s="41"/>
      <c r="L487" s="41"/>
      <c r="M487" s="109"/>
      <c r="N487" s="43"/>
      <c r="O487" s="94"/>
      <c r="P487" s="94"/>
      <c r="Q487" s="114"/>
    </row>
    <row r="488" spans="1:17" ht="16" thickBot="1" x14ac:dyDescent="0.4">
      <c r="A488" s="41">
        <v>20</v>
      </c>
      <c r="B488" s="41" t="str">
        <f t="shared" si="33"/>
        <v>Masausi_Vaipito_42969</v>
      </c>
      <c r="C488" s="131" t="s">
        <v>107</v>
      </c>
      <c r="D488" s="42" t="s">
        <v>109</v>
      </c>
      <c r="E488" s="129">
        <v>42969</v>
      </c>
      <c r="F488" s="43">
        <v>0.54513888888888895</v>
      </c>
      <c r="G488" s="93">
        <v>26.25</v>
      </c>
      <c r="H488" s="47">
        <v>3</v>
      </c>
      <c r="I488" s="93">
        <v>0</v>
      </c>
      <c r="J488"/>
      <c r="K488" s="93"/>
      <c r="L488" s="41"/>
      <c r="M488" s="109"/>
      <c r="N488" s="43"/>
      <c r="O488" s="94"/>
      <c r="P488" s="94"/>
      <c r="Q488" s="114"/>
    </row>
    <row r="489" spans="1:17" ht="16" thickBot="1" x14ac:dyDescent="0.4">
      <c r="A489" s="41">
        <v>21</v>
      </c>
      <c r="B489" s="41" t="str">
        <f t="shared" si="33"/>
        <v>Masausi_Panata_42969</v>
      </c>
      <c r="C489" s="131" t="s">
        <v>107</v>
      </c>
      <c r="D489" s="42" t="s">
        <v>108</v>
      </c>
      <c r="E489" s="129">
        <v>42969</v>
      </c>
      <c r="F489" s="43">
        <v>0.55069444444444449</v>
      </c>
      <c r="G489" s="93">
        <v>2.5</v>
      </c>
      <c r="H489" s="41">
        <v>4</v>
      </c>
      <c r="I489" s="93">
        <v>0</v>
      </c>
      <c r="J489" s="41"/>
      <c r="K489" s="93"/>
      <c r="L489" s="41"/>
      <c r="M489" s="109"/>
      <c r="N489" s="43"/>
      <c r="O489" s="94"/>
      <c r="P489" s="94"/>
      <c r="Q489" s="114"/>
    </row>
    <row r="490" spans="1:17" ht="16" thickBot="1" x14ac:dyDescent="0.4">
      <c r="A490" s="41">
        <v>22</v>
      </c>
      <c r="B490" s="41" t="str">
        <f t="shared" si="33"/>
        <v>Masefau_Talaloa_42969</v>
      </c>
      <c r="C490" s="131" t="s">
        <v>110</v>
      </c>
      <c r="D490" s="42" t="s">
        <v>111</v>
      </c>
      <c r="E490" s="129">
        <v>42969</v>
      </c>
      <c r="F490" s="43">
        <v>0.56944444444444442</v>
      </c>
      <c r="G490" s="93">
        <v>9.5</v>
      </c>
      <c r="H490" s="41">
        <v>2</v>
      </c>
      <c r="I490" s="93">
        <v>10</v>
      </c>
      <c r="J490" s="93"/>
      <c r="K490" s="93"/>
      <c r="L490" s="41"/>
      <c r="M490" s="109"/>
      <c r="N490" s="43"/>
      <c r="O490" s="94"/>
      <c r="P490" s="94"/>
      <c r="Q490" s="114"/>
    </row>
    <row r="491" spans="1:17" ht="16" thickBot="1" x14ac:dyDescent="0.4">
      <c r="A491" s="41">
        <v>23</v>
      </c>
      <c r="B491" s="41" t="str">
        <f t="shared" si="33"/>
        <v>Fagaitua_Tialu_42969</v>
      </c>
      <c r="C491" s="131" t="s">
        <v>103</v>
      </c>
      <c r="D491" s="42" t="s">
        <v>104</v>
      </c>
      <c r="E491" s="129">
        <v>42969</v>
      </c>
      <c r="F491" s="43">
        <v>0.58611111111111114</v>
      </c>
      <c r="G491" s="93">
        <v>11.5</v>
      </c>
      <c r="H491" s="41">
        <v>2</v>
      </c>
      <c r="I491" s="93">
        <v>0</v>
      </c>
      <c r="J491" s="41"/>
      <c r="K491" s="93"/>
      <c r="L491" s="41"/>
      <c r="M491" s="109"/>
      <c r="N491" s="43"/>
      <c r="O491" s="94"/>
      <c r="P491" s="94"/>
      <c r="Q491" s="114"/>
    </row>
    <row r="492" spans="1:17" ht="16" thickBot="1" x14ac:dyDescent="0.4">
      <c r="A492" s="41">
        <v>24</v>
      </c>
      <c r="B492" s="41" t="str">
        <f t="shared" si="33"/>
        <v>Fagaitua_Siapapa_42969</v>
      </c>
      <c r="C492" s="131" t="s">
        <v>103</v>
      </c>
      <c r="D492" s="42" t="s">
        <v>105</v>
      </c>
      <c r="E492" s="129">
        <v>42969</v>
      </c>
      <c r="F492" s="43">
        <v>0.61111111111111105</v>
      </c>
      <c r="G492" s="93">
        <v>0.25</v>
      </c>
      <c r="H492" s="41">
        <v>1</v>
      </c>
      <c r="I492" s="93">
        <v>10</v>
      </c>
      <c r="J492" s="93">
        <v>11</v>
      </c>
      <c r="K492" s="93">
        <v>13</v>
      </c>
      <c r="L492" s="41"/>
      <c r="M492" s="109"/>
      <c r="N492" s="43"/>
      <c r="O492" s="94"/>
      <c r="P492" s="94"/>
      <c r="Q492" s="114"/>
    </row>
    <row r="493" spans="1:17" ht="16" thickBot="1" x14ac:dyDescent="0.4">
      <c r="A493" s="41">
        <v>25</v>
      </c>
      <c r="B493" s="41" t="str">
        <f t="shared" si="33"/>
        <v>Amaua_no name_42969</v>
      </c>
      <c r="C493" s="131" t="s">
        <v>10</v>
      </c>
      <c r="D493" s="42" t="s">
        <v>243</v>
      </c>
      <c r="E493" s="129">
        <v>42969</v>
      </c>
      <c r="F493" s="43">
        <v>0.62430555555555556</v>
      </c>
      <c r="G493" s="93">
        <v>5.5</v>
      </c>
      <c r="H493" s="41">
        <v>3</v>
      </c>
      <c r="I493" s="93">
        <v>0</v>
      </c>
      <c r="J493" s="41"/>
      <c r="K493" s="93"/>
      <c r="L493" s="41"/>
      <c r="M493" s="109"/>
      <c r="N493" s="43"/>
      <c r="O493" s="94"/>
      <c r="P493" s="94"/>
      <c r="Q493" s="114"/>
    </row>
    <row r="494" spans="1:17" ht="16" thickBot="1" x14ac:dyDescent="0.4">
      <c r="A494" s="41">
        <v>26</v>
      </c>
      <c r="B494" s="41" t="str">
        <f t="shared" si="33"/>
        <v>Alega_Alega_42969</v>
      </c>
      <c r="C494" s="131" t="s">
        <v>8</v>
      </c>
      <c r="D494" s="42" t="s">
        <v>8</v>
      </c>
      <c r="E494" s="129">
        <v>42969</v>
      </c>
      <c r="F494" s="43">
        <v>0.63124999999999998</v>
      </c>
      <c r="G494" s="93">
        <v>5</v>
      </c>
      <c r="H494" s="41">
        <v>4</v>
      </c>
      <c r="I494" s="93">
        <v>0</v>
      </c>
      <c r="J494" s="41"/>
      <c r="K494" s="93"/>
      <c r="L494" s="41"/>
      <c r="M494" s="109"/>
      <c r="N494" s="43"/>
      <c r="O494" s="94"/>
      <c r="P494" s="94"/>
      <c r="Q494" s="114"/>
    </row>
    <row r="495" spans="1:17" ht="16" thickBot="1" x14ac:dyDescent="0.4">
      <c r="A495" s="130">
        <v>27</v>
      </c>
      <c r="B495" s="41" t="str">
        <f t="shared" si="33"/>
        <v>Laulii_Vaitele_42969</v>
      </c>
      <c r="C495" s="131" t="s">
        <v>11</v>
      </c>
      <c r="D495" s="42" t="s">
        <v>94</v>
      </c>
      <c r="E495" s="129">
        <v>42969</v>
      </c>
      <c r="F495" s="43">
        <v>0.64027777777777783</v>
      </c>
      <c r="G495" s="93">
        <v>8.75</v>
      </c>
      <c r="H495" s="41">
        <v>4</v>
      </c>
      <c r="I495" s="93">
        <v>0</v>
      </c>
      <c r="J495" s="41"/>
      <c r="K495" s="93"/>
      <c r="L495" s="41"/>
      <c r="M495" s="109"/>
      <c r="N495" s="49"/>
      <c r="O495" s="105"/>
      <c r="P495" s="94"/>
      <c r="Q495" s="114"/>
    </row>
    <row r="496" spans="1:17" ht="16" thickBot="1" x14ac:dyDescent="0.4">
      <c r="A496" s="126">
        <v>31</v>
      </c>
      <c r="B496" s="41" t="str">
        <f t="shared" si="33"/>
        <v>Vatia_Gaoa_42970</v>
      </c>
      <c r="C496" s="127" t="s">
        <v>14</v>
      </c>
      <c r="D496" s="128" t="s">
        <v>122</v>
      </c>
      <c r="E496" s="129">
        <v>42970</v>
      </c>
      <c r="F496" s="84">
        <v>0.54652777777777783</v>
      </c>
      <c r="G496" s="85">
        <v>0.75</v>
      </c>
      <c r="H496" s="86">
        <v>3</v>
      </c>
      <c r="I496" s="93">
        <v>0</v>
      </c>
      <c r="J496" s="86"/>
      <c r="K496" s="85"/>
      <c r="L496" s="86"/>
      <c r="M496" s="109"/>
      <c r="N496" s="115"/>
      <c r="O496" s="94"/>
      <c r="P496" s="88"/>
      <c r="Q496" s="116"/>
    </row>
    <row r="497" spans="1:17" ht="16" thickBot="1" x14ac:dyDescent="0.4">
      <c r="A497" s="130">
        <v>30</v>
      </c>
      <c r="B497" s="41" t="str">
        <f t="shared" si="33"/>
        <v>Vatia_Lausaa_42970</v>
      </c>
      <c r="C497" s="131" t="s">
        <v>14</v>
      </c>
      <c r="D497" s="42" t="s">
        <v>123</v>
      </c>
      <c r="E497" s="129">
        <v>42970</v>
      </c>
      <c r="F497" s="43">
        <v>0.55138888888888882</v>
      </c>
      <c r="G497" s="93">
        <v>17.25</v>
      </c>
      <c r="H497" s="41">
        <v>2</v>
      </c>
      <c r="I497" s="93">
        <v>0</v>
      </c>
      <c r="J497" s="41"/>
      <c r="K497" s="93"/>
      <c r="L497" s="41"/>
      <c r="M497" s="87"/>
      <c r="N497" s="49"/>
      <c r="O497" s="94"/>
      <c r="P497" s="94"/>
      <c r="Q497" s="114"/>
    </row>
    <row r="498" spans="1:17" ht="16" thickBot="1" x14ac:dyDescent="0.4">
      <c r="A498" s="130">
        <v>29</v>
      </c>
      <c r="B498" s="41" t="str">
        <f t="shared" si="33"/>
        <v>Vatia_Faatafe_42970</v>
      </c>
      <c r="C498" s="131" t="s">
        <v>14</v>
      </c>
      <c r="D498" s="42" t="s">
        <v>121</v>
      </c>
      <c r="E498" s="129">
        <v>42970</v>
      </c>
      <c r="F498" s="43">
        <v>0.55625000000000002</v>
      </c>
      <c r="G498" s="93">
        <v>24</v>
      </c>
      <c r="H498" s="41">
        <v>2</v>
      </c>
      <c r="I498" s="93">
        <v>0</v>
      </c>
      <c r="J498" s="41"/>
      <c r="K498" s="93"/>
      <c r="L498" s="41"/>
      <c r="M498" s="87"/>
      <c r="N498" s="49"/>
      <c r="O498" s="94"/>
      <c r="P498" s="94"/>
      <c r="Q498" s="117"/>
    </row>
    <row r="499" spans="1:17" ht="16" thickBot="1" x14ac:dyDescent="0.4">
      <c r="A499" s="130">
        <v>33</v>
      </c>
      <c r="B499" s="41" t="str">
        <f t="shared" si="33"/>
        <v>Amalau_Tiaiu_42970</v>
      </c>
      <c r="C499" s="131" t="s">
        <v>114</v>
      </c>
      <c r="D499" s="42" t="s">
        <v>115</v>
      </c>
      <c r="E499" s="129">
        <v>42970</v>
      </c>
      <c r="F499" s="43">
        <v>0.56597222222222221</v>
      </c>
      <c r="G499" s="93">
        <v>4.25</v>
      </c>
      <c r="H499" s="41">
        <v>3</v>
      </c>
      <c r="I499" s="93">
        <v>0</v>
      </c>
      <c r="J499" s="41"/>
      <c r="K499" s="93"/>
      <c r="L499" s="41"/>
      <c r="M499" s="87"/>
      <c r="N499" s="49"/>
      <c r="O499" s="94"/>
      <c r="P499" s="94"/>
      <c r="Q499" s="114"/>
    </row>
    <row r="500" spans="1:17" ht="16" thickBot="1" x14ac:dyDescent="0.4">
      <c r="A500" s="130">
        <v>32</v>
      </c>
      <c r="B500" s="41" t="str">
        <f t="shared" si="33"/>
        <v>Afono_Pago_42970</v>
      </c>
      <c r="C500" s="131" t="s">
        <v>12</v>
      </c>
      <c r="D500" s="42" t="s">
        <v>113</v>
      </c>
      <c r="E500" s="129">
        <v>42970</v>
      </c>
      <c r="F500" s="43">
        <v>0.5756944444444444</v>
      </c>
      <c r="G500" s="93">
        <v>2</v>
      </c>
      <c r="H500" s="41">
        <v>3</v>
      </c>
      <c r="I500" s="93">
        <v>0</v>
      </c>
      <c r="J500" s="41"/>
      <c r="K500" s="93"/>
      <c r="L500" s="41"/>
      <c r="M500" s="87"/>
      <c r="N500" s="49"/>
      <c r="O500" s="94"/>
      <c r="P500" s="94"/>
      <c r="Q500" s="114"/>
    </row>
    <row r="501" spans="1:17" ht="16" thickBot="1" x14ac:dyDescent="0.4">
      <c r="A501" s="130">
        <v>28</v>
      </c>
      <c r="B501" s="41" t="str">
        <f t="shared" si="33"/>
        <v>Aua_Lalomauna_42970</v>
      </c>
      <c r="C501" s="72" t="s">
        <v>13</v>
      </c>
      <c r="D501" s="161" t="s">
        <v>116</v>
      </c>
      <c r="E501" s="129">
        <v>42970</v>
      </c>
      <c r="F501" s="43">
        <v>0.58958333333333335</v>
      </c>
      <c r="G501" s="93">
        <v>4.5</v>
      </c>
      <c r="H501" s="41">
        <v>3</v>
      </c>
      <c r="I501" s="93">
        <v>0</v>
      </c>
      <c r="J501" s="41"/>
      <c r="K501" s="93"/>
      <c r="L501" s="41"/>
      <c r="M501" s="87"/>
      <c r="N501" s="49"/>
      <c r="O501" s="94"/>
      <c r="P501" s="94"/>
      <c r="Q501" s="93"/>
    </row>
    <row r="502" spans="1:17" ht="16" thickBot="1" x14ac:dyDescent="0.4">
      <c r="A502" s="130">
        <v>34</v>
      </c>
      <c r="B502" s="41" t="str">
        <f t="shared" si="33"/>
        <v>Fagasa_Leele_42970</v>
      </c>
      <c r="C502" s="131" t="s">
        <v>117</v>
      </c>
      <c r="D502" s="42" t="s">
        <v>118</v>
      </c>
      <c r="E502" s="129">
        <v>42970</v>
      </c>
      <c r="F502" s="43">
        <v>0.60833333333333328</v>
      </c>
      <c r="G502" s="93">
        <v>0.25</v>
      </c>
      <c r="H502" s="41">
        <v>4</v>
      </c>
      <c r="I502" s="93">
        <v>0</v>
      </c>
      <c r="J502" s="41"/>
      <c r="K502" s="93"/>
      <c r="L502" s="41"/>
      <c r="M502" s="87"/>
      <c r="N502" s="43"/>
      <c r="O502" s="94"/>
      <c r="P502" s="94"/>
      <c r="Q502" s="93"/>
    </row>
    <row r="503" spans="1:17" ht="16" thickBot="1" x14ac:dyDescent="0.4">
      <c r="A503" s="132">
        <v>35</v>
      </c>
      <c r="B503" s="41" t="str">
        <f t="shared" si="33"/>
        <v>Fagasa_Agasii_42970</v>
      </c>
      <c r="C503" s="133" t="s">
        <v>117</v>
      </c>
      <c r="D503" s="134" t="s">
        <v>119</v>
      </c>
      <c r="E503" s="129">
        <v>42970</v>
      </c>
      <c r="F503" s="118">
        <v>0.61527777777777781</v>
      </c>
      <c r="G503" s="103">
        <v>8.5</v>
      </c>
      <c r="H503" s="104">
        <v>2</v>
      </c>
      <c r="I503" s="103"/>
      <c r="J503" s="104"/>
      <c r="K503" s="103"/>
      <c r="L503" s="104"/>
      <c r="M503" s="119"/>
      <c r="N503" s="118"/>
      <c r="O503" s="94"/>
      <c r="P503" s="105"/>
      <c r="Q503" s="103"/>
    </row>
    <row r="504" spans="1:17" ht="15" thickBot="1" x14ac:dyDescent="0.4"/>
    <row r="505" spans="1:17" ht="15" thickBot="1" x14ac:dyDescent="0.4">
      <c r="A505" s="122" t="s">
        <v>229</v>
      </c>
      <c r="C505" s="123" t="s">
        <v>0</v>
      </c>
      <c r="D505" s="124" t="s">
        <v>80</v>
      </c>
      <c r="E505" s="125" t="s">
        <v>69</v>
      </c>
      <c r="F505" s="124" t="s">
        <v>230</v>
      </c>
      <c r="G505" s="123" t="s">
        <v>231</v>
      </c>
      <c r="H505" s="124" t="s">
        <v>232</v>
      </c>
      <c r="I505" s="175" t="s">
        <v>21</v>
      </c>
      <c r="J505" s="176"/>
      <c r="K505" s="177"/>
      <c r="L505" s="124" t="s">
        <v>233</v>
      </c>
      <c r="M505" s="125" t="s">
        <v>234</v>
      </c>
      <c r="N505" s="124" t="s">
        <v>235</v>
      </c>
      <c r="O505" s="125" t="s">
        <v>236</v>
      </c>
      <c r="P505" s="125" t="s">
        <v>367</v>
      </c>
      <c r="Q505" s="123" t="s">
        <v>237</v>
      </c>
    </row>
    <row r="506" spans="1:17" ht="16" thickBot="1" x14ac:dyDescent="0.4">
      <c r="A506" s="126">
        <v>1</v>
      </c>
      <c r="B506" s="41" t="str">
        <f t="shared" ref="B506:B559" si="34">C506&amp;"_"&amp;D506&amp;"_"&amp;E506</f>
        <v>Fagamalo_Matavai_42997</v>
      </c>
      <c r="C506" s="161" t="s">
        <v>85</v>
      </c>
      <c r="D506" s="161" t="s">
        <v>86</v>
      </c>
      <c r="E506" s="129">
        <v>42997</v>
      </c>
      <c r="F506" s="84">
        <v>0.47569444444444442</v>
      </c>
      <c r="G506" s="85">
        <v>3.25</v>
      </c>
      <c r="H506" s="86">
        <v>4</v>
      </c>
      <c r="I506" s="85">
        <v>0</v>
      </c>
      <c r="J506" s="86"/>
      <c r="K506" s="85"/>
      <c r="L506" s="86"/>
      <c r="M506" s="87"/>
      <c r="N506" s="84"/>
      <c r="O506" s="88"/>
      <c r="P506" s="89"/>
      <c r="Q506" s="90"/>
    </row>
    <row r="507" spans="1:17" ht="16" thickBot="1" x14ac:dyDescent="0.4">
      <c r="A507" s="130">
        <v>2</v>
      </c>
      <c r="B507" s="41" t="str">
        <f t="shared" si="34"/>
        <v>Maloata_Maloata_42997</v>
      </c>
      <c r="C507" s="131" t="s">
        <v>88</v>
      </c>
      <c r="D507" s="42" t="s">
        <v>88</v>
      </c>
      <c r="E507" s="129">
        <v>42997</v>
      </c>
      <c r="F507" s="43">
        <v>0.48819444444444443</v>
      </c>
      <c r="G507" s="93">
        <v>8.5</v>
      </c>
      <c r="H507" s="41">
        <v>3</v>
      </c>
      <c r="I507" s="93">
        <v>0</v>
      </c>
      <c r="J507" s="41"/>
      <c r="K507" s="93"/>
      <c r="L507" s="41"/>
      <c r="M507" s="87"/>
      <c r="N507" s="43"/>
      <c r="O507" s="94"/>
      <c r="P507" s="95"/>
      <c r="Q507" s="96"/>
    </row>
    <row r="508" spans="1:17" ht="16" thickBot="1" x14ac:dyDescent="0.4">
      <c r="A508" s="130">
        <v>3</v>
      </c>
      <c r="B508" s="41" t="str">
        <f t="shared" si="34"/>
        <v>Poloa_Vaitele_42997</v>
      </c>
      <c r="C508" s="131" t="s">
        <v>7</v>
      </c>
      <c r="D508" s="42" t="s">
        <v>94</v>
      </c>
      <c r="E508" s="129">
        <v>42997</v>
      </c>
      <c r="F508" s="43">
        <v>0.50972222222222219</v>
      </c>
      <c r="G508" s="93">
        <v>6</v>
      </c>
      <c r="H508" s="41">
        <v>3</v>
      </c>
      <c r="I508" s="93">
        <v>0</v>
      </c>
      <c r="J508" s="41"/>
      <c r="K508" s="93"/>
      <c r="L508" s="41"/>
      <c r="M508" s="87"/>
      <c r="N508" s="43"/>
      <c r="O508" s="94"/>
      <c r="P508" s="95"/>
      <c r="Q508" s="96"/>
    </row>
    <row r="509" spans="1:17" ht="16" thickBot="1" x14ac:dyDescent="0.4">
      <c r="A509" s="130">
        <v>4</v>
      </c>
      <c r="B509" s="41" t="str">
        <f t="shared" si="34"/>
        <v>Amanave_Puna_42997</v>
      </c>
      <c r="C509" s="131" t="s">
        <v>3</v>
      </c>
      <c r="D509" s="42" t="s">
        <v>82</v>
      </c>
      <c r="E509" s="129">
        <v>42997</v>
      </c>
      <c r="F509" s="43">
        <v>0.53819444444444442</v>
      </c>
      <c r="G509" s="93">
        <v>0</v>
      </c>
      <c r="H509" s="41">
        <v>0</v>
      </c>
      <c r="I509" s="93"/>
      <c r="J509" s="41"/>
      <c r="K509" s="93"/>
      <c r="L509" s="41"/>
      <c r="M509" s="87"/>
      <c r="N509" s="43"/>
      <c r="O509" s="94"/>
      <c r="P509" s="95"/>
      <c r="Q509" s="96"/>
    </row>
    <row r="510" spans="1:17" ht="16" thickBot="1" x14ac:dyDescent="0.4">
      <c r="A510" s="130">
        <v>5</v>
      </c>
      <c r="B510" s="41" t="str">
        <f t="shared" si="34"/>
        <v>Amanave_Laloafu_42997</v>
      </c>
      <c r="C510" s="131" t="s">
        <v>3</v>
      </c>
      <c r="D510" s="42" t="s">
        <v>81</v>
      </c>
      <c r="E510" s="129">
        <v>42997</v>
      </c>
      <c r="F510" s="43">
        <v>0.54166666666666663</v>
      </c>
      <c r="G510" s="93">
        <v>2.25</v>
      </c>
      <c r="H510" s="41">
        <v>1</v>
      </c>
      <c r="I510" s="93">
        <v>0</v>
      </c>
      <c r="J510" s="41"/>
      <c r="K510" s="93"/>
      <c r="L510" s="41"/>
      <c r="M510" s="87"/>
      <c r="N510" s="43"/>
      <c r="O510" s="94"/>
      <c r="P510" s="95"/>
      <c r="Q510" s="96"/>
    </row>
    <row r="511" spans="1:17" ht="16" thickBot="1" x14ac:dyDescent="0.4">
      <c r="A511" s="130">
        <v>6</v>
      </c>
      <c r="B511" s="41" t="str">
        <f t="shared" si="34"/>
        <v>Nua-Seetaga_Saonapule_42997</v>
      </c>
      <c r="C511" s="131" t="s">
        <v>6</v>
      </c>
      <c r="D511" s="42" t="s">
        <v>91</v>
      </c>
      <c r="E511" s="129">
        <v>42997</v>
      </c>
      <c r="F511" s="43">
        <v>0.55208333333333337</v>
      </c>
      <c r="G511" s="93">
        <v>8.25</v>
      </c>
      <c r="H511" s="41">
        <v>3</v>
      </c>
      <c r="I511" s="93">
        <v>0</v>
      </c>
      <c r="J511" s="41"/>
      <c r="K511" s="93"/>
      <c r="L511" s="41"/>
      <c r="M511" s="87"/>
      <c r="N511" s="43"/>
      <c r="O511" s="94"/>
      <c r="P511" s="95"/>
      <c r="Q511" s="96"/>
    </row>
    <row r="512" spans="1:17" ht="16" thickBot="1" x14ac:dyDescent="0.4">
      <c r="A512" s="130">
        <v>7</v>
      </c>
      <c r="B512" s="41" t="str">
        <f t="shared" si="34"/>
        <v>Asili_Asili_42997</v>
      </c>
      <c r="C512" s="131" t="s">
        <v>83</v>
      </c>
      <c r="D512" s="42" t="s">
        <v>83</v>
      </c>
      <c r="E512" s="129">
        <v>42997</v>
      </c>
      <c r="F512" s="43">
        <v>0.56874999999999998</v>
      </c>
      <c r="G512" s="93">
        <v>25</v>
      </c>
      <c r="H512" s="41">
        <v>2</v>
      </c>
      <c r="I512" s="93">
        <v>0</v>
      </c>
      <c r="J512" s="41"/>
      <c r="K512" s="93"/>
      <c r="L512" s="41"/>
      <c r="M512" s="87"/>
      <c r="N512" s="43"/>
      <c r="O512" s="94"/>
      <c r="P512" s="95"/>
      <c r="Q512" s="97"/>
    </row>
    <row r="513" spans="1:17" ht="16" thickBot="1" x14ac:dyDescent="0.4">
      <c r="A513" s="130">
        <v>8</v>
      </c>
      <c r="B513" s="41" t="str">
        <f t="shared" si="34"/>
        <v>Amaluia_Vaipuna_42997</v>
      </c>
      <c r="C513" s="131" t="s">
        <v>2</v>
      </c>
      <c r="D513" s="42" t="s">
        <v>79</v>
      </c>
      <c r="E513" s="129">
        <v>42997</v>
      </c>
      <c r="F513" s="43">
        <v>0.57638888888888895</v>
      </c>
      <c r="G513" s="93">
        <v>13.25</v>
      </c>
      <c r="H513" s="41">
        <v>3</v>
      </c>
      <c r="I513" s="93">
        <v>0</v>
      </c>
      <c r="J513" s="41"/>
      <c r="K513" s="93"/>
      <c r="L513" s="41"/>
      <c r="M513" s="87"/>
      <c r="N513" s="43"/>
      <c r="O513" s="94"/>
      <c r="P513" s="95"/>
      <c r="Q513" s="96"/>
    </row>
    <row r="514" spans="1:17" ht="16" thickBot="1" x14ac:dyDescent="0.4">
      <c r="A514" s="130">
        <v>9</v>
      </c>
      <c r="B514" s="41" t="str">
        <f t="shared" si="34"/>
        <v>Leone_Leafu_42997</v>
      </c>
      <c r="C514" s="131" t="s">
        <v>5</v>
      </c>
      <c r="D514" s="42" t="s">
        <v>87</v>
      </c>
      <c r="E514" s="129">
        <v>42997</v>
      </c>
      <c r="F514" s="102">
        <v>0.59722222222222221</v>
      </c>
      <c r="G514" s="93">
        <v>6.25</v>
      </c>
      <c r="H514" s="41">
        <v>3</v>
      </c>
      <c r="I514" s="93">
        <v>0</v>
      </c>
      <c r="J514" s="41"/>
      <c r="K514" s="93"/>
      <c r="L514" s="41"/>
      <c r="M514" s="87"/>
      <c r="N514" s="43"/>
      <c r="O514" s="94"/>
      <c r="P514" s="95"/>
      <c r="Q514" s="96"/>
    </row>
    <row r="515" spans="1:17" ht="16" thickBot="1" x14ac:dyDescent="0.4">
      <c r="A515" s="130">
        <v>10</v>
      </c>
      <c r="B515" s="41" t="str">
        <f t="shared" si="34"/>
        <v>Nuuuli_Amalie_42997</v>
      </c>
      <c r="C515" s="131" t="s">
        <v>92</v>
      </c>
      <c r="D515" s="42" t="s">
        <v>93</v>
      </c>
      <c r="E515" s="129">
        <v>42997</v>
      </c>
      <c r="F515" s="102">
        <v>0.65972222222222221</v>
      </c>
      <c r="G515" s="93">
        <v>22.75</v>
      </c>
      <c r="H515" s="41">
        <v>3</v>
      </c>
      <c r="I515" s="93"/>
      <c r="J515" s="41"/>
      <c r="K515" s="93"/>
      <c r="L515" s="41"/>
      <c r="M515" s="87"/>
      <c r="N515" s="43"/>
      <c r="O515" s="94"/>
      <c r="P515" s="95"/>
      <c r="Q515" s="96"/>
    </row>
    <row r="516" spans="1:17" ht="16" thickBot="1" x14ac:dyDescent="0.4">
      <c r="A516" s="130">
        <v>11</v>
      </c>
      <c r="B516" s="41" t="str">
        <f t="shared" si="34"/>
        <v>Matuu_Afuelo_42997</v>
      </c>
      <c r="C516" s="131" t="s">
        <v>89</v>
      </c>
      <c r="D516" s="42" t="s">
        <v>90</v>
      </c>
      <c r="E516" s="129">
        <v>42997</v>
      </c>
      <c r="F516" s="43">
        <v>0.59861111111111109</v>
      </c>
      <c r="G516" s="170">
        <v>22.25</v>
      </c>
      <c r="H516" s="41">
        <v>3</v>
      </c>
      <c r="I516" s="93">
        <v>0</v>
      </c>
      <c r="J516" s="41"/>
      <c r="K516" s="93"/>
      <c r="L516" s="41"/>
      <c r="M516" s="87"/>
      <c r="N516" s="43"/>
      <c r="O516" s="94"/>
      <c r="P516" s="95"/>
      <c r="Q516" s="96"/>
    </row>
    <row r="517" spans="1:17" ht="15.5" x14ac:dyDescent="0.35">
      <c r="A517" s="130">
        <v>12</v>
      </c>
      <c r="B517" s="41" t="str">
        <f t="shared" si="34"/>
        <v>Fagaalu_Fagaalu_42997</v>
      </c>
      <c r="C517" s="131" t="s">
        <v>4</v>
      </c>
      <c r="D517" s="42" t="s">
        <v>4</v>
      </c>
      <c r="E517" s="129">
        <v>42997</v>
      </c>
      <c r="F517" s="43">
        <v>0.58958333333333335</v>
      </c>
      <c r="G517" s="170">
        <v>5.25</v>
      </c>
      <c r="H517" s="41">
        <v>3</v>
      </c>
      <c r="I517" s="93">
        <v>0</v>
      </c>
      <c r="J517" s="41"/>
      <c r="K517" s="93"/>
      <c r="L517" s="41"/>
      <c r="M517" s="87"/>
      <c r="N517" s="43"/>
      <c r="O517" s="94"/>
      <c r="P517" s="95"/>
      <c r="Q517" s="96"/>
    </row>
    <row r="518" spans="1:17" ht="16" thickBot="1" x14ac:dyDescent="0.4">
      <c r="A518" s="132">
        <v>13</v>
      </c>
      <c r="B518" s="41" t="str">
        <f t="shared" si="34"/>
        <v>Fagaalu_no name_</v>
      </c>
      <c r="C518" s="133" t="s">
        <v>4</v>
      </c>
      <c r="D518" s="134" t="s">
        <v>243</v>
      </c>
      <c r="E518" s="135"/>
      <c r="F518" s="43"/>
      <c r="G518" s="43"/>
      <c r="H518" s="104"/>
      <c r="I518" s="103"/>
      <c r="J518" s="104"/>
      <c r="K518" s="103"/>
      <c r="L518" s="104"/>
      <c r="M518" s="87"/>
      <c r="N518" s="102"/>
      <c r="O518" s="105"/>
      <c r="P518" s="106"/>
      <c r="Q518" s="107"/>
    </row>
    <row r="519" spans="1:17" ht="16" thickBot="1" x14ac:dyDescent="0.4">
      <c r="A519" s="41">
        <v>14</v>
      </c>
      <c r="B519" s="41" t="str">
        <f t="shared" si="34"/>
        <v>Amouli_Televai_42998</v>
      </c>
      <c r="C519" s="131" t="s">
        <v>9</v>
      </c>
      <c r="D519" s="42" t="s">
        <v>100</v>
      </c>
      <c r="E519" s="129">
        <v>42998</v>
      </c>
      <c r="F519" s="43">
        <v>0.47847222222222219</v>
      </c>
      <c r="G519" s="93">
        <v>18.75</v>
      </c>
      <c r="H519" s="41">
        <v>2</v>
      </c>
      <c r="I519" s="93">
        <v>0</v>
      </c>
      <c r="J519" s="41"/>
      <c r="K519" s="93"/>
      <c r="L519" s="41"/>
      <c r="M519" s="109"/>
      <c r="N519" s="43"/>
      <c r="O519" s="88"/>
      <c r="P519" s="94"/>
      <c r="Q519" s="110"/>
    </row>
    <row r="520" spans="1:17" ht="16" thickBot="1" x14ac:dyDescent="0.4">
      <c r="A520" s="41">
        <v>16</v>
      </c>
      <c r="B520" s="41" t="str">
        <f t="shared" si="34"/>
        <v>Aoa_Tapua_42998</v>
      </c>
      <c r="C520" s="131" t="s">
        <v>15</v>
      </c>
      <c r="D520" s="42" t="s">
        <v>101</v>
      </c>
      <c r="E520" s="129">
        <v>42998</v>
      </c>
      <c r="F520" s="43">
        <v>0.48680555555555555</v>
      </c>
      <c r="G520" s="93">
        <v>9.25</v>
      </c>
      <c r="H520" s="41">
        <v>2</v>
      </c>
      <c r="I520" s="93">
        <v>15.6</v>
      </c>
      <c r="J520" s="41"/>
      <c r="K520" s="93"/>
      <c r="L520" s="41"/>
      <c r="M520" s="109"/>
      <c r="N520" s="43"/>
      <c r="O520" s="94"/>
      <c r="P520" s="94"/>
      <c r="Q520" s="111"/>
    </row>
    <row r="521" spans="1:17" ht="16" thickBot="1" x14ac:dyDescent="0.4">
      <c r="A521" s="41">
        <v>17</v>
      </c>
      <c r="B521" s="41" t="str">
        <f t="shared" si="34"/>
        <v>Aoa_Vaitolu_42998</v>
      </c>
      <c r="C521" s="131" t="s">
        <v>15</v>
      </c>
      <c r="D521" s="42" t="s">
        <v>102</v>
      </c>
      <c r="E521" s="129">
        <v>42998</v>
      </c>
      <c r="F521" s="43">
        <v>0.49236111111111108</v>
      </c>
      <c r="G521" s="93">
        <v>4</v>
      </c>
      <c r="H521" s="41">
        <v>2</v>
      </c>
      <c r="I521" s="93">
        <v>0</v>
      </c>
      <c r="J521" s="41"/>
      <c r="K521" s="93"/>
      <c r="L521" s="41"/>
      <c r="M521" s="109"/>
      <c r="N521" s="43"/>
      <c r="O521" s="94"/>
      <c r="P521" s="94"/>
      <c r="Q521" s="111"/>
    </row>
    <row r="522" spans="1:17" ht="16" thickBot="1" x14ac:dyDescent="0.4">
      <c r="A522" s="41">
        <v>15</v>
      </c>
      <c r="B522" s="41" t="str">
        <f t="shared" si="34"/>
        <v>Amouli_Laloi_</v>
      </c>
      <c r="C522" s="131" t="s">
        <v>9</v>
      </c>
      <c r="D522" s="42" t="s">
        <v>99</v>
      </c>
      <c r="E522" s="129"/>
      <c r="F522" s="43"/>
      <c r="G522" s="93">
        <v>0</v>
      </c>
      <c r="H522" s="41"/>
      <c r="I522" s="93"/>
      <c r="J522" s="41"/>
      <c r="K522" s="93"/>
      <c r="L522" s="41"/>
      <c r="M522" s="109"/>
      <c r="N522" s="43"/>
      <c r="O522" s="94"/>
      <c r="P522" s="94"/>
      <c r="Q522" s="111"/>
    </row>
    <row r="523" spans="1:17" ht="16" thickBot="1" x14ac:dyDescent="0.4">
      <c r="A523" s="41">
        <v>18</v>
      </c>
      <c r="B523" s="41" t="str">
        <f t="shared" si="34"/>
        <v>Alofau_Nuu_42998</v>
      </c>
      <c r="C523" s="131" t="s">
        <v>96</v>
      </c>
      <c r="D523" s="42" t="s">
        <v>98</v>
      </c>
      <c r="E523" s="129">
        <v>42998</v>
      </c>
      <c r="F523" s="153">
        <v>0.45763888888888887</v>
      </c>
      <c r="G523" s="93">
        <v>0.25</v>
      </c>
      <c r="H523" s="41">
        <v>2</v>
      </c>
      <c r="I523" s="93"/>
      <c r="J523" s="50"/>
      <c r="K523" s="112"/>
      <c r="L523" s="41"/>
      <c r="M523" s="109"/>
      <c r="N523" s="43"/>
      <c r="O523" s="94"/>
      <c r="P523" s="94"/>
      <c r="Q523" s="113"/>
    </row>
    <row r="524" spans="1:17" ht="16" thickBot="1" x14ac:dyDescent="0.4">
      <c r="A524" s="41">
        <v>19</v>
      </c>
      <c r="B524" s="41" t="str">
        <f t="shared" si="34"/>
        <v>Alofau_Fogalilima_42998</v>
      </c>
      <c r="C524" s="131" t="s">
        <v>96</v>
      </c>
      <c r="D524" s="42" t="s">
        <v>97</v>
      </c>
      <c r="E524" s="129">
        <v>42998</v>
      </c>
      <c r="F524" s="153">
        <v>0.45416666666666666</v>
      </c>
      <c r="G524" s="93">
        <v>12</v>
      </c>
      <c r="H524" s="41">
        <v>3</v>
      </c>
      <c r="I524" s="93">
        <v>15</v>
      </c>
      <c r="J524" s="41"/>
      <c r="K524" s="41"/>
      <c r="L524" s="41"/>
      <c r="M524" s="109"/>
      <c r="N524" s="43"/>
      <c r="O524" s="94"/>
      <c r="P524" s="94"/>
      <c r="Q524" s="114"/>
    </row>
    <row r="525" spans="1:17" ht="16" thickBot="1" x14ac:dyDescent="0.4">
      <c r="A525" s="41">
        <v>20</v>
      </c>
      <c r="B525" s="41" t="str">
        <f t="shared" si="34"/>
        <v>Masausi_Vaipito_42998</v>
      </c>
      <c r="C525" s="131" t="s">
        <v>107</v>
      </c>
      <c r="D525" s="42" t="s">
        <v>109</v>
      </c>
      <c r="E525" s="129">
        <v>42998</v>
      </c>
      <c r="F525" s="43">
        <v>0.41180555555555554</v>
      </c>
      <c r="G525" s="93">
        <v>20</v>
      </c>
      <c r="H525" s="47">
        <v>2</v>
      </c>
      <c r="I525" s="93">
        <v>0</v>
      </c>
      <c r="J525"/>
      <c r="K525" s="93"/>
      <c r="L525" s="41"/>
      <c r="M525" s="109"/>
      <c r="N525" s="43"/>
      <c r="O525" s="94"/>
      <c r="P525" s="94"/>
      <c r="Q525" s="114"/>
    </row>
    <row r="526" spans="1:17" ht="16" thickBot="1" x14ac:dyDescent="0.4">
      <c r="A526" s="41">
        <v>21</v>
      </c>
      <c r="B526" s="41" t="str">
        <f t="shared" si="34"/>
        <v>Masausi_Panata_42998</v>
      </c>
      <c r="C526" s="131" t="s">
        <v>107</v>
      </c>
      <c r="D526" s="42" t="s">
        <v>108</v>
      </c>
      <c r="E526" s="129">
        <v>42998</v>
      </c>
      <c r="F526" s="43">
        <v>0.41736111111111113</v>
      </c>
      <c r="G526" s="93">
        <v>1.75</v>
      </c>
      <c r="H526" s="41">
        <v>3</v>
      </c>
      <c r="I526" s="93">
        <v>0</v>
      </c>
      <c r="J526" s="41"/>
      <c r="K526" s="93"/>
      <c r="L526" s="41"/>
      <c r="M526" s="109"/>
      <c r="N526" s="43"/>
      <c r="O526" s="94"/>
      <c r="P526" s="94"/>
      <c r="Q526" s="114"/>
    </row>
    <row r="527" spans="1:17" ht="16" thickBot="1" x14ac:dyDescent="0.4">
      <c r="A527" s="41">
        <v>22</v>
      </c>
      <c r="B527" s="41" t="str">
        <f t="shared" si="34"/>
        <v>Masefau_Talaloa_42998</v>
      </c>
      <c r="C527" s="131" t="s">
        <v>110</v>
      </c>
      <c r="D527" s="42" t="s">
        <v>111</v>
      </c>
      <c r="E527" s="129">
        <v>42998</v>
      </c>
      <c r="F527" s="43">
        <v>0.43124999999999997</v>
      </c>
      <c r="G527" s="93">
        <v>28</v>
      </c>
      <c r="H527" s="41">
        <v>2</v>
      </c>
      <c r="I527" s="93">
        <v>24</v>
      </c>
      <c r="J527" s="93"/>
      <c r="K527" s="93"/>
      <c r="L527" s="41"/>
      <c r="M527" s="109"/>
      <c r="N527" s="43"/>
      <c r="O527" s="94"/>
      <c r="P527" s="94"/>
      <c r="Q527" s="114"/>
    </row>
    <row r="528" spans="1:17" ht="16" thickBot="1" x14ac:dyDescent="0.4">
      <c r="A528" s="41">
        <v>23</v>
      </c>
      <c r="B528" s="41" t="str">
        <f t="shared" si="34"/>
        <v>Fagaitua_Tialu_42998</v>
      </c>
      <c r="C528" s="131" t="s">
        <v>103</v>
      </c>
      <c r="D528" s="42" t="s">
        <v>104</v>
      </c>
      <c r="E528" s="129">
        <v>42998</v>
      </c>
      <c r="F528" s="43">
        <v>0.44375000000000003</v>
      </c>
      <c r="G528" s="93">
        <v>11</v>
      </c>
      <c r="H528" s="41">
        <v>2</v>
      </c>
      <c r="I528" s="93">
        <v>0</v>
      </c>
      <c r="J528" s="41"/>
      <c r="K528" s="93"/>
      <c r="L528" s="41"/>
      <c r="M528" s="109"/>
      <c r="N528" s="43"/>
      <c r="O528" s="94"/>
      <c r="P528" s="94"/>
      <c r="Q528" s="114"/>
    </row>
    <row r="529" spans="1:17" ht="16" thickBot="1" x14ac:dyDescent="0.4">
      <c r="A529" s="41">
        <v>24</v>
      </c>
      <c r="B529" s="41" t="str">
        <f t="shared" si="34"/>
        <v>Fagaitua_Siapapa_42998</v>
      </c>
      <c r="C529" s="131" t="s">
        <v>103</v>
      </c>
      <c r="D529" s="42" t="s">
        <v>105</v>
      </c>
      <c r="E529" s="129">
        <v>42998</v>
      </c>
      <c r="F529" s="43">
        <v>0.44861111111111113</v>
      </c>
      <c r="G529" s="93">
        <v>0</v>
      </c>
      <c r="H529" s="41">
        <v>1</v>
      </c>
      <c r="I529" s="93">
        <v>25</v>
      </c>
      <c r="J529" s="93"/>
      <c r="K529" s="93"/>
      <c r="L529" s="41"/>
      <c r="M529" s="109"/>
      <c r="N529" s="43"/>
      <c r="O529" s="94"/>
      <c r="P529" s="94"/>
      <c r="Q529" s="114"/>
    </row>
    <row r="530" spans="1:17" ht="16" thickBot="1" x14ac:dyDescent="0.4">
      <c r="A530" s="41">
        <v>25</v>
      </c>
      <c r="B530" s="41" t="str">
        <f t="shared" si="34"/>
        <v>Amaua_no name_42998</v>
      </c>
      <c r="C530" s="131" t="s">
        <v>10</v>
      </c>
      <c r="D530" s="42" t="s">
        <v>243</v>
      </c>
      <c r="E530" s="129">
        <v>42998</v>
      </c>
      <c r="F530" s="43">
        <v>0.52222222222222225</v>
      </c>
      <c r="G530" s="93">
        <v>4</v>
      </c>
      <c r="H530" s="41">
        <v>2</v>
      </c>
      <c r="I530" s="93">
        <v>0</v>
      </c>
      <c r="J530" s="41"/>
      <c r="K530" s="93"/>
      <c r="L530" s="41"/>
      <c r="M530" s="109"/>
      <c r="N530" s="43"/>
      <c r="O530" s="94"/>
      <c r="P530" s="94"/>
      <c r="Q530" s="114"/>
    </row>
    <row r="531" spans="1:17" ht="16" thickBot="1" x14ac:dyDescent="0.4">
      <c r="A531" s="41">
        <v>26</v>
      </c>
      <c r="B531" s="41" t="str">
        <f t="shared" si="34"/>
        <v>Alega_Alega_42998</v>
      </c>
      <c r="C531" s="131" t="s">
        <v>8</v>
      </c>
      <c r="D531" s="42" t="s">
        <v>8</v>
      </c>
      <c r="E531" s="129">
        <v>42998</v>
      </c>
      <c r="F531" s="43">
        <v>0.52777777777777779</v>
      </c>
      <c r="G531" s="93">
        <v>4.5</v>
      </c>
      <c r="H531" s="41">
        <v>3</v>
      </c>
      <c r="I531" s="93">
        <v>0</v>
      </c>
      <c r="J531" s="41"/>
      <c r="K531" s="93"/>
      <c r="L531" s="41"/>
      <c r="M531" s="109"/>
      <c r="N531" s="43"/>
      <c r="O531" s="94"/>
      <c r="P531" s="94"/>
      <c r="Q531" s="114"/>
    </row>
    <row r="532" spans="1:17" ht="16" thickBot="1" x14ac:dyDescent="0.4">
      <c r="A532" s="130">
        <v>27</v>
      </c>
      <c r="B532" s="41" t="str">
        <f t="shared" si="34"/>
        <v>Laulii_Vaitele_42998</v>
      </c>
      <c r="C532" s="131" t="s">
        <v>11</v>
      </c>
      <c r="D532" s="42" t="s">
        <v>94</v>
      </c>
      <c r="E532" s="129">
        <v>42998</v>
      </c>
      <c r="F532" s="43">
        <v>0.53888888888888886</v>
      </c>
      <c r="G532" s="93">
        <v>14.5</v>
      </c>
      <c r="H532" s="41">
        <v>3</v>
      </c>
      <c r="I532" s="93">
        <v>0</v>
      </c>
      <c r="J532" s="41"/>
      <c r="K532" s="93"/>
      <c r="L532" s="41"/>
      <c r="M532" s="109"/>
      <c r="N532" s="49"/>
      <c r="O532" s="105"/>
      <c r="P532" s="94"/>
      <c r="Q532" s="114"/>
    </row>
    <row r="533" spans="1:17" ht="16" thickBot="1" x14ac:dyDescent="0.4">
      <c r="A533" s="126">
        <v>31</v>
      </c>
      <c r="B533" s="41" t="str">
        <f t="shared" si="34"/>
        <v>Vatia_Gaoa_42999</v>
      </c>
      <c r="C533" s="127" t="s">
        <v>14</v>
      </c>
      <c r="D533" s="128" t="s">
        <v>122</v>
      </c>
      <c r="E533" s="129">
        <v>42999</v>
      </c>
      <c r="F533" s="43">
        <v>0.49861111111111112</v>
      </c>
      <c r="G533" s="85">
        <v>3.5</v>
      </c>
      <c r="H533" s="41">
        <v>3</v>
      </c>
      <c r="I533" s="93">
        <v>0</v>
      </c>
      <c r="J533" s="86"/>
      <c r="K533" s="85"/>
      <c r="L533" s="86"/>
      <c r="M533" s="109"/>
      <c r="N533" s="115"/>
      <c r="O533" s="94"/>
      <c r="P533" s="88"/>
      <c r="Q533" s="116"/>
    </row>
    <row r="534" spans="1:17" ht="16" thickBot="1" x14ac:dyDescent="0.4">
      <c r="A534" s="130">
        <v>30</v>
      </c>
      <c r="B534" s="41" t="str">
        <f t="shared" si="34"/>
        <v>Vatia_Lausaa_42999</v>
      </c>
      <c r="C534" s="131" t="s">
        <v>14</v>
      </c>
      <c r="D534" s="42" t="s">
        <v>123</v>
      </c>
      <c r="E534" s="129">
        <v>42999</v>
      </c>
      <c r="F534" s="43">
        <v>0.50347222222222221</v>
      </c>
      <c r="G534" s="93">
        <v>16</v>
      </c>
      <c r="H534" s="41">
        <v>1</v>
      </c>
      <c r="I534" s="93">
        <v>0</v>
      </c>
      <c r="J534" s="41"/>
      <c r="K534" s="93"/>
      <c r="L534" s="41"/>
      <c r="M534" s="87"/>
      <c r="N534" s="49"/>
      <c r="O534" s="94"/>
      <c r="P534" s="94"/>
      <c r="Q534" s="114"/>
    </row>
    <row r="535" spans="1:17" ht="16" thickBot="1" x14ac:dyDescent="0.4">
      <c r="A535" s="130">
        <v>29</v>
      </c>
      <c r="B535" s="41" t="str">
        <f t="shared" si="34"/>
        <v>Vatia_Faatafe_42999</v>
      </c>
      <c r="C535" s="131" t="s">
        <v>14</v>
      </c>
      <c r="D535" s="42" t="s">
        <v>121</v>
      </c>
      <c r="E535" s="129">
        <v>42999</v>
      </c>
      <c r="F535" s="43">
        <v>0.5083333333333333</v>
      </c>
      <c r="G535" s="93">
        <v>18.25</v>
      </c>
      <c r="H535" s="41">
        <v>2</v>
      </c>
      <c r="I535" s="93">
        <v>0</v>
      </c>
      <c r="J535" s="41"/>
      <c r="K535" s="93"/>
      <c r="L535" s="41"/>
      <c r="M535" s="87"/>
      <c r="N535" s="49"/>
      <c r="O535" s="94"/>
      <c r="P535" s="94"/>
      <c r="Q535" s="117"/>
    </row>
    <row r="536" spans="1:17" ht="16" thickBot="1" x14ac:dyDescent="0.4">
      <c r="A536" s="130">
        <v>33</v>
      </c>
      <c r="B536" s="41" t="str">
        <f t="shared" si="34"/>
        <v>Amalau_Tiaiu_42999</v>
      </c>
      <c r="C536" s="131" t="s">
        <v>114</v>
      </c>
      <c r="D536" s="42" t="s">
        <v>115</v>
      </c>
      <c r="E536" s="129">
        <v>42999</v>
      </c>
      <c r="F536" s="43">
        <v>0.48541666666666666</v>
      </c>
      <c r="G536" s="93">
        <v>24.25</v>
      </c>
      <c r="H536" s="41">
        <v>3</v>
      </c>
      <c r="I536" s="93">
        <v>0</v>
      </c>
      <c r="J536" s="41"/>
      <c r="K536" s="93"/>
      <c r="L536" s="41"/>
      <c r="M536" s="87"/>
      <c r="N536" s="49"/>
      <c r="O536" s="94"/>
      <c r="P536" s="94"/>
      <c r="Q536" s="114"/>
    </row>
    <row r="537" spans="1:17" ht="16" thickBot="1" x14ac:dyDescent="0.4">
      <c r="A537" s="130">
        <v>32</v>
      </c>
      <c r="B537" s="41" t="str">
        <f t="shared" si="34"/>
        <v>Afono_Pago_42999</v>
      </c>
      <c r="C537" s="131" t="s">
        <v>12</v>
      </c>
      <c r="D537" s="42" t="s">
        <v>113</v>
      </c>
      <c r="E537" s="129">
        <v>42999</v>
      </c>
      <c r="F537" s="43">
        <v>0.52708333333333335</v>
      </c>
      <c r="G537" s="93">
        <v>1.25</v>
      </c>
      <c r="H537" s="47">
        <v>3</v>
      </c>
      <c r="I537" s="93">
        <v>0</v>
      </c>
      <c r="J537" s="41"/>
      <c r="K537" s="93"/>
      <c r="L537" s="41"/>
      <c r="M537" s="87"/>
      <c r="N537" s="49"/>
      <c r="O537" s="94"/>
      <c r="P537" s="94"/>
      <c r="Q537" s="114"/>
    </row>
    <row r="538" spans="1:17" ht="16" thickBot="1" x14ac:dyDescent="0.4">
      <c r="A538" s="130">
        <v>28</v>
      </c>
      <c r="B538" s="41" t="str">
        <f t="shared" si="34"/>
        <v>Aua_Lalomauna_42999</v>
      </c>
      <c r="C538" s="72" t="s">
        <v>13</v>
      </c>
      <c r="D538" s="161" t="s">
        <v>116</v>
      </c>
      <c r="E538" s="129">
        <v>42999</v>
      </c>
      <c r="F538" s="153">
        <v>0.54652777777777783</v>
      </c>
      <c r="G538" s="93">
        <v>12</v>
      </c>
      <c r="H538" s="41">
        <v>2</v>
      </c>
      <c r="I538" s="93">
        <v>0</v>
      </c>
      <c r="J538" s="41"/>
      <c r="K538" s="93"/>
      <c r="L538" s="41"/>
      <c r="M538" s="87"/>
      <c r="N538" s="49"/>
      <c r="O538" s="94"/>
      <c r="P538" s="94"/>
      <c r="Q538" s="93"/>
    </row>
    <row r="539" spans="1:17" ht="16" thickBot="1" x14ac:dyDescent="0.4">
      <c r="A539" s="130">
        <v>34</v>
      </c>
      <c r="B539" s="41" t="str">
        <f t="shared" si="34"/>
        <v>Fagasa_Leele_42999</v>
      </c>
      <c r="C539" s="131" t="s">
        <v>117</v>
      </c>
      <c r="D539" s="42" t="s">
        <v>118</v>
      </c>
      <c r="E539" s="129">
        <v>42999</v>
      </c>
      <c r="F539" s="43">
        <v>0.56458333333333333</v>
      </c>
      <c r="G539" s="93">
        <v>0</v>
      </c>
      <c r="H539" s="41">
        <v>4</v>
      </c>
      <c r="I539" s="93">
        <v>0</v>
      </c>
      <c r="J539" s="41"/>
      <c r="K539" s="93"/>
      <c r="L539" s="41"/>
      <c r="M539" s="87"/>
      <c r="N539" s="43"/>
      <c r="O539" s="94"/>
      <c r="P539" s="94"/>
      <c r="Q539" s="93"/>
    </row>
    <row r="540" spans="1:17" ht="16" thickBot="1" x14ac:dyDescent="0.4">
      <c r="A540" s="132">
        <v>35</v>
      </c>
      <c r="B540" s="41" t="str">
        <f t="shared" si="34"/>
        <v>Fagasa_Agasii_42999</v>
      </c>
      <c r="C540" s="133" t="s">
        <v>117</v>
      </c>
      <c r="D540" s="134" t="s">
        <v>119</v>
      </c>
      <c r="E540" s="129">
        <v>42999</v>
      </c>
      <c r="F540" s="118">
        <v>0.56944444444444442</v>
      </c>
      <c r="G540" s="103">
        <v>13</v>
      </c>
      <c r="H540" s="104">
        <v>3</v>
      </c>
      <c r="I540" s="103">
        <v>0</v>
      </c>
      <c r="J540" s="104"/>
      <c r="K540" s="103"/>
      <c r="L540" s="104"/>
      <c r="M540" s="119"/>
      <c r="N540" s="118"/>
      <c r="O540" s="94"/>
      <c r="P540" s="105"/>
      <c r="Q540" s="103"/>
    </row>
    <row r="541" spans="1:17" ht="15.5" x14ac:dyDescent="0.35">
      <c r="A541" s="126">
        <v>38</v>
      </c>
      <c r="B541" s="41" t="str">
        <f t="shared" si="34"/>
        <v>Fagatele_Stream_</v>
      </c>
      <c r="C541" s="136" t="s">
        <v>106</v>
      </c>
      <c r="D541" s="137" t="s">
        <v>80</v>
      </c>
      <c r="E541" s="138"/>
      <c r="F541" s="137"/>
      <c r="G541" s="139"/>
      <c r="H541" s="140"/>
      <c r="I541" s="116"/>
      <c r="J541" s="140"/>
      <c r="K541" s="141"/>
      <c r="L541" s="115"/>
      <c r="M541" s="139"/>
      <c r="N541" s="142"/>
      <c r="O541" s="143"/>
      <c r="P541" s="143"/>
      <c r="Q541" s="143"/>
    </row>
    <row r="542" spans="1:17" ht="15.5" x14ac:dyDescent="0.35">
      <c r="A542" s="130">
        <v>39</v>
      </c>
      <c r="B542" s="41" t="str">
        <f t="shared" si="34"/>
        <v>Tafeu Stream_Stream_</v>
      </c>
      <c r="C542" s="131" t="s">
        <v>306</v>
      </c>
      <c r="D542" s="52" t="s">
        <v>80</v>
      </c>
      <c r="E542" s="144"/>
      <c r="F542" s="52"/>
      <c r="G542" s="112"/>
      <c r="H542" s="50"/>
      <c r="I542" s="112"/>
      <c r="J542" s="50"/>
      <c r="K542" s="145"/>
      <c r="L542" s="43"/>
      <c r="M542" s="112"/>
      <c r="N542" s="50"/>
      <c r="O542" s="112"/>
      <c r="P542" s="112"/>
      <c r="Q542" s="112"/>
    </row>
    <row r="543" spans="1:17" ht="16" thickBot="1" x14ac:dyDescent="0.4">
      <c r="A543" s="132">
        <v>36</v>
      </c>
      <c r="B543" s="41" t="str">
        <f t="shared" si="34"/>
        <v>Oa Stream_Stream_</v>
      </c>
      <c r="C543" s="133" t="s">
        <v>304</v>
      </c>
      <c r="D543" s="146" t="s">
        <v>80</v>
      </c>
      <c r="E543" s="147"/>
      <c r="F543" s="146"/>
      <c r="G543" s="148"/>
      <c r="H543" s="149"/>
      <c r="I543" s="148"/>
      <c r="J543" s="149"/>
      <c r="K543" s="150"/>
      <c r="L543" s="118"/>
      <c r="M543" s="148"/>
      <c r="N543" s="149"/>
      <c r="O543" s="148"/>
      <c r="P543" s="148"/>
      <c r="Q543" s="148"/>
    </row>
    <row r="544" spans="1:17" ht="15.5" x14ac:dyDescent="0.35">
      <c r="A544" s="126">
        <v>37</v>
      </c>
      <c r="B544" s="41" t="str">
        <f t="shared" si="34"/>
        <v>Oa CS_CS_</v>
      </c>
      <c r="C544" s="127" t="s">
        <v>305</v>
      </c>
      <c r="D544" s="154" t="s">
        <v>16</v>
      </c>
      <c r="E544" s="155"/>
      <c r="F544" s="154"/>
      <c r="G544" s="143"/>
      <c r="H544" s="142"/>
      <c r="I544" s="85"/>
      <c r="J544" s="142"/>
      <c r="K544" s="156"/>
      <c r="L544" s="84"/>
      <c r="M544" s="143"/>
      <c r="N544" s="142"/>
      <c r="O544" s="143"/>
      <c r="P544" s="143"/>
      <c r="Q544" s="142"/>
    </row>
    <row r="545" spans="1:17" ht="15.5" x14ac:dyDescent="0.35">
      <c r="A545" s="130">
        <v>36</v>
      </c>
      <c r="B545" s="41" t="str">
        <f t="shared" si="34"/>
        <v>Poloa _CS_42996</v>
      </c>
      <c r="C545" s="112" t="s">
        <v>219</v>
      </c>
      <c r="D545" s="52" t="s">
        <v>16</v>
      </c>
      <c r="E545" s="144">
        <v>42996</v>
      </c>
      <c r="F545" s="43">
        <v>0.51874999999999993</v>
      </c>
      <c r="G545" s="112"/>
      <c r="H545" s="50">
        <v>3</v>
      </c>
      <c r="I545" s="112">
        <v>5</v>
      </c>
      <c r="J545" s="50"/>
      <c r="K545" s="112"/>
      <c r="L545" s="50"/>
      <c r="M545" s="87"/>
      <c r="N545" s="49"/>
      <c r="O545" s="94"/>
      <c r="P545" s="112"/>
      <c r="Q545" s="50"/>
    </row>
    <row r="546" spans="1:17" ht="15.5" x14ac:dyDescent="0.35">
      <c r="A546" s="130">
        <v>37</v>
      </c>
      <c r="B546" s="41" t="str">
        <f t="shared" si="34"/>
        <v>Amanave_CS_42996</v>
      </c>
      <c r="C546" s="112" t="s">
        <v>3</v>
      </c>
      <c r="D546" s="52" t="s">
        <v>16</v>
      </c>
      <c r="E546" s="144">
        <v>42996</v>
      </c>
      <c r="F546" s="43">
        <v>0.52916666666666667</v>
      </c>
      <c r="G546" s="112"/>
      <c r="H546" s="50">
        <v>4</v>
      </c>
      <c r="I546" s="112">
        <v>6</v>
      </c>
      <c r="J546" s="50"/>
      <c r="K546" s="112"/>
      <c r="L546" s="50"/>
      <c r="M546" s="87"/>
      <c r="N546" s="43"/>
      <c r="O546" s="94"/>
      <c r="P546" s="112"/>
      <c r="Q546" s="50"/>
    </row>
    <row r="547" spans="1:17" ht="15.5" x14ac:dyDescent="0.35">
      <c r="A547" s="130">
        <v>38</v>
      </c>
      <c r="B547" s="41" t="str">
        <f t="shared" si="34"/>
        <v>Nua_CS_42996</v>
      </c>
      <c r="C547" s="112" t="s">
        <v>323</v>
      </c>
      <c r="D547" s="52" t="s">
        <v>16</v>
      </c>
      <c r="E547" s="144">
        <v>42996</v>
      </c>
      <c r="F547" s="43">
        <v>0.56041666666666667</v>
      </c>
      <c r="G547" s="112"/>
      <c r="H547" s="50">
        <v>3</v>
      </c>
      <c r="I547" s="112">
        <v>15</v>
      </c>
      <c r="J547" s="50"/>
      <c r="K547" s="112"/>
      <c r="L547" s="50"/>
      <c r="M547" s="87"/>
      <c r="N547" s="43"/>
      <c r="O547" s="94"/>
      <c r="P547" s="112"/>
      <c r="Q547" s="50"/>
    </row>
    <row r="548" spans="1:17" ht="15.5" x14ac:dyDescent="0.35">
      <c r="A548" s="130">
        <v>39</v>
      </c>
      <c r="B548" s="41" t="str">
        <f t="shared" si="34"/>
        <v>Amaluia_CS_42996</v>
      </c>
      <c r="C548" s="112" t="s">
        <v>2</v>
      </c>
      <c r="D548" s="52" t="s">
        <v>16</v>
      </c>
      <c r="E548" s="144">
        <v>42996</v>
      </c>
      <c r="F548" s="43">
        <v>0.57916666666666672</v>
      </c>
      <c r="G548" s="112"/>
      <c r="H548" s="50">
        <v>3</v>
      </c>
      <c r="I548" s="112">
        <v>4</v>
      </c>
      <c r="J548" s="50"/>
      <c r="K548" s="112"/>
      <c r="L548" s="50"/>
      <c r="M548" s="87"/>
      <c r="N548" s="43"/>
      <c r="O548" s="94"/>
      <c r="P548" s="112"/>
      <c r="Q548" s="50"/>
    </row>
    <row r="549" spans="1:17" ht="16" thickBot="1" x14ac:dyDescent="0.4">
      <c r="A549" s="130">
        <v>40</v>
      </c>
      <c r="B549" s="41" t="str">
        <f t="shared" si="34"/>
        <v>Leone_CS_42996</v>
      </c>
      <c r="C549" s="112" t="s">
        <v>5</v>
      </c>
      <c r="D549" s="52" t="s">
        <v>16</v>
      </c>
      <c r="E549" s="144">
        <v>42996</v>
      </c>
      <c r="F549" s="52">
        <v>0.59166666666666667</v>
      </c>
      <c r="G549" s="112"/>
      <c r="H549" s="50">
        <v>2</v>
      </c>
      <c r="I549" s="112">
        <v>1</v>
      </c>
      <c r="J549" s="50"/>
      <c r="K549" s="112"/>
      <c r="L549" s="50"/>
      <c r="M549" s="87"/>
      <c r="N549" s="43"/>
      <c r="O549" s="94"/>
      <c r="P549" s="112"/>
      <c r="Q549" s="50"/>
    </row>
    <row r="550" spans="1:17" ht="15.5" x14ac:dyDescent="0.35">
      <c r="A550" s="130">
        <v>41</v>
      </c>
      <c r="B550" s="41" t="str">
        <f t="shared" si="34"/>
        <v>Fagaalu_CS_42998</v>
      </c>
      <c r="C550" s="112" t="s">
        <v>4</v>
      </c>
      <c r="D550" s="52" t="s">
        <v>16</v>
      </c>
      <c r="E550" s="129">
        <v>42998</v>
      </c>
      <c r="F550" s="52"/>
      <c r="G550" s="112"/>
      <c r="H550" s="50"/>
      <c r="I550" s="112">
        <v>10</v>
      </c>
      <c r="J550" s="50"/>
      <c r="K550" s="112"/>
      <c r="L550" s="50"/>
      <c r="M550" s="87"/>
      <c r="N550" s="43"/>
      <c r="O550" s="94"/>
      <c r="P550" s="112"/>
      <c r="Q550" s="50"/>
    </row>
    <row r="551" spans="1:17" ht="16" thickBot="1" x14ac:dyDescent="0.4">
      <c r="A551" s="130">
        <v>42</v>
      </c>
      <c r="B551" s="41" t="str">
        <f t="shared" si="34"/>
        <v>Fagaalu 2_CS_</v>
      </c>
      <c r="C551" s="112" t="s">
        <v>327</v>
      </c>
      <c r="D551" s="52" t="s">
        <v>16</v>
      </c>
      <c r="E551" s="144"/>
      <c r="F551" s="52"/>
      <c r="G551" s="112"/>
      <c r="H551" s="50"/>
      <c r="I551" s="112"/>
      <c r="J551" s="50"/>
      <c r="K551" s="112"/>
      <c r="L551" s="50"/>
      <c r="M551" s="87"/>
      <c r="N551" s="43"/>
      <c r="O551" s="94"/>
      <c r="P551" s="112"/>
      <c r="Q551" s="50"/>
    </row>
    <row r="552" spans="1:17" ht="16" thickBot="1" x14ac:dyDescent="0.4">
      <c r="A552" s="130">
        <v>43</v>
      </c>
      <c r="B552" s="41" t="str">
        <f t="shared" si="34"/>
        <v>Aoa_CS_42998</v>
      </c>
      <c r="C552" s="112" t="s">
        <v>15</v>
      </c>
      <c r="D552" s="52" t="s">
        <v>16</v>
      </c>
      <c r="E552" s="129">
        <v>42998</v>
      </c>
      <c r="F552" s="52">
        <v>0.5</v>
      </c>
      <c r="G552" s="112"/>
      <c r="H552" s="61">
        <v>2</v>
      </c>
      <c r="I552" s="157">
        <v>15.6</v>
      </c>
      <c r="J552" s="61"/>
      <c r="K552" s="157"/>
      <c r="L552" s="61"/>
      <c r="M552" s="87"/>
      <c r="N552" s="49"/>
      <c r="O552" s="94"/>
      <c r="P552" s="158"/>
      <c r="Q552" s="50"/>
    </row>
    <row r="553" spans="1:17" ht="16" thickBot="1" x14ac:dyDescent="0.4">
      <c r="A553" s="130">
        <v>44</v>
      </c>
      <c r="B553" s="41" t="str">
        <f t="shared" si="34"/>
        <v>Amouli_CS_42998</v>
      </c>
      <c r="C553" s="112" t="s">
        <v>9</v>
      </c>
      <c r="D553" s="52" t="s">
        <v>16</v>
      </c>
      <c r="E553" s="129">
        <v>42998</v>
      </c>
      <c r="F553" s="52">
        <v>0.46875</v>
      </c>
      <c r="G553" s="112"/>
      <c r="H553" s="50">
        <v>4</v>
      </c>
      <c r="I553" s="112">
        <v>5</v>
      </c>
      <c r="J553" s="50"/>
      <c r="K553" s="112"/>
      <c r="L553" s="50"/>
      <c r="M553" s="87"/>
      <c r="N553" s="49"/>
      <c r="O553" s="94"/>
      <c r="P553" s="112"/>
      <c r="Q553" s="50"/>
    </row>
    <row r="554" spans="1:17" ht="16" thickBot="1" x14ac:dyDescent="0.4">
      <c r="A554" s="130">
        <v>45</v>
      </c>
      <c r="B554" s="41" t="str">
        <f t="shared" si="34"/>
        <v>Amaua_CS_42998</v>
      </c>
      <c r="C554" s="112" t="s">
        <v>10</v>
      </c>
      <c r="D554" s="52" t="s">
        <v>16</v>
      </c>
      <c r="E554" s="129">
        <v>42998</v>
      </c>
      <c r="F554" s="52">
        <v>0.51597222222222217</v>
      </c>
      <c r="G554" s="112"/>
      <c r="H554" s="50">
        <v>3</v>
      </c>
      <c r="I554" s="112">
        <v>15</v>
      </c>
      <c r="J554" s="50"/>
      <c r="K554" s="112"/>
      <c r="L554" s="50"/>
      <c r="M554" s="87"/>
      <c r="N554" s="43"/>
      <c r="O554" s="94"/>
      <c r="P554" s="112"/>
      <c r="Q554" s="50"/>
    </row>
    <row r="555" spans="1:17" ht="16" thickBot="1" x14ac:dyDescent="0.4">
      <c r="A555" s="130">
        <v>46</v>
      </c>
      <c r="B555" s="41" t="str">
        <f t="shared" si="34"/>
        <v>Alega_CS_42998</v>
      </c>
      <c r="C555" s="112" t="s">
        <v>8</v>
      </c>
      <c r="D555" s="52" t="s">
        <v>16</v>
      </c>
      <c r="E555" s="129">
        <v>42998</v>
      </c>
      <c r="F555" s="52">
        <v>0.53333333333333333</v>
      </c>
      <c r="G555" s="112"/>
      <c r="H555" s="50">
        <v>3</v>
      </c>
      <c r="I555" s="112">
        <v>10</v>
      </c>
      <c r="J555" s="50"/>
      <c r="K555" s="112"/>
      <c r="L555" s="50"/>
      <c r="M555" s="87"/>
      <c r="N555" s="43"/>
      <c r="O555" s="94"/>
      <c r="P555" s="112"/>
      <c r="Q555" s="50"/>
    </row>
    <row r="556" spans="1:17" ht="15.5" x14ac:dyDescent="0.35">
      <c r="A556" s="130">
        <v>47</v>
      </c>
      <c r="B556" s="41" t="str">
        <f t="shared" si="34"/>
        <v>Laulii_CS_42998</v>
      </c>
      <c r="C556" s="112" t="s">
        <v>11</v>
      </c>
      <c r="D556" s="52" t="s">
        <v>16</v>
      </c>
      <c r="E556" s="129">
        <v>42998</v>
      </c>
      <c r="F556" s="52"/>
      <c r="G556" s="112"/>
      <c r="H556" s="50">
        <v>3</v>
      </c>
      <c r="I556" s="112">
        <v>0</v>
      </c>
      <c r="J556" s="50"/>
      <c r="K556" s="112"/>
      <c r="L556" s="50"/>
      <c r="M556" s="87"/>
      <c r="N556" s="43"/>
      <c r="O556" s="94"/>
      <c r="P556" s="112"/>
      <c r="Q556" s="50"/>
    </row>
    <row r="557" spans="1:17" ht="15.5" x14ac:dyDescent="0.35">
      <c r="A557" s="130">
        <v>48</v>
      </c>
      <c r="B557" s="41" t="str">
        <f t="shared" si="34"/>
        <v>Vatia_CS_42998</v>
      </c>
      <c r="C557" s="112" t="s">
        <v>14</v>
      </c>
      <c r="D557" s="52" t="s">
        <v>16</v>
      </c>
      <c r="E557" s="144">
        <v>42998</v>
      </c>
      <c r="F557" s="52">
        <v>0.51527777777777783</v>
      </c>
      <c r="G557" s="112"/>
      <c r="H557" s="50"/>
      <c r="I557" s="112"/>
      <c r="J557" s="50"/>
      <c r="K557" s="112"/>
      <c r="L557" s="50"/>
      <c r="M557" s="87"/>
      <c r="N557" s="49"/>
      <c r="O557" s="94"/>
      <c r="P557" s="112"/>
      <c r="Q557" s="50"/>
    </row>
    <row r="558" spans="1:17" ht="15.5" x14ac:dyDescent="0.35">
      <c r="A558" s="130">
        <v>49</v>
      </c>
      <c r="B558" s="41" t="str">
        <f t="shared" si="34"/>
        <v>Afono_CS_42998</v>
      </c>
      <c r="C558" s="112" t="s">
        <v>12</v>
      </c>
      <c r="D558" s="52" t="s">
        <v>16</v>
      </c>
      <c r="E558" s="144">
        <v>42998</v>
      </c>
      <c r="F558" s="52">
        <v>0.53472222222222221</v>
      </c>
      <c r="G558" s="112"/>
      <c r="H558" s="50"/>
      <c r="I558" s="112"/>
      <c r="J558" s="50"/>
      <c r="K558" s="112"/>
      <c r="L558" s="50"/>
      <c r="M558" s="87"/>
      <c r="N558" s="49"/>
      <c r="O558" s="94"/>
      <c r="P558" s="112"/>
      <c r="Q558" s="50"/>
    </row>
    <row r="559" spans="1:17" ht="16" thickBot="1" x14ac:dyDescent="0.4">
      <c r="A559" s="132">
        <v>50</v>
      </c>
      <c r="B559" s="41" t="str">
        <f t="shared" si="34"/>
        <v>Aua_CS_42998</v>
      </c>
      <c r="C559" s="148" t="s">
        <v>13</v>
      </c>
      <c r="D559" s="146" t="s">
        <v>16</v>
      </c>
      <c r="E559" s="144">
        <v>42998</v>
      </c>
      <c r="F559" s="146">
        <v>0.53263888888888888</v>
      </c>
      <c r="G559" s="148"/>
      <c r="H559" s="149"/>
      <c r="I559" s="148"/>
      <c r="J559" s="149"/>
      <c r="K559" s="148"/>
      <c r="L559" s="149"/>
      <c r="M559" s="119"/>
      <c r="N559" s="159"/>
      <c r="O559" s="105"/>
      <c r="P559" s="148"/>
      <c r="Q559" s="149"/>
    </row>
  </sheetData>
  <mergeCells count="4">
    <mergeCell ref="I394:K394"/>
    <mergeCell ref="I431:K431"/>
    <mergeCell ref="I468:K468"/>
    <mergeCell ref="I505:K50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Consolidated_CSP_data</vt:lpstr>
      <vt:lpstr>Consolidated_stream_data</vt:lpstr>
      <vt:lpstr>GIS_streams</vt:lpstr>
      <vt:lpstr>GIS_CSP</vt:lpstr>
      <vt:lpstr>Incomplete_stream_anc_data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2019-01-27T07:18:35Z</dcterms:created>
  <dcterms:modified xsi:type="dcterms:W3CDTF">2019-05-20T09:38:36Z</dcterms:modified>
</cp:coreProperties>
</file>