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300" yWindow="160" windowWidth="28040" windowHeight="24380" tabRatio="755"/>
  </bookViews>
  <sheets>
    <sheet name="Table" sheetId="17" r:id="rId1"/>
    <sheet name="DataSources" sheetId="10" r:id="rId2"/>
    <sheet name="RawData" sheetId="18" state="hidden" r:id="rId3"/>
    <sheet name="2015ASPE" sheetId="19" state="hidden" r:id="rId4"/>
    <sheet name="2014ASPE" sheetId="7" state="hidden" r:id="rId5"/>
    <sheet name="Effectuated enrollment" sheetId="20" state="hidden" r:id="rId6"/>
  </sheets>
  <definedNames>
    <definedName name="_xlnm.Print_Area" localSheetId="0">Table!$A$1:$U$71</definedName>
    <definedName name="_xlnm.Print_Titles" localSheetId="0">Table!$A:$A</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 i="17" l="1"/>
  <c r="I33" i="17"/>
  <c r="P14" i="17"/>
  <c r="P13" i="17"/>
  <c r="P15" i="17"/>
  <c r="P16" i="17"/>
  <c r="P19" i="17"/>
  <c r="P21" i="17"/>
  <c r="P20" i="17"/>
  <c r="P25" i="17"/>
  <c r="P30" i="17"/>
  <c r="P31" i="17"/>
  <c r="P32" i="17"/>
  <c r="P33" i="17"/>
  <c r="P35" i="17"/>
  <c r="P36" i="17"/>
  <c r="P38" i="17"/>
  <c r="P39" i="17"/>
  <c r="P46" i="17"/>
  <c r="P9" i="17"/>
  <c r="O14" i="17"/>
  <c r="O13" i="17"/>
  <c r="O15" i="17"/>
  <c r="O16" i="17"/>
  <c r="O19" i="17"/>
  <c r="O21" i="17"/>
  <c r="O20" i="17"/>
  <c r="O25" i="17"/>
  <c r="O30" i="17"/>
  <c r="O31" i="17"/>
  <c r="O32" i="17"/>
  <c r="O33" i="17"/>
  <c r="O35" i="17"/>
  <c r="O36" i="17"/>
  <c r="O38" i="17"/>
  <c r="O39" i="17"/>
  <c r="O46" i="17"/>
  <c r="O9" i="17"/>
  <c r="P12" i="17"/>
  <c r="P17" i="17"/>
  <c r="P18" i="17"/>
  <c r="P22" i="17"/>
  <c r="P23" i="17"/>
  <c r="P24" i="17"/>
  <c r="P26" i="17"/>
  <c r="P27" i="17"/>
  <c r="P28" i="17"/>
  <c r="P29" i="17"/>
  <c r="P34" i="17"/>
  <c r="P37" i="17"/>
  <c r="P40" i="17"/>
  <c r="P41" i="17"/>
  <c r="P42" i="17"/>
  <c r="P43" i="17"/>
  <c r="P44" i="17"/>
  <c r="P45" i="17"/>
  <c r="P47" i="17"/>
  <c r="P48" i="17"/>
  <c r="P8" i="17"/>
  <c r="O12" i="17"/>
  <c r="O17" i="17"/>
  <c r="O18" i="17"/>
  <c r="O22" i="17"/>
  <c r="O23" i="17"/>
  <c r="O24" i="17"/>
  <c r="O26" i="17"/>
  <c r="O27" i="17"/>
  <c r="O28" i="17"/>
  <c r="O29" i="17"/>
  <c r="O34" i="17"/>
  <c r="O37" i="17"/>
  <c r="O40" i="17"/>
  <c r="O41" i="17"/>
  <c r="O42" i="17"/>
  <c r="O43" i="17"/>
  <c r="O44" i="17"/>
  <c r="O45" i="17"/>
  <c r="O47" i="17"/>
  <c r="O48" i="17"/>
  <c r="O8" i="17"/>
  <c r="G8" i="17"/>
  <c r="H8" i="17"/>
  <c r="G7" i="17"/>
  <c r="H7" i="17"/>
  <c r="H9" i="17"/>
  <c r="G9" i="17"/>
  <c r="T17" i="17"/>
  <c r="S33" i="17"/>
  <c r="S37" i="17"/>
  <c r="T46" i="17"/>
  <c r="O51" i="17"/>
  <c r="S51" i="17"/>
  <c r="P57" i="17"/>
  <c r="T57" i="17"/>
  <c r="O59" i="17"/>
  <c r="S59" i="17"/>
  <c r="P59" i="17"/>
  <c r="T59" i="17"/>
  <c r="I64" i="17"/>
  <c r="H50" i="17"/>
  <c r="G50" i="17"/>
  <c r="R53" i="18"/>
  <c r="L53" i="18"/>
  <c r="K53" i="18"/>
  <c r="F53" i="18"/>
  <c r="H53" i="18"/>
  <c r="R52" i="18"/>
  <c r="L52" i="18"/>
  <c r="K52" i="18"/>
  <c r="F52" i="18"/>
  <c r="H52" i="18"/>
  <c r="I52" i="18"/>
  <c r="J52" i="18"/>
  <c r="U51" i="18"/>
  <c r="V51" i="18"/>
  <c r="R51" i="18"/>
  <c r="M51" i="18"/>
  <c r="F51" i="18"/>
  <c r="H51" i="18"/>
  <c r="T51" i="18"/>
  <c r="R50" i="18"/>
  <c r="L50" i="18"/>
  <c r="K50" i="18"/>
  <c r="F50" i="18"/>
  <c r="H50" i="18"/>
  <c r="I50" i="18"/>
  <c r="J50" i="18"/>
  <c r="U49" i="18"/>
  <c r="V49" i="18"/>
  <c r="T49" i="18"/>
  <c r="R49" i="18"/>
  <c r="O49" i="18"/>
  <c r="J49" i="18"/>
  <c r="U48" i="18"/>
  <c r="V48" i="18"/>
  <c r="R48" i="18"/>
  <c r="L48" i="18"/>
  <c r="M48" i="18"/>
  <c r="F48" i="18"/>
  <c r="J48" i="18"/>
  <c r="T48" i="18"/>
  <c r="R47" i="18"/>
  <c r="K47" i="18"/>
  <c r="F47" i="18"/>
  <c r="J47" i="18"/>
  <c r="R46" i="18"/>
  <c r="L46" i="18"/>
  <c r="K46" i="18"/>
  <c r="F46" i="18"/>
  <c r="H46" i="18"/>
  <c r="I46" i="18"/>
  <c r="J46" i="18"/>
  <c r="R45" i="18"/>
  <c r="K45" i="18"/>
  <c r="L45" i="18"/>
  <c r="M45" i="18"/>
  <c r="N45" i="18"/>
  <c r="F45" i="18"/>
  <c r="K44" i="18"/>
  <c r="U44" i="18"/>
  <c r="V44" i="18"/>
  <c r="R44" i="18"/>
  <c r="L44" i="18"/>
  <c r="M44" i="18"/>
  <c r="D55" i="17"/>
  <c r="L55" i="17"/>
  <c r="F44" i="18"/>
  <c r="H44" i="18"/>
  <c r="I44" i="18"/>
  <c r="K43" i="18"/>
  <c r="U43" i="18"/>
  <c r="V43" i="18"/>
  <c r="F43" i="18"/>
  <c r="T43" i="18"/>
  <c r="R43" i="18"/>
  <c r="L43" i="18"/>
  <c r="M43" i="18"/>
  <c r="N43" i="18"/>
  <c r="O43" i="18"/>
  <c r="K42" i="18"/>
  <c r="U42" i="18"/>
  <c r="V42" i="18"/>
  <c r="R42" i="18"/>
  <c r="L42" i="18"/>
  <c r="M42" i="18"/>
  <c r="F42" i="18"/>
  <c r="U41" i="18"/>
  <c r="V41" i="18"/>
  <c r="F41" i="18"/>
  <c r="T41" i="18"/>
  <c r="R41" i="18"/>
  <c r="M41" i="18"/>
  <c r="N41" i="18"/>
  <c r="O41" i="18"/>
  <c r="H41" i="18"/>
  <c r="I41" i="18"/>
  <c r="J41" i="18"/>
  <c r="R40" i="18"/>
  <c r="L40" i="18"/>
  <c r="K40" i="18"/>
  <c r="M40" i="18"/>
  <c r="D51" i="17"/>
  <c r="L51" i="17"/>
  <c r="F40" i="18"/>
  <c r="H40" i="18"/>
  <c r="I40" i="18"/>
  <c r="K39" i="18"/>
  <c r="F39" i="18"/>
  <c r="T39" i="18"/>
  <c r="R39" i="18"/>
  <c r="L39" i="18"/>
  <c r="U39" i="18"/>
  <c r="V39" i="18"/>
  <c r="H39" i="18"/>
  <c r="I39" i="18"/>
  <c r="J39" i="18"/>
  <c r="R38" i="18"/>
  <c r="L38" i="18"/>
  <c r="K38" i="18"/>
  <c r="F38" i="18"/>
  <c r="K37" i="18"/>
  <c r="U37" i="18"/>
  <c r="V37" i="18"/>
  <c r="R37" i="18"/>
  <c r="L37" i="18"/>
  <c r="F37" i="18"/>
  <c r="H37" i="18"/>
  <c r="K36" i="18"/>
  <c r="U36" i="18"/>
  <c r="V36" i="18"/>
  <c r="F36" i="18"/>
  <c r="T36" i="18"/>
  <c r="R36" i="18"/>
  <c r="L36" i="18"/>
  <c r="M36" i="18"/>
  <c r="N36" i="18"/>
  <c r="O36" i="18"/>
  <c r="H36" i="18"/>
  <c r="I36" i="18"/>
  <c r="J36" i="18"/>
  <c r="K35" i="18"/>
  <c r="U35" i="18"/>
  <c r="V35" i="18"/>
  <c r="R35" i="18"/>
  <c r="L35" i="18"/>
  <c r="M35" i="18"/>
  <c r="F35" i="18"/>
  <c r="K34" i="18"/>
  <c r="U34" i="18"/>
  <c r="V34" i="18"/>
  <c r="F34" i="18"/>
  <c r="T34" i="18"/>
  <c r="R34" i="18"/>
  <c r="L34" i="18"/>
  <c r="H34" i="18"/>
  <c r="K33" i="18"/>
  <c r="U33" i="18"/>
  <c r="V33" i="18"/>
  <c r="R33" i="18"/>
  <c r="L33" i="18"/>
  <c r="M33" i="18"/>
  <c r="D42" i="17"/>
  <c r="L42" i="17"/>
  <c r="F33" i="18"/>
  <c r="R32" i="18"/>
  <c r="L32" i="18"/>
  <c r="K32" i="18"/>
  <c r="F32" i="18"/>
  <c r="H32" i="18"/>
  <c r="R31" i="18"/>
  <c r="L31" i="18"/>
  <c r="K31" i="18"/>
  <c r="F31" i="18"/>
  <c r="H31" i="18"/>
  <c r="I31" i="18"/>
  <c r="J31" i="18"/>
  <c r="R30" i="18"/>
  <c r="K30" i="18"/>
  <c r="L30" i="18"/>
  <c r="M30" i="18"/>
  <c r="D39" i="17"/>
  <c r="L39" i="17"/>
  <c r="F30" i="18"/>
  <c r="H30" i="18"/>
  <c r="K29" i="18"/>
  <c r="U29" i="18"/>
  <c r="V29" i="18"/>
  <c r="R29" i="18"/>
  <c r="L29" i="18"/>
  <c r="M29" i="18"/>
  <c r="D38" i="17"/>
  <c r="L38" i="17"/>
  <c r="F29" i="18"/>
  <c r="H29" i="18"/>
  <c r="I29" i="18"/>
  <c r="J29" i="18"/>
  <c r="K28" i="18"/>
  <c r="U28" i="18"/>
  <c r="V28" i="18"/>
  <c r="R28" i="18"/>
  <c r="L28" i="18"/>
  <c r="M28" i="18"/>
  <c r="N28" i="18"/>
  <c r="O28" i="18"/>
  <c r="F28" i="18"/>
  <c r="K27" i="18"/>
  <c r="U27" i="18"/>
  <c r="V27" i="18"/>
  <c r="R27" i="18"/>
  <c r="L27" i="18"/>
  <c r="M27" i="18"/>
  <c r="F27" i="18"/>
  <c r="T27" i="18"/>
  <c r="R26" i="18"/>
  <c r="L26" i="18"/>
  <c r="K26" i="18"/>
  <c r="F26" i="18"/>
  <c r="H26" i="18"/>
  <c r="K25" i="18"/>
  <c r="U25" i="18"/>
  <c r="V25" i="18"/>
  <c r="F25" i="18"/>
  <c r="T25" i="18"/>
  <c r="R25" i="18"/>
  <c r="L25" i="18"/>
  <c r="M25" i="18"/>
  <c r="N25" i="18"/>
  <c r="O25" i="18"/>
  <c r="D34" i="17"/>
  <c r="L34" i="17"/>
  <c r="K24" i="18"/>
  <c r="F24" i="18"/>
  <c r="T24" i="18"/>
  <c r="R24" i="18"/>
  <c r="L24" i="18"/>
  <c r="H24" i="18"/>
  <c r="R23" i="18"/>
  <c r="L23" i="18"/>
  <c r="K23" i="18"/>
  <c r="F23" i="18"/>
  <c r="H23" i="18"/>
  <c r="R22" i="18"/>
  <c r="L22" i="18"/>
  <c r="K22" i="18"/>
  <c r="M22" i="18"/>
  <c r="D31" i="17"/>
  <c r="L31" i="17"/>
  <c r="F22" i="18"/>
  <c r="H22" i="18"/>
  <c r="R21" i="18"/>
  <c r="L21" i="18"/>
  <c r="K21" i="18"/>
  <c r="F21" i="18"/>
  <c r="H21" i="18"/>
  <c r="I21" i="18"/>
  <c r="J21" i="18"/>
  <c r="K20" i="18"/>
  <c r="U20" i="18"/>
  <c r="V20" i="18"/>
  <c r="R20" i="18"/>
  <c r="L20" i="18"/>
  <c r="M20" i="18"/>
  <c r="F20" i="18"/>
  <c r="H20" i="18"/>
  <c r="K19" i="18"/>
  <c r="U19" i="18"/>
  <c r="V19" i="18"/>
  <c r="R19" i="18"/>
  <c r="L19" i="18"/>
  <c r="M19" i="18"/>
  <c r="F19" i="18"/>
  <c r="R18" i="18"/>
  <c r="L18" i="18"/>
  <c r="K18" i="18"/>
  <c r="F18" i="18"/>
  <c r="H18" i="18"/>
  <c r="I18" i="18"/>
  <c r="J18" i="18"/>
  <c r="K17" i="18"/>
  <c r="U17" i="18"/>
  <c r="V17" i="18"/>
  <c r="F17" i="18"/>
  <c r="T17" i="18"/>
  <c r="R17" i="18"/>
  <c r="L17" i="18"/>
  <c r="M17" i="18"/>
  <c r="N17" i="18"/>
  <c r="D26" i="17"/>
  <c r="L26" i="17"/>
  <c r="K16" i="18"/>
  <c r="F16" i="18"/>
  <c r="T16" i="18"/>
  <c r="R16" i="18"/>
  <c r="L16" i="18"/>
  <c r="M16" i="18"/>
  <c r="N16" i="18"/>
  <c r="H16" i="18"/>
  <c r="I16" i="18"/>
  <c r="K15" i="18"/>
  <c r="U15" i="18"/>
  <c r="V15" i="18"/>
  <c r="F15" i="18"/>
  <c r="T15" i="18"/>
  <c r="R15" i="18"/>
  <c r="L15" i="18"/>
  <c r="H15" i="18"/>
  <c r="I15" i="18"/>
  <c r="R14" i="18"/>
  <c r="L14" i="18"/>
  <c r="K14" i="18"/>
  <c r="F14" i="18"/>
  <c r="R13" i="18"/>
  <c r="R3" i="18"/>
  <c r="R4" i="18"/>
  <c r="R5" i="18"/>
  <c r="R6" i="18"/>
  <c r="R7" i="18"/>
  <c r="R8" i="18"/>
  <c r="R9" i="18"/>
  <c r="R10" i="18"/>
  <c r="R11" i="18"/>
  <c r="R12" i="18"/>
  <c r="R2" i="18"/>
  <c r="L13" i="18"/>
  <c r="K13" i="18"/>
  <c r="F13" i="18"/>
  <c r="H13" i="18"/>
  <c r="I13" i="18"/>
  <c r="K12" i="18"/>
  <c r="U12" i="18"/>
  <c r="V12" i="18"/>
  <c r="F12" i="18"/>
  <c r="T12" i="18"/>
  <c r="L12" i="18"/>
  <c r="M12" i="18"/>
  <c r="H12" i="18"/>
  <c r="I12" i="18"/>
  <c r="K11" i="18"/>
  <c r="U11" i="18"/>
  <c r="V11" i="18"/>
  <c r="L11" i="18"/>
  <c r="M11" i="18"/>
  <c r="N11" i="18"/>
  <c r="O11" i="18"/>
  <c r="F11" i="18"/>
  <c r="K10" i="18"/>
  <c r="U10" i="18"/>
  <c r="V10" i="18"/>
  <c r="F10" i="18"/>
  <c r="T10" i="18"/>
  <c r="L10" i="18"/>
  <c r="H10" i="18"/>
  <c r="K9" i="18"/>
  <c r="U9" i="18"/>
  <c r="V9" i="18"/>
  <c r="L9" i="18"/>
  <c r="M9" i="18"/>
  <c r="F9" i="18"/>
  <c r="H9" i="18"/>
  <c r="I9" i="18"/>
  <c r="K8" i="18"/>
  <c r="F8" i="18"/>
  <c r="T8" i="18"/>
  <c r="L8" i="18"/>
  <c r="H8" i="18"/>
  <c r="I8" i="18"/>
  <c r="K7" i="18"/>
  <c r="U7" i="18"/>
  <c r="V7" i="18"/>
  <c r="F7" i="18"/>
  <c r="T7" i="18"/>
  <c r="L7" i="18"/>
  <c r="H7" i="18"/>
  <c r="I7" i="18"/>
  <c r="J7" i="18"/>
  <c r="L6" i="18"/>
  <c r="K6" i="18"/>
  <c r="F6" i="18"/>
  <c r="K5" i="18"/>
  <c r="U5" i="18"/>
  <c r="V5" i="18"/>
  <c r="L5" i="18"/>
  <c r="F5" i="18"/>
  <c r="H5" i="18"/>
  <c r="I5" i="18"/>
  <c r="K4" i="18"/>
  <c r="U4" i="18"/>
  <c r="V4" i="18"/>
  <c r="F4" i="18"/>
  <c r="T4" i="18"/>
  <c r="L4" i="18"/>
  <c r="M4" i="18"/>
  <c r="N4" i="18"/>
  <c r="O4" i="18"/>
  <c r="H4" i="18"/>
  <c r="I4" i="18"/>
  <c r="J4" i="18"/>
  <c r="K3" i="18"/>
  <c r="U3" i="18"/>
  <c r="V3" i="18"/>
  <c r="L3" i="18"/>
  <c r="M3" i="18"/>
  <c r="F3" i="18"/>
  <c r="S2" i="18"/>
  <c r="Q2" i="18"/>
  <c r="P2" i="18"/>
  <c r="P64" i="17"/>
  <c r="T64" i="17"/>
  <c r="O64" i="17"/>
  <c r="S64" i="17"/>
  <c r="I63" i="17"/>
  <c r="P63" i="17"/>
  <c r="T63" i="17"/>
  <c r="O63" i="17"/>
  <c r="S63" i="17"/>
  <c r="P62" i="17"/>
  <c r="O62" i="17"/>
  <c r="S62" i="17"/>
  <c r="C62" i="17"/>
  <c r="K62" i="17"/>
  <c r="I61" i="17"/>
  <c r="P61" i="17"/>
  <c r="T61" i="17"/>
  <c r="O61" i="17"/>
  <c r="S61" i="17"/>
  <c r="C61" i="17"/>
  <c r="K61" i="17"/>
  <c r="I60" i="17"/>
  <c r="P60" i="17"/>
  <c r="T60" i="17"/>
  <c r="O60" i="17"/>
  <c r="S60" i="17"/>
  <c r="C60" i="17"/>
  <c r="K60" i="17"/>
  <c r="I59" i="17"/>
  <c r="C59" i="17"/>
  <c r="K59" i="17"/>
  <c r="I58" i="17"/>
  <c r="P58" i="17"/>
  <c r="T58" i="17"/>
  <c r="O58" i="17"/>
  <c r="S58" i="17"/>
  <c r="D58" i="17"/>
  <c r="L58" i="17"/>
  <c r="I57" i="17"/>
  <c r="O57" i="17"/>
  <c r="S57" i="17"/>
  <c r="C57" i="17"/>
  <c r="K57" i="17"/>
  <c r="I56" i="17"/>
  <c r="P56" i="17"/>
  <c r="T56" i="17"/>
  <c r="O56" i="17"/>
  <c r="S56" i="17"/>
  <c r="I55" i="17"/>
  <c r="P55" i="17"/>
  <c r="T55" i="17"/>
  <c r="O55" i="17"/>
  <c r="S55" i="17"/>
  <c r="I54" i="17"/>
  <c r="P54" i="17"/>
  <c r="T54" i="17"/>
  <c r="O54" i="17"/>
  <c r="S54" i="17"/>
  <c r="D54" i="17"/>
  <c r="C54" i="17"/>
  <c r="K54" i="17"/>
  <c r="I53" i="17"/>
  <c r="P53" i="17"/>
  <c r="T53" i="17"/>
  <c r="O53" i="17"/>
  <c r="S53" i="17"/>
  <c r="C53" i="17"/>
  <c r="K53" i="17"/>
  <c r="I52" i="17"/>
  <c r="P52" i="17"/>
  <c r="T52" i="17"/>
  <c r="O52" i="17"/>
  <c r="S52" i="17"/>
  <c r="D52" i="17"/>
  <c r="L52" i="17"/>
  <c r="C52" i="17"/>
  <c r="K52" i="17"/>
  <c r="I51" i="17"/>
  <c r="P51" i="17"/>
  <c r="T51" i="17"/>
  <c r="I48" i="17"/>
  <c r="T48" i="17"/>
  <c r="S48" i="17"/>
  <c r="C48" i="17"/>
  <c r="K48" i="17"/>
  <c r="I47" i="17"/>
  <c r="T47" i="17"/>
  <c r="S47" i="17"/>
  <c r="I46" i="17"/>
  <c r="S46" i="17"/>
  <c r="C46" i="17"/>
  <c r="K46" i="17"/>
  <c r="I45" i="17"/>
  <c r="T45" i="17"/>
  <c r="S45" i="17"/>
  <c r="D45" i="17"/>
  <c r="L45" i="17"/>
  <c r="C45" i="17"/>
  <c r="K45" i="17"/>
  <c r="I44" i="17"/>
  <c r="T44" i="17"/>
  <c r="S44" i="17"/>
  <c r="C44" i="17"/>
  <c r="K44" i="17"/>
  <c r="I43" i="17"/>
  <c r="T43" i="17"/>
  <c r="S43" i="17"/>
  <c r="C43" i="17"/>
  <c r="K43" i="17"/>
  <c r="I42" i="17"/>
  <c r="T42" i="17"/>
  <c r="S42" i="17"/>
  <c r="C42" i="17"/>
  <c r="K42" i="17"/>
  <c r="I41" i="17"/>
  <c r="T41" i="17"/>
  <c r="S41" i="17"/>
  <c r="I40" i="17"/>
  <c r="T40" i="17"/>
  <c r="S40" i="17"/>
  <c r="I39" i="17"/>
  <c r="T39" i="17"/>
  <c r="S39" i="17"/>
  <c r="I38" i="17"/>
  <c r="T38" i="17"/>
  <c r="S38" i="17"/>
  <c r="C38" i="17"/>
  <c r="I37" i="17"/>
  <c r="T37" i="17"/>
  <c r="D37" i="17"/>
  <c r="L37" i="17"/>
  <c r="C37" i="17"/>
  <c r="K37" i="17"/>
  <c r="I36" i="17"/>
  <c r="T36" i="17"/>
  <c r="S36" i="17"/>
  <c r="C36" i="17"/>
  <c r="K36" i="17"/>
  <c r="I35" i="17"/>
  <c r="T35" i="17"/>
  <c r="S35" i="17"/>
  <c r="I34" i="17"/>
  <c r="T34" i="17"/>
  <c r="S34" i="17"/>
  <c r="C34" i="17"/>
  <c r="K34" i="17"/>
  <c r="T33" i="17"/>
  <c r="C33" i="17"/>
  <c r="K33" i="17"/>
  <c r="T32" i="17"/>
  <c r="S32" i="17"/>
  <c r="C32" i="17"/>
  <c r="K32" i="17"/>
  <c r="I31" i="17"/>
  <c r="T31" i="17"/>
  <c r="S31" i="17"/>
  <c r="I30" i="17"/>
  <c r="T30" i="17"/>
  <c r="S30" i="17"/>
  <c r="C30" i="17"/>
  <c r="K30" i="17"/>
  <c r="I29" i="17"/>
  <c r="T29" i="17"/>
  <c r="S29" i="17"/>
  <c r="C29" i="17"/>
  <c r="K29" i="17"/>
  <c r="I28" i="17"/>
  <c r="T28" i="17"/>
  <c r="S28" i="17"/>
  <c r="C28" i="17"/>
  <c r="K28" i="17"/>
  <c r="I27" i="17"/>
  <c r="T27" i="17"/>
  <c r="S27" i="17"/>
  <c r="C27" i="17"/>
  <c r="K27" i="17"/>
  <c r="I26" i="17"/>
  <c r="T26" i="17"/>
  <c r="S26" i="17"/>
  <c r="C26" i="17"/>
  <c r="K26" i="17"/>
  <c r="I25" i="17"/>
  <c r="T25" i="17"/>
  <c r="S25" i="17"/>
  <c r="D25" i="17"/>
  <c r="L25" i="17"/>
  <c r="C25" i="17"/>
  <c r="K25" i="17"/>
  <c r="I24" i="17"/>
  <c r="T24" i="17"/>
  <c r="S24" i="17"/>
  <c r="I23" i="17"/>
  <c r="T23" i="17"/>
  <c r="S23" i="17"/>
  <c r="I22" i="17"/>
  <c r="T22" i="17"/>
  <c r="S22" i="17"/>
  <c r="C22" i="17"/>
  <c r="K22" i="17"/>
  <c r="I21" i="17"/>
  <c r="T21" i="17"/>
  <c r="S21" i="17"/>
  <c r="C21" i="17"/>
  <c r="K21" i="17"/>
  <c r="I20" i="17"/>
  <c r="T20" i="17"/>
  <c r="S20" i="17"/>
  <c r="D20" i="17"/>
  <c r="L20" i="17"/>
  <c r="C20" i="17"/>
  <c r="K20" i="17"/>
  <c r="I19" i="17"/>
  <c r="T19" i="17"/>
  <c r="S19" i="17"/>
  <c r="C19" i="17"/>
  <c r="K19" i="17"/>
  <c r="I18" i="17"/>
  <c r="T18" i="17"/>
  <c r="S18" i="17"/>
  <c r="C18" i="17"/>
  <c r="K18" i="17"/>
  <c r="I17" i="17"/>
  <c r="S17" i="17"/>
  <c r="C17" i="17"/>
  <c r="K17" i="17"/>
  <c r="I16" i="17"/>
  <c r="T16" i="17"/>
  <c r="S16" i="17"/>
  <c r="C16" i="17"/>
  <c r="K16" i="17"/>
  <c r="I15" i="17"/>
  <c r="T15" i="17"/>
  <c r="S15" i="17"/>
  <c r="C15" i="17"/>
  <c r="K15" i="17"/>
  <c r="I14" i="17"/>
  <c r="C14" i="17"/>
  <c r="K14" i="17"/>
  <c r="I13" i="17"/>
  <c r="T13" i="17"/>
  <c r="S13" i="17"/>
  <c r="D13" i="17"/>
  <c r="L13" i="17"/>
  <c r="C13" i="17"/>
  <c r="K13" i="17"/>
  <c r="I12" i="17"/>
  <c r="S12" i="17"/>
  <c r="C12" i="17"/>
  <c r="K12" i="17"/>
  <c r="I9" i="17"/>
  <c r="T14" i="17"/>
  <c r="I7" i="17"/>
  <c r="I8" i="17"/>
  <c r="S8" i="17"/>
  <c r="O7" i="17"/>
  <c r="S7" i="17"/>
  <c r="T8" i="17"/>
  <c r="P7" i="17"/>
  <c r="T7" i="17"/>
  <c r="S9" i="17"/>
  <c r="T12" i="17"/>
  <c r="S14" i="17"/>
  <c r="T9" i="17"/>
  <c r="I50" i="17"/>
  <c r="Q28" i="17"/>
  <c r="U28" i="17"/>
  <c r="Q33" i="17"/>
  <c r="U33" i="17"/>
  <c r="Q48" i="17"/>
  <c r="U48" i="17"/>
  <c r="E52" i="17"/>
  <c r="M52" i="17"/>
  <c r="K38" i="17"/>
  <c r="Q37" i="17"/>
  <c r="U37" i="17"/>
  <c r="L54" i="17"/>
  <c r="Q41" i="17"/>
  <c r="U41" i="17"/>
  <c r="Q54" i="17"/>
  <c r="U54" i="17"/>
  <c r="G5" i="17"/>
  <c r="Q32" i="17"/>
  <c r="U32" i="17"/>
  <c r="Q62" i="17"/>
  <c r="Q46" i="17"/>
  <c r="U46" i="17"/>
  <c r="Q53" i="17"/>
  <c r="U53" i="17"/>
  <c r="Q58" i="17"/>
  <c r="U58" i="17"/>
  <c r="Q61" i="17"/>
  <c r="U61" i="17"/>
  <c r="Q18" i="17"/>
  <c r="U18" i="17"/>
  <c r="E37" i="17"/>
  <c r="M37" i="17"/>
  <c r="Q20" i="17"/>
  <c r="U20" i="17"/>
  <c r="Q35" i="17"/>
  <c r="U35" i="17"/>
  <c r="Q38" i="17"/>
  <c r="U38" i="17"/>
  <c r="E13" i="17"/>
  <c r="M13" i="17"/>
  <c r="Q27" i="17"/>
  <c r="U27" i="17"/>
  <c r="Q30" i="17"/>
  <c r="U30" i="17"/>
  <c r="Q55" i="17"/>
  <c r="U55" i="17"/>
  <c r="Q12" i="17"/>
  <c r="Q15" i="17"/>
  <c r="U15" i="17"/>
  <c r="Q23" i="17"/>
  <c r="U23" i="17"/>
  <c r="Q31" i="17"/>
  <c r="U31" i="17"/>
  <c r="Q43" i="17"/>
  <c r="U43" i="17"/>
  <c r="E26" i="17"/>
  <c r="M26" i="17"/>
  <c r="Q60" i="17"/>
  <c r="U60" i="17"/>
  <c r="Q29" i="17"/>
  <c r="U29" i="17"/>
  <c r="Q34" i="17"/>
  <c r="U34" i="17"/>
  <c r="Q59" i="17"/>
  <c r="U59" i="17"/>
  <c r="Q36" i="17"/>
  <c r="U36" i="17"/>
  <c r="E45" i="17"/>
  <c r="M45" i="17"/>
  <c r="Q39" i="17"/>
  <c r="U39" i="17"/>
  <c r="Q44" i="17"/>
  <c r="U44" i="17"/>
  <c r="Q64" i="17"/>
  <c r="U64" i="17"/>
  <c r="E20" i="17"/>
  <c r="M20" i="17"/>
  <c r="Q57" i="17"/>
  <c r="U57" i="17"/>
  <c r="Q14" i="17"/>
  <c r="E25" i="17"/>
  <c r="M25" i="17"/>
  <c r="Q47" i="17"/>
  <c r="U47" i="17"/>
  <c r="Q52" i="17"/>
  <c r="U52" i="17"/>
  <c r="Q17" i="17"/>
  <c r="U17" i="17"/>
  <c r="Q25" i="17"/>
  <c r="U25" i="17"/>
  <c r="Q40" i="17"/>
  <c r="U40" i="17"/>
  <c r="D12" i="17"/>
  <c r="N3" i="18"/>
  <c r="D44" i="17"/>
  <c r="L44" i="17"/>
  <c r="N35" i="18"/>
  <c r="O35" i="18"/>
  <c r="H38" i="18"/>
  <c r="I38" i="18"/>
  <c r="J38" i="18"/>
  <c r="D53" i="17"/>
  <c r="L53" i="17"/>
  <c r="N42" i="18"/>
  <c r="O42" i="18"/>
  <c r="T52" i="18"/>
  <c r="C63" i="17"/>
  <c r="K63" i="17"/>
  <c r="U52" i="18"/>
  <c r="V52" i="18"/>
  <c r="M52" i="18"/>
  <c r="D63" i="17"/>
  <c r="L63" i="17"/>
  <c r="E34" i="17"/>
  <c r="M34" i="17"/>
  <c r="Q51" i="17"/>
  <c r="U51" i="17"/>
  <c r="O50" i="17"/>
  <c r="S50" i="17"/>
  <c r="I23" i="18"/>
  <c r="J23" i="18"/>
  <c r="H14" i="18"/>
  <c r="I14" i="18"/>
  <c r="T28" i="18"/>
  <c r="N30" i="18"/>
  <c r="O30" i="18"/>
  <c r="I37" i="18"/>
  <c r="J37" i="18"/>
  <c r="E42" i="17"/>
  <c r="M42" i="17"/>
  <c r="H6" i="18"/>
  <c r="I6" i="18"/>
  <c r="I10" i="18"/>
  <c r="H11" i="18"/>
  <c r="J14" i="18"/>
  <c r="T19" i="18"/>
  <c r="M23" i="18"/>
  <c r="D32" i="17"/>
  <c r="L32" i="17"/>
  <c r="T23" i="18"/>
  <c r="H28" i="18"/>
  <c r="Q22" i="17"/>
  <c r="U22" i="17"/>
  <c r="Q24" i="17"/>
  <c r="U24" i="17"/>
  <c r="Q42" i="17"/>
  <c r="U42" i="17"/>
  <c r="E54" i="17"/>
  <c r="M54" i="17"/>
  <c r="J5" i="18"/>
  <c r="U8" i="18"/>
  <c r="V8" i="18"/>
  <c r="J10" i="18"/>
  <c r="T11" i="18"/>
  <c r="J12" i="18"/>
  <c r="U14" i="18"/>
  <c r="V14" i="18"/>
  <c r="T14" i="18"/>
  <c r="M14" i="18"/>
  <c r="D23" i="17"/>
  <c r="L23" i="17"/>
  <c r="C23" i="17"/>
  <c r="K23" i="17"/>
  <c r="M15" i="18"/>
  <c r="D24" i="17"/>
  <c r="L24" i="17"/>
  <c r="C24" i="17"/>
  <c r="K24" i="17"/>
  <c r="N20" i="18"/>
  <c r="O20" i="18"/>
  <c r="D29" i="17"/>
  <c r="L29" i="17"/>
  <c r="M21" i="18"/>
  <c r="N21" i="18"/>
  <c r="T21" i="18"/>
  <c r="U21" i="18"/>
  <c r="V21" i="18"/>
  <c r="I32" i="18"/>
  <c r="J32" i="18"/>
  <c r="H43" i="18"/>
  <c r="M50" i="18"/>
  <c r="N50" i="18"/>
  <c r="T50" i="18"/>
  <c r="U50" i="18"/>
  <c r="V50" i="18"/>
  <c r="D61" i="17"/>
  <c r="L61" i="17"/>
  <c r="I20" i="18"/>
  <c r="J20" i="18"/>
  <c r="H19" i="18"/>
  <c r="Q19" i="17"/>
  <c r="U19" i="17"/>
  <c r="J15" i="18"/>
  <c r="U22" i="18"/>
  <c r="V22" i="18"/>
  <c r="C31" i="17"/>
  <c r="K31" i="17"/>
  <c r="T22" i="18"/>
  <c r="N22" i="18"/>
  <c r="O22" i="18"/>
  <c r="H33" i="18"/>
  <c r="I33" i="18"/>
  <c r="J33" i="18"/>
  <c r="Q21" i="17"/>
  <c r="U21" i="17"/>
  <c r="M18" i="18"/>
  <c r="N18" i="18"/>
  <c r="D27" i="17"/>
  <c r="L27" i="17"/>
  <c r="U18" i="18"/>
  <c r="V18" i="18"/>
  <c r="T18" i="18"/>
  <c r="U32" i="18"/>
  <c r="V32" i="18"/>
  <c r="T32" i="18"/>
  <c r="C41" i="17"/>
  <c r="K41" i="17"/>
  <c r="M32" i="18"/>
  <c r="N32" i="18"/>
  <c r="O32" i="18"/>
  <c r="D41" i="17"/>
  <c r="L41" i="17"/>
  <c r="H42" i="18"/>
  <c r="I42" i="18"/>
  <c r="J42" i="18"/>
  <c r="M46" i="18"/>
  <c r="D57" i="17"/>
  <c r="L57" i="17"/>
  <c r="U46" i="18"/>
  <c r="V46" i="18"/>
  <c r="T46" i="18"/>
  <c r="N46" i="18"/>
  <c r="O46" i="18"/>
  <c r="U53" i="18"/>
  <c r="V53" i="18"/>
  <c r="T53" i="18"/>
  <c r="M53" i="18"/>
  <c r="D64" i="17"/>
  <c r="L64" i="17"/>
  <c r="Q13" i="17"/>
  <c r="U13" i="17"/>
  <c r="K2" i="18"/>
  <c r="M8" i="18"/>
  <c r="D18" i="17"/>
  <c r="L18" i="17"/>
  <c r="N9" i="18"/>
  <c r="O9" i="18"/>
  <c r="J13" i="18"/>
  <c r="N14" i="18"/>
  <c r="O17" i="18"/>
  <c r="D30" i="17"/>
  <c r="L30" i="17"/>
  <c r="U23" i="18"/>
  <c r="V23" i="18"/>
  <c r="T33" i="18"/>
  <c r="D56" i="17"/>
  <c r="L56" i="17"/>
  <c r="O45" i="18"/>
  <c r="M26" i="18"/>
  <c r="N26" i="18"/>
  <c r="O26" i="18"/>
  <c r="D35" i="17"/>
  <c r="L35" i="17"/>
  <c r="U26" i="18"/>
  <c r="V26" i="18"/>
  <c r="T26" i="18"/>
  <c r="M31" i="18"/>
  <c r="D40" i="17"/>
  <c r="L40" i="17"/>
  <c r="U31" i="18"/>
  <c r="V31" i="18"/>
  <c r="C40" i="17"/>
  <c r="K40" i="17"/>
  <c r="T31" i="18"/>
  <c r="T40" i="18"/>
  <c r="C51" i="17"/>
  <c r="K51" i="17"/>
  <c r="U40" i="18"/>
  <c r="V40" i="18"/>
  <c r="N40" i="18"/>
  <c r="P50" i="17"/>
  <c r="I24" i="18"/>
  <c r="J24" i="18"/>
  <c r="N51" i="18"/>
  <c r="O51" i="18"/>
  <c r="D62" i="17"/>
  <c r="Q26" i="17"/>
  <c r="U26" i="17"/>
  <c r="Q16" i="17"/>
  <c r="U16" i="17"/>
  <c r="C35" i="17"/>
  <c r="K35" i="17"/>
  <c r="C64" i="17"/>
  <c r="K64" i="17"/>
  <c r="H3" i="18"/>
  <c r="I3" i="18"/>
  <c r="F2" i="18"/>
  <c r="N12" i="18"/>
  <c r="O12" i="18"/>
  <c r="D21" i="17"/>
  <c r="L21" i="17"/>
  <c r="M13" i="18"/>
  <c r="N13" i="18"/>
  <c r="T13" i="18"/>
  <c r="U13" i="18"/>
  <c r="V13" i="18"/>
  <c r="D22" i="17"/>
  <c r="L22" i="17"/>
  <c r="T20" i="18"/>
  <c r="H25" i="18"/>
  <c r="I25" i="18"/>
  <c r="J25" i="18"/>
  <c r="D36" i="17"/>
  <c r="L36" i="17"/>
  <c r="N27" i="18"/>
  <c r="O27" i="18"/>
  <c r="T42" i="18"/>
  <c r="C58" i="17"/>
  <c r="K58" i="17"/>
  <c r="L47" i="18"/>
  <c r="D28" i="17"/>
  <c r="L28" i="17"/>
  <c r="D59" i="17"/>
  <c r="L59" i="17"/>
  <c r="Q63" i="17"/>
  <c r="U63" i="17"/>
  <c r="T5" i="18"/>
  <c r="U6" i="18"/>
  <c r="V6" i="18"/>
  <c r="T6" i="18"/>
  <c r="M10" i="18"/>
  <c r="N10" i="18"/>
  <c r="O10" i="18"/>
  <c r="D19" i="17"/>
  <c r="L19" i="17"/>
  <c r="J16" i="18"/>
  <c r="U24" i="18"/>
  <c r="V24" i="18"/>
  <c r="I30" i="18"/>
  <c r="J30" i="18"/>
  <c r="I34" i="18"/>
  <c r="J34" i="18"/>
  <c r="T37" i="18"/>
  <c r="U38" i="18"/>
  <c r="V38" i="18"/>
  <c r="C47" i="17"/>
  <c r="K47" i="17"/>
  <c r="T38" i="18"/>
  <c r="O47" i="18"/>
  <c r="N48" i="18"/>
  <c r="O48" i="18"/>
  <c r="H35" i="18"/>
  <c r="I35" i="18"/>
  <c r="J35" i="18"/>
  <c r="H45" i="18"/>
  <c r="I45" i="18"/>
  <c r="E38" i="17"/>
  <c r="M38" i="17"/>
  <c r="Q45" i="17"/>
  <c r="U45" i="17"/>
  <c r="Q56" i="17"/>
  <c r="U56" i="17"/>
  <c r="M5" i="18"/>
  <c r="D14" i="17"/>
  <c r="M6" i="18"/>
  <c r="J8" i="18"/>
  <c r="O16" i="18"/>
  <c r="U16" i="18"/>
  <c r="V16" i="18"/>
  <c r="H17" i="18"/>
  <c r="I17" i="18"/>
  <c r="J17" i="18"/>
  <c r="N19" i="18"/>
  <c r="O19" i="18"/>
  <c r="I22" i="18"/>
  <c r="J22" i="18"/>
  <c r="M24" i="18"/>
  <c r="I26" i="18"/>
  <c r="J26" i="18"/>
  <c r="N29" i="18"/>
  <c r="O29" i="18"/>
  <c r="T29" i="18"/>
  <c r="U30" i="18"/>
  <c r="V30" i="18"/>
  <c r="C39" i="17"/>
  <c r="K39" i="17"/>
  <c r="T30" i="18"/>
  <c r="N33" i="18"/>
  <c r="M34" i="18"/>
  <c r="M37" i="18"/>
  <c r="D46" i="17"/>
  <c r="L46" i="17"/>
  <c r="M38" i="18"/>
  <c r="J40" i="18"/>
  <c r="J44" i="18"/>
  <c r="J45" i="18"/>
  <c r="T47" i="18"/>
  <c r="T3" i="18"/>
  <c r="M7" i="18"/>
  <c r="J9" i="18"/>
  <c r="T9" i="18"/>
  <c r="H27" i="18"/>
  <c r="O33" i="18"/>
  <c r="T35" i="18"/>
  <c r="M39" i="18"/>
  <c r="N44" i="18"/>
  <c r="O44" i="18"/>
  <c r="C55" i="17"/>
  <c r="K55" i="17"/>
  <c r="T44" i="18"/>
  <c r="U45" i="18"/>
  <c r="V45" i="18"/>
  <c r="T45" i="18"/>
  <c r="C56" i="17"/>
  <c r="K56" i="17"/>
  <c r="U47" i="18"/>
  <c r="V47" i="18"/>
  <c r="I51" i="18"/>
  <c r="J51" i="18"/>
  <c r="I53" i="18"/>
  <c r="J53" i="18"/>
  <c r="Q9" i="17"/>
  <c r="U9" i="17"/>
  <c r="Q8" i="17"/>
  <c r="Q7" i="17"/>
  <c r="C8" i="17"/>
  <c r="C9" i="17"/>
  <c r="K9" i="17"/>
  <c r="L14" i="17"/>
  <c r="U14" i="17"/>
  <c r="L12" i="17"/>
  <c r="U8" i="17"/>
  <c r="U12" i="17"/>
  <c r="O5" i="17"/>
  <c r="S5" i="17"/>
  <c r="E19" i="17"/>
  <c r="M19" i="17"/>
  <c r="C7" i="17"/>
  <c r="K7" i="17"/>
  <c r="E27" i="17"/>
  <c r="M27" i="17"/>
  <c r="Q50" i="17"/>
  <c r="E46" i="17"/>
  <c r="M46" i="17"/>
  <c r="E22" i="17"/>
  <c r="M22" i="17"/>
  <c r="E30" i="17"/>
  <c r="M30" i="17"/>
  <c r="N7" i="18"/>
  <c r="O7" i="18"/>
  <c r="I19" i="18"/>
  <c r="J19" i="18"/>
  <c r="E39" i="17"/>
  <c r="M39" i="17"/>
  <c r="N5" i="18"/>
  <c r="O5" i="18"/>
  <c r="U7" i="17"/>
  <c r="J6" i="18"/>
  <c r="E53" i="17"/>
  <c r="M53" i="17"/>
  <c r="E56" i="17"/>
  <c r="M56" i="17"/>
  <c r="D48" i="17"/>
  <c r="L48" i="17"/>
  <c r="N39" i="18"/>
  <c r="O39" i="18"/>
  <c r="N38" i="18"/>
  <c r="D47" i="17"/>
  <c r="L47" i="17"/>
  <c r="O38" i="18"/>
  <c r="E36" i="17"/>
  <c r="M36" i="17"/>
  <c r="E64" i="17"/>
  <c r="M64" i="17"/>
  <c r="E18" i="17"/>
  <c r="M18" i="17"/>
  <c r="E40" i="17"/>
  <c r="M40" i="17"/>
  <c r="E41" i="17"/>
  <c r="M41" i="17"/>
  <c r="N23" i="18"/>
  <c r="O23" i="18"/>
  <c r="I11" i="18"/>
  <c r="J11" i="18"/>
  <c r="I28" i="18"/>
  <c r="J28" i="18"/>
  <c r="N37" i="18"/>
  <c r="O37" i="18"/>
  <c r="E59" i="17"/>
  <c r="M59" i="17"/>
  <c r="O13" i="18"/>
  <c r="O21" i="18"/>
  <c r="E23" i="17"/>
  <c r="M23" i="17"/>
  <c r="E57" i="17"/>
  <c r="M57" i="17"/>
  <c r="E63" i="17"/>
  <c r="M63" i="17"/>
  <c r="O3" i="18"/>
  <c r="I27" i="18"/>
  <c r="J27" i="18"/>
  <c r="N34" i="18"/>
  <c r="O34" i="18"/>
  <c r="D43" i="17"/>
  <c r="L43" i="17"/>
  <c r="E14" i="17"/>
  <c r="N52" i="18"/>
  <c r="O52" i="18"/>
  <c r="E12" i="17"/>
  <c r="E55" i="17"/>
  <c r="M55" i="17"/>
  <c r="E58" i="17"/>
  <c r="M58" i="17"/>
  <c r="U2" i="18"/>
  <c r="V2" i="18"/>
  <c r="T2" i="18"/>
  <c r="E61" i="17"/>
  <c r="M61" i="17"/>
  <c r="I43" i="18"/>
  <c r="J43" i="18"/>
  <c r="E28" i="17"/>
  <c r="M28" i="17"/>
  <c r="E24" i="17"/>
  <c r="M24" i="17"/>
  <c r="P5" i="17"/>
  <c r="D16" i="17"/>
  <c r="L16" i="17"/>
  <c r="E21" i="17"/>
  <c r="M21" i="17"/>
  <c r="E35" i="17"/>
  <c r="M35" i="17"/>
  <c r="E29" i="17"/>
  <c r="M29" i="17"/>
  <c r="M2" i="18"/>
  <c r="N8" i="18"/>
  <c r="O8" i="18"/>
  <c r="D17" i="17"/>
  <c r="L17" i="17"/>
  <c r="N53" i="18"/>
  <c r="O50" i="18"/>
  <c r="O14" i="18"/>
  <c r="E44" i="17"/>
  <c r="M44" i="17"/>
  <c r="J3" i="18"/>
  <c r="C50" i="17"/>
  <c r="K50" i="17"/>
  <c r="E51" i="17"/>
  <c r="M51" i="17"/>
  <c r="O53" i="18"/>
  <c r="E31" i="17"/>
  <c r="M31" i="17"/>
  <c r="D33" i="17"/>
  <c r="L33" i="17"/>
  <c r="N24" i="18"/>
  <c r="O24" i="18"/>
  <c r="K8" i="17"/>
  <c r="N6" i="18"/>
  <c r="O6" i="18"/>
  <c r="D15" i="17"/>
  <c r="L15" i="17"/>
  <c r="N15" i="18"/>
  <c r="N31" i="18"/>
  <c r="N2" i="18"/>
  <c r="H2" i="18"/>
  <c r="E32" i="17"/>
  <c r="M32" i="17"/>
  <c r="E62" i="17"/>
  <c r="O31" i="18"/>
  <c r="O18" i="18"/>
  <c r="O15" i="18"/>
  <c r="D7" i="17"/>
  <c r="D8" i="17"/>
  <c r="D9" i="17"/>
  <c r="L9" i="17"/>
  <c r="M14" i="17"/>
  <c r="M12" i="17"/>
  <c r="L8" i="17"/>
  <c r="E47" i="17"/>
  <c r="M47" i="17"/>
  <c r="E33" i="17"/>
  <c r="M33" i="17"/>
  <c r="E43" i="17"/>
  <c r="M43" i="17"/>
  <c r="Q5" i="17"/>
  <c r="C5" i="17"/>
  <c r="K5" i="17"/>
  <c r="O2" i="18"/>
  <c r="J2" i="18"/>
  <c r="I2" i="18"/>
  <c r="E16" i="17"/>
  <c r="M16" i="17"/>
  <c r="E15" i="17"/>
  <c r="M15" i="17"/>
  <c r="L7" i="17"/>
  <c r="E17" i="17"/>
  <c r="M17" i="17"/>
  <c r="E48" i="17"/>
  <c r="M48" i="17"/>
  <c r="E8" i="17"/>
  <c r="E7" i="17"/>
  <c r="M8" i="17"/>
  <c r="E9" i="17"/>
  <c r="M7" i="17"/>
  <c r="M9" i="17"/>
</calcChain>
</file>

<file path=xl/sharedStrings.xml><?xml version="1.0" encoding="utf-8"?>
<sst xmlns="http://schemas.openxmlformats.org/spreadsheetml/2006/main" count="448" uniqueCount="202">
  <si>
    <t>Alabama</t>
  </si>
  <si>
    <t>Alaska</t>
  </si>
  <si>
    <t>Arizona</t>
  </si>
  <si>
    <t>Arkansas</t>
  </si>
  <si>
    <t>Delaware</t>
  </si>
  <si>
    <t>Florida</t>
  </si>
  <si>
    <t>Georgia</t>
  </si>
  <si>
    <t>Illinois</t>
  </si>
  <si>
    <t>Indiana</t>
  </si>
  <si>
    <t>Iowa</t>
  </si>
  <si>
    <t>Kansas</t>
  </si>
  <si>
    <t>Louisiana</t>
  </si>
  <si>
    <t>Maine</t>
  </si>
  <si>
    <t>Michigan</t>
  </si>
  <si>
    <t>Mississippi</t>
  </si>
  <si>
    <t>Missouri</t>
  </si>
  <si>
    <t>Montana</t>
  </si>
  <si>
    <t>Nebraska</t>
  </si>
  <si>
    <t>New Hampshire</t>
  </si>
  <si>
    <t>New Jersey</t>
  </si>
  <si>
    <t>North Carolina</t>
  </si>
  <si>
    <t>North Dakota</t>
  </si>
  <si>
    <t>Ohio</t>
  </si>
  <si>
    <t>Oklahoma</t>
  </si>
  <si>
    <t>Pennsylvania</t>
  </si>
  <si>
    <t>South Carolina</t>
  </si>
  <si>
    <t>South Dakota</t>
  </si>
  <si>
    <t>Tennessee</t>
  </si>
  <si>
    <t>Texas</t>
  </si>
  <si>
    <t>Utah</t>
  </si>
  <si>
    <t>Virginia</t>
  </si>
  <si>
    <t>West Virginia</t>
  </si>
  <si>
    <t>Wisconsin</t>
  </si>
  <si>
    <t>Wyoming</t>
  </si>
  <si>
    <t>New Mexico</t>
  </si>
  <si>
    <t>Idaho</t>
  </si>
  <si>
    <t>Nevada</t>
  </si>
  <si>
    <t>California</t>
  </si>
  <si>
    <t>Colorado</t>
  </si>
  <si>
    <t>Connecticut</t>
  </si>
  <si>
    <t>District of Columbia</t>
  </si>
  <si>
    <t>Hawaii</t>
  </si>
  <si>
    <t>Kentucky</t>
  </si>
  <si>
    <t>Maryland</t>
  </si>
  <si>
    <t>Massachusetts</t>
  </si>
  <si>
    <t>Minnesota</t>
  </si>
  <si>
    <t>New York</t>
  </si>
  <si>
    <t>Oregon</t>
  </si>
  <si>
    <t>Rhode Island</t>
  </si>
  <si>
    <t>Vermont</t>
  </si>
  <si>
    <t>Washington</t>
  </si>
  <si>
    <t>Total</t>
  </si>
  <si>
    <t>State</t>
  </si>
  <si>
    <t>All States</t>
  </si>
  <si>
    <t>N/A</t>
  </si>
  <si>
    <t xml:space="preserve">Idaho             </t>
  </si>
  <si>
    <t xml:space="preserve">New Mexico        </t>
  </si>
  <si>
    <t>Plan Selections with Available Data on Financial Assistance Status</t>
  </si>
  <si>
    <t>Total Number of Individuals who have Selected a Marketplace Plan</t>
  </si>
  <si>
    <t>With Financial Assistance, Where Known</t>
  </si>
  <si>
    <t>Without Financial Assistance, Where Known</t>
  </si>
  <si>
    <t>*healthcare.gov in 2014</t>
  </si>
  <si>
    <t>*Not healthcare.gov in 2014</t>
  </si>
  <si>
    <r>
      <t>States Not Using Healthcare.gov in 2015</t>
    </r>
    <r>
      <rPr>
        <b/>
        <vertAlign val="superscript"/>
        <sz val="10"/>
        <color theme="1"/>
        <rFont val="Arial"/>
        <family val="2"/>
      </rPr>
      <t>2</t>
    </r>
  </si>
  <si>
    <t>http://aspe.hhs.gov/health/reports/2014/MarketPlaceEnrollment/Apr2014/ib_2014Apr_enrollAddendum.pdf</t>
  </si>
  <si>
    <t>statename</t>
  </si>
  <si>
    <t>Data Through</t>
  </si>
  <si>
    <t>statefip</t>
  </si>
  <si>
    <t>sub15</t>
  </si>
  <si>
    <t>subproj15</t>
  </si>
  <si>
    <t>eligproj15</t>
  </si>
  <si>
    <t>sub14</t>
  </si>
  <si>
    <t>subpct14</t>
  </si>
  <si>
    <t>total14</t>
  </si>
  <si>
    <t>total15</t>
  </si>
  <si>
    <t>subpct15</t>
  </si>
  <si>
    <t>totproj</t>
  </si>
  <si>
    <t>date15</t>
  </si>
  <si>
    <t>State(s)</t>
  </si>
  <si>
    <t>Source</t>
  </si>
  <si>
    <t>Link</t>
  </si>
  <si>
    <t>ASPE: Addendum to the Health Insurance Marketplace Summary Enrollment Report for the Initial Open Enrollment Period, May 2014</t>
  </si>
  <si>
    <t>MA Health Connector</t>
  </si>
  <si>
    <t>Maryland Health Connection</t>
  </si>
  <si>
    <t>Health Source RI</t>
  </si>
  <si>
    <t>Connect for Health CO</t>
  </si>
  <si>
    <t>All except New York, 2015 projections</t>
  </si>
  <si>
    <t>New York 2015 projections</t>
  </si>
  <si>
    <t>Marketplace Enrollment</t>
  </si>
  <si>
    <t>totproj15</t>
  </si>
  <si>
    <t>totinc15</t>
  </si>
  <si>
    <t>http://www.healthsourceri.com/press-releases/healthsource-ri-releases-enrollment-demographic-and-volume-data-through-february-23-2015/</t>
  </si>
  <si>
    <t>https://www.mahealthconnector.org/wp-content/uploads/Open_Enrollment_2015_Dashboard_022715.pdf</t>
  </si>
  <si>
    <t>unsub14</t>
  </si>
  <si>
    <t>unsub15</t>
  </si>
  <si>
    <t>unsubproj15</t>
  </si>
  <si>
    <t>ffm</t>
  </si>
  <si>
    <t>projdiff</t>
  </si>
  <si>
    <t>undetermined14</t>
  </si>
  <si>
    <t>undetermined15</t>
  </si>
  <si>
    <t>National</t>
  </si>
  <si>
    <t>http://connectforhealthco.wpengine.netdna-cdn.com/wp-content/uploads/2013/04/Enrollment-Update-Mar.pdf</t>
  </si>
  <si>
    <t>Plan Selections</t>
  </si>
  <si>
    <t>Plan Selections with Known Financial Assistance Status</t>
  </si>
  <si>
    <t>AL</t>
  </si>
  <si>
    <t>AK</t>
  </si>
  <si>
    <t>AZ</t>
  </si>
  <si>
    <t>AR</t>
  </si>
  <si>
    <t>DE</t>
  </si>
  <si>
    <t>FL</t>
  </si>
  <si>
    <t>GA</t>
  </si>
  <si>
    <t>IL</t>
  </si>
  <si>
    <t>IN</t>
  </si>
  <si>
    <t>IA</t>
  </si>
  <si>
    <t>KS</t>
  </si>
  <si>
    <t>LA</t>
  </si>
  <si>
    <t>ME</t>
  </si>
  <si>
    <t>MI</t>
  </si>
  <si>
    <t>MS</t>
  </si>
  <si>
    <t>MO</t>
  </si>
  <si>
    <t>MT</t>
  </si>
  <si>
    <t>NE</t>
  </si>
  <si>
    <t>NV</t>
  </si>
  <si>
    <t>NH</t>
  </si>
  <si>
    <t>NJ</t>
  </si>
  <si>
    <t>NM</t>
  </si>
  <si>
    <t>NC</t>
  </si>
  <si>
    <t>ND</t>
  </si>
  <si>
    <t>OH</t>
  </si>
  <si>
    <t>OK</t>
  </si>
  <si>
    <t>OR</t>
  </si>
  <si>
    <t>PA</t>
  </si>
  <si>
    <t>SC</t>
  </si>
  <si>
    <t>SD</t>
  </si>
  <si>
    <t>TN</t>
  </si>
  <si>
    <t>TX</t>
  </si>
  <si>
    <t>UT</t>
  </si>
  <si>
    <t>VA</t>
  </si>
  <si>
    <t>WV</t>
  </si>
  <si>
    <t>WI</t>
  </si>
  <si>
    <t>WY</t>
  </si>
  <si>
    <t>US</t>
  </si>
  <si>
    <t>CA</t>
  </si>
  <si>
    <t>CO</t>
  </si>
  <si>
    <t>CT</t>
  </si>
  <si>
    <t>DC</t>
  </si>
  <si>
    <t>HI</t>
  </si>
  <si>
    <t>ID</t>
  </si>
  <si>
    <t>KY</t>
  </si>
  <si>
    <t>MD</t>
  </si>
  <si>
    <t>MA</t>
  </si>
  <si>
    <t>MN</t>
  </si>
  <si>
    <t>NY</t>
  </si>
  <si>
    <t>RI</t>
  </si>
  <si>
    <t>VT</t>
  </si>
  <si>
    <t>WA</t>
  </si>
  <si>
    <t>stateabbrev</t>
  </si>
  <si>
    <t>http://aspe.hhs.gov/health/reports/2015/MarketPlaceEnrollment/Mar2015/ib_2015mar_enrollment.pdf</t>
  </si>
  <si>
    <t>Health Insurance Marketplace 2015 Open Enrollment Period: March Enrollment Report</t>
  </si>
  <si>
    <t>2014, all states</t>
  </si>
  <si>
    <t>Important 2015 data note, from ASPE report:</t>
  </si>
  <si>
    <t>2015 Plan Selections</t>
  </si>
  <si>
    <t>2014 Plan Selections</t>
  </si>
  <si>
    <t>States Using Healthcare.gov in 2015</t>
  </si>
  <si>
    <t>States Not Using Healthcare.gov in 2015</t>
  </si>
  <si>
    <t>With APTC, Where Known</t>
  </si>
  <si>
    <t>With CSR, Where Known</t>
  </si>
  <si>
    <t>Washington state reports only individuals who have both enrolled and paid for coverage (effectuated enrollment) for its report of plan selecion, thereby undercounting the true total number of plan selections in Washington</t>
  </si>
  <si>
    <t>2015, 45 states + DC</t>
  </si>
  <si>
    <t>https://www.mnsure.org/images/bd-2015-03-12-dashboard.pdf</t>
  </si>
  <si>
    <t>MNSure</t>
  </si>
  <si>
    <t>2015 Urban Institute Projections</t>
  </si>
  <si>
    <t>HIPSM-ACS 2015, Urban Institute</t>
  </si>
  <si>
    <t>HIPSM-CPS 2014, New York model, Urban Institute</t>
  </si>
  <si>
    <t>http://www.urban.org/publications/412841.html</t>
  </si>
  <si>
    <t>Covered CA - Tax Period Update</t>
  </si>
  <si>
    <t>http://news.coveredca.com/2015/04/tax-experts-team-up-with-covered.html</t>
  </si>
  <si>
    <t>http://marylandhbe.com/wp-content/uploads/2015/03/2015-Open-Enrollment-03.17.15.pdf</t>
  </si>
  <si>
    <t>**</t>
  </si>
  <si>
    <t>States Not Expanding Medicaid by Sept 2015</t>
  </si>
  <si>
    <t>States Expanding Medicaid by Sept 2015</t>
  </si>
  <si>
    <t xml:space="preserve">Centers for Medicare and Medicaid Services </t>
  </si>
  <si>
    <t>https://www.cms.gov/Newsroom/MediaReleaseDatabase/Fact-sheets/2015-Fact-sheets-items/2015-09-08.html</t>
  </si>
  <si>
    <t>2015 Effectuated enrollment, all states</t>
  </si>
  <si>
    <t>June 30, 2015</t>
  </si>
  <si>
    <t>Total Effectuated Enrollment and Financial Assistance by State</t>
  </si>
  <si>
    <t>APTC</t>
  </si>
  <si>
    <t>Percentage of</t>
  </si>
  <si>
    <t>CSR Enrollment</t>
  </si>
  <si>
    <t>Enrollment</t>
  </si>
  <si>
    <t>with APTC</t>
  </si>
  <si>
    <t>with CSR</t>
  </si>
  <si>
    <t>National Total</t>
  </si>
  <si>
    <t>CO*</t>
  </si>
  <si>
    <t xml:space="preserve">With APTC </t>
  </si>
  <si>
    <t>Without APTC</t>
  </si>
  <si>
    <r>
      <t>2015 Plan Selections</t>
    </r>
    <r>
      <rPr>
        <vertAlign val="superscript"/>
        <sz val="10"/>
        <color theme="1"/>
        <rFont val="Arial"/>
        <family val="2"/>
      </rPr>
      <t>1</t>
    </r>
  </si>
  <si>
    <t xml:space="preserve">1. See DataSources tab </t>
  </si>
  <si>
    <r>
      <t xml:space="preserve">2015 Effectuated Enrollment </t>
    </r>
    <r>
      <rPr>
        <vertAlign val="superscript"/>
        <sz val="10"/>
        <color theme="1"/>
        <rFont val="Arial"/>
        <family val="2"/>
      </rPr>
      <t>2</t>
    </r>
    <r>
      <rPr>
        <sz val="10"/>
        <color theme="1"/>
        <rFont val="Arial"/>
        <family val="2"/>
      </rPr>
      <t xml:space="preserve"> </t>
    </r>
  </si>
  <si>
    <t>% Change Relative to 2015 Plan Selections</t>
  </si>
  <si>
    <t>2015 Effectuated  Enrollment as Percentage of 2015 Urban Institute Projections</t>
  </si>
  <si>
    <t>2. CMS. June 30, 2015 Effectuated Enrollment Snapshot. https://www.cms.gov/Newsroom/MediaReleaseDatabase/Fact-sheets/2015-Fact-sheets-items/2015-09-08.html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</si>
</sst>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quot;,000&quot;"/>
    <numFmt numFmtId="166" formatCode="#,##0;#,##0"/>
    <numFmt numFmtId="167" formatCode="0.0%"/>
    <numFmt numFmtId="168" formatCode="_(* #,##0_);_(* \(#,##0\);_(* &quot;-&quot;??_);_(@_)"/>
    <numFmt numFmtId="169" formatCode="m/d/yy;@"/>
  </numFmts>
  <fonts count="1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sz val="10"/>
      <color indexed="8"/>
      <name val="Arial"/>
      <family val="2"/>
    </font>
    <font>
      <b/>
      <vertAlign val="superscript"/>
      <sz val="10"/>
      <color theme="1"/>
      <name val="Arial"/>
      <family val="2"/>
    </font>
    <font>
      <b/>
      <sz val="10"/>
      <color indexed="8"/>
      <name val="Arial"/>
      <family val="2"/>
    </font>
    <font>
      <sz val="11"/>
      <color theme="1"/>
      <name val="Calibri"/>
      <family val="2"/>
      <scheme val="minor"/>
    </font>
    <font>
      <u/>
      <sz val="11"/>
      <color theme="10"/>
      <name val="Calibri"/>
      <family val="2"/>
      <scheme val="minor"/>
    </font>
    <font>
      <u/>
      <sz val="11"/>
      <color theme="11"/>
      <name val="Calibri"/>
      <family val="2"/>
      <scheme val="minor"/>
    </font>
    <font>
      <b/>
      <sz val="11"/>
      <color rgb="FFFFFFFF"/>
      <name val="Calibri"/>
      <family val="2"/>
    </font>
    <font>
      <b/>
      <sz val="11"/>
      <color rgb="FF000000"/>
      <name val="Calibri"/>
      <family val="2"/>
    </font>
    <font>
      <sz val="11"/>
      <color rgb="FF000000"/>
      <name val="Calibri"/>
      <family val="2"/>
    </font>
    <font>
      <vertAlign val="superscript"/>
      <sz val="10"/>
      <color theme="1"/>
      <name val="Arial"/>
      <family val="2"/>
    </font>
    <font>
      <b/>
      <sz val="11"/>
      <color theme="1"/>
      <name val="Calibri"/>
      <family val="2"/>
      <scheme val="minor"/>
    </font>
  </fonts>
  <fills count="6">
    <fill>
      <patternFill patternType="none"/>
    </fill>
    <fill>
      <patternFill patternType="gray125"/>
    </fill>
    <fill>
      <patternFill patternType="solid">
        <fgColor theme="9" tint="0.79995117038483843"/>
        <bgColor indexed="64"/>
      </patternFill>
    </fill>
    <fill>
      <patternFill patternType="solid">
        <fgColor rgb="FFFFFFFF"/>
        <bgColor indexed="64"/>
      </patternFill>
    </fill>
    <fill>
      <patternFill patternType="solid">
        <fgColor rgb="FF002060"/>
        <bgColor indexed="64"/>
      </patternFill>
    </fill>
    <fill>
      <patternFill patternType="solid">
        <fgColor rgb="FFB6D6E9"/>
        <bgColor indexed="64"/>
      </patternFill>
    </fill>
  </fills>
  <borders count="4">
    <border>
      <left/>
      <right/>
      <top/>
      <bottom/>
      <diagonal/>
    </border>
    <border>
      <left/>
      <right/>
      <top/>
      <bottom style="thin">
        <color auto="1"/>
      </bottom>
      <diagonal/>
    </border>
    <border>
      <left/>
      <right/>
      <top style="thin">
        <color auto="1"/>
      </top>
      <bottom/>
      <diagonal/>
    </border>
    <border>
      <left/>
      <right/>
      <top/>
      <bottom style="double">
        <color auto="1"/>
      </bottom>
      <diagonal/>
    </border>
  </borders>
  <cellStyleXfs count="89">
    <xf numFmtId="0" fontId="0" fillId="0" borderId="0"/>
    <xf numFmtId="164"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48">
    <xf numFmtId="0" fontId="0" fillId="0" borderId="0" xfId="0"/>
    <xf numFmtId="0" fontId="4" fillId="0" borderId="0" xfId="0" applyFont="1"/>
    <xf numFmtId="0" fontId="5" fillId="0" borderId="0" xfId="0" applyFont="1"/>
    <xf numFmtId="0" fontId="4" fillId="0" borderId="1" xfId="0" applyFont="1" applyBorder="1" applyAlignment="1">
      <alignment horizontal="right"/>
    </xf>
    <xf numFmtId="0" fontId="6" fillId="0" borderId="0" xfId="0" applyNumberFormat="1" applyFont="1" applyFill="1" applyBorder="1" applyAlignment="1">
      <alignment horizontal="right" vertical="top" wrapText="1"/>
    </xf>
    <xf numFmtId="0" fontId="4" fillId="0" borderId="0" xfId="0" applyFont="1" applyBorder="1"/>
    <xf numFmtId="0" fontId="4" fillId="0" borderId="0" xfId="0" applyFont="1" applyBorder="1" applyAlignment="1">
      <alignment horizontal="right"/>
    </xf>
    <xf numFmtId="0" fontId="8" fillId="0" borderId="0" xfId="0" applyFont="1" applyBorder="1" applyAlignment="1">
      <alignment horizontal="left" vertical="top" wrapText="1"/>
    </xf>
    <xf numFmtId="166" fontId="8" fillId="0" borderId="0" xfId="0" applyNumberFormat="1" applyFont="1" applyBorder="1" applyAlignment="1">
      <alignment horizontal="right" vertical="top" wrapText="1"/>
    </xf>
    <xf numFmtId="0" fontId="8" fillId="0" borderId="0" xfId="0" applyFont="1" applyBorder="1" applyAlignment="1">
      <alignment horizontal="right" vertical="top" wrapText="1"/>
    </xf>
    <xf numFmtId="3" fontId="8" fillId="0" borderId="0" xfId="0" applyNumberFormat="1" applyFont="1" applyBorder="1" applyAlignment="1">
      <alignment horizontal="right" vertical="top" wrapText="1"/>
    </xf>
    <xf numFmtId="0" fontId="10" fillId="0" borderId="0" xfId="0" applyFont="1" applyBorder="1" applyAlignment="1">
      <alignment horizontal="left" vertical="center" wrapText="1"/>
    </xf>
    <xf numFmtId="167" fontId="8" fillId="0" borderId="0" xfId="0" applyNumberFormat="1" applyFont="1" applyBorder="1" applyAlignment="1">
      <alignment horizontal="right" vertical="top" wrapText="1"/>
    </xf>
    <xf numFmtId="167" fontId="10" fillId="0" borderId="0" xfId="0" applyNumberFormat="1" applyFont="1" applyBorder="1" applyAlignment="1">
      <alignment horizontal="right" vertical="top" wrapText="1"/>
    </xf>
    <xf numFmtId="167" fontId="4" fillId="0" borderId="0" xfId="0" applyNumberFormat="1" applyFont="1" applyBorder="1" applyAlignment="1">
      <alignment horizontal="right"/>
    </xf>
    <xf numFmtId="0" fontId="4" fillId="0" borderId="0" xfId="0" applyFont="1" applyBorder="1" applyAlignment="1">
      <alignment wrapText="1"/>
    </xf>
    <xf numFmtId="0" fontId="4" fillId="0" borderId="0" xfId="0" applyFont="1" applyBorder="1" applyAlignment="1">
      <alignment horizontal="right" wrapText="1"/>
    </xf>
    <xf numFmtId="0" fontId="8" fillId="2" borderId="0" xfId="0" applyFont="1" applyFill="1" applyBorder="1" applyAlignment="1">
      <alignment horizontal="left" vertical="top" wrapText="1"/>
    </xf>
    <xf numFmtId="0" fontId="4" fillId="0" borderId="1" xfId="0" applyFont="1" applyBorder="1"/>
    <xf numFmtId="169" fontId="4" fillId="0" borderId="0" xfId="0" applyNumberFormat="1" applyFont="1"/>
    <xf numFmtId="0" fontId="4" fillId="0" borderId="0" xfId="0" applyNumberFormat="1" applyFont="1"/>
    <xf numFmtId="2" fontId="4" fillId="0" borderId="0" xfId="0" applyNumberFormat="1" applyFont="1"/>
    <xf numFmtId="0" fontId="4" fillId="0" borderId="1" xfId="0" applyFont="1" applyBorder="1" applyAlignment="1">
      <alignment wrapText="1"/>
    </xf>
    <xf numFmtId="0" fontId="4" fillId="0" borderId="0" xfId="0" applyFont="1" applyAlignment="1">
      <alignment wrapText="1"/>
    </xf>
    <xf numFmtId="14" fontId="4" fillId="0" borderId="0" xfId="0" applyNumberFormat="1" applyFont="1" applyBorder="1"/>
    <xf numFmtId="14" fontId="4" fillId="0" borderId="0" xfId="0" applyNumberFormat="1" applyFont="1"/>
    <xf numFmtId="0" fontId="5" fillId="0" borderId="0" xfId="0" applyNumberFormat="1" applyFont="1"/>
    <xf numFmtId="168" fontId="4" fillId="0" borderId="0" xfId="1" applyNumberFormat="1" applyFont="1" applyBorder="1" applyAlignment="1">
      <alignment horizontal="right" wrapText="1"/>
    </xf>
    <xf numFmtId="14" fontId="8" fillId="0" borderId="0" xfId="0" applyNumberFormat="1" applyFont="1" applyBorder="1" applyAlignment="1">
      <alignment horizontal="left" vertical="top" wrapText="1"/>
    </xf>
    <xf numFmtId="168" fontId="8" fillId="0" borderId="0" xfId="1" applyNumberFormat="1" applyFont="1" applyBorder="1" applyAlignment="1">
      <alignment horizontal="right" vertical="top" wrapText="1"/>
    </xf>
    <xf numFmtId="9" fontId="8" fillId="0" borderId="0" xfId="0" applyNumberFormat="1" applyFont="1" applyBorder="1" applyAlignment="1">
      <alignment horizontal="right" vertical="top" wrapText="1"/>
    </xf>
    <xf numFmtId="0" fontId="8" fillId="0" borderId="0" xfId="0" applyFont="1" applyBorder="1" applyAlignment="1">
      <alignment horizontal="left" vertical="top"/>
    </xf>
    <xf numFmtId="14" fontId="8" fillId="0" borderId="0" xfId="0" applyNumberFormat="1" applyFont="1" applyBorder="1" applyAlignment="1">
      <alignment horizontal="left" vertical="top"/>
    </xf>
    <xf numFmtId="168" fontId="8" fillId="0" borderId="0" xfId="1" applyNumberFormat="1" applyFont="1" applyBorder="1" applyAlignment="1">
      <alignment horizontal="left" vertical="top"/>
    </xf>
    <xf numFmtId="167" fontId="8" fillId="0" borderId="0" xfId="0" applyNumberFormat="1" applyFont="1" applyBorder="1" applyAlignment="1">
      <alignment horizontal="right" vertical="top"/>
    </xf>
    <xf numFmtId="168" fontId="8" fillId="0" borderId="0" xfId="1" applyNumberFormat="1" applyFont="1" applyBorder="1" applyAlignment="1">
      <alignment horizontal="right" vertical="top"/>
    </xf>
    <xf numFmtId="168" fontId="4" fillId="0" borderId="0" xfId="1" applyNumberFormat="1" applyFont="1" applyBorder="1" applyAlignment="1">
      <alignment horizontal="right"/>
    </xf>
    <xf numFmtId="0" fontId="4" fillId="0" borderId="0" xfId="0" applyFont="1" applyFill="1"/>
    <xf numFmtId="0" fontId="4" fillId="0" borderId="0" xfId="0" applyNumberFormat="1" applyFont="1" applyFill="1"/>
    <xf numFmtId="0" fontId="4" fillId="0" borderId="0" xfId="1" applyNumberFormat="1" applyFont="1" applyFill="1" applyBorder="1"/>
    <xf numFmtId="0" fontId="4" fillId="0" borderId="1" xfId="0" applyNumberFormat="1" applyFont="1" applyBorder="1"/>
    <xf numFmtId="169" fontId="4" fillId="0" borderId="0" xfId="0" applyNumberFormat="1" applyFont="1" applyBorder="1"/>
    <xf numFmtId="0" fontId="4" fillId="0" borderId="1" xfId="1" applyNumberFormat="1" applyFont="1" applyFill="1" applyBorder="1"/>
    <xf numFmtId="0" fontId="6" fillId="0" borderId="1" xfId="0" applyNumberFormat="1" applyFont="1" applyFill="1" applyBorder="1" applyAlignment="1">
      <alignment horizontal="right" vertical="top" wrapText="1"/>
    </xf>
    <xf numFmtId="0" fontId="4" fillId="0" borderId="1" xfId="0" applyFont="1" applyFill="1" applyBorder="1"/>
    <xf numFmtId="0" fontId="4"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xf>
    <xf numFmtId="169" fontId="7" fillId="0" borderId="0" xfId="0" applyNumberFormat="1" applyFont="1"/>
    <xf numFmtId="0" fontId="5" fillId="0" borderId="0" xfId="0" applyFont="1" applyBorder="1"/>
    <xf numFmtId="168" fontId="4" fillId="0" borderId="1" xfId="1" applyNumberFormat="1" applyFont="1" applyBorder="1" applyAlignment="1">
      <alignment horizontal="right" wrapText="1"/>
    </xf>
    <xf numFmtId="0" fontId="4" fillId="0" borderId="1" xfId="0" applyFont="1" applyBorder="1" applyAlignment="1">
      <alignment horizontal="right" wrapText="1"/>
    </xf>
    <xf numFmtId="167" fontId="4" fillId="0" borderId="1" xfId="0" applyNumberFormat="1" applyFont="1" applyBorder="1" applyAlignment="1">
      <alignment horizontal="right" wrapText="1"/>
    </xf>
    <xf numFmtId="169" fontId="4" fillId="0" borderId="1" xfId="0" applyNumberFormat="1" applyFont="1" applyBorder="1"/>
    <xf numFmtId="9" fontId="8" fillId="0" borderId="0" xfId="0" applyNumberFormat="1" applyFont="1" applyFill="1" applyBorder="1" applyAlignment="1">
      <alignment horizontal="right" vertical="top" wrapText="1"/>
    </xf>
    <xf numFmtId="0" fontId="5" fillId="0" borderId="0" xfId="0" applyFont="1" applyFill="1"/>
    <xf numFmtId="0" fontId="5" fillId="0" borderId="0" xfId="0" applyNumberFormat="1" applyFont="1" applyFill="1"/>
    <xf numFmtId="3" fontId="3" fillId="0" borderId="0" xfId="0" applyNumberFormat="1" applyFont="1" applyBorder="1"/>
    <xf numFmtId="0" fontId="3" fillId="0" borderId="0" xfId="0" applyFont="1" applyBorder="1"/>
    <xf numFmtId="0" fontId="3" fillId="0" borderId="0" xfId="0" applyFont="1" applyBorder="1" applyAlignment="1">
      <alignment horizontal="right"/>
    </xf>
    <xf numFmtId="165" fontId="5" fillId="0" borderId="0" xfId="0" applyNumberFormat="1" applyFont="1" applyBorder="1"/>
    <xf numFmtId="165" fontId="3" fillId="0" borderId="0" xfId="0" applyNumberFormat="1" applyFont="1" applyBorder="1"/>
    <xf numFmtId="0" fontId="3" fillId="0" borderId="0" xfId="0" applyNumberFormat="1" applyFont="1" applyBorder="1"/>
    <xf numFmtId="167" fontId="3" fillId="0" borderId="0" xfId="0" applyNumberFormat="1" applyFont="1" applyBorder="1"/>
    <xf numFmtId="0" fontId="3" fillId="0" borderId="0" xfId="0" applyFont="1" applyBorder="1" applyAlignment="1">
      <alignment horizontal="left" indent="1"/>
    </xf>
    <xf numFmtId="3" fontId="0" fillId="0" borderId="0" xfId="0" applyNumberFormat="1"/>
    <xf numFmtId="0" fontId="3" fillId="0" borderId="0" xfId="0" applyFont="1" applyBorder="1" applyAlignment="1">
      <alignment horizontal="left" wrapText="1"/>
    </xf>
    <xf numFmtId="0" fontId="3" fillId="0" borderId="0" xfId="0" applyFont="1" applyBorder="1" applyAlignment="1">
      <alignment horizontal="left" vertical="center" wrapText="1"/>
    </xf>
    <xf numFmtId="3" fontId="3" fillId="0" borderId="0" xfId="0" applyNumberFormat="1" applyFont="1" applyBorder="1" applyAlignment="1">
      <alignment horizontal="left" vertical="center" wrapText="1"/>
    </xf>
    <xf numFmtId="0" fontId="5" fillId="0" borderId="0" xfId="0" applyFont="1" applyBorder="1" applyAlignment="1">
      <alignment wrapText="1"/>
    </xf>
    <xf numFmtId="0" fontId="3" fillId="0" borderId="0" xfId="0" applyFont="1" applyBorder="1" applyAlignment="1">
      <alignment wrapText="1"/>
    </xf>
    <xf numFmtId="0" fontId="0" fillId="0" borderId="0" xfId="0" applyAlignment="1">
      <alignment wrapText="1"/>
    </xf>
    <xf numFmtId="9" fontId="5" fillId="0" borderId="0" xfId="74" applyFont="1" applyBorder="1"/>
    <xf numFmtId="0" fontId="2" fillId="0" borderId="0" xfId="0" applyFont="1" applyBorder="1" applyAlignment="1">
      <alignment horizontal="left" vertical="center" wrapText="1"/>
    </xf>
    <xf numFmtId="165" fontId="3" fillId="0" borderId="0" xfId="0" applyNumberFormat="1" applyFont="1" applyBorder="1" applyAlignment="1">
      <alignment wrapText="1"/>
    </xf>
    <xf numFmtId="3" fontId="3" fillId="0" borderId="0" xfId="0" applyNumberFormat="1" applyFont="1" applyBorder="1" applyAlignment="1">
      <alignment wrapText="1"/>
    </xf>
    <xf numFmtId="0" fontId="2" fillId="0" borderId="0" xfId="0" applyFont="1" applyBorder="1" applyAlignment="1">
      <alignment horizontal="center" wrapText="1"/>
    </xf>
    <xf numFmtId="14" fontId="5" fillId="0" borderId="0" xfId="0" applyNumberFormat="1" applyFont="1" applyBorder="1"/>
    <xf numFmtId="14" fontId="3" fillId="0" borderId="0" xfId="0" applyNumberFormat="1" applyFont="1" applyBorder="1"/>
    <xf numFmtId="169" fontId="2" fillId="0" borderId="3" xfId="0" applyNumberFormat="1" applyFont="1" applyBorder="1" applyAlignment="1">
      <alignment wrapText="1"/>
    </xf>
    <xf numFmtId="165"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2" fillId="0" borderId="3" xfId="0" applyFont="1" applyBorder="1" applyAlignment="1">
      <alignment horizontal="left" vertical="center" wrapText="1"/>
    </xf>
    <xf numFmtId="167" fontId="3" fillId="0" borderId="3" xfId="0" applyNumberFormat="1" applyFont="1" applyBorder="1" applyAlignment="1">
      <alignment horizontal="left" vertical="center" wrapText="1"/>
    </xf>
    <xf numFmtId="9" fontId="5" fillId="0" borderId="0" xfId="74" applyFont="1" applyBorder="1" applyAlignment="1">
      <alignment vertical="center"/>
    </xf>
    <xf numFmtId="3" fontId="5" fillId="0" borderId="0" xfId="74" applyNumberFormat="1" applyFont="1" applyBorder="1" applyAlignment="1">
      <alignment vertical="center"/>
    </xf>
    <xf numFmtId="0" fontId="5" fillId="0" borderId="0" xfId="0" applyFont="1" applyBorder="1" applyAlignment="1">
      <alignment vertical="center"/>
    </xf>
    <xf numFmtId="165" fontId="5" fillId="0" borderId="0" xfId="0" applyNumberFormat="1" applyFont="1" applyBorder="1" applyAlignment="1">
      <alignment vertical="center"/>
    </xf>
    <xf numFmtId="0" fontId="3" fillId="0" borderId="0" xfId="0" applyFont="1" applyBorder="1" applyAlignment="1">
      <alignment vertical="center"/>
    </xf>
    <xf numFmtId="0" fontId="0" fillId="0" borderId="0" xfId="0" applyAlignment="1">
      <alignment vertical="center"/>
    </xf>
    <xf numFmtId="165" fontId="3" fillId="0" borderId="0" xfId="0" applyNumberFormat="1" applyFont="1" applyBorder="1" applyAlignment="1">
      <alignment vertical="center"/>
    </xf>
    <xf numFmtId="3" fontId="3" fillId="0" borderId="0" xfId="0" applyNumberFormat="1" applyFont="1" applyBorder="1" applyAlignment="1">
      <alignment vertical="center"/>
    </xf>
    <xf numFmtId="0" fontId="2" fillId="0" borderId="0" xfId="0" applyFont="1" applyAlignment="1">
      <alignment wrapText="1"/>
    </xf>
    <xf numFmtId="0" fontId="15" fillId="5" borderId="0" xfId="0" applyFont="1" applyFill="1" applyBorder="1" applyAlignment="1">
      <alignment vertical="center" wrapText="1"/>
    </xf>
    <xf numFmtId="0" fontId="0" fillId="5" borderId="0" xfId="0" applyFill="1" applyBorder="1" applyAlignment="1">
      <alignment wrapText="1"/>
    </xf>
    <xf numFmtId="0" fontId="15" fillId="3" borderId="0" xfId="0" applyFont="1" applyFill="1" applyBorder="1" applyAlignment="1">
      <alignment horizontal="center" vertical="center"/>
    </xf>
    <xf numFmtId="3" fontId="15" fillId="3" borderId="0" xfId="0" applyNumberFormat="1" applyFont="1" applyFill="1" applyBorder="1" applyAlignment="1">
      <alignment vertical="center"/>
    </xf>
    <xf numFmtId="10" fontId="15" fillId="3" borderId="0" xfId="0" applyNumberFormat="1" applyFont="1" applyFill="1" applyBorder="1" applyAlignment="1">
      <alignment vertical="center"/>
    </xf>
    <xf numFmtId="0" fontId="16" fillId="3" borderId="0" xfId="0" applyFont="1" applyFill="1" applyBorder="1" applyAlignment="1">
      <alignment horizontal="center" vertical="center"/>
    </xf>
    <xf numFmtId="3" fontId="16" fillId="3" borderId="0" xfId="0" applyNumberFormat="1" applyFont="1" applyFill="1" applyBorder="1" applyAlignment="1">
      <alignment vertical="center"/>
    </xf>
    <xf numFmtId="10" fontId="16" fillId="3" borderId="0" xfId="0" applyNumberFormat="1" applyFont="1" applyFill="1" applyBorder="1" applyAlignment="1">
      <alignment vertical="center"/>
    </xf>
    <xf numFmtId="0" fontId="16" fillId="3" borderId="0" xfId="0" applyFont="1" applyFill="1" applyBorder="1" applyAlignment="1">
      <alignment vertical="center"/>
    </xf>
    <xf numFmtId="0" fontId="0" fillId="0" borderId="0" xfId="0" applyBorder="1"/>
    <xf numFmtId="0" fontId="2" fillId="0" borderId="0" xfId="0" applyFont="1" applyBorder="1" applyAlignment="1">
      <alignment horizontal="center" vertical="center" wrapText="1"/>
    </xf>
    <xf numFmtId="0" fontId="1" fillId="0" borderId="3" xfId="0" applyFont="1" applyBorder="1" applyAlignment="1">
      <alignment horizontal="left" vertical="center" wrapText="1"/>
    </xf>
    <xf numFmtId="14" fontId="3" fillId="0" borderId="1" xfId="0" applyNumberFormat="1" applyFont="1" applyBorder="1"/>
    <xf numFmtId="165" fontId="3" fillId="0" borderId="1" xfId="0" applyNumberFormat="1" applyFont="1" applyBorder="1"/>
    <xf numFmtId="0" fontId="3" fillId="0" borderId="1" xfId="0" applyFont="1" applyBorder="1"/>
    <xf numFmtId="167" fontId="3" fillId="0" borderId="1" xfId="0" applyNumberFormat="1" applyFont="1" applyBorder="1"/>
    <xf numFmtId="3" fontId="3" fillId="0" borderId="1" xfId="0" applyNumberFormat="1" applyFont="1" applyBorder="1"/>
    <xf numFmtId="0" fontId="1" fillId="0" borderId="0" xfId="0" applyFont="1" applyBorder="1"/>
    <xf numFmtId="0" fontId="1" fillId="0" borderId="0" xfId="0" applyFont="1"/>
    <xf numFmtId="169" fontId="2" fillId="0" borderId="0" xfId="0" applyNumberFormat="1" applyFont="1" applyBorder="1" applyAlignment="1">
      <alignment horizontal="center" wrapText="1"/>
    </xf>
    <xf numFmtId="165" fontId="5" fillId="0" borderId="0" xfId="0" applyNumberFormat="1" applyFont="1" applyBorder="1" applyAlignment="1">
      <alignment horizontal="center"/>
    </xf>
    <xf numFmtId="0" fontId="3" fillId="0" borderId="0" xfId="0" applyFont="1" applyBorder="1" applyAlignment="1">
      <alignment horizontal="center"/>
    </xf>
    <xf numFmtId="9" fontId="5" fillId="0" borderId="0" xfId="74" applyFont="1" applyBorder="1" applyAlignment="1">
      <alignment horizontal="center"/>
    </xf>
    <xf numFmtId="167" fontId="5" fillId="0" borderId="0" xfId="0" applyNumberFormat="1" applyFont="1" applyBorder="1" applyAlignment="1">
      <alignment horizontal="center"/>
    </xf>
    <xf numFmtId="165" fontId="3" fillId="0" borderId="0" xfId="0" applyNumberFormat="1" applyFont="1" applyBorder="1" applyAlignment="1">
      <alignment horizontal="center"/>
    </xf>
    <xf numFmtId="169" fontId="2"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9" fontId="5" fillId="0" borderId="0" xfId="74" applyFont="1" applyBorder="1" applyAlignment="1">
      <alignment horizontal="center" vertical="center"/>
    </xf>
    <xf numFmtId="0" fontId="3" fillId="0" borderId="0" xfId="0" applyFont="1" applyBorder="1" applyAlignment="1">
      <alignment horizontal="center" vertical="center"/>
    </xf>
    <xf numFmtId="167" fontId="5" fillId="0" borderId="0" xfId="0" applyNumberFormat="1" applyFont="1" applyBorder="1" applyAlignment="1">
      <alignment horizontal="center" vertical="center"/>
    </xf>
    <xf numFmtId="165" fontId="3" fillId="0" borderId="0" xfId="0" applyNumberFormat="1" applyFont="1" applyBorder="1" applyAlignment="1">
      <alignment horizontal="center" vertical="center"/>
    </xf>
    <xf numFmtId="9" fontId="2" fillId="0" borderId="0" xfId="74" applyFont="1" applyBorder="1" applyAlignment="1">
      <alignment horizontal="center" vertical="center"/>
    </xf>
    <xf numFmtId="167" fontId="2" fillId="0" borderId="0" xfId="0" applyNumberFormat="1" applyFont="1" applyBorder="1" applyAlignment="1">
      <alignment horizontal="center" vertical="center"/>
    </xf>
    <xf numFmtId="165" fontId="3" fillId="0" borderId="0" xfId="0" applyNumberFormat="1" applyFont="1" applyBorder="1" applyAlignment="1">
      <alignment horizontal="center" wrapText="1"/>
    </xf>
    <xf numFmtId="0" fontId="3" fillId="0" borderId="0" xfId="0" applyFont="1" applyBorder="1" applyAlignment="1">
      <alignment horizontal="center" wrapText="1"/>
    </xf>
    <xf numFmtId="167" fontId="2" fillId="0" borderId="0" xfId="0" applyNumberFormat="1" applyFont="1" applyBorder="1" applyAlignment="1">
      <alignment horizontal="center"/>
    </xf>
    <xf numFmtId="3" fontId="3" fillId="0" borderId="0" xfId="0" applyNumberFormat="1" applyFont="1" applyBorder="1" applyAlignment="1">
      <alignment horizontal="center"/>
    </xf>
    <xf numFmtId="9" fontId="2" fillId="0" borderId="0" xfId="74" applyFont="1" applyBorder="1" applyAlignment="1">
      <alignment horizontal="center"/>
    </xf>
    <xf numFmtId="0" fontId="2" fillId="0" borderId="0" xfId="0" applyFont="1" applyBorder="1" applyAlignment="1">
      <alignment horizontal="left" vertical="center" wrapText="1" indent="1"/>
    </xf>
    <xf numFmtId="169" fontId="5" fillId="0" borderId="0" xfId="0" applyNumberFormat="1" applyFont="1" applyBorder="1" applyAlignment="1">
      <alignment horizontal="center" wrapText="1"/>
    </xf>
    <xf numFmtId="0" fontId="5" fillId="0" borderId="0" xfId="0" applyFont="1" applyBorder="1" applyAlignment="1">
      <alignment horizontal="center"/>
    </xf>
    <xf numFmtId="0" fontId="18" fillId="0" borderId="0" xfId="0" applyFont="1"/>
    <xf numFmtId="3" fontId="5" fillId="0" borderId="0" xfId="0" applyNumberFormat="1" applyFont="1" applyBorder="1"/>
    <xf numFmtId="0" fontId="5" fillId="0" borderId="0" xfId="0" applyFont="1" applyBorder="1" applyAlignment="1">
      <alignment horizontal="left"/>
    </xf>
    <xf numFmtId="0" fontId="1" fillId="0" borderId="2" xfId="0" applyFont="1" applyBorder="1" applyAlignment="1">
      <alignment horizontal="center" vertical="center"/>
    </xf>
    <xf numFmtId="0" fontId="3" fillId="0" borderId="2" xfId="0" applyFont="1" applyBorder="1" applyAlignment="1">
      <alignment horizontal="center" vertical="center"/>
    </xf>
    <xf numFmtId="165" fontId="3" fillId="0" borderId="2" xfId="0" applyNumberFormat="1" applyFont="1" applyBorder="1" applyAlignment="1">
      <alignment horizontal="center" vertical="center"/>
    </xf>
    <xf numFmtId="167" fontId="1"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0" fillId="4" borderId="0" xfId="0" applyFill="1" applyBorder="1" applyAlignment="1">
      <alignment wrapText="1"/>
    </xf>
    <xf numFmtId="0" fontId="14" fillId="4" borderId="0" xfId="0" applyFont="1" applyFill="1" applyBorder="1" applyAlignment="1">
      <alignment horizontal="center" vertical="center" wrapText="1"/>
    </xf>
    <xf numFmtId="0" fontId="15" fillId="5" borderId="0" xfId="0" applyFont="1" applyFill="1" applyBorder="1" applyAlignment="1">
      <alignment horizontal="center" vertical="center"/>
    </xf>
    <xf numFmtId="0" fontId="15" fillId="5" borderId="0" xfId="0" applyFont="1" applyFill="1" applyBorder="1" applyAlignment="1">
      <alignment vertical="center"/>
    </xf>
  </cellXfs>
  <cellStyles count="89">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2"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Percent" xfId="74" builtinId="5"/>
  </cellStyles>
  <dxfs count="0"/>
  <tableStyles count="0" defaultTableStyle="TableStyleMedium2" defaultPivotStyle="PivotStyleLight16"/>
  <colors>
    <mruColors>
      <color rgb="FF1696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P68"/>
  <sheetViews>
    <sheetView tabSelected="1" zoomScale="80" zoomScaleNormal="80" zoomScalePageLayoutView="80" workbookViewId="0">
      <selection activeCell="Z11" sqref="Z11"/>
    </sheetView>
  </sheetViews>
  <sheetFormatPr baseColWidth="10" defaultColWidth="8.6640625" defaultRowHeight="12" x14ac:dyDescent="0"/>
  <cols>
    <col min="1" max="1" width="37.83203125" style="58" customWidth="1"/>
    <col min="2" max="2" width="9.83203125" style="78" bestFit="1" customWidth="1"/>
    <col min="3" max="3" width="11.5" style="61" customWidth="1"/>
    <col min="4" max="4" width="12" style="61" customWidth="1"/>
    <col min="5" max="5" width="13.1640625" style="61" customWidth="1"/>
    <col min="6" max="6" width="5.83203125" style="58" customWidth="1"/>
    <col min="7" max="7" width="10" style="58" customWidth="1"/>
    <col min="8" max="8" width="10.5" style="58" customWidth="1"/>
    <col min="9" max="9" width="11.6640625" style="58" customWidth="1"/>
    <col min="10" max="10" width="4.33203125" style="58" customWidth="1"/>
    <col min="11" max="11" width="7.83203125" style="58" customWidth="1"/>
    <col min="12" max="12" width="10.1640625" style="58" customWidth="1"/>
    <col min="13" max="13" width="8" style="58" customWidth="1"/>
    <col min="14" max="14" width="5.33203125" style="58" customWidth="1"/>
    <col min="15" max="15" width="11.1640625" style="61" customWidth="1"/>
    <col min="16" max="16" width="10.83203125" style="61" customWidth="1"/>
    <col min="17" max="17" width="12.5" style="61" customWidth="1"/>
    <col min="18" max="18" width="5.33203125" style="58" customWidth="1"/>
    <col min="19" max="19" width="11" style="63" customWidth="1"/>
    <col min="20" max="20" width="10.5" style="63" customWidth="1"/>
    <col min="21" max="21" width="9.83203125" style="63" customWidth="1"/>
    <col min="22" max="24" width="12.5" style="58" customWidth="1"/>
    <col min="25" max="25" width="4.6640625" style="58" customWidth="1"/>
    <col min="26" max="26" width="12.33203125" style="57" customWidth="1"/>
    <col min="27" max="27" width="10.5" style="57" customWidth="1"/>
    <col min="28" max="28" width="12.5" style="57" customWidth="1"/>
    <col min="29" max="16384" width="8.6640625" style="58"/>
  </cols>
  <sheetData>
    <row r="1" spans="1:42">
      <c r="A1" s="136" t="s">
        <v>88</v>
      </c>
      <c r="B1" s="136"/>
      <c r="C1" s="136"/>
      <c r="D1" s="136"/>
      <c r="E1" s="136"/>
      <c r="F1" s="136"/>
      <c r="G1" s="136"/>
      <c r="H1" s="136"/>
      <c r="I1" s="136"/>
      <c r="J1" s="136"/>
      <c r="K1" s="136"/>
      <c r="L1" s="136"/>
      <c r="M1" s="136"/>
    </row>
    <row r="2" spans="1:42">
      <c r="C2" s="62"/>
    </row>
    <row r="3" spans="1:42" ht="40" customHeight="1">
      <c r="B3" s="137" t="s">
        <v>196</v>
      </c>
      <c r="C3" s="138"/>
      <c r="D3" s="138"/>
      <c r="E3" s="138"/>
      <c r="F3" s="88"/>
      <c r="G3" s="137" t="s">
        <v>198</v>
      </c>
      <c r="H3" s="138"/>
      <c r="I3" s="138"/>
      <c r="J3" s="88"/>
      <c r="K3" s="142" t="s">
        <v>199</v>
      </c>
      <c r="L3" s="143"/>
      <c r="M3" s="143"/>
      <c r="N3" s="103"/>
      <c r="O3" s="139" t="s">
        <v>171</v>
      </c>
      <c r="P3" s="139"/>
      <c r="Q3" s="139"/>
      <c r="R3" s="88"/>
      <c r="S3" s="140" t="s">
        <v>200</v>
      </c>
      <c r="T3" s="141"/>
      <c r="U3" s="141"/>
      <c r="V3" s="76"/>
      <c r="W3" s="76"/>
      <c r="X3" s="76"/>
    </row>
    <row r="4" spans="1:42" s="67" customFormat="1" ht="30" customHeight="1" thickBot="1">
      <c r="B4" s="79"/>
      <c r="C4" s="80" t="s">
        <v>51</v>
      </c>
      <c r="D4" s="104" t="s">
        <v>194</v>
      </c>
      <c r="E4" s="104" t="s">
        <v>195</v>
      </c>
      <c r="G4" s="81" t="s">
        <v>51</v>
      </c>
      <c r="H4" s="104" t="s">
        <v>194</v>
      </c>
      <c r="I4" s="104" t="s">
        <v>195</v>
      </c>
      <c r="K4" s="82" t="s">
        <v>51</v>
      </c>
      <c r="L4" s="104" t="s">
        <v>194</v>
      </c>
      <c r="M4" s="104" t="s">
        <v>195</v>
      </c>
      <c r="N4" s="73"/>
      <c r="O4" s="80" t="s">
        <v>51</v>
      </c>
      <c r="P4" s="104" t="s">
        <v>194</v>
      </c>
      <c r="Q4" s="104" t="s">
        <v>195</v>
      </c>
      <c r="S4" s="83" t="s">
        <v>51</v>
      </c>
      <c r="T4" s="104" t="s">
        <v>194</v>
      </c>
      <c r="U4" s="104" t="s">
        <v>195</v>
      </c>
      <c r="V4" s="73"/>
      <c r="W4" s="73"/>
      <c r="X4" s="73"/>
      <c r="Z4" s="68"/>
      <c r="AA4" s="68"/>
      <c r="AB4" s="68"/>
    </row>
    <row r="5" spans="1:42" s="49" customFormat="1" ht="13" thickTop="1">
      <c r="A5" s="49" t="s">
        <v>53</v>
      </c>
      <c r="B5" s="132"/>
      <c r="C5" s="113">
        <f>C7+C50</f>
        <v>11715422</v>
      </c>
      <c r="D5" s="113"/>
      <c r="E5" s="113"/>
      <c r="F5" s="133"/>
      <c r="G5" s="113">
        <f>G7+G50</f>
        <v>9949079</v>
      </c>
      <c r="H5" s="113"/>
      <c r="I5" s="113"/>
      <c r="J5" s="113"/>
      <c r="K5" s="115">
        <f>(G5-C5)/C5</f>
        <v>-0.15077075328571177</v>
      </c>
      <c r="L5" s="115"/>
      <c r="M5" s="115"/>
      <c r="N5" s="115"/>
      <c r="O5" s="113">
        <f>O7+O50</f>
        <v>10858170.044</v>
      </c>
      <c r="P5" s="113">
        <f t="shared" ref="P5:Q5" si="0">P7+P50</f>
        <v>7045264.9858000008</v>
      </c>
      <c r="Q5" s="113">
        <f t="shared" si="0"/>
        <v>3812905.0581999999</v>
      </c>
      <c r="R5" s="133"/>
      <c r="S5" s="116">
        <f>(G5-O5)/O5</f>
        <v>-8.3724148757676226E-2</v>
      </c>
      <c r="T5" s="116"/>
      <c r="U5" s="116"/>
      <c r="V5" s="72"/>
      <c r="W5" s="72"/>
      <c r="X5" s="72"/>
      <c r="Z5" s="60"/>
      <c r="AA5" s="60"/>
      <c r="AB5" s="60"/>
    </row>
    <row r="6" spans="1:42">
      <c r="A6" s="59"/>
      <c r="B6" s="112"/>
      <c r="C6" s="117"/>
      <c r="D6" s="117"/>
      <c r="E6" s="117"/>
      <c r="F6" s="114"/>
      <c r="G6" s="114"/>
      <c r="H6" s="114"/>
      <c r="I6" s="114"/>
      <c r="J6" s="114"/>
      <c r="K6" s="115"/>
      <c r="L6" s="115"/>
      <c r="M6" s="115"/>
      <c r="N6" s="115"/>
      <c r="O6" s="117"/>
      <c r="P6" s="117"/>
      <c r="Q6" s="117"/>
      <c r="R6" s="114"/>
      <c r="S6" s="116"/>
      <c r="T6" s="116"/>
      <c r="U6" s="116"/>
      <c r="V6" s="72"/>
      <c r="W6" s="72"/>
      <c r="X6" s="72"/>
    </row>
    <row r="7" spans="1:42" s="88" customFormat="1" ht="14">
      <c r="A7" s="86" t="s">
        <v>163</v>
      </c>
      <c r="B7" s="118">
        <v>42185</v>
      </c>
      <c r="C7" s="119">
        <f>SUM(C12:C48)</f>
        <v>8838291</v>
      </c>
      <c r="D7" s="119">
        <f>SUM(D12:D48)</f>
        <v>7694934.3999999994</v>
      </c>
      <c r="E7" s="119">
        <f>SUM(E12:E48)</f>
        <v>1143356.5999999999</v>
      </c>
      <c r="F7" s="119"/>
      <c r="G7" s="119">
        <f>SUM(G12:G48)</f>
        <v>7215873</v>
      </c>
      <c r="H7" s="119">
        <f>SUM(H12:H48)</f>
        <v>6183454</v>
      </c>
      <c r="I7" s="119">
        <f>SUM(I12:I48)</f>
        <v>1032419</v>
      </c>
      <c r="J7" s="119"/>
      <c r="K7" s="120">
        <f t="shared" ref="K7:M9" si="1">(G7-C7)/C7</f>
        <v>-0.18356693618709771</v>
      </c>
      <c r="L7" s="120">
        <f t="shared" si="1"/>
        <v>-0.19642537823324388</v>
      </c>
      <c r="M7" s="120">
        <f t="shared" si="1"/>
        <v>-9.7027996339899447E-2</v>
      </c>
      <c r="N7" s="120"/>
      <c r="O7" s="117">
        <f>SUM(O12:O48)</f>
        <v>7631214.0810000002</v>
      </c>
      <c r="P7" s="117">
        <f>SUM(P12:P48)</f>
        <v>5084307.4880000008</v>
      </c>
      <c r="Q7" s="117">
        <f>SUM(Q12:Q48)</f>
        <v>2546906.5929999999</v>
      </c>
      <c r="R7" s="121"/>
      <c r="S7" s="122">
        <f t="shared" ref="S7:S9" si="2">(G7-O7)/O7</f>
        <v>-5.4426605857396365E-2</v>
      </c>
      <c r="T7" s="122">
        <f t="shared" ref="T7:U9" si="3">(H7-P7)/P7</f>
        <v>0.21618411447266089</v>
      </c>
      <c r="U7" s="122">
        <f t="shared" si="3"/>
        <v>-0.59463805903305067</v>
      </c>
      <c r="V7" s="84"/>
      <c r="W7" s="84"/>
      <c r="X7" s="84"/>
      <c r="Y7" s="84"/>
      <c r="Z7" s="87"/>
      <c r="AA7" s="87"/>
      <c r="AB7" s="87"/>
      <c r="AK7" s="89"/>
      <c r="AL7" s="89"/>
    </row>
    <row r="8" spans="1:42" s="88" customFormat="1" ht="14">
      <c r="A8" s="131" t="s">
        <v>179</v>
      </c>
      <c r="B8" s="118">
        <v>42185</v>
      </c>
      <c r="C8" s="123">
        <f>C12+C17+C18+C22+C23+C24+C26+C27+C28+C29+C34+C37+C40+C41+C42+C43+C44+C45+C47+C48</f>
        <v>6261699</v>
      </c>
      <c r="D8" s="123">
        <f t="shared" ref="D8:I8" si="4">D12+D17+D18+D22+D23+D24+D26+D27+D28+D29+D34+D37+D40+D41+D42+D43+D44+D45+D47+D48</f>
        <v>5569491.6199999992</v>
      </c>
      <c r="E8" s="123">
        <f t="shared" si="4"/>
        <v>692207.37999999989</v>
      </c>
      <c r="F8" s="123"/>
      <c r="G8" s="123">
        <f>G12+G17+G18+G22+G23+G24+G26+G27+G28+G29+G34+G37+G40+G41+G42+G43+G44+G45+G47+G48</f>
        <v>5094042</v>
      </c>
      <c r="H8" s="123">
        <f t="shared" si="4"/>
        <v>4480004</v>
      </c>
      <c r="I8" s="123">
        <f t="shared" si="4"/>
        <v>614038</v>
      </c>
      <c r="J8" s="123"/>
      <c r="K8" s="124">
        <f>(G8-C8)/C8</f>
        <v>-0.18647606663942168</v>
      </c>
      <c r="L8" s="124">
        <f t="shared" si="1"/>
        <v>-0.19561706782853536</v>
      </c>
      <c r="M8" s="124">
        <f t="shared" si="1"/>
        <v>-0.11292768938695785</v>
      </c>
      <c r="N8" s="120"/>
      <c r="O8" s="117">
        <f>O12+O17+O18+O22+O23+O24+O26+O27+O28+O29+O34+O37+O40+O41+O42+O43+O44+O45+O47+O48</f>
        <v>4936634.2530000005</v>
      </c>
      <c r="P8" s="117">
        <f t="shared" ref="P8:Q8" si="5">P12+P17+P18+P22+P23+P24+P26+P27+P28+P29+P34+P37+P40+P41+P42+P43+P44+P45+P47+P48</f>
        <v>3333770.73</v>
      </c>
      <c r="Q8" s="117">
        <f t="shared" si="5"/>
        <v>1602863.523</v>
      </c>
      <c r="R8" s="121"/>
      <c r="S8" s="122">
        <f>(G8-O8)/O8</f>
        <v>3.188564089072278E-2</v>
      </c>
      <c r="T8" s="122">
        <f t="shared" si="3"/>
        <v>0.34382486464508616</v>
      </c>
      <c r="U8" s="122">
        <f t="shared" si="3"/>
        <v>-0.61691186355608396</v>
      </c>
      <c r="V8" s="84"/>
      <c r="W8" s="85"/>
      <c r="X8" s="84"/>
      <c r="Y8" s="90"/>
      <c r="Z8" s="90"/>
      <c r="AA8" s="90"/>
      <c r="AB8" s="90"/>
      <c r="AK8" s="89"/>
      <c r="AL8" s="89"/>
      <c r="AP8" s="91"/>
    </row>
    <row r="9" spans="1:42" s="88" customFormat="1" ht="14">
      <c r="A9" s="131" t="s">
        <v>180</v>
      </c>
      <c r="B9" s="118">
        <v>42185</v>
      </c>
      <c r="C9" s="123">
        <f>C14+C13+C15+C16+C19+C21+C20+C25+C30+C31+C32+C33+C35+C36+C38+C39+C46</f>
        <v>2576592</v>
      </c>
      <c r="D9" s="123">
        <f t="shared" ref="D9:I9" si="6">D14+D13+D15+D16+D19+D21+D20+D25+D30+D31+D32+D33+D35+D36+D38+D39+D46</f>
        <v>2125442.7799999998</v>
      </c>
      <c r="E9" s="123">
        <f t="shared" si="6"/>
        <v>451149.22</v>
      </c>
      <c r="F9" s="121"/>
      <c r="G9" s="123">
        <f t="shared" si="6"/>
        <v>2121831</v>
      </c>
      <c r="H9" s="123">
        <f t="shared" si="6"/>
        <v>1703450</v>
      </c>
      <c r="I9" s="123">
        <f t="shared" si="6"/>
        <v>418381</v>
      </c>
      <c r="J9" s="123"/>
      <c r="K9" s="124">
        <f t="shared" si="1"/>
        <v>-0.17649709383557816</v>
      </c>
      <c r="L9" s="124">
        <f t="shared" si="1"/>
        <v>-0.19854346772863951</v>
      </c>
      <c r="M9" s="124">
        <f t="shared" si="1"/>
        <v>-7.2632775470608091E-2</v>
      </c>
      <c r="N9" s="120"/>
      <c r="O9" s="117">
        <f t="shared" ref="O9:Q9" si="7">O14+O13+O15+O16+O19+O21+O20+O25+O30+O31+O32+O33+O35+O36+O38+O39+O46</f>
        <v>2694579.8279999997</v>
      </c>
      <c r="P9" s="117">
        <f t="shared" si="7"/>
        <v>1750536.7579999997</v>
      </c>
      <c r="Q9" s="117">
        <f t="shared" si="7"/>
        <v>944043.07000000007</v>
      </c>
      <c r="R9" s="121"/>
      <c r="S9" s="125">
        <f t="shared" si="2"/>
        <v>-0.21255589537501718</v>
      </c>
      <c r="T9" s="125">
        <f t="shared" si="3"/>
        <v>-2.6898468589597987E-2</v>
      </c>
      <c r="U9" s="125">
        <f t="shared" si="3"/>
        <v>-0.55682000822271804</v>
      </c>
      <c r="V9" s="84"/>
      <c r="W9" s="85"/>
      <c r="X9" s="84"/>
      <c r="Z9" s="90"/>
      <c r="AA9" s="90"/>
      <c r="AB9" s="90"/>
      <c r="AK9" s="89"/>
      <c r="AL9" s="89"/>
      <c r="AP9" s="91"/>
    </row>
    <row r="10" spans="1:42" s="70" customFormat="1" ht="14">
      <c r="A10" s="66"/>
      <c r="B10" s="112"/>
      <c r="C10" s="126"/>
      <c r="D10" s="126"/>
      <c r="E10" s="126"/>
      <c r="F10" s="127"/>
      <c r="G10" s="126"/>
      <c r="H10" s="126"/>
      <c r="I10" s="126"/>
      <c r="J10" s="126"/>
      <c r="K10" s="115"/>
      <c r="L10" s="115"/>
      <c r="M10" s="115"/>
      <c r="N10" s="115"/>
      <c r="O10" s="117"/>
      <c r="P10" s="117"/>
      <c r="Q10" s="117"/>
      <c r="R10" s="127"/>
      <c r="S10" s="128"/>
      <c r="T10" s="128"/>
      <c r="U10" s="128"/>
      <c r="V10" s="72"/>
      <c r="W10" s="72"/>
      <c r="X10" s="72"/>
      <c r="Y10" s="74"/>
      <c r="Z10" s="74"/>
      <c r="AA10" s="74"/>
      <c r="AB10" s="74"/>
      <c r="AK10" s="71"/>
      <c r="AL10" s="71"/>
      <c r="AP10" s="75"/>
    </row>
    <row r="11" spans="1:42" ht="14">
      <c r="A11" s="64"/>
      <c r="B11" s="112"/>
      <c r="C11" s="117"/>
      <c r="D11" s="117"/>
      <c r="E11" s="117"/>
      <c r="F11" s="114"/>
      <c r="G11" s="114"/>
      <c r="H11" s="114"/>
      <c r="I11" s="114"/>
      <c r="J11" s="114"/>
      <c r="K11" s="115"/>
      <c r="L11" s="115"/>
      <c r="M11" s="115"/>
      <c r="N11" s="115"/>
      <c r="O11" s="117"/>
      <c r="P11" s="117"/>
      <c r="Q11" s="117"/>
      <c r="R11" s="114"/>
      <c r="S11" s="128"/>
      <c r="T11" s="128"/>
      <c r="U11" s="128"/>
      <c r="V11" s="72"/>
      <c r="W11" s="72"/>
      <c r="X11" s="72"/>
      <c r="AK11"/>
      <c r="AL11"/>
      <c r="AP11" s="57"/>
    </row>
    <row r="12" spans="1:42" ht="14">
      <c r="A12" s="58" t="s">
        <v>0</v>
      </c>
      <c r="B12" s="112">
        <v>42185</v>
      </c>
      <c r="C12" s="117">
        <f>RawData!K3</f>
        <v>171641</v>
      </c>
      <c r="D12" s="117">
        <f>RawData!M3</f>
        <v>152760.49</v>
      </c>
      <c r="E12" s="117">
        <f>C12-D12</f>
        <v>18880.510000000009</v>
      </c>
      <c r="F12" s="114"/>
      <c r="G12" s="117">
        <v>141361</v>
      </c>
      <c r="H12" s="117">
        <v>128432</v>
      </c>
      <c r="I12" s="117">
        <f>G12-H12</f>
        <v>12929</v>
      </c>
      <c r="J12" s="129"/>
      <c r="K12" s="130">
        <f t="shared" ref="K12:K48" si="8">(G12-C12)/C12</f>
        <v>-0.17641472608525935</v>
      </c>
      <c r="L12" s="130">
        <f t="shared" ref="L12:L48" si="9">(H12-D12)/D12</f>
        <v>-0.15925904662913815</v>
      </c>
      <c r="M12" s="130">
        <f t="shared" ref="M12:M48" si="10">(I12-E12)/E12</f>
        <v>-0.31521976895751264</v>
      </c>
      <c r="N12" s="130"/>
      <c r="O12" s="117">
        <f>RawData!P3</f>
        <v>155594.64000000001</v>
      </c>
      <c r="P12" s="117">
        <f>RawData!Q3</f>
        <v>104845.66</v>
      </c>
      <c r="Q12" s="117">
        <f>O12-P12</f>
        <v>50748.98000000001</v>
      </c>
      <c r="R12" s="114"/>
      <c r="S12" s="128">
        <f t="shared" ref="S12:S64" si="11">(G12-O12)/O12</f>
        <v>-9.1478986679746896E-2</v>
      </c>
      <c r="T12" s="128">
        <f t="shared" ref="T12:T64" si="12">(H12-P12)/P12</f>
        <v>0.22496248294874577</v>
      </c>
      <c r="U12" s="128">
        <f t="shared" ref="U12:U64" si="13">(I12-Q12)/Q12</f>
        <v>-0.7452362589356476</v>
      </c>
      <c r="V12" s="72"/>
      <c r="W12" s="72"/>
      <c r="X12" s="72"/>
      <c r="Z12" s="65"/>
      <c r="AA12" s="65"/>
      <c r="AK12"/>
      <c r="AL12"/>
      <c r="AP12" s="57"/>
    </row>
    <row r="13" spans="1:42" ht="14">
      <c r="A13" s="58" t="s">
        <v>1</v>
      </c>
      <c r="B13" s="112">
        <v>42185</v>
      </c>
      <c r="C13" s="117">
        <f>RawData!K4</f>
        <v>21260</v>
      </c>
      <c r="D13" s="117">
        <f>RawData!M4</f>
        <v>19134</v>
      </c>
      <c r="E13" s="117">
        <f t="shared" ref="E13:E48" si="14">C13-D13</f>
        <v>2126</v>
      </c>
      <c r="F13" s="114"/>
      <c r="G13" s="117">
        <v>19380</v>
      </c>
      <c r="H13" s="117">
        <v>17207</v>
      </c>
      <c r="I13" s="117">
        <f t="shared" ref="I13:I64" si="15">G13-H13</f>
        <v>2173</v>
      </c>
      <c r="J13" s="129"/>
      <c r="K13" s="130">
        <f t="shared" si="8"/>
        <v>-8.8428974600188143E-2</v>
      </c>
      <c r="L13" s="130">
        <f t="shared" si="9"/>
        <v>-0.10071077662799205</v>
      </c>
      <c r="M13" s="130">
        <f t="shared" si="10"/>
        <v>2.2107243650047036E-2</v>
      </c>
      <c r="N13" s="130"/>
      <c r="O13" s="117">
        <f>RawData!P4</f>
        <v>30129.530999999999</v>
      </c>
      <c r="P13" s="117">
        <f>RawData!Q4</f>
        <v>23073.789000000001</v>
      </c>
      <c r="Q13" s="117">
        <f t="shared" ref="Q13:Q48" si="16">O13-P13</f>
        <v>7055.7419999999984</v>
      </c>
      <c r="R13" s="114"/>
      <c r="S13" s="128">
        <f t="shared" si="11"/>
        <v>-0.35677724289833784</v>
      </c>
      <c r="T13" s="128">
        <f t="shared" si="12"/>
        <v>-0.25426205466297713</v>
      </c>
      <c r="U13" s="128">
        <f t="shared" si="13"/>
        <v>-0.69202388636092416</v>
      </c>
      <c r="V13" s="72"/>
      <c r="W13" s="72"/>
      <c r="X13" s="72"/>
      <c r="Z13" s="65"/>
      <c r="AA13" s="65"/>
      <c r="AK13"/>
      <c r="AL13"/>
      <c r="AP13" s="57"/>
    </row>
    <row r="14" spans="1:42" ht="14">
      <c r="A14" s="58" t="s">
        <v>2</v>
      </c>
      <c r="B14" s="112">
        <v>42185</v>
      </c>
      <c r="C14" s="117">
        <f>RawData!K5</f>
        <v>205666</v>
      </c>
      <c r="D14" s="117">
        <f>RawData!M5</f>
        <v>156306.16</v>
      </c>
      <c r="E14" s="117">
        <f t="shared" si="14"/>
        <v>49359.839999999997</v>
      </c>
      <c r="F14" s="114"/>
      <c r="G14" s="117">
        <v>154121</v>
      </c>
      <c r="H14" s="117">
        <v>117514</v>
      </c>
      <c r="I14" s="117">
        <f t="shared" si="15"/>
        <v>36607</v>
      </c>
      <c r="J14" s="129"/>
      <c r="K14" s="130">
        <f t="shared" si="8"/>
        <v>-0.25062479943208893</v>
      </c>
      <c r="L14" s="130">
        <f t="shared" si="9"/>
        <v>-0.24818062192814411</v>
      </c>
      <c r="M14" s="130">
        <f t="shared" si="10"/>
        <v>-0.25836469486124747</v>
      </c>
      <c r="N14" s="130"/>
      <c r="O14" s="117">
        <f>RawData!P5</f>
        <v>237602.14</v>
      </c>
      <c r="P14" s="117">
        <f>RawData!Q5</f>
        <v>156876.29999999999</v>
      </c>
      <c r="Q14" s="117">
        <f t="shared" si="16"/>
        <v>80725.840000000026</v>
      </c>
      <c r="R14" s="114"/>
      <c r="S14" s="128">
        <f t="shared" si="11"/>
        <v>-0.35134843482470324</v>
      </c>
      <c r="T14" s="128">
        <f t="shared" si="12"/>
        <v>-0.25091298048207406</v>
      </c>
      <c r="U14" s="128">
        <f t="shared" si="13"/>
        <v>-0.54652686178304255</v>
      </c>
      <c r="V14" s="72"/>
      <c r="W14" s="72"/>
      <c r="X14" s="72"/>
      <c r="Z14" s="65"/>
      <c r="AA14" s="65"/>
      <c r="AK14"/>
      <c r="AL14"/>
      <c r="AP14" s="57"/>
    </row>
    <row r="15" spans="1:42" ht="14">
      <c r="A15" s="58" t="s">
        <v>3</v>
      </c>
      <c r="B15" s="112">
        <v>42185</v>
      </c>
      <c r="C15" s="117">
        <f>RawData!K6</f>
        <v>65684</v>
      </c>
      <c r="D15" s="117">
        <f>RawData!M6</f>
        <v>57801.919999999998</v>
      </c>
      <c r="E15" s="117">
        <f t="shared" si="14"/>
        <v>7882.0800000000017</v>
      </c>
      <c r="F15" s="114"/>
      <c r="G15" s="117">
        <v>51436</v>
      </c>
      <c r="H15" s="117">
        <v>46299</v>
      </c>
      <c r="I15" s="117">
        <f t="shared" si="15"/>
        <v>5137</v>
      </c>
      <c r="J15" s="129"/>
      <c r="K15" s="130">
        <f t="shared" si="8"/>
        <v>-0.21691736191462152</v>
      </c>
      <c r="L15" s="130">
        <f t="shared" si="9"/>
        <v>-0.19900584617258385</v>
      </c>
      <c r="M15" s="130">
        <f t="shared" si="10"/>
        <v>-0.34826847735623101</v>
      </c>
      <c r="N15" s="130"/>
      <c r="O15" s="117">
        <f>RawData!P6</f>
        <v>94680.937999999995</v>
      </c>
      <c r="P15" s="117">
        <f>RawData!Q6</f>
        <v>64550.233999999997</v>
      </c>
      <c r="Q15" s="117">
        <f t="shared" si="16"/>
        <v>30130.703999999998</v>
      </c>
      <c r="R15" s="114"/>
      <c r="S15" s="128">
        <f t="shared" si="11"/>
        <v>-0.45674386960551655</v>
      </c>
      <c r="T15" s="128">
        <f t="shared" si="12"/>
        <v>-0.28274466053833358</v>
      </c>
      <c r="U15" s="128">
        <f t="shared" si="13"/>
        <v>-0.82950945985198354</v>
      </c>
      <c r="V15" s="72"/>
      <c r="W15" s="72"/>
      <c r="X15" s="72"/>
      <c r="Z15" s="65"/>
      <c r="AA15" s="65"/>
      <c r="AK15"/>
      <c r="AL15"/>
      <c r="AP15" s="57"/>
    </row>
    <row r="16" spans="1:42" ht="14">
      <c r="A16" s="58" t="s">
        <v>4</v>
      </c>
      <c r="B16" s="112">
        <v>42185</v>
      </c>
      <c r="C16" s="117">
        <f>RawData!K7</f>
        <v>25036</v>
      </c>
      <c r="D16" s="117">
        <f>RawData!M7</f>
        <v>21030.239999999998</v>
      </c>
      <c r="E16" s="117">
        <f t="shared" si="14"/>
        <v>4005.760000000002</v>
      </c>
      <c r="F16" s="114"/>
      <c r="G16" s="117">
        <v>23163</v>
      </c>
      <c r="H16" s="117">
        <v>19373</v>
      </c>
      <c r="I16" s="117">
        <f t="shared" si="15"/>
        <v>3790</v>
      </c>
      <c r="J16" s="129"/>
      <c r="K16" s="130">
        <f t="shared" si="8"/>
        <v>-7.4812270330723754E-2</v>
      </c>
      <c r="L16" s="130">
        <f t="shared" si="9"/>
        <v>-7.8802714567213605E-2</v>
      </c>
      <c r="M16" s="130">
        <f t="shared" si="10"/>
        <v>-5.3862438089152101E-2</v>
      </c>
      <c r="N16" s="130"/>
      <c r="O16" s="117">
        <f>RawData!P7</f>
        <v>21717.375</v>
      </c>
      <c r="P16" s="117">
        <f>RawData!Q7</f>
        <v>14603.59</v>
      </c>
      <c r="Q16" s="117">
        <f t="shared" si="16"/>
        <v>7113.7849999999999</v>
      </c>
      <c r="R16" s="114"/>
      <c r="S16" s="128">
        <f t="shared" si="11"/>
        <v>6.6565365289313283E-2</v>
      </c>
      <c r="T16" s="128">
        <f t="shared" si="12"/>
        <v>0.32659161206251336</v>
      </c>
      <c r="U16" s="128">
        <f t="shared" si="13"/>
        <v>-0.4672315792507083</v>
      </c>
      <c r="V16" s="72"/>
      <c r="W16" s="72"/>
      <c r="X16" s="72"/>
      <c r="Z16" s="65"/>
      <c r="AA16" s="65"/>
      <c r="AK16"/>
      <c r="AL16"/>
      <c r="AP16" s="57"/>
    </row>
    <row r="17" spans="1:42" ht="14">
      <c r="A17" s="58" t="s">
        <v>5</v>
      </c>
      <c r="B17" s="112">
        <v>42185</v>
      </c>
      <c r="C17" s="117">
        <f>RawData!K8</f>
        <v>1596296</v>
      </c>
      <c r="D17" s="117">
        <f>RawData!M8</f>
        <v>1484555.28</v>
      </c>
      <c r="E17" s="117">
        <f t="shared" si="14"/>
        <v>111740.71999999997</v>
      </c>
      <c r="F17" s="114"/>
      <c r="G17" s="117">
        <v>1314890</v>
      </c>
      <c r="H17" s="117">
        <v>1200960</v>
      </c>
      <c r="I17" s="117">
        <f t="shared" si="15"/>
        <v>113930</v>
      </c>
      <c r="J17" s="129"/>
      <c r="K17" s="130">
        <f t="shared" si="8"/>
        <v>-0.17628685406716549</v>
      </c>
      <c r="L17" s="130">
        <f t="shared" si="9"/>
        <v>-0.19103046132441764</v>
      </c>
      <c r="M17" s="130">
        <f t="shared" si="10"/>
        <v>1.9592499493470496E-2</v>
      </c>
      <c r="N17" s="130"/>
      <c r="O17" s="117">
        <f>RawData!P8</f>
        <v>917299.81</v>
      </c>
      <c r="P17" s="117">
        <f>RawData!Q8</f>
        <v>628301.56000000006</v>
      </c>
      <c r="Q17" s="117">
        <f t="shared" si="16"/>
        <v>288998.25</v>
      </c>
      <c r="R17" s="114"/>
      <c r="S17" s="128">
        <f t="shared" si="11"/>
        <v>0.43343537812353838</v>
      </c>
      <c r="T17" s="128">
        <f t="shared" si="12"/>
        <v>0.91143883201563258</v>
      </c>
      <c r="U17" s="128">
        <f t="shared" si="13"/>
        <v>-0.60577615954421871</v>
      </c>
      <c r="V17" s="72"/>
      <c r="W17" s="72"/>
      <c r="X17" s="72"/>
      <c r="Z17" s="65"/>
      <c r="AA17" s="65"/>
      <c r="AK17"/>
      <c r="AL17"/>
      <c r="AP17" s="57"/>
    </row>
    <row r="18" spans="1:42" ht="14">
      <c r="A18" s="58" t="s">
        <v>6</v>
      </c>
      <c r="B18" s="112">
        <v>42185</v>
      </c>
      <c r="C18" s="117">
        <f>RawData!K9</f>
        <v>541080</v>
      </c>
      <c r="D18" s="117">
        <f>RawData!M9</f>
        <v>486972</v>
      </c>
      <c r="E18" s="117">
        <f t="shared" si="14"/>
        <v>54108</v>
      </c>
      <c r="F18" s="114"/>
      <c r="G18" s="117">
        <v>417890</v>
      </c>
      <c r="H18" s="117">
        <v>376138</v>
      </c>
      <c r="I18" s="117">
        <f t="shared" si="15"/>
        <v>41752</v>
      </c>
      <c r="J18" s="129"/>
      <c r="K18" s="130">
        <f t="shared" si="8"/>
        <v>-0.22767428106749463</v>
      </c>
      <c r="L18" s="130">
        <f t="shared" si="9"/>
        <v>-0.2275983013397074</v>
      </c>
      <c r="M18" s="130">
        <f t="shared" si="10"/>
        <v>-0.22835809861757966</v>
      </c>
      <c r="N18" s="130"/>
      <c r="O18" s="117">
        <f>RawData!P9</f>
        <v>394127.47</v>
      </c>
      <c r="P18" s="117">
        <f>RawData!Q9</f>
        <v>268998.34000000003</v>
      </c>
      <c r="Q18" s="117">
        <f t="shared" si="16"/>
        <v>125129.12999999995</v>
      </c>
      <c r="R18" s="114"/>
      <c r="S18" s="128">
        <f t="shared" si="11"/>
        <v>6.0291483869419273E-2</v>
      </c>
      <c r="T18" s="128">
        <f t="shared" si="12"/>
        <v>0.3982911567409671</v>
      </c>
      <c r="U18" s="128">
        <f t="shared" si="13"/>
        <v>-0.66632869580408638</v>
      </c>
      <c r="V18" s="72"/>
      <c r="W18" s="72"/>
      <c r="X18" s="72"/>
      <c r="Z18" s="65"/>
      <c r="AA18" s="65"/>
      <c r="AK18"/>
      <c r="AL18"/>
      <c r="AP18" s="57"/>
    </row>
    <row r="19" spans="1:42" ht="14">
      <c r="A19" s="58" t="s">
        <v>7</v>
      </c>
      <c r="B19" s="112">
        <v>42185</v>
      </c>
      <c r="C19" s="117">
        <f>RawData!K10</f>
        <v>349487</v>
      </c>
      <c r="D19" s="117">
        <f>RawData!M10</f>
        <v>272599.86</v>
      </c>
      <c r="E19" s="117">
        <f t="shared" si="14"/>
        <v>76887.140000000014</v>
      </c>
      <c r="F19" s="114"/>
      <c r="G19" s="117">
        <v>297406</v>
      </c>
      <c r="H19" s="117">
        <v>231310</v>
      </c>
      <c r="I19" s="117">
        <f t="shared" si="15"/>
        <v>66096</v>
      </c>
      <c r="J19" s="129"/>
      <c r="K19" s="130">
        <f t="shared" si="8"/>
        <v>-0.14902127976147897</v>
      </c>
      <c r="L19" s="130">
        <f t="shared" si="9"/>
        <v>-0.15146691564698525</v>
      </c>
      <c r="M19" s="130">
        <f t="shared" si="10"/>
        <v>-0.14035038889468399</v>
      </c>
      <c r="N19" s="130"/>
      <c r="O19" s="117">
        <f>RawData!P10</f>
        <v>358583.88</v>
      </c>
      <c r="P19" s="117">
        <f>RawData!Q10</f>
        <v>214782.39</v>
      </c>
      <c r="Q19" s="117">
        <f t="shared" si="16"/>
        <v>143801.49</v>
      </c>
      <c r="R19" s="114"/>
      <c r="S19" s="128">
        <f t="shared" si="11"/>
        <v>-0.17060967715559328</v>
      </c>
      <c r="T19" s="128">
        <f t="shared" si="12"/>
        <v>7.6950489283595297E-2</v>
      </c>
      <c r="U19" s="128">
        <f t="shared" si="13"/>
        <v>-0.54036637589777403</v>
      </c>
      <c r="V19" s="72"/>
      <c r="W19" s="72"/>
      <c r="X19" s="72"/>
      <c r="Z19" s="65"/>
      <c r="AA19" s="65"/>
      <c r="AK19"/>
      <c r="AL19"/>
      <c r="AP19" s="57"/>
    </row>
    <row r="20" spans="1:42" ht="14">
      <c r="A20" s="58" t="s">
        <v>8</v>
      </c>
      <c r="B20" s="112">
        <v>42185</v>
      </c>
      <c r="C20" s="117">
        <f>RawData!K11</f>
        <v>219185</v>
      </c>
      <c r="D20" s="117">
        <f>RawData!M11</f>
        <v>192882.8</v>
      </c>
      <c r="E20" s="117">
        <f t="shared" si="14"/>
        <v>26302.200000000012</v>
      </c>
      <c r="F20" s="114"/>
      <c r="G20" s="117">
        <v>167261</v>
      </c>
      <c r="H20" s="117">
        <v>146160</v>
      </c>
      <c r="I20" s="117">
        <f t="shared" si="15"/>
        <v>21101</v>
      </c>
      <c r="J20" s="129"/>
      <c r="K20" s="130">
        <f t="shared" si="8"/>
        <v>-0.23689577297716541</v>
      </c>
      <c r="L20" s="130">
        <f t="shared" si="9"/>
        <v>-0.24223414425754911</v>
      </c>
      <c r="M20" s="130">
        <f t="shared" si="10"/>
        <v>-0.19774771692101836</v>
      </c>
      <c r="N20" s="130"/>
      <c r="O20" s="117">
        <f>RawData!P11</f>
        <v>229709.42</v>
      </c>
      <c r="P20" s="117">
        <f>RawData!Q11</f>
        <v>157969.39000000001</v>
      </c>
      <c r="Q20" s="117">
        <f t="shared" si="16"/>
        <v>71740.03</v>
      </c>
      <c r="R20" s="114"/>
      <c r="S20" s="128">
        <f t="shared" si="11"/>
        <v>-0.27185833301916834</v>
      </c>
      <c r="T20" s="128">
        <f t="shared" si="12"/>
        <v>-7.4757457758113849E-2</v>
      </c>
      <c r="U20" s="128">
        <f t="shared" si="13"/>
        <v>-0.70586853671513661</v>
      </c>
      <c r="V20" s="72"/>
      <c r="W20" s="72"/>
      <c r="X20" s="72"/>
      <c r="Z20" s="65"/>
      <c r="AA20" s="65"/>
      <c r="AK20"/>
      <c r="AL20"/>
      <c r="AP20" s="57"/>
    </row>
    <row r="21" spans="1:42" ht="14">
      <c r="A21" s="58" t="s">
        <v>9</v>
      </c>
      <c r="B21" s="112">
        <v>42185</v>
      </c>
      <c r="C21" s="117">
        <f>RawData!K12</f>
        <v>45162</v>
      </c>
      <c r="D21" s="117">
        <f>RawData!M12</f>
        <v>38839.32</v>
      </c>
      <c r="E21" s="117">
        <f t="shared" si="14"/>
        <v>6322.68</v>
      </c>
      <c r="F21" s="114"/>
      <c r="G21" s="117">
        <v>39347</v>
      </c>
      <c r="H21" s="117">
        <v>33627</v>
      </c>
      <c r="I21" s="117">
        <f t="shared" si="15"/>
        <v>5720</v>
      </c>
      <c r="J21" s="129"/>
      <c r="K21" s="130">
        <f t="shared" si="8"/>
        <v>-0.12875869093485673</v>
      </c>
      <c r="L21" s="130">
        <f t="shared" si="9"/>
        <v>-0.13420214360086632</v>
      </c>
      <c r="M21" s="130">
        <f t="shared" si="10"/>
        <v>-9.5320338843654942E-2</v>
      </c>
      <c r="N21" s="130"/>
      <c r="O21" s="117">
        <f>RawData!P12</f>
        <v>92188.437999999995</v>
      </c>
      <c r="P21" s="117">
        <f>RawData!Q12</f>
        <v>53230.440999999999</v>
      </c>
      <c r="Q21" s="117">
        <f t="shared" si="16"/>
        <v>38957.996999999996</v>
      </c>
      <c r="R21" s="114"/>
      <c r="S21" s="128">
        <f t="shared" si="11"/>
        <v>-0.57318942750716739</v>
      </c>
      <c r="T21" s="128">
        <f t="shared" si="12"/>
        <v>-0.36827500640094263</v>
      </c>
      <c r="U21" s="128">
        <f t="shared" si="13"/>
        <v>-0.85317520302699335</v>
      </c>
      <c r="V21" s="72"/>
      <c r="W21" s="72"/>
      <c r="X21" s="72"/>
      <c r="Z21" s="65"/>
      <c r="AA21" s="65"/>
      <c r="AK21"/>
      <c r="AL21"/>
      <c r="AP21" s="57"/>
    </row>
    <row r="22" spans="1:42" ht="14">
      <c r="A22" s="58" t="s">
        <v>10</v>
      </c>
      <c r="B22" s="112">
        <v>42185</v>
      </c>
      <c r="C22" s="117">
        <f>RawData!K13</f>
        <v>96197</v>
      </c>
      <c r="D22" s="117">
        <f>RawData!M13</f>
        <v>76957.600000000006</v>
      </c>
      <c r="E22" s="117">
        <f t="shared" si="14"/>
        <v>19239.399999999994</v>
      </c>
      <c r="F22" s="114"/>
      <c r="G22" s="117">
        <v>84872</v>
      </c>
      <c r="H22" s="117">
        <v>67733</v>
      </c>
      <c r="I22" s="117">
        <f t="shared" si="15"/>
        <v>17139</v>
      </c>
      <c r="J22" s="129"/>
      <c r="K22" s="130">
        <f t="shared" si="8"/>
        <v>-0.11772716404877491</v>
      </c>
      <c r="L22" s="130">
        <f t="shared" si="9"/>
        <v>-0.11986600413734323</v>
      </c>
      <c r="M22" s="130">
        <f t="shared" si="10"/>
        <v>-0.10917180369450163</v>
      </c>
      <c r="N22" s="130"/>
      <c r="O22" s="117">
        <f>RawData!P13</f>
        <v>102219.49</v>
      </c>
      <c r="P22" s="117">
        <f>RawData!Q13</f>
        <v>65056.699000000001</v>
      </c>
      <c r="Q22" s="117">
        <f t="shared" si="16"/>
        <v>37162.791000000005</v>
      </c>
      <c r="R22" s="114"/>
      <c r="S22" s="128">
        <f t="shared" si="11"/>
        <v>-0.16970824252791716</v>
      </c>
      <c r="T22" s="128">
        <f t="shared" si="12"/>
        <v>4.1137977197398215E-2</v>
      </c>
      <c r="U22" s="128">
        <f t="shared" si="13"/>
        <v>-0.53881289486572748</v>
      </c>
      <c r="V22" s="72"/>
      <c r="W22" s="72"/>
      <c r="X22" s="72"/>
      <c r="Z22" s="65"/>
      <c r="AA22" s="65"/>
      <c r="AK22"/>
      <c r="AL22"/>
      <c r="AP22" s="57"/>
    </row>
    <row r="23" spans="1:42" ht="14">
      <c r="A23" s="58" t="s">
        <v>11</v>
      </c>
      <c r="B23" s="112">
        <v>42185</v>
      </c>
      <c r="C23" s="117">
        <f>RawData!K14</f>
        <v>186277</v>
      </c>
      <c r="D23" s="117">
        <f>RawData!M14</f>
        <v>165786.53</v>
      </c>
      <c r="E23" s="117">
        <f t="shared" si="14"/>
        <v>20490.47</v>
      </c>
      <c r="F23" s="114"/>
      <c r="G23" s="117">
        <v>141740</v>
      </c>
      <c r="H23" s="117">
        <v>128524</v>
      </c>
      <c r="I23" s="117">
        <f t="shared" si="15"/>
        <v>13216</v>
      </c>
      <c r="J23" s="129"/>
      <c r="K23" s="130">
        <f t="shared" si="8"/>
        <v>-0.23909017216296161</v>
      </c>
      <c r="L23" s="130">
        <f t="shared" si="9"/>
        <v>-0.22476210823641704</v>
      </c>
      <c r="M23" s="130">
        <f t="shared" si="10"/>
        <v>-0.35501723484136777</v>
      </c>
      <c r="N23" s="130"/>
      <c r="O23" s="117">
        <f>RawData!P14</f>
        <v>191418.8</v>
      </c>
      <c r="P23" s="117">
        <f>RawData!Q14</f>
        <v>126998.16</v>
      </c>
      <c r="Q23" s="117">
        <f t="shared" si="16"/>
        <v>64420.639999999985</v>
      </c>
      <c r="R23" s="114"/>
      <c r="S23" s="128">
        <f t="shared" si="11"/>
        <v>-0.25952936702142104</v>
      </c>
      <c r="T23" s="128">
        <f t="shared" si="12"/>
        <v>1.2014662259673656E-2</v>
      </c>
      <c r="U23" s="128">
        <f t="shared" si="13"/>
        <v>-0.79484835915942464</v>
      </c>
      <c r="V23" s="72"/>
      <c r="W23" s="72"/>
      <c r="X23" s="72"/>
      <c r="Z23" s="65"/>
      <c r="AA23" s="65"/>
      <c r="AK23"/>
      <c r="AL23"/>
      <c r="AP23" s="57"/>
    </row>
    <row r="24" spans="1:42" ht="14">
      <c r="A24" s="58" t="s">
        <v>12</v>
      </c>
      <c r="B24" s="112">
        <v>42185</v>
      </c>
      <c r="C24" s="117">
        <f>RawData!K15</f>
        <v>74805</v>
      </c>
      <c r="D24" s="117">
        <f>RawData!M15</f>
        <v>66576.45</v>
      </c>
      <c r="E24" s="117">
        <f t="shared" si="14"/>
        <v>8228.5500000000029</v>
      </c>
      <c r="F24" s="114"/>
      <c r="G24" s="117">
        <v>66628</v>
      </c>
      <c r="H24" s="117">
        <v>59027</v>
      </c>
      <c r="I24" s="117">
        <f t="shared" si="15"/>
        <v>7601</v>
      </c>
      <c r="J24" s="129"/>
      <c r="K24" s="130">
        <f t="shared" si="8"/>
        <v>-0.1093108749415146</v>
      </c>
      <c r="L24" s="130">
        <f t="shared" si="9"/>
        <v>-0.11339520205718384</v>
      </c>
      <c r="M24" s="130">
        <f t="shared" si="10"/>
        <v>-7.6264955551099856E-2</v>
      </c>
      <c r="N24" s="130"/>
      <c r="O24" s="117">
        <f>RawData!P15</f>
        <v>51722.813000000002</v>
      </c>
      <c r="P24" s="117">
        <f>RawData!Q15</f>
        <v>35821.324000000001</v>
      </c>
      <c r="Q24" s="117">
        <f t="shared" si="16"/>
        <v>15901.489000000001</v>
      </c>
      <c r="R24" s="114"/>
      <c r="S24" s="128">
        <f t="shared" si="11"/>
        <v>0.28817433034819662</v>
      </c>
      <c r="T24" s="128">
        <f t="shared" si="12"/>
        <v>0.64781737269119366</v>
      </c>
      <c r="U24" s="128">
        <f t="shared" si="13"/>
        <v>-0.52199444970216313</v>
      </c>
      <c r="V24" s="72"/>
      <c r="W24" s="72"/>
      <c r="X24" s="72"/>
      <c r="Z24" s="65"/>
      <c r="AA24" s="65"/>
      <c r="AK24"/>
      <c r="AL24"/>
      <c r="AP24" s="57"/>
    </row>
    <row r="25" spans="1:42" ht="14">
      <c r="A25" s="58" t="s">
        <v>13</v>
      </c>
      <c r="B25" s="112">
        <v>42185</v>
      </c>
      <c r="C25" s="117">
        <f>RawData!K16</f>
        <v>341183</v>
      </c>
      <c r="D25" s="117">
        <f>RawData!M16</f>
        <v>300241.03999999998</v>
      </c>
      <c r="E25" s="117">
        <f t="shared" si="14"/>
        <v>40941.960000000021</v>
      </c>
      <c r="F25" s="114"/>
      <c r="G25" s="117">
        <v>288751</v>
      </c>
      <c r="H25" s="117">
        <v>224354</v>
      </c>
      <c r="I25" s="117">
        <f t="shared" si="15"/>
        <v>64397</v>
      </c>
      <c r="J25" s="129"/>
      <c r="K25" s="130">
        <f t="shared" si="8"/>
        <v>-0.15367705893904443</v>
      </c>
      <c r="L25" s="130">
        <f t="shared" si="9"/>
        <v>-0.25275372081045278</v>
      </c>
      <c r="M25" s="130">
        <f t="shared" si="10"/>
        <v>0.57288512811794956</v>
      </c>
      <c r="N25" s="130"/>
      <c r="O25" s="117">
        <f>RawData!P16</f>
        <v>289004.90999999997</v>
      </c>
      <c r="P25" s="117">
        <f>RawData!Q16</f>
        <v>189148</v>
      </c>
      <c r="Q25" s="117">
        <f t="shared" si="16"/>
        <v>99856.909999999974</v>
      </c>
      <c r="R25" s="114"/>
      <c r="S25" s="128">
        <f t="shared" si="11"/>
        <v>-8.7856638837026824E-4</v>
      </c>
      <c r="T25" s="128">
        <f t="shared" si="12"/>
        <v>0.18612938016791084</v>
      </c>
      <c r="U25" s="128">
        <f t="shared" si="13"/>
        <v>-0.35510722292528363</v>
      </c>
      <c r="V25" s="72"/>
      <c r="W25" s="72"/>
      <c r="X25" s="72"/>
      <c r="Z25" s="65"/>
      <c r="AA25" s="65"/>
      <c r="AK25"/>
      <c r="AL25"/>
      <c r="AP25" s="57"/>
    </row>
    <row r="26" spans="1:42" ht="14">
      <c r="A26" s="58" t="s">
        <v>14</v>
      </c>
      <c r="B26" s="112">
        <v>42185</v>
      </c>
      <c r="C26" s="117">
        <f>RawData!K17</f>
        <v>104538</v>
      </c>
      <c r="D26" s="117">
        <f>RawData!M17</f>
        <v>98265.72</v>
      </c>
      <c r="E26" s="117">
        <f t="shared" si="14"/>
        <v>6272.2799999999988</v>
      </c>
      <c r="F26" s="114"/>
      <c r="G26" s="117">
        <v>73223</v>
      </c>
      <c r="H26" s="117">
        <v>69825</v>
      </c>
      <c r="I26" s="117">
        <f t="shared" si="15"/>
        <v>3398</v>
      </c>
      <c r="J26" s="129"/>
      <c r="K26" s="130">
        <f t="shared" si="8"/>
        <v>-0.29955614226405708</v>
      </c>
      <c r="L26" s="130">
        <f t="shared" si="9"/>
        <v>-0.28942666883222351</v>
      </c>
      <c r="M26" s="130">
        <f t="shared" si="10"/>
        <v>-0.45825122602945012</v>
      </c>
      <c r="N26" s="130"/>
      <c r="O26" s="117">
        <f>RawData!P17</f>
        <v>101040.31</v>
      </c>
      <c r="P26" s="117">
        <f>RawData!Q17</f>
        <v>72117.358999999997</v>
      </c>
      <c r="Q26" s="117">
        <f t="shared" si="16"/>
        <v>28922.951000000001</v>
      </c>
      <c r="R26" s="114"/>
      <c r="S26" s="128">
        <f t="shared" si="11"/>
        <v>-0.27530903260292844</v>
      </c>
      <c r="T26" s="128">
        <f t="shared" si="12"/>
        <v>-3.1786507878082404E-2</v>
      </c>
      <c r="U26" s="128">
        <f t="shared" si="13"/>
        <v>-0.88251544595155595</v>
      </c>
      <c r="V26" s="72"/>
      <c r="W26" s="72"/>
      <c r="X26" s="72"/>
      <c r="Z26" s="65"/>
      <c r="AA26" s="65"/>
      <c r="AK26"/>
      <c r="AL26"/>
      <c r="AP26" s="57"/>
    </row>
    <row r="27" spans="1:42" ht="14">
      <c r="A27" s="58" t="s">
        <v>15</v>
      </c>
      <c r="B27" s="112">
        <v>42185</v>
      </c>
      <c r="C27" s="117">
        <f>RawData!K18</f>
        <v>253430</v>
      </c>
      <c r="D27" s="117">
        <f>RawData!M18</f>
        <v>223018.4</v>
      </c>
      <c r="E27" s="117">
        <f t="shared" si="14"/>
        <v>30411.600000000006</v>
      </c>
      <c r="F27" s="114"/>
      <c r="G27" s="117">
        <v>212256</v>
      </c>
      <c r="H27" s="117">
        <v>188352</v>
      </c>
      <c r="I27" s="117">
        <f t="shared" si="15"/>
        <v>23904</v>
      </c>
      <c r="J27" s="129"/>
      <c r="K27" s="130">
        <f t="shared" si="8"/>
        <v>-0.16246695339936076</v>
      </c>
      <c r="L27" s="130">
        <f t="shared" si="9"/>
        <v>-0.15544188282222451</v>
      </c>
      <c r="M27" s="130">
        <f t="shared" si="10"/>
        <v>-0.21398413763169333</v>
      </c>
      <c r="N27" s="130"/>
      <c r="O27" s="117">
        <f>RawData!P18</f>
        <v>213301.86</v>
      </c>
      <c r="P27" s="117">
        <f>RawData!Q18</f>
        <v>145596.26999999999</v>
      </c>
      <c r="Q27" s="117">
        <f t="shared" si="16"/>
        <v>67705.59</v>
      </c>
      <c r="R27" s="114"/>
      <c r="S27" s="128">
        <f t="shared" si="11"/>
        <v>-4.903192124062988E-3</v>
      </c>
      <c r="T27" s="128">
        <f t="shared" si="12"/>
        <v>0.29365951476641544</v>
      </c>
      <c r="U27" s="128">
        <f t="shared" si="13"/>
        <v>-0.64694200286859616</v>
      </c>
      <c r="V27" s="72"/>
      <c r="W27" s="72"/>
      <c r="X27" s="72"/>
      <c r="Z27" s="65"/>
      <c r="AA27" s="65"/>
      <c r="AK27"/>
      <c r="AL27"/>
      <c r="AP27" s="57"/>
    </row>
    <row r="28" spans="1:42" ht="14">
      <c r="A28" s="58" t="s">
        <v>16</v>
      </c>
      <c r="B28" s="112">
        <v>42185</v>
      </c>
      <c r="C28" s="117">
        <f>RawData!K19</f>
        <v>54266</v>
      </c>
      <c r="D28" s="117">
        <f>RawData!M19</f>
        <v>46126.1</v>
      </c>
      <c r="E28" s="117">
        <f t="shared" si="14"/>
        <v>8139.9000000000015</v>
      </c>
      <c r="F28" s="114"/>
      <c r="G28" s="117">
        <v>48591</v>
      </c>
      <c r="H28" s="117">
        <v>40231</v>
      </c>
      <c r="I28" s="117">
        <f t="shared" si="15"/>
        <v>8360</v>
      </c>
      <c r="J28" s="129"/>
      <c r="K28" s="130">
        <f t="shared" si="8"/>
        <v>-0.10457745181144731</v>
      </c>
      <c r="L28" s="130">
        <f t="shared" si="9"/>
        <v>-0.1278039981702333</v>
      </c>
      <c r="M28" s="130">
        <f t="shared" si="10"/>
        <v>2.7039644221673303E-2</v>
      </c>
      <c r="N28" s="130"/>
      <c r="O28" s="117">
        <f>RawData!P19</f>
        <v>58877.605000000003</v>
      </c>
      <c r="P28" s="117">
        <f>RawData!Q19</f>
        <v>40084.769999999997</v>
      </c>
      <c r="Q28" s="117">
        <f t="shared" si="16"/>
        <v>18792.835000000006</v>
      </c>
      <c r="R28" s="114"/>
      <c r="S28" s="128">
        <f t="shared" si="11"/>
        <v>-0.17471167517768432</v>
      </c>
      <c r="T28" s="128">
        <f t="shared" si="12"/>
        <v>3.6480189358702375E-3</v>
      </c>
      <c r="U28" s="128">
        <f t="shared" si="13"/>
        <v>-0.55514960888019305</v>
      </c>
      <c r="V28" s="72"/>
      <c r="W28" s="72"/>
      <c r="X28" s="72"/>
      <c r="Z28" s="65"/>
      <c r="AA28" s="65"/>
      <c r="AK28"/>
      <c r="AL28"/>
      <c r="AP28" s="57"/>
    </row>
    <row r="29" spans="1:42" ht="14">
      <c r="A29" s="58" t="s">
        <v>17</v>
      </c>
      <c r="B29" s="112">
        <v>42185</v>
      </c>
      <c r="C29" s="117">
        <f>RawData!K20</f>
        <v>74152</v>
      </c>
      <c r="D29" s="117">
        <f>RawData!M20</f>
        <v>65253.760000000002</v>
      </c>
      <c r="E29" s="117">
        <f t="shared" si="14"/>
        <v>8898.239999999998</v>
      </c>
      <c r="F29" s="114"/>
      <c r="G29" s="117">
        <v>63776</v>
      </c>
      <c r="H29" s="117">
        <v>56192</v>
      </c>
      <c r="I29" s="117">
        <f t="shared" si="15"/>
        <v>7584</v>
      </c>
      <c r="J29" s="129"/>
      <c r="K29" s="130">
        <f t="shared" si="8"/>
        <v>-0.13992879490775703</v>
      </c>
      <c r="L29" s="130">
        <f t="shared" si="9"/>
        <v>-0.13886954560166345</v>
      </c>
      <c r="M29" s="130">
        <f t="shared" si="10"/>
        <v>-0.14769662315244345</v>
      </c>
      <c r="N29" s="130"/>
      <c r="O29" s="117">
        <f>RawData!P20</f>
        <v>79713.141000000003</v>
      </c>
      <c r="P29" s="117">
        <f>RawData!Q20</f>
        <v>47463.09</v>
      </c>
      <c r="Q29" s="117">
        <f t="shared" si="16"/>
        <v>32250.051000000007</v>
      </c>
      <c r="R29" s="114"/>
      <c r="S29" s="128">
        <f t="shared" si="11"/>
        <v>-0.19993116316919443</v>
      </c>
      <c r="T29" s="128">
        <f t="shared" si="12"/>
        <v>0.18390943362516018</v>
      </c>
      <c r="U29" s="128">
        <f t="shared" si="13"/>
        <v>-0.76483758118708101</v>
      </c>
      <c r="V29" s="72"/>
      <c r="W29" s="72"/>
      <c r="X29" s="72"/>
      <c r="Z29" s="65"/>
      <c r="AA29" s="65"/>
      <c r="AK29"/>
      <c r="AL29"/>
      <c r="AP29" s="57"/>
    </row>
    <row r="30" spans="1:42" ht="14">
      <c r="A30" s="58" t="s">
        <v>36</v>
      </c>
      <c r="B30" s="112">
        <v>42185</v>
      </c>
      <c r="C30" s="117">
        <f>RawData!K21</f>
        <v>73596</v>
      </c>
      <c r="D30" s="117">
        <f>RawData!M21</f>
        <v>65500.44</v>
      </c>
      <c r="E30" s="117">
        <f t="shared" si="14"/>
        <v>8095.5599999999977</v>
      </c>
      <c r="F30" s="114"/>
      <c r="G30" s="117">
        <v>60879</v>
      </c>
      <c r="H30" s="117">
        <v>49734</v>
      </c>
      <c r="I30" s="117">
        <f t="shared" si="15"/>
        <v>11145</v>
      </c>
      <c r="J30" s="129"/>
      <c r="K30" s="130">
        <f t="shared" si="8"/>
        <v>-0.17279471710419045</v>
      </c>
      <c r="L30" s="130">
        <f t="shared" si="9"/>
        <v>-0.24070739066791005</v>
      </c>
      <c r="M30" s="130">
        <f t="shared" si="10"/>
        <v>0.3766805508204501</v>
      </c>
      <c r="N30" s="130"/>
      <c r="O30" s="117">
        <f>RawData!P21</f>
        <v>94423.633000000002</v>
      </c>
      <c r="P30" s="117">
        <f>RawData!Q21</f>
        <v>64541.362999999998</v>
      </c>
      <c r="Q30" s="117">
        <f t="shared" si="16"/>
        <v>29882.270000000004</v>
      </c>
      <c r="R30" s="114"/>
      <c r="S30" s="128">
        <f t="shared" si="11"/>
        <v>-0.3552567501824464</v>
      </c>
      <c r="T30" s="128">
        <f t="shared" si="12"/>
        <v>-0.22942439254033103</v>
      </c>
      <c r="U30" s="128">
        <f t="shared" si="13"/>
        <v>-0.62703636638046578</v>
      </c>
      <c r="V30" s="72"/>
      <c r="W30" s="72"/>
      <c r="X30" s="72"/>
      <c r="Z30" s="65"/>
      <c r="AA30" s="65"/>
      <c r="AK30"/>
      <c r="AL30"/>
      <c r="AP30" s="57"/>
    </row>
    <row r="31" spans="1:42" ht="14">
      <c r="A31" s="58" t="s">
        <v>18</v>
      </c>
      <c r="B31" s="112">
        <v>42185</v>
      </c>
      <c r="C31" s="117">
        <f>RawData!K22</f>
        <v>53005</v>
      </c>
      <c r="D31" s="117">
        <f>RawData!M22</f>
        <v>37633.549999999996</v>
      </c>
      <c r="E31" s="117">
        <f t="shared" si="14"/>
        <v>15371.450000000004</v>
      </c>
      <c r="F31" s="114"/>
      <c r="G31" s="117">
        <v>44727</v>
      </c>
      <c r="H31" s="117">
        <v>28068</v>
      </c>
      <c r="I31" s="117">
        <f t="shared" si="15"/>
        <v>16659</v>
      </c>
      <c r="J31" s="129"/>
      <c r="K31" s="130">
        <f t="shared" si="8"/>
        <v>-0.15617394585416469</v>
      </c>
      <c r="L31" s="130">
        <f t="shared" si="9"/>
        <v>-0.25417612741822115</v>
      </c>
      <c r="M31" s="130">
        <f t="shared" si="10"/>
        <v>8.3762429699214797E-2</v>
      </c>
      <c r="N31" s="130"/>
      <c r="O31" s="117">
        <f>RawData!P22</f>
        <v>41776.012000000002</v>
      </c>
      <c r="P31" s="117">
        <f>RawData!Q22</f>
        <v>26567.812999999998</v>
      </c>
      <c r="Q31" s="117">
        <f t="shared" si="16"/>
        <v>15208.199000000004</v>
      </c>
      <c r="R31" s="114"/>
      <c r="S31" s="128">
        <f t="shared" si="11"/>
        <v>7.0638336660761136E-2</v>
      </c>
      <c r="T31" s="128">
        <f t="shared" si="12"/>
        <v>5.6466333905617366E-2</v>
      </c>
      <c r="U31" s="128">
        <f t="shared" si="13"/>
        <v>9.5395976867477569E-2</v>
      </c>
      <c r="V31" s="72"/>
      <c r="W31" s="72"/>
      <c r="X31" s="72"/>
      <c r="Z31" s="65"/>
      <c r="AA31" s="65"/>
      <c r="AK31"/>
      <c r="AL31"/>
      <c r="AP31" s="57"/>
    </row>
    <row r="32" spans="1:42" ht="14">
      <c r="A32" s="58" t="s">
        <v>19</v>
      </c>
      <c r="B32" s="112">
        <v>42185</v>
      </c>
      <c r="C32" s="117">
        <f>RawData!K23</f>
        <v>254316</v>
      </c>
      <c r="D32" s="117">
        <f>RawData!M23</f>
        <v>211082.28</v>
      </c>
      <c r="E32" s="117">
        <f t="shared" si="14"/>
        <v>43233.72</v>
      </c>
      <c r="F32" s="114"/>
      <c r="G32" s="117">
        <v>194194</v>
      </c>
      <c r="H32" s="117">
        <v>161255</v>
      </c>
      <c r="I32" s="117">
        <f t="shared" si="15"/>
        <v>32939</v>
      </c>
      <c r="J32" s="129"/>
      <c r="K32" s="130">
        <f t="shared" si="8"/>
        <v>-0.23640667516003713</v>
      </c>
      <c r="L32" s="130">
        <f t="shared" si="9"/>
        <v>-0.23605619571666556</v>
      </c>
      <c r="M32" s="130">
        <f t="shared" si="10"/>
        <v>-0.23811783950120419</v>
      </c>
      <c r="N32" s="130"/>
      <c r="O32" s="117">
        <f>RawData!P23</f>
        <v>252872.73</v>
      </c>
      <c r="P32" s="117">
        <f>RawData!Q23</f>
        <v>157903.29999999999</v>
      </c>
      <c r="Q32" s="117">
        <f t="shared" si="16"/>
        <v>94969.430000000022</v>
      </c>
      <c r="R32" s="114"/>
      <c r="S32" s="128">
        <f t="shared" si="11"/>
        <v>-0.23204846959970737</v>
      </c>
      <c r="T32" s="128">
        <f t="shared" si="12"/>
        <v>2.1226282161297527E-2</v>
      </c>
      <c r="U32" s="128">
        <f t="shared" si="13"/>
        <v>-0.65316207541732119</v>
      </c>
      <c r="V32" s="72"/>
      <c r="W32" s="72"/>
      <c r="X32" s="72"/>
      <c r="Z32" s="65"/>
      <c r="AA32" s="65"/>
      <c r="AK32"/>
      <c r="AL32"/>
      <c r="AP32" s="57"/>
    </row>
    <row r="33" spans="1:42" ht="14">
      <c r="A33" s="58" t="s">
        <v>34</v>
      </c>
      <c r="B33" s="112">
        <v>42185</v>
      </c>
      <c r="C33" s="117">
        <f>RawData!K24</f>
        <v>52358</v>
      </c>
      <c r="D33" s="117">
        <f>RawData!M24</f>
        <v>39792.080000000002</v>
      </c>
      <c r="E33" s="117">
        <f t="shared" si="14"/>
        <v>12565.919999999998</v>
      </c>
      <c r="F33" s="114"/>
      <c r="G33" s="117">
        <v>44307</v>
      </c>
      <c r="H33" s="117">
        <v>32341</v>
      </c>
      <c r="I33" s="117">
        <f t="shared" si="15"/>
        <v>11966</v>
      </c>
      <c r="J33" s="129"/>
      <c r="K33" s="130">
        <f t="shared" si="8"/>
        <v>-0.15376828755873029</v>
      </c>
      <c r="L33" s="130">
        <f t="shared" si="9"/>
        <v>-0.18725032720078974</v>
      </c>
      <c r="M33" s="130">
        <f t="shared" si="10"/>
        <v>-4.7741828692208638E-2</v>
      </c>
      <c r="N33" s="130"/>
      <c r="O33" s="117">
        <f>RawData!P24</f>
        <v>69446.116999999998</v>
      </c>
      <c r="P33" s="117">
        <f>RawData!Q24</f>
        <v>47629.120999999999</v>
      </c>
      <c r="Q33" s="117">
        <f t="shared" si="16"/>
        <v>21816.995999999999</v>
      </c>
      <c r="R33" s="114"/>
      <c r="S33" s="128">
        <f t="shared" si="11"/>
        <v>-0.36199456623327114</v>
      </c>
      <c r="T33" s="128">
        <f t="shared" si="12"/>
        <v>-0.32098264001134935</v>
      </c>
      <c r="U33" s="128">
        <f t="shared" si="13"/>
        <v>-0.45152852390860776</v>
      </c>
      <c r="V33" s="72"/>
      <c r="W33" s="72"/>
      <c r="X33" s="72"/>
      <c r="Z33" s="65"/>
      <c r="AA33" s="65"/>
      <c r="AK33"/>
      <c r="AL33"/>
      <c r="AP33" s="57"/>
    </row>
    <row r="34" spans="1:42" ht="14">
      <c r="A34" s="58" t="s">
        <v>20</v>
      </c>
      <c r="B34" s="112">
        <v>42185</v>
      </c>
      <c r="C34" s="117">
        <f>RawData!K25</f>
        <v>560357</v>
      </c>
      <c r="D34" s="117">
        <f>RawData!M25</f>
        <v>515528.44</v>
      </c>
      <c r="E34" s="117">
        <f t="shared" si="14"/>
        <v>44828.56</v>
      </c>
      <c r="F34" s="114"/>
      <c r="G34" s="117">
        <v>459714</v>
      </c>
      <c r="H34" s="117">
        <v>421307</v>
      </c>
      <c r="I34" s="117">
        <f t="shared" si="15"/>
        <v>38407</v>
      </c>
      <c r="J34" s="129"/>
      <c r="K34" s="130">
        <f t="shared" si="8"/>
        <v>-0.17960514457747473</v>
      </c>
      <c r="L34" s="130">
        <f t="shared" si="9"/>
        <v>-0.18276671603219408</v>
      </c>
      <c r="M34" s="130">
        <f t="shared" si="10"/>
        <v>-0.14324707284820209</v>
      </c>
      <c r="N34" s="130"/>
      <c r="O34" s="117">
        <f>RawData!P25</f>
        <v>382725.47</v>
      </c>
      <c r="P34" s="117">
        <f>RawData!Q25</f>
        <v>254467.13</v>
      </c>
      <c r="Q34" s="117">
        <f t="shared" si="16"/>
        <v>128258.33999999997</v>
      </c>
      <c r="R34" s="114"/>
      <c r="S34" s="128">
        <f t="shared" si="11"/>
        <v>0.20115862683505237</v>
      </c>
      <c r="T34" s="128">
        <f t="shared" si="12"/>
        <v>0.65564409045679095</v>
      </c>
      <c r="U34" s="128">
        <f t="shared" si="13"/>
        <v>-0.700549687451124</v>
      </c>
      <c r="V34" s="72"/>
      <c r="W34" s="72"/>
      <c r="X34" s="72"/>
      <c r="Z34" s="65"/>
      <c r="AA34" s="65"/>
      <c r="AK34"/>
      <c r="AL34"/>
      <c r="AP34" s="57"/>
    </row>
    <row r="35" spans="1:42" ht="14">
      <c r="A35" s="58" t="s">
        <v>21</v>
      </c>
      <c r="B35" s="112">
        <v>42185</v>
      </c>
      <c r="C35" s="117">
        <f>RawData!K26</f>
        <v>18171</v>
      </c>
      <c r="D35" s="117">
        <f>RawData!M26</f>
        <v>15627.06</v>
      </c>
      <c r="E35" s="117">
        <f t="shared" si="14"/>
        <v>2543.9400000000005</v>
      </c>
      <c r="F35" s="114"/>
      <c r="G35" s="117">
        <v>16651</v>
      </c>
      <c r="H35" s="117">
        <v>14244</v>
      </c>
      <c r="I35" s="117">
        <f t="shared" si="15"/>
        <v>2407</v>
      </c>
      <c r="J35" s="129"/>
      <c r="K35" s="130">
        <f t="shared" si="8"/>
        <v>-8.3649771614110399E-2</v>
      </c>
      <c r="L35" s="130">
        <f t="shared" si="9"/>
        <v>-8.8504171610014906E-2</v>
      </c>
      <c r="M35" s="130">
        <f t="shared" si="10"/>
        <v>-5.3829885924982696E-2</v>
      </c>
      <c r="N35" s="130"/>
      <c r="O35" s="117">
        <f>RawData!P26</f>
        <v>32298.734</v>
      </c>
      <c r="P35" s="117">
        <f>RawData!Q26</f>
        <v>18034.548999999999</v>
      </c>
      <c r="Q35" s="117">
        <f t="shared" si="16"/>
        <v>14264.185000000001</v>
      </c>
      <c r="R35" s="114"/>
      <c r="S35" s="128">
        <f t="shared" si="11"/>
        <v>-0.48446895782354815</v>
      </c>
      <c r="T35" s="128">
        <f t="shared" si="12"/>
        <v>-0.21018263334447673</v>
      </c>
      <c r="U35" s="128">
        <f t="shared" si="13"/>
        <v>-0.83125569389348219</v>
      </c>
      <c r="V35" s="72"/>
      <c r="W35" s="72"/>
      <c r="X35" s="72"/>
      <c r="Z35" s="65"/>
      <c r="AA35" s="65"/>
      <c r="AK35"/>
      <c r="AL35"/>
      <c r="AP35" s="57"/>
    </row>
    <row r="36" spans="1:42" ht="14">
      <c r="A36" s="58" t="s">
        <v>22</v>
      </c>
      <c r="B36" s="112">
        <v>42185</v>
      </c>
      <c r="C36" s="117">
        <f>RawData!K27</f>
        <v>234341</v>
      </c>
      <c r="D36" s="117">
        <f>RawData!M27</f>
        <v>196846.44</v>
      </c>
      <c r="E36" s="117">
        <f t="shared" si="14"/>
        <v>37494.559999999998</v>
      </c>
      <c r="F36" s="114"/>
      <c r="G36" s="117">
        <v>188223</v>
      </c>
      <c r="H36" s="117">
        <v>157976</v>
      </c>
      <c r="I36" s="117">
        <f t="shared" si="15"/>
        <v>30247</v>
      </c>
      <c r="J36" s="129"/>
      <c r="K36" s="130">
        <f t="shared" si="8"/>
        <v>-0.19679868226217351</v>
      </c>
      <c r="L36" s="130">
        <f t="shared" si="9"/>
        <v>-0.19746580126112517</v>
      </c>
      <c r="M36" s="130">
        <f t="shared" si="10"/>
        <v>-0.19329630751767718</v>
      </c>
      <c r="N36" s="130"/>
      <c r="O36" s="117">
        <f>RawData!P27</f>
        <v>304817.25</v>
      </c>
      <c r="P36" s="117">
        <f>RawData!Q27</f>
        <v>207572.27</v>
      </c>
      <c r="Q36" s="117">
        <f t="shared" si="16"/>
        <v>97244.98000000001</v>
      </c>
      <c r="R36" s="114"/>
      <c r="S36" s="128">
        <f t="shared" si="11"/>
        <v>-0.38250541923070297</v>
      </c>
      <c r="T36" s="128">
        <f t="shared" si="12"/>
        <v>-0.23893495022239719</v>
      </c>
      <c r="U36" s="128">
        <f t="shared" si="13"/>
        <v>-0.68896080805405069</v>
      </c>
      <c r="V36" s="72"/>
      <c r="W36" s="72"/>
      <c r="X36" s="72"/>
      <c r="Z36" s="65"/>
      <c r="AA36" s="65"/>
      <c r="AK36"/>
      <c r="AL36"/>
      <c r="AP36" s="57"/>
    </row>
    <row r="37" spans="1:42" ht="14">
      <c r="A37" s="58" t="s">
        <v>23</v>
      </c>
      <c r="B37" s="112">
        <v>42185</v>
      </c>
      <c r="C37" s="117">
        <f>RawData!K28</f>
        <v>126115</v>
      </c>
      <c r="D37" s="117">
        <f>RawData!M28</f>
        <v>102153.15000000001</v>
      </c>
      <c r="E37" s="117">
        <f t="shared" si="14"/>
        <v>23961.849999999991</v>
      </c>
      <c r="F37" s="114"/>
      <c r="G37" s="117">
        <v>108614</v>
      </c>
      <c r="H37" s="117">
        <v>86904</v>
      </c>
      <c r="I37" s="117">
        <f t="shared" si="15"/>
        <v>21710</v>
      </c>
      <c r="J37" s="129"/>
      <c r="K37" s="130">
        <f t="shared" si="8"/>
        <v>-0.13877017008286088</v>
      </c>
      <c r="L37" s="130">
        <f t="shared" si="9"/>
        <v>-0.14927733506015239</v>
      </c>
      <c r="M37" s="130">
        <f t="shared" si="10"/>
        <v>-9.3976466758618052E-2</v>
      </c>
      <c r="N37" s="130"/>
      <c r="O37" s="117">
        <f>RawData!P28</f>
        <v>144613.23000000001</v>
      </c>
      <c r="P37" s="117">
        <f>RawData!Q28</f>
        <v>103196.13</v>
      </c>
      <c r="Q37" s="117">
        <f t="shared" si="16"/>
        <v>41417.100000000006</v>
      </c>
      <c r="R37" s="114"/>
      <c r="S37" s="128">
        <f t="shared" si="11"/>
        <v>-0.24893455460472053</v>
      </c>
      <c r="T37" s="128">
        <f t="shared" si="12"/>
        <v>-0.15787539707157627</v>
      </c>
      <c r="U37" s="128">
        <f t="shared" si="13"/>
        <v>-0.47582037371037572</v>
      </c>
      <c r="V37" s="72"/>
      <c r="W37" s="72"/>
      <c r="X37" s="72"/>
      <c r="Z37" s="65"/>
      <c r="AA37" s="65"/>
      <c r="AK37"/>
      <c r="AL37"/>
      <c r="AP37" s="57"/>
    </row>
    <row r="38" spans="1:42" ht="14">
      <c r="A38" s="58" t="s">
        <v>47</v>
      </c>
      <c r="B38" s="112">
        <v>42185</v>
      </c>
      <c r="C38" s="117">
        <f>RawData!K29</f>
        <v>112024</v>
      </c>
      <c r="D38" s="117">
        <f>RawData!M29</f>
        <v>88498.96</v>
      </c>
      <c r="E38" s="117">
        <f t="shared" si="14"/>
        <v>23525.039999999994</v>
      </c>
      <c r="F38" s="114"/>
      <c r="G38" s="117">
        <v>102912</v>
      </c>
      <c r="H38" s="117">
        <v>77153</v>
      </c>
      <c r="I38" s="117">
        <f t="shared" si="15"/>
        <v>25759</v>
      </c>
      <c r="J38" s="129"/>
      <c r="K38" s="130">
        <f t="shared" si="8"/>
        <v>-8.1339712918660281E-2</v>
      </c>
      <c r="L38" s="130">
        <f t="shared" si="9"/>
        <v>-0.12820444443640927</v>
      </c>
      <c r="M38" s="130">
        <f t="shared" si="10"/>
        <v>9.4960943743347806E-2</v>
      </c>
      <c r="N38" s="130"/>
      <c r="O38" s="117">
        <f>RawData!P29</f>
        <v>144930.25</v>
      </c>
      <c r="P38" s="117">
        <f>RawData!Q29</f>
        <v>95622.960999999996</v>
      </c>
      <c r="Q38" s="117">
        <f t="shared" si="16"/>
        <v>49307.289000000004</v>
      </c>
      <c r="R38" s="114"/>
      <c r="S38" s="128">
        <f t="shared" si="11"/>
        <v>-0.28992049623870791</v>
      </c>
      <c r="T38" s="128">
        <f t="shared" si="12"/>
        <v>-0.19315403755380464</v>
      </c>
      <c r="U38" s="128">
        <f t="shared" si="13"/>
        <v>-0.47758231039633919</v>
      </c>
      <c r="V38" s="72"/>
      <c r="W38" s="72"/>
      <c r="X38" s="72"/>
      <c r="Z38" s="65"/>
      <c r="AA38" s="65"/>
      <c r="AK38"/>
      <c r="AL38"/>
      <c r="AP38" s="57"/>
    </row>
    <row r="39" spans="1:42" ht="14">
      <c r="A39" s="58" t="s">
        <v>24</v>
      </c>
      <c r="B39" s="112">
        <v>42185</v>
      </c>
      <c r="C39" s="117">
        <f>RawData!K30</f>
        <v>472697</v>
      </c>
      <c r="D39" s="117">
        <f>RawData!M30</f>
        <v>382884.57</v>
      </c>
      <c r="E39" s="117">
        <f t="shared" si="14"/>
        <v>89812.43</v>
      </c>
      <c r="F39" s="114"/>
      <c r="G39" s="117">
        <v>397967</v>
      </c>
      <c r="H39" s="117">
        <v>320162</v>
      </c>
      <c r="I39" s="117">
        <f t="shared" si="15"/>
        <v>77805</v>
      </c>
      <c r="J39" s="129"/>
      <c r="K39" s="130">
        <f t="shared" si="8"/>
        <v>-0.15809281632843025</v>
      </c>
      <c r="L39" s="130">
        <f t="shared" si="9"/>
        <v>-0.16381587275768258</v>
      </c>
      <c r="M39" s="130">
        <f t="shared" si="10"/>
        <v>-0.13369452313003885</v>
      </c>
      <c r="N39" s="130"/>
      <c r="O39" s="117">
        <f>RawData!P30</f>
        <v>356330.63</v>
      </c>
      <c r="P39" s="117">
        <f>RawData!Q30</f>
        <v>225812.39</v>
      </c>
      <c r="Q39" s="117">
        <f t="shared" si="16"/>
        <v>130518.23999999999</v>
      </c>
      <c r="R39" s="114"/>
      <c r="S39" s="128">
        <f t="shared" si="11"/>
        <v>0.11684757496149011</v>
      </c>
      <c r="T39" s="128">
        <f t="shared" si="12"/>
        <v>0.41782299899487346</v>
      </c>
      <c r="U39" s="128">
        <f t="shared" si="13"/>
        <v>-0.40387642370905397</v>
      </c>
      <c r="V39" s="72"/>
      <c r="W39" s="72"/>
      <c r="X39" s="72"/>
      <c r="Z39" s="65"/>
      <c r="AA39" s="65"/>
      <c r="AK39"/>
      <c r="AL39"/>
      <c r="AP39" s="57"/>
    </row>
    <row r="40" spans="1:42" ht="14">
      <c r="A40" s="58" t="s">
        <v>25</v>
      </c>
      <c r="B40" s="112">
        <v>42185</v>
      </c>
      <c r="C40" s="117">
        <f>RawData!K31</f>
        <v>210331</v>
      </c>
      <c r="D40" s="117">
        <f>RawData!M31</f>
        <v>185091.28</v>
      </c>
      <c r="E40" s="117">
        <f t="shared" si="14"/>
        <v>25239.72</v>
      </c>
      <c r="F40" s="114"/>
      <c r="G40" s="117">
        <v>165276</v>
      </c>
      <c r="H40" s="117">
        <v>146530</v>
      </c>
      <c r="I40" s="117">
        <f t="shared" si="15"/>
        <v>18746</v>
      </c>
      <c r="J40" s="129"/>
      <c r="K40" s="130">
        <f t="shared" si="8"/>
        <v>-0.21420998331201774</v>
      </c>
      <c r="L40" s="130">
        <f t="shared" si="9"/>
        <v>-0.2083365569679998</v>
      </c>
      <c r="M40" s="130">
        <f t="shared" si="10"/>
        <v>-0.2572817765014826</v>
      </c>
      <c r="N40" s="130"/>
      <c r="O40" s="117">
        <f>RawData!P31</f>
        <v>177217.7</v>
      </c>
      <c r="P40" s="117">
        <f>RawData!Q31</f>
        <v>123679.37</v>
      </c>
      <c r="Q40" s="117">
        <f t="shared" si="16"/>
        <v>53538.330000000016</v>
      </c>
      <c r="R40" s="114"/>
      <c r="S40" s="128">
        <f t="shared" si="11"/>
        <v>-6.7384352691633009E-2</v>
      </c>
      <c r="T40" s="128">
        <f t="shared" si="12"/>
        <v>0.18475700514968668</v>
      </c>
      <c r="U40" s="128">
        <f t="shared" si="13"/>
        <v>-0.64985833514044999</v>
      </c>
      <c r="V40" s="72"/>
      <c r="W40" s="72"/>
      <c r="X40" s="72"/>
      <c r="Z40" s="65"/>
      <c r="AA40" s="65"/>
      <c r="AK40"/>
      <c r="AL40"/>
      <c r="AP40" s="57"/>
    </row>
    <row r="41" spans="1:42" ht="14">
      <c r="A41" s="58" t="s">
        <v>26</v>
      </c>
      <c r="B41" s="112">
        <v>42185</v>
      </c>
      <c r="C41" s="117">
        <f>RawData!K32</f>
        <v>21393</v>
      </c>
      <c r="D41" s="117">
        <f>RawData!M32</f>
        <v>18825.84</v>
      </c>
      <c r="E41" s="117">
        <f t="shared" si="14"/>
        <v>2567.16</v>
      </c>
      <c r="F41" s="114"/>
      <c r="G41" s="117">
        <v>18983</v>
      </c>
      <c r="H41" s="117">
        <v>16618</v>
      </c>
      <c r="I41" s="117">
        <f t="shared" si="15"/>
        <v>2365</v>
      </c>
      <c r="J41" s="129"/>
      <c r="K41" s="130">
        <f t="shared" si="8"/>
        <v>-0.11265367176179124</v>
      </c>
      <c r="L41" s="130">
        <f t="shared" si="9"/>
        <v>-0.11727710423545511</v>
      </c>
      <c r="M41" s="130">
        <f t="shared" si="10"/>
        <v>-7.8748500288256237E-2</v>
      </c>
      <c r="N41" s="130"/>
      <c r="O41" s="117">
        <f>RawData!P32</f>
        <v>38980.565999999999</v>
      </c>
      <c r="P41" s="117">
        <f>RawData!Q32</f>
        <v>24011.713</v>
      </c>
      <c r="Q41" s="117">
        <f t="shared" si="16"/>
        <v>14968.852999999999</v>
      </c>
      <c r="R41" s="114"/>
      <c r="S41" s="128">
        <f t="shared" si="11"/>
        <v>-0.51301374125763077</v>
      </c>
      <c r="T41" s="128">
        <f t="shared" si="12"/>
        <v>-0.30792109667477702</v>
      </c>
      <c r="U41" s="128">
        <f t="shared" si="13"/>
        <v>-0.84200526252746288</v>
      </c>
      <c r="V41" s="72"/>
      <c r="W41" s="72"/>
      <c r="X41" s="72"/>
      <c r="Z41" s="65"/>
      <c r="AA41" s="65"/>
      <c r="AK41"/>
      <c r="AL41"/>
      <c r="AP41" s="57"/>
    </row>
    <row r="42" spans="1:42" ht="14">
      <c r="A42" s="58" t="s">
        <v>27</v>
      </c>
      <c r="B42" s="112">
        <v>42185</v>
      </c>
      <c r="C42" s="117">
        <f>RawData!K33</f>
        <v>231440</v>
      </c>
      <c r="D42" s="117">
        <f>RawData!M33</f>
        <v>192095.19999999998</v>
      </c>
      <c r="E42" s="117">
        <f t="shared" si="14"/>
        <v>39344.800000000017</v>
      </c>
      <c r="F42" s="114"/>
      <c r="G42" s="117">
        <v>177453</v>
      </c>
      <c r="H42" s="117">
        <v>149920</v>
      </c>
      <c r="I42" s="117">
        <f t="shared" si="15"/>
        <v>27533</v>
      </c>
      <c r="J42" s="129"/>
      <c r="K42" s="130">
        <f t="shared" si="8"/>
        <v>-0.23326564120290355</v>
      </c>
      <c r="L42" s="130">
        <f t="shared" si="9"/>
        <v>-0.21955363798783095</v>
      </c>
      <c r="M42" s="130">
        <f t="shared" si="10"/>
        <v>-0.30021248042943444</v>
      </c>
      <c r="N42" s="130"/>
      <c r="O42" s="117">
        <f>RawData!P33</f>
        <v>234905.36</v>
      </c>
      <c r="P42" s="117">
        <f>RawData!Q33</f>
        <v>150860.98000000001</v>
      </c>
      <c r="Q42" s="117">
        <f t="shared" si="16"/>
        <v>84044.379999999976</v>
      </c>
      <c r="R42" s="114"/>
      <c r="S42" s="128">
        <f t="shared" si="11"/>
        <v>-0.24457662439035019</v>
      </c>
      <c r="T42" s="128">
        <f t="shared" si="12"/>
        <v>-6.237398166179289E-3</v>
      </c>
      <c r="U42" s="128">
        <f t="shared" si="13"/>
        <v>-0.6723992728603625</v>
      </c>
      <c r="V42" s="72"/>
      <c r="W42" s="72"/>
      <c r="X42" s="72"/>
      <c r="Z42" s="65"/>
      <c r="AA42" s="65"/>
      <c r="AK42"/>
      <c r="AL42"/>
      <c r="AP42" s="57"/>
    </row>
    <row r="43" spans="1:42" ht="14">
      <c r="A43" s="58" t="s">
        <v>28</v>
      </c>
      <c r="B43" s="112">
        <v>42185</v>
      </c>
      <c r="C43" s="117">
        <f>RawData!K34</f>
        <v>1205174</v>
      </c>
      <c r="D43" s="117">
        <f>RawData!M34</f>
        <v>1036449.64</v>
      </c>
      <c r="E43" s="117">
        <f t="shared" si="14"/>
        <v>168724.36</v>
      </c>
      <c r="F43" s="114"/>
      <c r="G43" s="117">
        <v>943218</v>
      </c>
      <c r="H43" s="117">
        <v>804918</v>
      </c>
      <c r="I43" s="117">
        <f t="shared" si="15"/>
        <v>138300</v>
      </c>
      <c r="J43" s="129"/>
      <c r="K43" s="130">
        <f t="shared" si="8"/>
        <v>-0.2173594850204203</v>
      </c>
      <c r="L43" s="130">
        <f t="shared" si="9"/>
        <v>-0.22338918463997923</v>
      </c>
      <c r="M43" s="130">
        <f t="shared" si="10"/>
        <v>-0.18031990164312958</v>
      </c>
      <c r="N43" s="130"/>
      <c r="O43" s="117">
        <f>RawData!P34</f>
        <v>1097784.5</v>
      </c>
      <c r="P43" s="117">
        <f>RawData!Q34</f>
        <v>760726.75</v>
      </c>
      <c r="Q43" s="117">
        <f t="shared" si="16"/>
        <v>337057.75</v>
      </c>
      <c r="R43" s="114"/>
      <c r="S43" s="128">
        <f t="shared" si="11"/>
        <v>-0.1407985811422916</v>
      </c>
      <c r="T43" s="128">
        <f t="shared" si="12"/>
        <v>5.8090832220636386E-2</v>
      </c>
      <c r="U43" s="128">
        <f t="shared" si="13"/>
        <v>-0.58968455702324007</v>
      </c>
      <c r="V43" s="72"/>
      <c r="W43" s="72"/>
      <c r="X43" s="72"/>
      <c r="Z43" s="65"/>
      <c r="AA43" s="65"/>
      <c r="AK43"/>
      <c r="AL43"/>
      <c r="AP43" s="57"/>
    </row>
    <row r="44" spans="1:42" ht="14">
      <c r="A44" s="58" t="s">
        <v>29</v>
      </c>
      <c r="B44" s="112">
        <v>42185</v>
      </c>
      <c r="C44" s="117">
        <f>RawData!K35</f>
        <v>140612</v>
      </c>
      <c r="D44" s="117">
        <f>RawData!M35</f>
        <v>123738.56</v>
      </c>
      <c r="E44" s="117">
        <f t="shared" si="14"/>
        <v>16873.440000000002</v>
      </c>
      <c r="F44" s="114"/>
      <c r="G44" s="117">
        <v>126784</v>
      </c>
      <c r="H44" s="117">
        <v>83155</v>
      </c>
      <c r="I44" s="117">
        <f t="shared" si="15"/>
        <v>43629</v>
      </c>
      <c r="J44" s="129"/>
      <c r="K44" s="130">
        <f t="shared" si="8"/>
        <v>-9.834153557306631E-2</v>
      </c>
      <c r="L44" s="130">
        <f t="shared" si="9"/>
        <v>-0.32797827936578539</v>
      </c>
      <c r="M44" s="130">
        <f t="shared" si="10"/>
        <v>1.5856612522402067</v>
      </c>
      <c r="N44" s="130"/>
      <c r="O44" s="117">
        <f>RawData!P35</f>
        <v>123653.88</v>
      </c>
      <c r="P44" s="117">
        <f>RawData!Q35</f>
        <v>82794.695000000007</v>
      </c>
      <c r="Q44" s="117">
        <f t="shared" si="16"/>
        <v>40859.184999999998</v>
      </c>
      <c r="R44" s="114"/>
      <c r="S44" s="128">
        <f t="shared" si="11"/>
        <v>2.5313560722882253E-2</v>
      </c>
      <c r="T44" s="128">
        <f t="shared" si="12"/>
        <v>4.3517884811338815E-3</v>
      </c>
      <c r="U44" s="128">
        <f t="shared" si="13"/>
        <v>6.7789286545974978E-2</v>
      </c>
      <c r="V44" s="72"/>
      <c r="W44" s="72"/>
      <c r="X44" s="72"/>
      <c r="Z44" s="65"/>
      <c r="AA44" s="65"/>
      <c r="AK44"/>
      <c r="AL44"/>
      <c r="AP44" s="57"/>
    </row>
    <row r="45" spans="1:42" ht="14">
      <c r="A45" s="58" t="s">
        <v>30</v>
      </c>
      <c r="B45" s="112">
        <v>42185</v>
      </c>
      <c r="C45" s="117">
        <f>RawData!K36</f>
        <v>385154</v>
      </c>
      <c r="D45" s="117">
        <f>RawData!M36</f>
        <v>323529.36</v>
      </c>
      <c r="E45" s="117">
        <f t="shared" si="14"/>
        <v>61624.640000000014</v>
      </c>
      <c r="F45" s="114"/>
      <c r="G45" s="117">
        <v>327026</v>
      </c>
      <c r="H45" s="117">
        <v>274044</v>
      </c>
      <c r="I45" s="117">
        <f t="shared" si="15"/>
        <v>52982</v>
      </c>
      <c r="J45" s="129"/>
      <c r="K45" s="130">
        <f t="shared" si="8"/>
        <v>-0.1509214496019774</v>
      </c>
      <c r="L45" s="130">
        <f t="shared" si="9"/>
        <v>-0.15295477356367282</v>
      </c>
      <c r="M45" s="130">
        <f t="shared" si="10"/>
        <v>-0.14024649880307638</v>
      </c>
      <c r="N45" s="130"/>
      <c r="O45" s="117">
        <f>RawData!P36</f>
        <v>280385.28000000003</v>
      </c>
      <c r="P45" s="117">
        <f>RawData!Q36</f>
        <v>176836.5</v>
      </c>
      <c r="Q45" s="117">
        <f t="shared" si="16"/>
        <v>103548.78000000003</v>
      </c>
      <c r="R45" s="114"/>
      <c r="S45" s="128">
        <f t="shared" si="11"/>
        <v>0.16634510912983722</v>
      </c>
      <c r="T45" s="128">
        <f t="shared" si="12"/>
        <v>0.54970269146923856</v>
      </c>
      <c r="U45" s="128">
        <f t="shared" si="13"/>
        <v>-0.4883377669925229</v>
      </c>
      <c r="V45" s="72"/>
      <c r="W45" s="72"/>
      <c r="X45" s="72"/>
      <c r="Z45" s="65"/>
      <c r="AA45" s="65"/>
      <c r="AK45"/>
      <c r="AL45"/>
      <c r="AP45" s="57"/>
    </row>
    <row r="46" spans="1:42" ht="14">
      <c r="A46" s="58" t="s">
        <v>31</v>
      </c>
      <c r="B46" s="112">
        <v>42185</v>
      </c>
      <c r="C46" s="117">
        <f>RawData!K37</f>
        <v>33421</v>
      </c>
      <c r="D46" s="117">
        <f>RawData!M37</f>
        <v>28742.06</v>
      </c>
      <c r="E46" s="117">
        <f t="shared" si="14"/>
        <v>4678.9399999999987</v>
      </c>
      <c r="F46" s="114"/>
      <c r="G46" s="117">
        <v>31106</v>
      </c>
      <c r="H46" s="117">
        <v>26673</v>
      </c>
      <c r="I46" s="117">
        <f t="shared" si="15"/>
        <v>4433</v>
      </c>
      <c r="J46" s="129"/>
      <c r="K46" s="130">
        <f t="shared" si="8"/>
        <v>-6.9267825618623019E-2</v>
      </c>
      <c r="L46" s="130">
        <f t="shared" si="9"/>
        <v>-7.1987185330487841E-2</v>
      </c>
      <c r="M46" s="130">
        <f t="shared" si="10"/>
        <v>-5.2563187388596298E-2</v>
      </c>
      <c r="N46" s="130"/>
      <c r="O46" s="117">
        <f>RawData!P37</f>
        <v>44067.839999999997</v>
      </c>
      <c r="P46" s="117">
        <f>RawData!Q37</f>
        <v>32618.857</v>
      </c>
      <c r="Q46" s="117">
        <f t="shared" si="16"/>
        <v>11448.982999999997</v>
      </c>
      <c r="R46" s="114"/>
      <c r="S46" s="128">
        <f t="shared" si="11"/>
        <v>-0.29413377192982448</v>
      </c>
      <c r="T46" s="128">
        <f t="shared" si="12"/>
        <v>-0.18228281266875782</v>
      </c>
      <c r="U46" s="128">
        <f t="shared" si="13"/>
        <v>-0.61280403683017071</v>
      </c>
      <c r="V46" s="72"/>
      <c r="W46" s="72"/>
      <c r="X46" s="72"/>
      <c r="Z46" s="65"/>
      <c r="AA46" s="65"/>
      <c r="AK46"/>
      <c r="AL46"/>
      <c r="AP46" s="57"/>
    </row>
    <row r="47" spans="1:42" ht="14">
      <c r="A47" s="58" t="s">
        <v>32</v>
      </c>
      <c r="B47" s="112">
        <v>42185</v>
      </c>
      <c r="C47" s="117">
        <f>RawData!K38</f>
        <v>207349</v>
      </c>
      <c r="D47" s="117">
        <f>RawData!M38</f>
        <v>186614.1</v>
      </c>
      <c r="E47" s="117">
        <f t="shared" si="14"/>
        <v>20734.899999999994</v>
      </c>
      <c r="F47" s="114"/>
      <c r="G47" s="117">
        <v>183682</v>
      </c>
      <c r="H47" s="117">
        <v>164541</v>
      </c>
      <c r="I47" s="117">
        <f t="shared" si="15"/>
        <v>19141</v>
      </c>
      <c r="J47" s="129"/>
      <c r="K47" s="130">
        <f t="shared" si="8"/>
        <v>-0.11414089289073012</v>
      </c>
      <c r="L47" s="130">
        <f t="shared" si="9"/>
        <v>-0.11828205907270675</v>
      </c>
      <c r="M47" s="130">
        <f t="shared" si="10"/>
        <v>-7.6870397252940439E-2</v>
      </c>
      <c r="N47" s="130"/>
      <c r="O47" s="117">
        <f>RawData!P38</f>
        <v>164735.25</v>
      </c>
      <c r="P47" s="117">
        <f>RawData!Q38</f>
        <v>105033.66</v>
      </c>
      <c r="Q47" s="117">
        <f t="shared" si="16"/>
        <v>59701.59</v>
      </c>
      <c r="R47" s="114"/>
      <c r="S47" s="128">
        <f t="shared" si="11"/>
        <v>0.11501333199785717</v>
      </c>
      <c r="T47" s="128">
        <f t="shared" si="12"/>
        <v>0.56655495009885393</v>
      </c>
      <c r="U47" s="128">
        <f t="shared" si="13"/>
        <v>-0.67938877339782744</v>
      </c>
      <c r="V47" s="72"/>
      <c r="W47" s="72"/>
      <c r="X47" s="72"/>
      <c r="Z47" s="65"/>
      <c r="AA47" s="65"/>
      <c r="AK47"/>
      <c r="AL47"/>
      <c r="AP47" s="57"/>
    </row>
    <row r="48" spans="1:42" ht="14">
      <c r="A48" s="58" t="s">
        <v>33</v>
      </c>
      <c r="B48" s="112">
        <v>42185</v>
      </c>
      <c r="C48" s="117">
        <f>RawData!K39</f>
        <v>21092</v>
      </c>
      <c r="D48" s="117">
        <f>RawData!M39</f>
        <v>19193.72</v>
      </c>
      <c r="E48" s="117">
        <f t="shared" si="14"/>
        <v>1898.2799999999988</v>
      </c>
      <c r="F48" s="114"/>
      <c r="G48" s="117">
        <v>18065</v>
      </c>
      <c r="H48" s="117">
        <v>16653</v>
      </c>
      <c r="I48" s="117">
        <f t="shared" si="15"/>
        <v>1412</v>
      </c>
      <c r="J48" s="129"/>
      <c r="K48" s="130">
        <f t="shared" si="8"/>
        <v>-0.14351412857955623</v>
      </c>
      <c r="L48" s="130">
        <f t="shared" si="9"/>
        <v>-0.13237246349326764</v>
      </c>
      <c r="M48" s="130">
        <f t="shared" si="10"/>
        <v>-0.25616874222980757</v>
      </c>
      <c r="N48" s="130"/>
      <c r="O48" s="117">
        <f>RawData!P39</f>
        <v>26317.078000000001</v>
      </c>
      <c r="P48" s="117">
        <f>RawData!Q39</f>
        <v>16880.57</v>
      </c>
      <c r="Q48" s="117">
        <f t="shared" si="16"/>
        <v>9436.5080000000016</v>
      </c>
      <c r="R48" s="114"/>
      <c r="S48" s="128">
        <f t="shared" si="11"/>
        <v>-0.31356361067136712</v>
      </c>
      <c r="T48" s="128">
        <f t="shared" si="12"/>
        <v>-1.3481179841675945E-2</v>
      </c>
      <c r="U48" s="128">
        <f t="shared" si="13"/>
        <v>-0.85036837779398911</v>
      </c>
      <c r="V48" s="72"/>
      <c r="W48" s="72"/>
      <c r="X48" s="72"/>
      <c r="Z48" s="65"/>
      <c r="AA48" s="65"/>
      <c r="AK48"/>
      <c r="AL48"/>
      <c r="AP48" s="57"/>
    </row>
    <row r="49" spans="1:42" ht="14">
      <c r="B49" s="112"/>
      <c r="C49" s="117"/>
      <c r="D49" s="117"/>
      <c r="E49" s="117"/>
      <c r="F49" s="114"/>
      <c r="G49" s="114"/>
      <c r="H49" s="114"/>
      <c r="I49" s="129"/>
      <c r="J49" s="129"/>
      <c r="K49" s="115"/>
      <c r="L49" s="115"/>
      <c r="M49" s="115"/>
      <c r="N49" s="115"/>
      <c r="O49" s="117"/>
      <c r="P49" s="117"/>
      <c r="Q49" s="117"/>
      <c r="R49" s="114"/>
      <c r="S49" s="128"/>
      <c r="T49" s="128"/>
      <c r="U49" s="128"/>
      <c r="V49" s="72"/>
      <c r="W49" s="72"/>
      <c r="X49" s="72"/>
      <c r="AK49"/>
      <c r="AL49"/>
      <c r="AP49" s="57"/>
    </row>
    <row r="50" spans="1:42" s="49" customFormat="1" ht="14">
      <c r="A50" s="69" t="s">
        <v>63</v>
      </c>
      <c r="B50" s="132">
        <v>42185</v>
      </c>
      <c r="C50" s="113">
        <f>SUM(C51:C64)</f>
        <v>2877131</v>
      </c>
      <c r="D50" s="113"/>
      <c r="E50" s="113"/>
      <c r="F50" s="133"/>
      <c r="G50" s="113">
        <f>SUM(G51:G64)</f>
        <v>2733206</v>
      </c>
      <c r="H50" s="113">
        <f>SUM(H51:H64)</f>
        <v>2146512</v>
      </c>
      <c r="I50" s="113">
        <f>SUM(I51:I64)</f>
        <v>554243</v>
      </c>
      <c r="J50" s="113"/>
      <c r="K50" s="115">
        <f t="shared" ref="K50:K64" si="17">(G50-C50)/C50</f>
        <v>-5.002379106130378E-2</v>
      </c>
      <c r="L50" s="115"/>
      <c r="M50" s="115"/>
      <c r="N50" s="115"/>
      <c r="O50" s="113">
        <f>SUM(O51:O64)</f>
        <v>3226955.9629999995</v>
      </c>
      <c r="P50" s="113">
        <f t="shared" ref="P50:Q50" si="18">SUM(P51:P64)</f>
        <v>1960957.4978000002</v>
      </c>
      <c r="Q50" s="113">
        <f t="shared" si="18"/>
        <v>1265998.4651999997</v>
      </c>
      <c r="R50" s="133"/>
      <c r="S50" s="116">
        <f t="shared" si="11"/>
        <v>-0.15300796436681946</v>
      </c>
      <c r="T50" s="116"/>
      <c r="U50" s="116"/>
      <c r="V50" s="72"/>
      <c r="W50" s="72"/>
      <c r="X50" s="72"/>
      <c r="Z50" s="60"/>
      <c r="AA50" s="60"/>
      <c r="AB50" s="60"/>
      <c r="AK50" s="134"/>
      <c r="AL50" s="134"/>
      <c r="AP50" s="135"/>
    </row>
    <row r="51" spans="1:42" ht="14">
      <c r="A51" s="58" t="s">
        <v>37</v>
      </c>
      <c r="B51" s="112">
        <v>42185</v>
      </c>
      <c r="C51" s="117">
        <f>RawData!K40</f>
        <v>1430200</v>
      </c>
      <c r="D51" s="117">
        <f>RawData!M40</f>
        <v>1291470.6000000001</v>
      </c>
      <c r="E51" s="117">
        <f>C51-D51</f>
        <v>138729.39999999991</v>
      </c>
      <c r="F51" s="114"/>
      <c r="G51" s="117">
        <v>1393567</v>
      </c>
      <c r="H51" s="117">
        <v>1227770</v>
      </c>
      <c r="I51" s="117">
        <f t="shared" si="15"/>
        <v>165797</v>
      </c>
      <c r="J51" s="129"/>
      <c r="K51" s="130">
        <f t="shared" si="17"/>
        <v>-2.5613900153824639E-2</v>
      </c>
      <c r="L51" s="130">
        <f t="shared" ref="L51:L59" si="19">(H51-D51)/D51</f>
        <v>-4.9324080625606261E-2</v>
      </c>
      <c r="M51" s="130">
        <f t="shared" ref="M51:M59" si="20">(I51-E51)/E51</f>
        <v>0.19511076959894666</v>
      </c>
      <c r="N51" s="115"/>
      <c r="O51" s="117">
        <f>RawData!P40</f>
        <v>1514096.5</v>
      </c>
      <c r="P51" s="117">
        <f>RawData!Q40</f>
        <v>909878.31</v>
      </c>
      <c r="Q51" s="117">
        <f t="shared" ref="Q51" si="21">O51-P51</f>
        <v>604218.18999999994</v>
      </c>
      <c r="R51" s="114"/>
      <c r="S51" s="128">
        <f t="shared" si="11"/>
        <v>-7.9604899687701541E-2</v>
      </c>
      <c r="T51" s="128">
        <f t="shared" si="12"/>
        <v>0.34937824817474761</v>
      </c>
      <c r="U51" s="128">
        <f t="shared" si="13"/>
        <v>-0.72560078007581996</v>
      </c>
      <c r="V51" s="72"/>
      <c r="W51" s="72"/>
      <c r="X51" s="72"/>
      <c r="Z51" s="65"/>
      <c r="AA51" s="65"/>
      <c r="AK51"/>
      <c r="AL51"/>
      <c r="AP51" s="57"/>
    </row>
    <row r="52" spans="1:42" ht="14">
      <c r="A52" s="58" t="s">
        <v>38</v>
      </c>
      <c r="B52" s="112">
        <v>42185</v>
      </c>
      <c r="C52" s="117">
        <f>RawData!K41</f>
        <v>141639</v>
      </c>
      <c r="D52" s="117">
        <f>RawData!M41</f>
        <v>76485.060000000012</v>
      </c>
      <c r="E52" s="117">
        <f>C52-D52</f>
        <v>65153.939999999988</v>
      </c>
      <c r="F52" s="114"/>
      <c r="G52" s="117">
        <v>122976</v>
      </c>
      <c r="H52" s="117">
        <v>68027</v>
      </c>
      <c r="I52" s="117">
        <f t="shared" si="15"/>
        <v>54949</v>
      </c>
      <c r="J52" s="129"/>
      <c r="K52" s="130">
        <f t="shared" si="17"/>
        <v>-0.13176455637218562</v>
      </c>
      <c r="L52" s="130">
        <f t="shared" si="19"/>
        <v>-0.11058447231393963</v>
      </c>
      <c r="M52" s="130">
        <f t="shared" si="20"/>
        <v>-0.15662813331012659</v>
      </c>
      <c r="N52" s="115"/>
      <c r="O52" s="117">
        <f>RawData!P41</f>
        <v>225274.44</v>
      </c>
      <c r="P52" s="117">
        <f>RawData!Q41</f>
        <v>126595.3</v>
      </c>
      <c r="Q52" s="117">
        <f t="shared" ref="Q52:Q64" si="22">O52-P52</f>
        <v>98679.14</v>
      </c>
      <c r="R52" s="114"/>
      <c r="S52" s="128">
        <f t="shared" si="11"/>
        <v>-0.45410584529696313</v>
      </c>
      <c r="T52" s="128">
        <f t="shared" si="12"/>
        <v>-0.46264197801972112</v>
      </c>
      <c r="U52" s="128">
        <f t="shared" si="13"/>
        <v>-0.44315485522066772</v>
      </c>
      <c r="V52" s="72"/>
      <c r="W52" s="72"/>
      <c r="X52" s="72"/>
      <c r="Z52" s="65"/>
      <c r="AA52" s="65"/>
      <c r="AK52"/>
      <c r="AL52"/>
      <c r="AP52" s="57"/>
    </row>
    <row r="53" spans="1:42" ht="14">
      <c r="A53" s="58" t="s">
        <v>39</v>
      </c>
      <c r="B53" s="112">
        <v>42185</v>
      </c>
      <c r="C53" s="117">
        <f>RawData!K42</f>
        <v>109839</v>
      </c>
      <c r="D53" s="117">
        <f>RawData!M42</f>
        <v>85015.385999999999</v>
      </c>
      <c r="E53" s="117">
        <f>C53-D53</f>
        <v>24823.614000000001</v>
      </c>
      <c r="F53" s="114"/>
      <c r="G53" s="117">
        <v>92213</v>
      </c>
      <c r="H53" s="117">
        <v>71937</v>
      </c>
      <c r="I53" s="117">
        <f t="shared" si="15"/>
        <v>20276</v>
      </c>
      <c r="J53" s="129"/>
      <c r="K53" s="130">
        <f t="shared" si="17"/>
        <v>-0.16047123517147827</v>
      </c>
      <c r="L53" s="130">
        <f t="shared" si="19"/>
        <v>-0.15383551866717396</v>
      </c>
      <c r="M53" s="130">
        <f t="shared" si="20"/>
        <v>-0.18319709611984786</v>
      </c>
      <c r="N53" s="115"/>
      <c r="O53" s="117">
        <f>RawData!P42</f>
        <v>98736.164000000004</v>
      </c>
      <c r="P53" s="117">
        <f>RawData!Q42</f>
        <v>50385.91</v>
      </c>
      <c r="Q53" s="117">
        <f t="shared" si="22"/>
        <v>48350.254000000001</v>
      </c>
      <c r="R53" s="114"/>
      <c r="S53" s="128">
        <f t="shared" si="11"/>
        <v>-6.6066613647254968E-2</v>
      </c>
      <c r="T53" s="128">
        <f t="shared" si="12"/>
        <v>0.42772056711886308</v>
      </c>
      <c r="U53" s="128">
        <f t="shared" si="13"/>
        <v>-0.58064336125307636</v>
      </c>
      <c r="V53" s="72"/>
      <c r="W53" s="72"/>
      <c r="X53" s="72"/>
      <c r="Z53" s="65"/>
      <c r="AA53" s="65"/>
      <c r="AK53"/>
      <c r="AL53"/>
      <c r="AP53" s="57"/>
    </row>
    <row r="54" spans="1:42" ht="14">
      <c r="A54" s="58" t="s">
        <v>40</v>
      </c>
      <c r="B54" s="112">
        <v>42185</v>
      </c>
      <c r="C54" s="117">
        <f>RawData!K43</f>
        <v>18465</v>
      </c>
      <c r="D54" s="117">
        <f>RawData!M43</f>
        <v>1994.22</v>
      </c>
      <c r="E54" s="117">
        <f t="shared" ref="E54:E55" si="23">C54-D54</f>
        <v>16470.78</v>
      </c>
      <c r="F54" s="114"/>
      <c r="G54" s="117">
        <v>14637</v>
      </c>
      <c r="H54" s="117">
        <v>1493</v>
      </c>
      <c r="I54" s="117">
        <f t="shared" si="15"/>
        <v>13144</v>
      </c>
      <c r="J54" s="129"/>
      <c r="K54" s="130">
        <f t="shared" si="17"/>
        <v>-0.20731112916328187</v>
      </c>
      <c r="L54" s="130">
        <f t="shared" si="19"/>
        <v>-0.25133636208642979</v>
      </c>
      <c r="M54" s="130">
        <f t="shared" si="20"/>
        <v>-0.20198071979590518</v>
      </c>
      <c r="N54" s="115"/>
      <c r="O54" s="117">
        <f>RawData!P43</f>
        <v>11280.710999999999</v>
      </c>
      <c r="P54" s="117">
        <f>RawData!Q43</f>
        <v>4488.0308000000005</v>
      </c>
      <c r="Q54" s="117">
        <f t="shared" si="22"/>
        <v>6792.6801999999989</v>
      </c>
      <c r="R54" s="114"/>
      <c r="S54" s="128">
        <f t="shared" si="11"/>
        <v>0.29752459751872029</v>
      </c>
      <c r="T54" s="128">
        <f t="shared" si="12"/>
        <v>-0.66733739884316301</v>
      </c>
      <c r="U54" s="128">
        <f t="shared" si="13"/>
        <v>0.93502411610662939</v>
      </c>
      <c r="V54" s="72"/>
      <c r="W54" s="72"/>
      <c r="X54" s="72"/>
      <c r="Z54" s="65"/>
      <c r="AA54" s="65"/>
      <c r="AK54"/>
      <c r="AL54"/>
      <c r="AP54" s="57"/>
    </row>
    <row r="55" spans="1:42" ht="14">
      <c r="A55" s="58" t="s">
        <v>41</v>
      </c>
      <c r="B55" s="112">
        <v>42185</v>
      </c>
      <c r="C55" s="117">
        <f>RawData!K44</f>
        <v>12625</v>
      </c>
      <c r="D55" s="117">
        <f>RawData!M44</f>
        <v>9683.375</v>
      </c>
      <c r="E55" s="117">
        <f t="shared" si="23"/>
        <v>2941.625</v>
      </c>
      <c r="F55" s="114"/>
      <c r="G55" s="117">
        <v>8802</v>
      </c>
      <c r="H55" s="117">
        <v>5404</v>
      </c>
      <c r="I55" s="117">
        <f t="shared" si="15"/>
        <v>3398</v>
      </c>
      <c r="J55" s="129"/>
      <c r="K55" s="130">
        <f t="shared" si="17"/>
        <v>-0.3028118811881188</v>
      </c>
      <c r="L55" s="130">
        <f t="shared" si="19"/>
        <v>-0.44193011217679784</v>
      </c>
      <c r="M55" s="130">
        <f t="shared" si="20"/>
        <v>0.15514384056431393</v>
      </c>
      <c r="N55" s="115"/>
      <c r="O55" s="117">
        <f>RawData!P44</f>
        <v>28561.835999999999</v>
      </c>
      <c r="P55" s="117">
        <f>RawData!Q44</f>
        <v>18375.838</v>
      </c>
      <c r="Q55" s="117">
        <f t="shared" si="22"/>
        <v>10185.998</v>
      </c>
      <c r="R55" s="114"/>
      <c r="S55" s="128">
        <f t="shared" si="11"/>
        <v>-0.69182653384047155</v>
      </c>
      <c r="T55" s="128">
        <f t="shared" si="12"/>
        <v>-0.70591817363648934</v>
      </c>
      <c r="U55" s="128">
        <f t="shared" si="13"/>
        <v>-0.6664048039279018</v>
      </c>
      <c r="V55" s="72"/>
      <c r="W55" s="72"/>
      <c r="X55" s="72"/>
      <c r="Z55" s="65"/>
      <c r="AA55" s="65"/>
      <c r="AK55"/>
      <c r="AL55"/>
      <c r="AP55" s="57"/>
    </row>
    <row r="56" spans="1:42" ht="14">
      <c r="A56" s="58" t="s">
        <v>35</v>
      </c>
      <c r="B56" s="112">
        <v>42185</v>
      </c>
      <c r="C56" s="117">
        <f>RawData!K45</f>
        <v>97079</v>
      </c>
      <c r="D56" s="117">
        <f>RawData!M45</f>
        <v>81740.517999999996</v>
      </c>
      <c r="E56" s="117">
        <f>C56-D56</f>
        <v>15338.482000000004</v>
      </c>
      <c r="F56" s="114"/>
      <c r="G56" s="117">
        <v>85981</v>
      </c>
      <c r="H56" s="117">
        <v>70179</v>
      </c>
      <c r="I56" s="117">
        <f t="shared" si="15"/>
        <v>15802</v>
      </c>
      <c r="J56" s="129"/>
      <c r="K56" s="130">
        <f t="shared" si="17"/>
        <v>-0.11431926575263446</v>
      </c>
      <c r="L56" s="130">
        <f t="shared" si="19"/>
        <v>-0.14144170214336049</v>
      </c>
      <c r="M56" s="130">
        <f t="shared" si="20"/>
        <v>3.0219287671361238E-2</v>
      </c>
      <c r="N56" s="115"/>
      <c r="O56" s="117">
        <f>RawData!P45</f>
        <v>80589.616999999998</v>
      </c>
      <c r="P56" s="117">
        <f>RawData!Q45</f>
        <v>55592.714999999997</v>
      </c>
      <c r="Q56" s="117">
        <f t="shared" si="22"/>
        <v>24996.902000000002</v>
      </c>
      <c r="R56" s="114"/>
      <c r="S56" s="128">
        <f t="shared" si="11"/>
        <v>6.6899225988380134E-2</v>
      </c>
      <c r="T56" s="128">
        <f t="shared" si="12"/>
        <v>0.26237763347229948</v>
      </c>
      <c r="U56" s="128">
        <f t="shared" si="13"/>
        <v>-0.36784166293887144</v>
      </c>
      <c r="V56" s="72"/>
      <c r="W56" s="72"/>
      <c r="X56" s="72"/>
      <c r="Z56" s="65"/>
      <c r="AA56" s="65"/>
      <c r="AK56"/>
      <c r="AL56"/>
      <c r="AP56" s="57"/>
    </row>
    <row r="57" spans="1:42" ht="14">
      <c r="A57" s="58" t="s">
        <v>42</v>
      </c>
      <c r="B57" s="112">
        <v>42185</v>
      </c>
      <c r="C57" s="117">
        <f>RawData!K46</f>
        <v>106330</v>
      </c>
      <c r="D57" s="117">
        <f>RawData!M46</f>
        <v>73686.689999999988</v>
      </c>
      <c r="E57" s="117">
        <f>C57-D57</f>
        <v>32643.310000000012</v>
      </c>
      <c r="F57" s="114"/>
      <c r="G57" s="117">
        <v>88904</v>
      </c>
      <c r="H57" s="117">
        <v>62048</v>
      </c>
      <c r="I57" s="117">
        <f t="shared" si="15"/>
        <v>26856</v>
      </c>
      <c r="J57" s="129"/>
      <c r="K57" s="130">
        <f t="shared" si="17"/>
        <v>-0.16388601523558732</v>
      </c>
      <c r="L57" s="130">
        <f t="shared" si="19"/>
        <v>-0.15794833503852582</v>
      </c>
      <c r="M57" s="130">
        <f t="shared" si="20"/>
        <v>-0.17728931287911703</v>
      </c>
      <c r="N57" s="115"/>
      <c r="O57" s="117">
        <f>RawData!P46</f>
        <v>124390.7</v>
      </c>
      <c r="P57" s="117">
        <f>RawData!Q46</f>
        <v>85121.781000000003</v>
      </c>
      <c r="Q57" s="117">
        <f t="shared" si="22"/>
        <v>39268.918999999994</v>
      </c>
      <c r="R57" s="114"/>
      <c r="S57" s="128">
        <f t="shared" si="11"/>
        <v>-0.28528418925209037</v>
      </c>
      <c r="T57" s="128">
        <f t="shared" si="12"/>
        <v>-0.27106788331884174</v>
      </c>
      <c r="U57" s="128">
        <f t="shared" si="13"/>
        <v>-0.31610034898083128</v>
      </c>
      <c r="V57" s="72"/>
      <c r="W57" s="72"/>
      <c r="X57" s="72"/>
      <c r="Z57" s="65"/>
      <c r="AA57" s="65"/>
      <c r="AK57"/>
      <c r="AL57"/>
      <c r="AP57" s="57"/>
    </row>
    <row r="58" spans="1:42" ht="14">
      <c r="A58" s="58" t="s">
        <v>43</v>
      </c>
      <c r="B58" s="112">
        <v>42185</v>
      </c>
      <c r="C58" s="117">
        <f>RawData!K47</f>
        <v>122778</v>
      </c>
      <c r="D58" s="117">
        <f>RawData!M47</f>
        <v>87007</v>
      </c>
      <c r="E58" s="117">
        <f>C58-D58</f>
        <v>35771</v>
      </c>
      <c r="F58" s="114"/>
      <c r="G58" s="117">
        <v>120517</v>
      </c>
      <c r="H58" s="117">
        <v>85225</v>
      </c>
      <c r="I58" s="117">
        <f t="shared" si="15"/>
        <v>35292</v>
      </c>
      <c r="J58" s="129"/>
      <c r="K58" s="130">
        <f t="shared" si="17"/>
        <v>-1.8415351284432065E-2</v>
      </c>
      <c r="L58" s="130">
        <f t="shared" si="19"/>
        <v>-2.048111071522981E-2</v>
      </c>
      <c r="M58" s="130">
        <f t="shared" si="20"/>
        <v>-1.3390735512006932E-2</v>
      </c>
      <c r="N58" s="115"/>
      <c r="O58" s="117">
        <f>RawData!P47</f>
        <v>156197.23000000001</v>
      </c>
      <c r="P58" s="117">
        <f>RawData!Q47</f>
        <v>86804.383000000002</v>
      </c>
      <c r="Q58" s="117">
        <f t="shared" si="22"/>
        <v>69392.847000000009</v>
      </c>
      <c r="R58" s="114"/>
      <c r="S58" s="128">
        <f t="shared" si="11"/>
        <v>-0.22843061941623427</v>
      </c>
      <c r="T58" s="128">
        <f t="shared" si="12"/>
        <v>-1.8194737931608841E-2</v>
      </c>
      <c r="U58" s="128">
        <f t="shared" si="13"/>
        <v>-0.49141732144236716</v>
      </c>
      <c r="V58" s="72"/>
      <c r="W58" s="72"/>
      <c r="X58" s="72"/>
      <c r="Z58" s="65"/>
      <c r="AA58" s="65"/>
    </row>
    <row r="59" spans="1:42" ht="14">
      <c r="A59" s="58" t="s">
        <v>44</v>
      </c>
      <c r="B59" s="112">
        <v>42185</v>
      </c>
      <c r="C59" s="117">
        <f>RawData!K48</f>
        <v>144362</v>
      </c>
      <c r="D59" s="117">
        <f>RawData!M48</f>
        <v>96167.273201384334</v>
      </c>
      <c r="E59" s="117">
        <f>C59-D59</f>
        <v>48194.726798615666</v>
      </c>
      <c r="F59" s="114"/>
      <c r="G59" s="117">
        <v>156448</v>
      </c>
      <c r="H59" s="117">
        <v>114240</v>
      </c>
      <c r="I59" s="117">
        <f t="shared" si="15"/>
        <v>42208</v>
      </c>
      <c r="J59" s="129"/>
      <c r="K59" s="130">
        <f t="shared" si="17"/>
        <v>8.3720092545129604E-2</v>
      </c>
      <c r="L59" s="130">
        <f t="shared" si="19"/>
        <v>0.18793011590096231</v>
      </c>
      <c r="M59" s="130">
        <f t="shared" si="20"/>
        <v>-0.12421954010926413</v>
      </c>
      <c r="N59" s="115"/>
      <c r="O59" s="117">
        <f>RawData!P48</f>
        <v>160052.88</v>
      </c>
      <c r="P59" s="117">
        <f>RawData!Q48</f>
        <v>79101.164000000004</v>
      </c>
      <c r="Q59" s="117">
        <f t="shared" si="22"/>
        <v>80951.716</v>
      </c>
      <c r="R59" s="114"/>
      <c r="S59" s="128">
        <f t="shared" si="11"/>
        <v>-2.2523056129949079E-2</v>
      </c>
      <c r="T59" s="128">
        <f t="shared" si="12"/>
        <v>0.44422653502292325</v>
      </c>
      <c r="U59" s="128">
        <f t="shared" si="13"/>
        <v>-0.4786027760053907</v>
      </c>
      <c r="V59" s="72"/>
      <c r="W59" s="72"/>
      <c r="X59" s="72"/>
      <c r="Z59" s="65"/>
      <c r="AA59" s="65"/>
    </row>
    <row r="60" spans="1:42" ht="14">
      <c r="A60" s="58" t="s">
        <v>45</v>
      </c>
      <c r="B60" s="112">
        <v>42185</v>
      </c>
      <c r="C60" s="117">
        <f>RawData!K49</f>
        <v>61109</v>
      </c>
      <c r="D60" s="117"/>
      <c r="E60" s="117"/>
      <c r="F60" s="114"/>
      <c r="G60" s="117">
        <v>49066</v>
      </c>
      <c r="H60" s="117">
        <v>26874</v>
      </c>
      <c r="I60" s="117">
        <f t="shared" si="15"/>
        <v>22192</v>
      </c>
      <c r="J60" s="129"/>
      <c r="K60" s="130">
        <f t="shared" si="17"/>
        <v>-0.19707408074097105</v>
      </c>
      <c r="L60" s="130"/>
      <c r="M60" s="130"/>
      <c r="N60" s="115"/>
      <c r="O60" s="117">
        <f>RawData!P49</f>
        <v>135389.17000000001</v>
      </c>
      <c r="P60" s="117">
        <f>RawData!Q49</f>
        <v>63726.629000000001</v>
      </c>
      <c r="Q60" s="117">
        <f t="shared" si="22"/>
        <v>71662.541000000012</v>
      </c>
      <c r="R60" s="114"/>
      <c r="S60" s="128">
        <f t="shared" si="11"/>
        <v>-0.63759287393518993</v>
      </c>
      <c r="T60" s="128">
        <f t="shared" si="12"/>
        <v>-0.57829245918531169</v>
      </c>
      <c r="U60" s="128">
        <f t="shared" si="13"/>
        <v>-0.69032635892718353</v>
      </c>
      <c r="V60" s="72"/>
      <c r="W60" s="72"/>
      <c r="X60" s="72"/>
      <c r="Z60" s="65"/>
      <c r="AA60" s="65"/>
    </row>
    <row r="61" spans="1:42" ht="14">
      <c r="A61" s="58" t="s">
        <v>46</v>
      </c>
      <c r="B61" s="112">
        <v>42185</v>
      </c>
      <c r="C61" s="117">
        <f>RawData!K50</f>
        <v>408841</v>
      </c>
      <c r="D61" s="117">
        <f>RawData!M50</f>
        <v>300498.13500000001</v>
      </c>
      <c r="E61" s="117">
        <f>C61-D61</f>
        <v>108342.86499999999</v>
      </c>
      <c r="F61" s="114"/>
      <c r="G61" s="117">
        <v>370058</v>
      </c>
      <c r="H61" s="117">
        <v>264156</v>
      </c>
      <c r="I61" s="117">
        <f t="shared" si="15"/>
        <v>105902</v>
      </c>
      <c r="J61" s="129"/>
      <c r="K61" s="130">
        <f t="shared" si="17"/>
        <v>-9.4860838321009874E-2</v>
      </c>
      <c r="L61" s="130">
        <f>(H61-D61)/D61</f>
        <v>-0.1209396357817662</v>
      </c>
      <c r="M61" s="130">
        <f>(I61-E61)/E61</f>
        <v>-2.2529079326081981E-2</v>
      </c>
      <c r="N61" s="115"/>
      <c r="O61" s="117">
        <f>RawData!P50</f>
        <v>396411.22</v>
      </c>
      <c r="P61" s="117">
        <f>RawData!Q50</f>
        <v>295642.59000000003</v>
      </c>
      <c r="Q61" s="117">
        <f t="shared" si="22"/>
        <v>100768.62999999995</v>
      </c>
      <c r="R61" s="114"/>
      <c r="S61" s="128">
        <f t="shared" si="11"/>
        <v>-6.6479500756815038E-2</v>
      </c>
      <c r="T61" s="128">
        <f t="shared" si="12"/>
        <v>-0.10650221268863874</v>
      </c>
      <c r="U61" s="128">
        <f t="shared" si="13"/>
        <v>5.0942143403160847E-2</v>
      </c>
      <c r="V61" s="72"/>
      <c r="W61" s="72"/>
      <c r="X61" s="72"/>
      <c r="Z61" s="65"/>
      <c r="AA61" s="65"/>
    </row>
    <row r="62" spans="1:42" ht="14">
      <c r="A62" s="58" t="s">
        <v>48</v>
      </c>
      <c r="B62" s="112">
        <v>42185</v>
      </c>
      <c r="C62" s="117">
        <f>RawData!K51</f>
        <v>31513</v>
      </c>
      <c r="D62" s="117">
        <f>RawData!M51</f>
        <v>27731.439999999999</v>
      </c>
      <c r="E62" s="117">
        <f>C62-D62</f>
        <v>3781.5600000000013</v>
      </c>
      <c r="F62" s="114"/>
      <c r="G62" s="117">
        <v>32451</v>
      </c>
      <c r="H62" s="117" t="s">
        <v>178</v>
      </c>
      <c r="I62" s="117" t="s">
        <v>54</v>
      </c>
      <c r="J62" s="129"/>
      <c r="K62" s="130">
        <f t="shared" si="17"/>
        <v>2.9765493605813473E-2</v>
      </c>
      <c r="L62" s="130"/>
      <c r="M62" s="130"/>
      <c r="N62" s="115"/>
      <c r="O62" s="117">
        <f>RawData!P51</f>
        <v>31597.322</v>
      </c>
      <c r="P62" s="117">
        <f>RawData!Q51</f>
        <v>20645.984</v>
      </c>
      <c r="Q62" s="117">
        <f t="shared" si="22"/>
        <v>10951.338</v>
      </c>
      <c r="R62" s="114"/>
      <c r="S62" s="128">
        <f t="shared" si="11"/>
        <v>2.7017416222805207E-2</v>
      </c>
      <c r="T62" s="128"/>
      <c r="U62" s="128"/>
      <c r="V62" s="72"/>
      <c r="W62" s="72"/>
      <c r="X62" s="72"/>
      <c r="Z62" s="65"/>
      <c r="AA62" s="65"/>
    </row>
    <row r="63" spans="1:42" ht="14">
      <c r="A63" s="58" t="s">
        <v>49</v>
      </c>
      <c r="B63" s="112">
        <v>42185</v>
      </c>
      <c r="C63" s="117">
        <f>RawData!K52</f>
        <v>31619</v>
      </c>
      <c r="D63" s="117">
        <f>RawData!M52</f>
        <v>19667.018</v>
      </c>
      <c r="E63" s="117">
        <f>C63-D63</f>
        <v>11951.982</v>
      </c>
      <c r="F63" s="114"/>
      <c r="G63" s="117">
        <v>33306</v>
      </c>
      <c r="H63" s="117">
        <v>21399</v>
      </c>
      <c r="I63" s="117">
        <f t="shared" si="15"/>
        <v>11907</v>
      </c>
      <c r="J63" s="129"/>
      <c r="K63" s="130">
        <f t="shared" si="17"/>
        <v>5.3353996015054236E-2</v>
      </c>
      <c r="L63" s="130">
        <f>(H63-D63)/D63</f>
        <v>8.8065308121444738E-2</v>
      </c>
      <c r="M63" s="130">
        <f>(I63-E63)/E63</f>
        <v>-3.7635598848793422E-3</v>
      </c>
      <c r="N63" s="115"/>
      <c r="O63" s="117">
        <f>RawData!P52</f>
        <v>24383.282999999999</v>
      </c>
      <c r="P63" s="117">
        <f>RawData!Q52</f>
        <v>15694.813</v>
      </c>
      <c r="Q63" s="117">
        <f t="shared" si="22"/>
        <v>8688.4699999999993</v>
      </c>
      <c r="R63" s="114"/>
      <c r="S63" s="128">
        <f t="shared" si="11"/>
        <v>0.36593583398921303</v>
      </c>
      <c r="T63" s="128">
        <f t="shared" si="12"/>
        <v>0.36344408818378404</v>
      </c>
      <c r="U63" s="128">
        <f t="shared" si="13"/>
        <v>0.37043691236777027</v>
      </c>
      <c r="V63" s="72"/>
      <c r="W63" s="72"/>
      <c r="X63" s="72"/>
      <c r="Z63" s="65"/>
      <c r="AA63" s="65"/>
    </row>
    <row r="64" spans="1:42" ht="14">
      <c r="A64" s="58" t="s">
        <v>50</v>
      </c>
      <c r="B64" s="112">
        <v>42185</v>
      </c>
      <c r="C64" s="117">
        <f>RawData!K53</f>
        <v>160732</v>
      </c>
      <c r="D64" s="117">
        <f>RawData!M53</f>
        <v>126656.81600000001</v>
      </c>
      <c r="E64" s="117">
        <f>C64-D64</f>
        <v>34075.183999999994</v>
      </c>
      <c r="F64" s="114"/>
      <c r="G64" s="117">
        <v>164280</v>
      </c>
      <c r="H64" s="117">
        <v>127760</v>
      </c>
      <c r="I64" s="117">
        <f t="shared" si="15"/>
        <v>36520</v>
      </c>
      <c r="J64" s="129"/>
      <c r="K64" s="130">
        <f t="shared" si="17"/>
        <v>2.2074011397854813E-2</v>
      </c>
      <c r="L64" s="130">
        <f>(H64-D64)/D64</f>
        <v>8.7100247332918407E-3</v>
      </c>
      <c r="M64" s="130">
        <f>(I64-E64)/E64</f>
        <v>7.1747697679343608E-2</v>
      </c>
      <c r="N64" s="115"/>
      <c r="O64" s="117">
        <f>RawData!P53</f>
        <v>239994.89</v>
      </c>
      <c r="P64" s="117">
        <f>RawData!Q53</f>
        <v>148904.04999999999</v>
      </c>
      <c r="Q64" s="117">
        <f t="shared" si="22"/>
        <v>91090.840000000026</v>
      </c>
      <c r="R64" s="114"/>
      <c r="S64" s="128">
        <f t="shared" si="11"/>
        <v>-0.31548542554385223</v>
      </c>
      <c r="T64" s="128">
        <f t="shared" si="12"/>
        <v>-0.14199781671485759</v>
      </c>
      <c r="U64" s="128">
        <f t="shared" si="13"/>
        <v>-0.59908153223748961</v>
      </c>
      <c r="V64" s="72"/>
      <c r="W64" s="72"/>
      <c r="X64" s="72"/>
      <c r="Z64" s="65"/>
      <c r="AA64" s="65"/>
    </row>
    <row r="65" spans="1:28" s="107" customFormat="1">
      <c r="B65" s="105"/>
      <c r="C65" s="106"/>
      <c r="D65" s="106"/>
      <c r="E65" s="106"/>
      <c r="O65" s="106"/>
      <c r="P65" s="106"/>
      <c r="Q65" s="106"/>
      <c r="S65" s="108"/>
      <c r="T65" s="108"/>
      <c r="U65" s="108"/>
      <c r="Z65" s="109"/>
      <c r="AA65" s="109"/>
      <c r="AB65" s="109"/>
    </row>
    <row r="66" spans="1:28">
      <c r="B66" s="77"/>
    </row>
    <row r="67" spans="1:28">
      <c r="A67" s="110" t="s">
        <v>197</v>
      </c>
    </row>
    <row r="68" spans="1:28">
      <c r="A68" s="110" t="s">
        <v>201</v>
      </c>
    </row>
  </sheetData>
  <mergeCells count="6">
    <mergeCell ref="A1:M1"/>
    <mergeCell ref="B3:E3"/>
    <mergeCell ref="O3:Q3"/>
    <mergeCell ref="S3:U3"/>
    <mergeCell ref="K3:M3"/>
    <mergeCell ref="G3:I3"/>
  </mergeCells>
  <pageMargins left="1" right="1" top="1" bottom="1" header="0.5" footer="0.5"/>
  <pageSetup scale="42"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28"/>
  <sheetViews>
    <sheetView workbookViewId="0">
      <selection activeCell="A33" sqref="A32:A33"/>
    </sheetView>
  </sheetViews>
  <sheetFormatPr baseColWidth="10" defaultColWidth="8.83203125" defaultRowHeight="12" x14ac:dyDescent="0"/>
  <cols>
    <col min="1" max="1" width="43.33203125" style="1" customWidth="1"/>
    <col min="2" max="2" width="13.6640625" style="1" customWidth="1"/>
    <col min="3" max="3" width="53.6640625" style="23" customWidth="1"/>
    <col min="4" max="4" width="106.5" style="1" customWidth="1"/>
    <col min="5" max="16384" width="8.83203125" style="1"/>
  </cols>
  <sheetData>
    <row r="1" spans="1:4">
      <c r="A1" s="18" t="s">
        <v>78</v>
      </c>
      <c r="B1" s="18" t="s">
        <v>66</v>
      </c>
      <c r="C1" s="22" t="s">
        <v>79</v>
      </c>
      <c r="D1" s="18" t="s">
        <v>80</v>
      </c>
    </row>
    <row r="2" spans="1:4" ht="24">
      <c r="A2" s="23" t="s">
        <v>159</v>
      </c>
      <c r="B2" s="25">
        <v>41730</v>
      </c>
      <c r="C2" s="23" t="s">
        <v>81</v>
      </c>
      <c r="D2" s="1" t="s">
        <v>64</v>
      </c>
    </row>
    <row r="3" spans="1:4" ht="24">
      <c r="A3" s="5" t="s">
        <v>168</v>
      </c>
      <c r="B3" s="24">
        <v>42057</v>
      </c>
      <c r="C3" s="15" t="s">
        <v>158</v>
      </c>
      <c r="D3" s="1" t="s">
        <v>157</v>
      </c>
    </row>
    <row r="4" spans="1:4">
      <c r="A4" s="5" t="s">
        <v>37</v>
      </c>
      <c r="B4" s="24">
        <v>42101</v>
      </c>
      <c r="C4" s="15" t="s">
        <v>175</v>
      </c>
      <c r="D4" s="1" t="s">
        <v>176</v>
      </c>
    </row>
    <row r="5" spans="1:4">
      <c r="A5" s="23" t="s">
        <v>38</v>
      </c>
      <c r="B5" s="25">
        <v>42063</v>
      </c>
      <c r="C5" s="23" t="s">
        <v>85</v>
      </c>
      <c r="D5" s="1" t="s">
        <v>101</v>
      </c>
    </row>
    <row r="6" spans="1:4">
      <c r="A6" s="1" t="s">
        <v>43</v>
      </c>
      <c r="B6" s="25">
        <v>42063</v>
      </c>
      <c r="C6" s="23" t="s">
        <v>83</v>
      </c>
      <c r="D6" s="1" t="s">
        <v>177</v>
      </c>
    </row>
    <row r="7" spans="1:4">
      <c r="A7" s="1" t="s">
        <v>44</v>
      </c>
      <c r="B7" s="25">
        <v>42061</v>
      </c>
      <c r="C7" s="23" t="s">
        <v>82</v>
      </c>
      <c r="D7" s="1" t="s">
        <v>92</v>
      </c>
    </row>
    <row r="8" spans="1:4">
      <c r="A8" s="1" t="s">
        <v>45</v>
      </c>
      <c r="B8" s="25">
        <v>42071</v>
      </c>
      <c r="C8" s="23" t="s">
        <v>170</v>
      </c>
      <c r="D8" s="1" t="s">
        <v>169</v>
      </c>
    </row>
    <row r="9" spans="1:4">
      <c r="A9" s="1" t="s">
        <v>48</v>
      </c>
      <c r="B9" s="25">
        <v>42058</v>
      </c>
      <c r="C9" s="23" t="s">
        <v>84</v>
      </c>
      <c r="D9" s="1" t="s">
        <v>91</v>
      </c>
    </row>
    <row r="10" spans="1:4">
      <c r="A10" s="111" t="s">
        <v>183</v>
      </c>
      <c r="B10" s="25">
        <v>42185</v>
      </c>
      <c r="C10" s="92" t="s">
        <v>181</v>
      </c>
      <c r="D10" s="1" t="s">
        <v>182</v>
      </c>
    </row>
    <row r="12" spans="1:4">
      <c r="A12" s="1" t="s">
        <v>86</v>
      </c>
      <c r="C12" s="23" t="s">
        <v>172</v>
      </c>
      <c r="D12" s="1" t="s">
        <v>174</v>
      </c>
    </row>
    <row r="13" spans="1:4">
      <c r="A13" s="1" t="s">
        <v>87</v>
      </c>
      <c r="C13" s="23" t="s">
        <v>173</v>
      </c>
    </row>
    <row r="15" spans="1:4">
      <c r="B15" s="48"/>
      <c r="C15" s="47"/>
    </row>
    <row r="16" spans="1:4">
      <c r="B16" s="48"/>
      <c r="C16" s="47"/>
    </row>
    <row r="17" spans="1:3">
      <c r="A17" s="1" t="s">
        <v>160</v>
      </c>
      <c r="B17" s="48"/>
      <c r="C17" s="47"/>
    </row>
    <row r="18" spans="1:3">
      <c r="A18" s="1" t="s">
        <v>167</v>
      </c>
      <c r="B18" s="48"/>
      <c r="C18" s="47"/>
    </row>
    <row r="19" spans="1:3">
      <c r="B19" s="48"/>
      <c r="C19" s="47"/>
    </row>
    <row r="20" spans="1:3">
      <c r="B20" s="48"/>
      <c r="C20" s="47"/>
    </row>
    <row r="21" spans="1:3">
      <c r="B21" s="48"/>
      <c r="C21" s="47"/>
    </row>
    <row r="22" spans="1:3">
      <c r="B22" s="48"/>
      <c r="C22" s="47"/>
    </row>
    <row r="23" spans="1:3">
      <c r="B23" s="48"/>
      <c r="C23" s="47"/>
    </row>
    <row r="24" spans="1:3">
      <c r="B24" s="48"/>
      <c r="C24" s="47"/>
    </row>
    <row r="25" spans="1:3">
      <c r="B25" s="48"/>
      <c r="C25" s="47"/>
    </row>
    <row r="26" spans="1:3">
      <c r="B26" s="48"/>
      <c r="C26" s="47"/>
    </row>
    <row r="27" spans="1:3">
      <c r="B27" s="48"/>
      <c r="C27" s="47"/>
    </row>
    <row r="28" spans="1:3">
      <c r="B28" s="48"/>
      <c r="C28" s="47"/>
    </row>
  </sheetData>
  <pageMargins left="0.7" right="0.7" top="0.75" bottom="0.75" header="0.3" footer="0.3"/>
  <pageSetup scale="5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opLeftCell="B1" workbookViewId="0">
      <pane ySplit="1" topLeftCell="A2" activePane="bottomLeft" state="frozen"/>
      <selection activeCell="L6" sqref="L6"/>
      <selection pane="bottomLeft" activeCell="L6" sqref="L6"/>
    </sheetView>
  </sheetViews>
  <sheetFormatPr baseColWidth="10" defaultColWidth="8.83203125" defaultRowHeight="12" x14ac:dyDescent="0"/>
  <cols>
    <col min="1" max="1" width="17.6640625" style="1" customWidth="1"/>
    <col min="2" max="2" width="8.83203125" style="1"/>
    <col min="3" max="3" width="10.1640625" style="45" customWidth="1"/>
    <col min="4" max="4" width="8.83203125" style="1"/>
    <col min="5" max="6" width="10.6640625" style="1" customWidth="1"/>
    <col min="7" max="10" width="10.6640625" style="21" customWidth="1"/>
    <col min="11" max="11" width="10.6640625" style="37" customWidth="1"/>
    <col min="12" max="12" width="10.6640625" style="38" customWidth="1"/>
    <col min="13" max="14" width="10.6640625" style="37" customWidth="1"/>
    <col min="15" max="19" width="10.6640625" style="1" customWidth="1"/>
    <col min="20" max="21" width="10.6640625" style="20" customWidth="1"/>
    <col min="22" max="16384" width="8.83203125" style="1"/>
  </cols>
  <sheetData>
    <row r="1" spans="1:22">
      <c r="A1" s="1" t="s">
        <v>65</v>
      </c>
      <c r="B1" s="1" t="s">
        <v>67</v>
      </c>
      <c r="C1" s="45" t="s">
        <v>156</v>
      </c>
      <c r="D1" s="1" t="s">
        <v>77</v>
      </c>
      <c r="E1" s="1" t="s">
        <v>96</v>
      </c>
      <c r="F1" s="1" t="s">
        <v>73</v>
      </c>
      <c r="G1" s="21" t="s">
        <v>72</v>
      </c>
      <c r="H1" s="21" t="s">
        <v>71</v>
      </c>
      <c r="I1" s="21" t="s">
        <v>93</v>
      </c>
      <c r="J1" s="21" t="s">
        <v>98</v>
      </c>
      <c r="K1" s="37" t="s">
        <v>74</v>
      </c>
      <c r="L1" s="38" t="s">
        <v>75</v>
      </c>
      <c r="M1" s="37" t="s">
        <v>68</v>
      </c>
      <c r="N1" s="37" t="s">
        <v>94</v>
      </c>
      <c r="O1" s="1" t="s">
        <v>99</v>
      </c>
      <c r="P1" s="1" t="s">
        <v>89</v>
      </c>
      <c r="Q1" s="1" t="s">
        <v>69</v>
      </c>
      <c r="R1" s="1" t="s">
        <v>95</v>
      </c>
      <c r="S1" s="1" t="s">
        <v>70</v>
      </c>
      <c r="T1" s="20" t="s">
        <v>90</v>
      </c>
      <c r="U1" s="20" t="s">
        <v>76</v>
      </c>
      <c r="V1" s="1" t="s">
        <v>97</v>
      </c>
    </row>
    <row r="2" spans="1:22" s="2" customFormat="1">
      <c r="A2" s="2" t="s">
        <v>100</v>
      </c>
      <c r="B2" s="2">
        <v>0</v>
      </c>
      <c r="C2" s="46" t="s">
        <v>141</v>
      </c>
      <c r="E2" s="2">
        <v>0</v>
      </c>
      <c r="F2" s="2">
        <f>SUM(F3:F53)</f>
        <v>8019763</v>
      </c>
      <c r="H2" s="2">
        <f t="shared" ref="H2:N2" si="0">SUM(H3:H53)</f>
        <v>6673876.2500000009</v>
      </c>
      <c r="I2" s="2">
        <f t="shared" si="0"/>
        <v>1197939.75</v>
      </c>
      <c r="J2" s="2">
        <f t="shared" si="0"/>
        <v>147947</v>
      </c>
      <c r="K2" s="55">
        <f t="shared" si="0"/>
        <v>11715422</v>
      </c>
      <c r="L2" s="56"/>
      <c r="M2" s="55">
        <f t="shared" si="0"/>
        <v>9972737.9312013816</v>
      </c>
      <c r="N2" s="55">
        <f t="shared" si="0"/>
        <v>1681575.0687986156</v>
      </c>
      <c r="O2" s="2">
        <f>SUM(O3:O53)</f>
        <v>61109</v>
      </c>
      <c r="P2" s="2">
        <f t="shared" ref="P2" si="1">SUM(P3:P53)</f>
        <v>10858170.044000002</v>
      </c>
      <c r="Q2" s="2">
        <f t="shared" ref="Q2" si="2">SUM(Q3:Q53)</f>
        <v>7045264.9858000008</v>
      </c>
      <c r="R2" s="2">
        <f t="shared" ref="R2" si="3">SUM(R3:R53)</f>
        <v>3812905.0581999999</v>
      </c>
      <c r="S2" s="2">
        <f t="shared" ref="S2" si="4">SUM(S3:S53)</f>
        <v>23202662.897999998</v>
      </c>
      <c r="T2" s="26">
        <f t="shared" ref="T2:T34" si="5">(K2-F2)/F2</f>
        <v>0.46081897931397725</v>
      </c>
      <c r="U2" s="26">
        <f t="shared" ref="U2:U34" si="6">K2/P2</f>
        <v>1.0789499475994759</v>
      </c>
      <c r="V2" s="2">
        <f>U2-1</f>
        <v>7.8949947599475934E-2</v>
      </c>
    </row>
    <row r="3" spans="1:22">
      <c r="A3" s="1" t="s">
        <v>0</v>
      </c>
      <c r="B3" s="1">
        <v>1</v>
      </c>
      <c r="C3" s="45" t="s">
        <v>104</v>
      </c>
      <c r="D3" s="19">
        <v>42057</v>
      </c>
      <c r="E3" s="1">
        <v>1</v>
      </c>
      <c r="F3" s="1">
        <f>'2014ASPE'!B4</f>
        <v>97870</v>
      </c>
      <c r="G3" s="20">
        <v>0.85</v>
      </c>
      <c r="H3" s="20">
        <f>F3*G3</f>
        <v>83189.5</v>
      </c>
      <c r="I3" s="20">
        <f>F3-H3</f>
        <v>14680.5</v>
      </c>
      <c r="J3" s="20">
        <f>F3-H3-I3</f>
        <v>0</v>
      </c>
      <c r="K3" s="39">
        <f>'2015ASPE'!C4</f>
        <v>171641</v>
      </c>
      <c r="L3" s="4">
        <f>'2015ASPE'!E4</f>
        <v>0.89</v>
      </c>
      <c r="M3" s="37">
        <f t="shared" ref="M3:M39" si="7">K3*L3</f>
        <v>152760.49</v>
      </c>
      <c r="N3" s="37">
        <f>K3-M3</f>
        <v>18880.510000000009</v>
      </c>
      <c r="O3" s="1">
        <f>K3-M3-N3</f>
        <v>0</v>
      </c>
      <c r="P3" s="1">
        <v>155594.64000000001</v>
      </c>
      <c r="Q3" s="1">
        <v>104845.66</v>
      </c>
      <c r="R3" s="1">
        <f>P3-Q3</f>
        <v>50748.98000000001</v>
      </c>
      <c r="S3" s="1">
        <v>395397.31</v>
      </c>
      <c r="T3" s="20">
        <f t="shared" si="5"/>
        <v>0.75376519873301318</v>
      </c>
      <c r="U3" s="20">
        <f t="shared" si="6"/>
        <v>1.1031292594654931</v>
      </c>
      <c r="V3" s="1">
        <f>U3-1</f>
        <v>0.10312925946549312</v>
      </c>
    </row>
    <row r="4" spans="1:22">
      <c r="A4" s="1" t="s">
        <v>1</v>
      </c>
      <c r="B4" s="1">
        <v>2</v>
      </c>
      <c r="C4" s="45" t="s">
        <v>105</v>
      </c>
      <c r="D4" s="19">
        <v>42057</v>
      </c>
      <c r="E4" s="1">
        <v>1</v>
      </c>
      <c r="F4" s="1">
        <f>'2014ASPE'!B5</f>
        <v>12890</v>
      </c>
      <c r="G4" s="20">
        <v>0.88</v>
      </c>
      <c r="H4" s="20">
        <f t="shared" ref="H4:H53" si="8">F4*G4</f>
        <v>11343.2</v>
      </c>
      <c r="I4" s="20">
        <f t="shared" ref="I4:I53" si="9">F4-H4</f>
        <v>1546.7999999999993</v>
      </c>
      <c r="J4" s="20">
        <f t="shared" ref="J4:J53" si="10">F4-H4-I4</f>
        <v>0</v>
      </c>
      <c r="K4" s="39">
        <f>'2015ASPE'!C5</f>
        <v>21260</v>
      </c>
      <c r="L4" s="4">
        <f>'2015ASPE'!E5</f>
        <v>0.9</v>
      </c>
      <c r="M4" s="37">
        <f t="shared" si="7"/>
        <v>19134</v>
      </c>
      <c r="N4" s="37">
        <f t="shared" ref="N4:N53" si="11">K4-M4</f>
        <v>2126</v>
      </c>
      <c r="O4" s="1">
        <f t="shared" ref="O4:O53" si="12">K4-M4-N4</f>
        <v>0</v>
      </c>
      <c r="P4" s="1">
        <v>30129.530999999999</v>
      </c>
      <c r="Q4" s="1">
        <v>23073.789000000001</v>
      </c>
      <c r="R4" s="1">
        <f t="shared" ref="R4:R53" si="13">P4-Q4</f>
        <v>7055.7419999999984</v>
      </c>
      <c r="S4" s="1">
        <v>86272.960999999996</v>
      </c>
      <c r="T4" s="20">
        <f t="shared" si="5"/>
        <v>0.6493405740884407</v>
      </c>
      <c r="U4" s="20">
        <f t="shared" si="6"/>
        <v>0.70562001114454787</v>
      </c>
      <c r="V4" s="1">
        <f t="shared" ref="V4:V53" si="14">U4-1</f>
        <v>-0.29437998885545213</v>
      </c>
    </row>
    <row r="5" spans="1:22">
      <c r="A5" s="1" t="s">
        <v>2</v>
      </c>
      <c r="B5" s="1">
        <v>4</v>
      </c>
      <c r="C5" s="45" t="s">
        <v>106</v>
      </c>
      <c r="D5" s="19">
        <v>42057</v>
      </c>
      <c r="E5" s="1">
        <v>1</v>
      </c>
      <c r="F5" s="1">
        <f>'2014ASPE'!B6</f>
        <v>120071</v>
      </c>
      <c r="G5" s="20">
        <v>0.77</v>
      </c>
      <c r="H5" s="20">
        <f t="shared" si="8"/>
        <v>92454.67</v>
      </c>
      <c r="I5" s="20">
        <f t="shared" si="9"/>
        <v>27616.33</v>
      </c>
      <c r="J5" s="20">
        <f t="shared" si="10"/>
        <v>0</v>
      </c>
      <c r="K5" s="39">
        <f>'2015ASPE'!C6</f>
        <v>205666</v>
      </c>
      <c r="L5" s="4">
        <f>'2015ASPE'!E6</f>
        <v>0.76</v>
      </c>
      <c r="M5" s="37">
        <f t="shared" si="7"/>
        <v>156306.16</v>
      </c>
      <c r="N5" s="37">
        <f t="shared" si="11"/>
        <v>49359.839999999997</v>
      </c>
      <c r="O5" s="1">
        <f t="shared" si="12"/>
        <v>0</v>
      </c>
      <c r="P5" s="1">
        <v>237602.14</v>
      </c>
      <c r="Q5" s="1">
        <v>156876.29999999999</v>
      </c>
      <c r="R5" s="1">
        <f t="shared" si="13"/>
        <v>80725.840000000026</v>
      </c>
      <c r="S5" s="1">
        <v>536540.81000000006</v>
      </c>
      <c r="T5" s="20">
        <f t="shared" si="5"/>
        <v>0.71286988531785356</v>
      </c>
      <c r="U5" s="20">
        <f t="shared" si="6"/>
        <v>0.86558984696013253</v>
      </c>
      <c r="V5" s="1">
        <f t="shared" si="14"/>
        <v>-0.13441015303986747</v>
      </c>
    </row>
    <row r="6" spans="1:22">
      <c r="A6" s="1" t="s">
        <v>3</v>
      </c>
      <c r="B6" s="1">
        <v>5</v>
      </c>
      <c r="C6" s="45" t="s">
        <v>107</v>
      </c>
      <c r="D6" s="19">
        <v>42057</v>
      </c>
      <c r="E6" s="1">
        <v>1</v>
      </c>
      <c r="F6" s="1">
        <f>'2014ASPE'!B7</f>
        <v>43446</v>
      </c>
      <c r="G6" s="20">
        <v>0.9</v>
      </c>
      <c r="H6" s="20">
        <f t="shared" si="8"/>
        <v>39101.4</v>
      </c>
      <c r="I6" s="20">
        <f t="shared" si="9"/>
        <v>4344.5999999999985</v>
      </c>
      <c r="J6" s="20">
        <f t="shared" si="10"/>
        <v>0</v>
      </c>
      <c r="K6" s="39">
        <f>'2015ASPE'!C7</f>
        <v>65684</v>
      </c>
      <c r="L6" s="4">
        <f>'2015ASPE'!E7</f>
        <v>0.88</v>
      </c>
      <c r="M6" s="37">
        <f t="shared" si="7"/>
        <v>57801.919999999998</v>
      </c>
      <c r="N6" s="37">
        <f t="shared" si="11"/>
        <v>7882.0800000000017</v>
      </c>
      <c r="O6" s="1">
        <f t="shared" si="12"/>
        <v>0</v>
      </c>
      <c r="P6" s="1">
        <v>94680.937999999995</v>
      </c>
      <c r="Q6" s="1">
        <v>64550.233999999997</v>
      </c>
      <c r="R6" s="1">
        <f t="shared" si="13"/>
        <v>30130.703999999998</v>
      </c>
      <c r="S6" s="1">
        <v>194934.2</v>
      </c>
      <c r="T6" s="20">
        <f t="shared" si="5"/>
        <v>0.51185379551627308</v>
      </c>
      <c r="U6" s="20">
        <f t="shared" si="6"/>
        <v>0.69374048660143184</v>
      </c>
      <c r="V6" s="1">
        <f t="shared" si="14"/>
        <v>-0.30625951339856816</v>
      </c>
    </row>
    <row r="7" spans="1:22">
      <c r="A7" s="1" t="s">
        <v>4</v>
      </c>
      <c r="B7" s="1">
        <v>10</v>
      </c>
      <c r="C7" s="45" t="s">
        <v>108</v>
      </c>
      <c r="D7" s="19">
        <v>42057</v>
      </c>
      <c r="E7" s="1">
        <v>1</v>
      </c>
      <c r="F7" s="1">
        <f>'2014ASPE'!B8</f>
        <v>14087</v>
      </c>
      <c r="G7" s="20">
        <v>0.81</v>
      </c>
      <c r="H7" s="20">
        <f t="shared" si="8"/>
        <v>11410.470000000001</v>
      </c>
      <c r="I7" s="20">
        <f t="shared" si="9"/>
        <v>2676.5299999999988</v>
      </c>
      <c r="J7" s="20">
        <f t="shared" si="10"/>
        <v>0</v>
      </c>
      <c r="K7" s="39">
        <f>'2015ASPE'!C8</f>
        <v>25036</v>
      </c>
      <c r="L7" s="4">
        <f>'2015ASPE'!E8</f>
        <v>0.84</v>
      </c>
      <c r="M7" s="37">
        <f t="shared" si="7"/>
        <v>21030.239999999998</v>
      </c>
      <c r="N7" s="37">
        <f t="shared" si="11"/>
        <v>4005.760000000002</v>
      </c>
      <c r="O7" s="1">
        <f t="shared" si="12"/>
        <v>0</v>
      </c>
      <c r="P7" s="1">
        <v>21717.375</v>
      </c>
      <c r="Q7" s="1">
        <v>14603.59</v>
      </c>
      <c r="R7" s="1">
        <f t="shared" si="13"/>
        <v>7113.7849999999999</v>
      </c>
      <c r="S7" s="1">
        <v>58976.266000000003</v>
      </c>
      <c r="T7" s="20">
        <f t="shared" si="5"/>
        <v>0.77724142826719667</v>
      </c>
      <c r="U7" s="20">
        <f t="shared" si="6"/>
        <v>1.1528096742815372</v>
      </c>
      <c r="V7" s="1">
        <f t="shared" si="14"/>
        <v>0.15280967428153724</v>
      </c>
    </row>
    <row r="8" spans="1:22">
      <c r="A8" s="1" t="s">
        <v>5</v>
      </c>
      <c r="B8" s="1">
        <v>12</v>
      </c>
      <c r="C8" s="45" t="s">
        <v>109</v>
      </c>
      <c r="D8" s="19">
        <v>42057</v>
      </c>
      <c r="E8" s="1">
        <v>1</v>
      </c>
      <c r="F8" s="1">
        <f>'2014ASPE'!B9</f>
        <v>983775</v>
      </c>
      <c r="G8" s="20">
        <v>0.91</v>
      </c>
      <c r="H8" s="20">
        <f t="shared" si="8"/>
        <v>895235.25</v>
      </c>
      <c r="I8" s="20">
        <f t="shared" si="9"/>
        <v>88539.75</v>
      </c>
      <c r="J8" s="20">
        <f t="shared" si="10"/>
        <v>0</v>
      </c>
      <c r="K8" s="39">
        <f>'2015ASPE'!C9</f>
        <v>1596296</v>
      </c>
      <c r="L8" s="4">
        <f>'2015ASPE'!E9</f>
        <v>0.93</v>
      </c>
      <c r="M8" s="37">
        <f t="shared" si="7"/>
        <v>1484555.28</v>
      </c>
      <c r="N8" s="37">
        <f t="shared" si="11"/>
        <v>111740.71999999997</v>
      </c>
      <c r="O8" s="1">
        <f t="shared" si="12"/>
        <v>0</v>
      </c>
      <c r="P8" s="1">
        <v>917299.81</v>
      </c>
      <c r="Q8" s="1">
        <v>628301.56000000006</v>
      </c>
      <c r="R8" s="1">
        <f t="shared" si="13"/>
        <v>288998.25</v>
      </c>
      <c r="S8" s="1">
        <v>2050341.8</v>
      </c>
      <c r="T8" s="20">
        <f t="shared" si="5"/>
        <v>0.62262305913445659</v>
      </c>
      <c r="U8" s="20">
        <f t="shared" si="6"/>
        <v>1.7402118506925233</v>
      </c>
      <c r="V8" s="1">
        <f t="shared" si="14"/>
        <v>0.74021185069252327</v>
      </c>
    </row>
    <row r="9" spans="1:22">
      <c r="A9" s="1" t="s">
        <v>6</v>
      </c>
      <c r="B9" s="1">
        <v>13</v>
      </c>
      <c r="C9" s="45" t="s">
        <v>110</v>
      </c>
      <c r="D9" s="19">
        <v>42057</v>
      </c>
      <c r="E9" s="1">
        <v>1</v>
      </c>
      <c r="F9" s="1">
        <f>'2014ASPE'!B10</f>
        <v>316543</v>
      </c>
      <c r="G9" s="20">
        <v>0.87</v>
      </c>
      <c r="H9" s="20">
        <f t="shared" si="8"/>
        <v>275392.40999999997</v>
      </c>
      <c r="I9" s="20">
        <f t="shared" si="9"/>
        <v>41150.590000000026</v>
      </c>
      <c r="J9" s="20">
        <f t="shared" si="10"/>
        <v>0</v>
      </c>
      <c r="K9" s="39">
        <f>'2015ASPE'!C10</f>
        <v>541080</v>
      </c>
      <c r="L9" s="4">
        <f>'2015ASPE'!E10</f>
        <v>0.9</v>
      </c>
      <c r="M9" s="37">
        <f t="shared" si="7"/>
        <v>486972</v>
      </c>
      <c r="N9" s="37">
        <f t="shared" si="11"/>
        <v>54108</v>
      </c>
      <c r="O9" s="1">
        <f t="shared" si="12"/>
        <v>0</v>
      </c>
      <c r="P9" s="1">
        <v>394127.47</v>
      </c>
      <c r="Q9" s="1">
        <v>268998.34000000003</v>
      </c>
      <c r="R9" s="1">
        <f t="shared" si="13"/>
        <v>125129.12999999995</v>
      </c>
      <c r="S9" s="1">
        <v>917398</v>
      </c>
      <c r="T9" s="20">
        <f t="shared" si="5"/>
        <v>0.70934122694231116</v>
      </c>
      <c r="U9" s="20">
        <f t="shared" si="6"/>
        <v>1.3728553353563506</v>
      </c>
      <c r="V9" s="1">
        <f t="shared" si="14"/>
        <v>0.37285533535635063</v>
      </c>
    </row>
    <row r="10" spans="1:22">
      <c r="A10" s="1" t="s">
        <v>7</v>
      </c>
      <c r="B10" s="1">
        <v>17</v>
      </c>
      <c r="C10" s="45" t="s">
        <v>111</v>
      </c>
      <c r="D10" s="19">
        <v>42057</v>
      </c>
      <c r="E10" s="1">
        <v>1</v>
      </c>
      <c r="F10" s="1">
        <f>'2014ASPE'!B11</f>
        <v>217492</v>
      </c>
      <c r="G10" s="20">
        <v>0.77</v>
      </c>
      <c r="H10" s="20">
        <f t="shared" si="8"/>
        <v>167468.84</v>
      </c>
      <c r="I10" s="20">
        <f t="shared" si="9"/>
        <v>50023.16</v>
      </c>
      <c r="J10" s="20">
        <f t="shared" si="10"/>
        <v>0</v>
      </c>
      <c r="K10" s="39">
        <f>'2015ASPE'!C11</f>
        <v>349487</v>
      </c>
      <c r="L10" s="4">
        <f>'2015ASPE'!E11</f>
        <v>0.78</v>
      </c>
      <c r="M10" s="37">
        <f t="shared" si="7"/>
        <v>272599.86</v>
      </c>
      <c r="N10" s="37">
        <f t="shared" si="11"/>
        <v>76887.140000000014</v>
      </c>
      <c r="O10" s="1">
        <f t="shared" si="12"/>
        <v>0</v>
      </c>
      <c r="P10" s="1">
        <v>358583.88</v>
      </c>
      <c r="Q10" s="1">
        <v>214782.39</v>
      </c>
      <c r="R10" s="1">
        <f t="shared" si="13"/>
        <v>143801.49</v>
      </c>
      <c r="S10" s="1">
        <v>711491.56</v>
      </c>
      <c r="T10" s="20">
        <f t="shared" si="5"/>
        <v>0.60689588582568554</v>
      </c>
      <c r="U10" s="20">
        <f t="shared" si="6"/>
        <v>0.9746310960771577</v>
      </c>
      <c r="V10" s="1">
        <f t="shared" si="14"/>
        <v>-2.5368903922842301E-2</v>
      </c>
    </row>
    <row r="11" spans="1:22">
      <c r="A11" s="1" t="s">
        <v>8</v>
      </c>
      <c r="B11" s="1">
        <v>18</v>
      </c>
      <c r="C11" s="45" t="s">
        <v>112</v>
      </c>
      <c r="D11" s="19">
        <v>42057</v>
      </c>
      <c r="E11" s="1">
        <v>1</v>
      </c>
      <c r="F11" s="1">
        <f>'2014ASPE'!B12</f>
        <v>132423</v>
      </c>
      <c r="G11" s="20">
        <v>0.89</v>
      </c>
      <c r="H11" s="20">
        <f t="shared" si="8"/>
        <v>117856.47</v>
      </c>
      <c r="I11" s="20">
        <f t="shared" si="9"/>
        <v>14566.529999999999</v>
      </c>
      <c r="J11" s="20">
        <f t="shared" si="10"/>
        <v>0</v>
      </c>
      <c r="K11" s="39">
        <f>'2015ASPE'!C12</f>
        <v>219185</v>
      </c>
      <c r="L11" s="4">
        <f>'2015ASPE'!E12</f>
        <v>0.88</v>
      </c>
      <c r="M11" s="37">
        <f t="shared" si="7"/>
        <v>192882.8</v>
      </c>
      <c r="N11" s="37">
        <f t="shared" si="11"/>
        <v>26302.200000000012</v>
      </c>
      <c r="O11" s="1">
        <f t="shared" si="12"/>
        <v>0</v>
      </c>
      <c r="P11" s="1">
        <v>229709.42</v>
      </c>
      <c r="Q11" s="1">
        <v>157969.39000000001</v>
      </c>
      <c r="R11" s="1">
        <f t="shared" si="13"/>
        <v>71740.03</v>
      </c>
      <c r="S11" s="1">
        <v>573224.81000000006</v>
      </c>
      <c r="T11" s="20">
        <f t="shared" si="5"/>
        <v>0.65518829810531398</v>
      </c>
      <c r="U11" s="20">
        <f t="shared" si="6"/>
        <v>0.95418376834524243</v>
      </c>
      <c r="V11" s="1">
        <f t="shared" si="14"/>
        <v>-4.5816231654757567E-2</v>
      </c>
    </row>
    <row r="12" spans="1:22">
      <c r="A12" s="1" t="s">
        <v>9</v>
      </c>
      <c r="B12" s="1">
        <v>19</v>
      </c>
      <c r="C12" s="45" t="s">
        <v>113</v>
      </c>
      <c r="D12" s="19">
        <v>42057</v>
      </c>
      <c r="E12" s="1">
        <v>1</v>
      </c>
      <c r="F12" s="1">
        <f>'2014ASPE'!B13</f>
        <v>29163</v>
      </c>
      <c r="G12" s="20">
        <v>0.84</v>
      </c>
      <c r="H12" s="20">
        <f t="shared" si="8"/>
        <v>24496.92</v>
      </c>
      <c r="I12" s="20">
        <f t="shared" si="9"/>
        <v>4666.0800000000017</v>
      </c>
      <c r="J12" s="20">
        <f t="shared" si="10"/>
        <v>0</v>
      </c>
      <c r="K12" s="39">
        <f>'2015ASPE'!C13</f>
        <v>45162</v>
      </c>
      <c r="L12" s="4">
        <f>'2015ASPE'!E13</f>
        <v>0.86</v>
      </c>
      <c r="M12" s="37">
        <f t="shared" si="7"/>
        <v>38839.32</v>
      </c>
      <c r="N12" s="37">
        <f t="shared" si="11"/>
        <v>6322.68</v>
      </c>
      <c r="O12" s="1">
        <f t="shared" si="12"/>
        <v>0</v>
      </c>
      <c r="P12" s="1">
        <v>92188.437999999995</v>
      </c>
      <c r="Q12" s="1">
        <v>53230.440999999999</v>
      </c>
      <c r="R12" s="1">
        <f t="shared" si="13"/>
        <v>38957.996999999996</v>
      </c>
      <c r="S12" s="1">
        <v>172950.47</v>
      </c>
      <c r="T12" s="20">
        <f t="shared" si="5"/>
        <v>0.54860611048246066</v>
      </c>
      <c r="U12" s="20">
        <f t="shared" si="6"/>
        <v>0.48988789678809835</v>
      </c>
      <c r="V12" s="1">
        <f t="shared" si="14"/>
        <v>-0.51011210321190159</v>
      </c>
    </row>
    <row r="13" spans="1:22">
      <c r="A13" s="1" t="s">
        <v>10</v>
      </c>
      <c r="B13" s="1">
        <v>20</v>
      </c>
      <c r="C13" s="45" t="s">
        <v>114</v>
      </c>
      <c r="D13" s="19">
        <v>42057</v>
      </c>
      <c r="E13" s="1">
        <v>1</v>
      </c>
      <c r="F13" s="1">
        <f>'2014ASPE'!B14</f>
        <v>57013</v>
      </c>
      <c r="G13" s="20">
        <v>0.79</v>
      </c>
      <c r="H13" s="20">
        <f t="shared" si="8"/>
        <v>45040.270000000004</v>
      </c>
      <c r="I13" s="20">
        <f t="shared" si="9"/>
        <v>11972.729999999996</v>
      </c>
      <c r="J13" s="20">
        <f t="shared" si="10"/>
        <v>0</v>
      </c>
      <c r="K13" s="39">
        <f>'2015ASPE'!C14</f>
        <v>96197</v>
      </c>
      <c r="L13" s="4">
        <f>'2015ASPE'!E14</f>
        <v>0.8</v>
      </c>
      <c r="M13" s="37">
        <f t="shared" si="7"/>
        <v>76957.600000000006</v>
      </c>
      <c r="N13" s="37">
        <f t="shared" si="11"/>
        <v>19239.399999999994</v>
      </c>
      <c r="O13" s="1">
        <f t="shared" si="12"/>
        <v>0</v>
      </c>
      <c r="P13" s="1">
        <v>102219.49</v>
      </c>
      <c r="Q13" s="1">
        <v>65056.699000000001</v>
      </c>
      <c r="R13" s="1">
        <f t="shared" si="13"/>
        <v>37162.791000000005</v>
      </c>
      <c r="S13" s="1">
        <v>241541.73</v>
      </c>
      <c r="T13" s="20">
        <f t="shared" si="5"/>
        <v>0.68728184799957903</v>
      </c>
      <c r="U13" s="20">
        <f t="shared" si="6"/>
        <v>0.94108276220122011</v>
      </c>
      <c r="V13" s="1">
        <f t="shared" si="14"/>
        <v>-5.8917237798779887E-2</v>
      </c>
    </row>
    <row r="14" spans="1:22">
      <c r="A14" s="1" t="s">
        <v>11</v>
      </c>
      <c r="B14" s="1">
        <v>22</v>
      </c>
      <c r="C14" s="45" t="s">
        <v>115</v>
      </c>
      <c r="D14" s="19">
        <v>42057</v>
      </c>
      <c r="E14" s="1">
        <v>1</v>
      </c>
      <c r="F14" s="1">
        <f>'2014ASPE'!B15</f>
        <v>101778</v>
      </c>
      <c r="G14" s="20">
        <v>0.88</v>
      </c>
      <c r="H14" s="20">
        <f t="shared" si="8"/>
        <v>89564.64</v>
      </c>
      <c r="I14" s="20">
        <f t="shared" si="9"/>
        <v>12213.36</v>
      </c>
      <c r="J14" s="20">
        <f t="shared" si="10"/>
        <v>0</v>
      </c>
      <c r="K14" s="39">
        <f>'2015ASPE'!C15</f>
        <v>186277</v>
      </c>
      <c r="L14" s="4">
        <f>'2015ASPE'!E15</f>
        <v>0.89</v>
      </c>
      <c r="M14" s="37">
        <f t="shared" si="7"/>
        <v>165786.53</v>
      </c>
      <c r="N14" s="37">
        <f t="shared" si="11"/>
        <v>20490.47</v>
      </c>
      <c r="O14" s="1">
        <f t="shared" si="12"/>
        <v>0</v>
      </c>
      <c r="P14" s="1">
        <v>191418.8</v>
      </c>
      <c r="Q14" s="1">
        <v>126998.16</v>
      </c>
      <c r="R14" s="1">
        <f t="shared" si="13"/>
        <v>64420.639999999985</v>
      </c>
      <c r="S14" s="1">
        <v>436306.44</v>
      </c>
      <c r="T14" s="20">
        <f t="shared" si="5"/>
        <v>0.83022853661891571</v>
      </c>
      <c r="U14" s="20">
        <f t="shared" si="6"/>
        <v>0.97313847960597399</v>
      </c>
      <c r="V14" s="1">
        <f t="shared" si="14"/>
        <v>-2.6861520394026006E-2</v>
      </c>
    </row>
    <row r="15" spans="1:22">
      <c r="A15" s="1" t="s">
        <v>12</v>
      </c>
      <c r="B15" s="1">
        <v>23</v>
      </c>
      <c r="C15" s="45" t="s">
        <v>116</v>
      </c>
      <c r="D15" s="19">
        <v>42057</v>
      </c>
      <c r="E15" s="1">
        <v>1</v>
      </c>
      <c r="F15" s="1">
        <f>'2014ASPE'!B16</f>
        <v>44258</v>
      </c>
      <c r="G15" s="20">
        <v>0.9</v>
      </c>
      <c r="H15" s="20">
        <f t="shared" si="8"/>
        <v>39832.200000000004</v>
      </c>
      <c r="I15" s="20">
        <f t="shared" si="9"/>
        <v>4425.7999999999956</v>
      </c>
      <c r="J15" s="20">
        <f t="shared" si="10"/>
        <v>0</v>
      </c>
      <c r="K15" s="39">
        <f>'2015ASPE'!C16</f>
        <v>74805</v>
      </c>
      <c r="L15" s="4">
        <f>'2015ASPE'!E16</f>
        <v>0.89</v>
      </c>
      <c r="M15" s="37">
        <f t="shared" si="7"/>
        <v>66576.45</v>
      </c>
      <c r="N15" s="37">
        <f t="shared" si="11"/>
        <v>8228.5500000000029</v>
      </c>
      <c r="O15" s="1">
        <f t="shared" si="12"/>
        <v>0</v>
      </c>
      <c r="P15" s="1">
        <v>51722.813000000002</v>
      </c>
      <c r="Q15" s="1">
        <v>35821.324000000001</v>
      </c>
      <c r="R15" s="1">
        <f t="shared" si="13"/>
        <v>15901.489000000001</v>
      </c>
      <c r="S15" s="1">
        <v>129587.2</v>
      </c>
      <c r="T15" s="20">
        <f t="shared" si="5"/>
        <v>0.69020290117040983</v>
      </c>
      <c r="U15" s="20">
        <f t="shared" si="6"/>
        <v>1.4462670466124878</v>
      </c>
      <c r="V15" s="1">
        <f t="shared" si="14"/>
        <v>0.44626704661248784</v>
      </c>
    </row>
    <row r="16" spans="1:22">
      <c r="A16" s="1" t="s">
        <v>13</v>
      </c>
      <c r="B16" s="1">
        <v>26</v>
      </c>
      <c r="C16" s="45" t="s">
        <v>117</v>
      </c>
      <c r="D16" s="19">
        <v>42057</v>
      </c>
      <c r="E16" s="1">
        <v>1</v>
      </c>
      <c r="F16" s="1">
        <f>'2014ASPE'!B17</f>
        <v>272539</v>
      </c>
      <c r="G16" s="20">
        <v>0.87</v>
      </c>
      <c r="H16" s="20">
        <f t="shared" si="8"/>
        <v>237108.93</v>
      </c>
      <c r="I16" s="20">
        <f t="shared" si="9"/>
        <v>35430.070000000007</v>
      </c>
      <c r="J16" s="20">
        <f t="shared" si="10"/>
        <v>0</v>
      </c>
      <c r="K16" s="39">
        <f>'2015ASPE'!C17</f>
        <v>341183</v>
      </c>
      <c r="L16" s="4">
        <f>'2015ASPE'!E17</f>
        <v>0.88</v>
      </c>
      <c r="M16" s="37">
        <f t="shared" si="7"/>
        <v>300241.03999999998</v>
      </c>
      <c r="N16" s="37">
        <f t="shared" si="11"/>
        <v>40941.960000000021</v>
      </c>
      <c r="O16" s="1">
        <f t="shared" si="12"/>
        <v>0</v>
      </c>
      <c r="P16" s="1">
        <v>289004.90999999997</v>
      </c>
      <c r="Q16" s="1">
        <v>189148</v>
      </c>
      <c r="R16" s="1">
        <f t="shared" si="13"/>
        <v>99856.909999999974</v>
      </c>
      <c r="S16" s="1">
        <v>695646.19</v>
      </c>
      <c r="T16" s="20">
        <f t="shared" si="5"/>
        <v>0.25186853991538827</v>
      </c>
      <c r="U16" s="20">
        <f t="shared" si="6"/>
        <v>1.1805439568483458</v>
      </c>
      <c r="V16" s="1">
        <f t="shared" si="14"/>
        <v>0.18054395684834579</v>
      </c>
    </row>
    <row r="17" spans="1:22">
      <c r="A17" s="1" t="s">
        <v>14</v>
      </c>
      <c r="B17" s="1">
        <v>28</v>
      </c>
      <c r="C17" s="45" t="s">
        <v>118</v>
      </c>
      <c r="D17" s="19">
        <v>42057</v>
      </c>
      <c r="E17" s="1">
        <v>1</v>
      </c>
      <c r="F17" s="1">
        <f>'2014ASPE'!B18</f>
        <v>61494</v>
      </c>
      <c r="G17" s="20">
        <v>0.94</v>
      </c>
      <c r="H17" s="20">
        <f t="shared" si="8"/>
        <v>57804.359999999993</v>
      </c>
      <c r="I17" s="20">
        <f t="shared" si="9"/>
        <v>3689.6400000000067</v>
      </c>
      <c r="J17" s="20">
        <f t="shared" si="10"/>
        <v>0</v>
      </c>
      <c r="K17" s="39">
        <f>'2015ASPE'!C18</f>
        <v>104538</v>
      </c>
      <c r="L17" s="4">
        <f>'2015ASPE'!E18</f>
        <v>0.94</v>
      </c>
      <c r="M17" s="37">
        <f t="shared" si="7"/>
        <v>98265.72</v>
      </c>
      <c r="N17" s="37">
        <f t="shared" si="11"/>
        <v>6272.2799999999988</v>
      </c>
      <c r="O17" s="1">
        <f t="shared" si="12"/>
        <v>0</v>
      </c>
      <c r="P17" s="1">
        <v>101040.31</v>
      </c>
      <c r="Q17" s="1">
        <v>72117.358999999997</v>
      </c>
      <c r="R17" s="1">
        <f t="shared" si="13"/>
        <v>28922.951000000001</v>
      </c>
      <c r="S17" s="1">
        <v>264673.94</v>
      </c>
      <c r="T17" s="20">
        <f t="shared" si="5"/>
        <v>0.69997072885159528</v>
      </c>
      <c r="U17" s="20">
        <f t="shared" si="6"/>
        <v>1.0346167781947622</v>
      </c>
      <c r="V17" s="1">
        <f t="shared" si="14"/>
        <v>3.4616778194762166E-2</v>
      </c>
    </row>
    <row r="18" spans="1:22">
      <c r="A18" s="1" t="s">
        <v>15</v>
      </c>
      <c r="B18" s="1">
        <v>29</v>
      </c>
      <c r="C18" s="45" t="s">
        <v>119</v>
      </c>
      <c r="D18" s="19">
        <v>42057</v>
      </c>
      <c r="E18" s="1">
        <v>1</v>
      </c>
      <c r="F18" s="1">
        <f>'2014ASPE'!B19</f>
        <v>152335</v>
      </c>
      <c r="G18" s="20">
        <v>0.85</v>
      </c>
      <c r="H18" s="20">
        <f t="shared" si="8"/>
        <v>129484.75</v>
      </c>
      <c r="I18" s="20">
        <f t="shared" si="9"/>
        <v>22850.25</v>
      </c>
      <c r="J18" s="20">
        <f t="shared" si="10"/>
        <v>0</v>
      </c>
      <c r="K18" s="39">
        <f>'2015ASPE'!C19</f>
        <v>253430</v>
      </c>
      <c r="L18" s="4">
        <f>'2015ASPE'!E19</f>
        <v>0.88</v>
      </c>
      <c r="M18" s="37">
        <f t="shared" si="7"/>
        <v>223018.4</v>
      </c>
      <c r="N18" s="37">
        <f t="shared" si="11"/>
        <v>30411.600000000006</v>
      </c>
      <c r="O18" s="1">
        <f t="shared" si="12"/>
        <v>0</v>
      </c>
      <c r="P18" s="1">
        <v>213301.86</v>
      </c>
      <c r="Q18" s="1">
        <v>145596.26999999999</v>
      </c>
      <c r="R18" s="1">
        <f t="shared" si="13"/>
        <v>67705.59</v>
      </c>
      <c r="S18" s="1">
        <v>518657.66</v>
      </c>
      <c r="T18" s="20">
        <f t="shared" si="5"/>
        <v>0.66363606525092722</v>
      </c>
      <c r="U18" s="20">
        <f t="shared" si="6"/>
        <v>1.1881284110696457</v>
      </c>
      <c r="V18" s="1">
        <f t="shared" si="14"/>
        <v>0.18812841106964573</v>
      </c>
    </row>
    <row r="19" spans="1:22">
      <c r="A19" s="1" t="s">
        <v>16</v>
      </c>
      <c r="B19" s="1">
        <v>30</v>
      </c>
      <c r="C19" s="45" t="s">
        <v>120</v>
      </c>
      <c r="D19" s="19">
        <v>42057</v>
      </c>
      <c r="E19" s="1">
        <v>1</v>
      </c>
      <c r="F19" s="1">
        <f>'2014ASPE'!B20</f>
        <v>36584</v>
      </c>
      <c r="G19" s="20">
        <v>0.86</v>
      </c>
      <c r="H19" s="20">
        <f t="shared" si="8"/>
        <v>31462.239999999998</v>
      </c>
      <c r="I19" s="20">
        <f t="shared" si="9"/>
        <v>5121.760000000002</v>
      </c>
      <c r="J19" s="20">
        <f t="shared" si="10"/>
        <v>0</v>
      </c>
      <c r="K19" s="39">
        <f>'2015ASPE'!C20</f>
        <v>54266</v>
      </c>
      <c r="L19" s="4">
        <f>'2015ASPE'!E20</f>
        <v>0.85</v>
      </c>
      <c r="M19" s="37">
        <f t="shared" si="7"/>
        <v>46126.1</v>
      </c>
      <c r="N19" s="37">
        <f t="shared" si="11"/>
        <v>8139.9000000000015</v>
      </c>
      <c r="O19" s="1">
        <f t="shared" si="12"/>
        <v>0</v>
      </c>
      <c r="P19" s="1">
        <v>58877.605000000003</v>
      </c>
      <c r="Q19" s="1">
        <v>40084.769999999997</v>
      </c>
      <c r="R19" s="1">
        <f t="shared" si="13"/>
        <v>18792.835000000006</v>
      </c>
      <c r="S19" s="1">
        <v>127273.28</v>
      </c>
      <c r="T19" s="20">
        <f t="shared" si="5"/>
        <v>0.48332604417231578</v>
      </c>
      <c r="U19" s="20">
        <f t="shared" si="6"/>
        <v>0.92167471825662739</v>
      </c>
      <c r="V19" s="1">
        <f t="shared" si="14"/>
        <v>-7.832528174337261E-2</v>
      </c>
    </row>
    <row r="20" spans="1:22">
      <c r="A20" s="1" t="s">
        <v>17</v>
      </c>
      <c r="B20" s="1">
        <v>31</v>
      </c>
      <c r="C20" s="45" t="s">
        <v>121</v>
      </c>
      <c r="D20" s="19">
        <v>42057</v>
      </c>
      <c r="E20" s="1">
        <v>1</v>
      </c>
      <c r="F20" s="1">
        <f>'2014ASPE'!B21</f>
        <v>42975</v>
      </c>
      <c r="G20" s="20">
        <v>0.87</v>
      </c>
      <c r="H20" s="20">
        <f t="shared" si="8"/>
        <v>37388.25</v>
      </c>
      <c r="I20" s="20">
        <f t="shared" si="9"/>
        <v>5586.75</v>
      </c>
      <c r="J20" s="20">
        <f t="shared" si="10"/>
        <v>0</v>
      </c>
      <c r="K20" s="39">
        <f>'2015ASPE'!C21</f>
        <v>74152</v>
      </c>
      <c r="L20" s="4">
        <f>'2015ASPE'!E21</f>
        <v>0.88</v>
      </c>
      <c r="M20" s="37">
        <f t="shared" si="7"/>
        <v>65253.760000000002</v>
      </c>
      <c r="N20" s="37">
        <f t="shared" si="11"/>
        <v>8898.239999999998</v>
      </c>
      <c r="O20" s="1">
        <f t="shared" si="12"/>
        <v>0</v>
      </c>
      <c r="P20" s="1">
        <v>79713.141000000003</v>
      </c>
      <c r="Q20" s="1">
        <v>47463.09</v>
      </c>
      <c r="R20" s="1">
        <f t="shared" si="13"/>
        <v>32250.051000000007</v>
      </c>
      <c r="S20" s="1">
        <v>165120.85999999999</v>
      </c>
      <c r="T20" s="20">
        <f t="shared" si="5"/>
        <v>0.72546829552065151</v>
      </c>
      <c r="U20" s="20">
        <f t="shared" si="6"/>
        <v>0.93023558060521039</v>
      </c>
      <c r="V20" s="1">
        <f t="shared" si="14"/>
        <v>-6.9764419394789612E-2</v>
      </c>
    </row>
    <row r="21" spans="1:22">
      <c r="A21" s="1" t="s">
        <v>36</v>
      </c>
      <c r="B21" s="1">
        <v>32</v>
      </c>
      <c r="C21" s="45" t="s">
        <v>122</v>
      </c>
      <c r="D21" s="19">
        <v>42057</v>
      </c>
      <c r="E21" s="1">
        <v>2</v>
      </c>
      <c r="F21" s="1">
        <f>'2014ASPE'!B22</f>
        <v>45390</v>
      </c>
      <c r="G21" s="20">
        <v>0.82</v>
      </c>
      <c r="H21" s="20">
        <f t="shared" si="8"/>
        <v>37219.799999999996</v>
      </c>
      <c r="I21" s="20">
        <f t="shared" si="9"/>
        <v>8170.2000000000044</v>
      </c>
      <c r="J21" s="20">
        <f t="shared" si="10"/>
        <v>0</v>
      </c>
      <c r="K21" s="39">
        <f>'2015ASPE'!C22</f>
        <v>73596</v>
      </c>
      <c r="L21" s="4">
        <f>'2015ASPE'!E22</f>
        <v>0.89</v>
      </c>
      <c r="M21" s="37">
        <f t="shared" si="7"/>
        <v>65500.44</v>
      </c>
      <c r="N21" s="37">
        <f t="shared" si="11"/>
        <v>8095.5599999999977</v>
      </c>
      <c r="O21" s="1">
        <f t="shared" si="12"/>
        <v>0</v>
      </c>
      <c r="P21" s="1">
        <v>94423.633000000002</v>
      </c>
      <c r="Q21" s="1">
        <v>64541.362999999998</v>
      </c>
      <c r="R21" s="1">
        <f t="shared" si="13"/>
        <v>29882.270000000004</v>
      </c>
      <c r="S21" s="1">
        <v>211153.23</v>
      </c>
      <c r="T21" s="20">
        <f t="shared" si="5"/>
        <v>0.62141440846001317</v>
      </c>
      <c r="U21" s="20">
        <f t="shared" si="6"/>
        <v>0.77942351572090007</v>
      </c>
      <c r="V21" s="1">
        <f t="shared" si="14"/>
        <v>-0.22057648427909993</v>
      </c>
    </row>
    <row r="22" spans="1:22">
      <c r="A22" s="1" t="s">
        <v>18</v>
      </c>
      <c r="B22" s="1">
        <v>33</v>
      </c>
      <c r="C22" s="45" t="s">
        <v>123</v>
      </c>
      <c r="D22" s="19">
        <v>42057</v>
      </c>
      <c r="E22" s="1">
        <v>1</v>
      </c>
      <c r="F22" s="1">
        <f>'2014ASPE'!B23</f>
        <v>40262</v>
      </c>
      <c r="G22" s="20">
        <v>0.77</v>
      </c>
      <c r="H22" s="20">
        <f t="shared" si="8"/>
        <v>31001.74</v>
      </c>
      <c r="I22" s="20">
        <f t="shared" si="9"/>
        <v>9260.2599999999984</v>
      </c>
      <c r="J22" s="20">
        <f t="shared" si="10"/>
        <v>0</v>
      </c>
      <c r="K22" s="39">
        <f>'2015ASPE'!C23</f>
        <v>53005</v>
      </c>
      <c r="L22" s="4">
        <f>'2015ASPE'!E23</f>
        <v>0.71</v>
      </c>
      <c r="M22" s="37">
        <f t="shared" si="7"/>
        <v>37633.549999999996</v>
      </c>
      <c r="N22" s="37">
        <f t="shared" si="11"/>
        <v>15371.450000000004</v>
      </c>
      <c r="O22" s="1">
        <f t="shared" si="12"/>
        <v>0</v>
      </c>
      <c r="P22" s="1">
        <v>41776.012000000002</v>
      </c>
      <c r="Q22" s="1">
        <v>26567.812999999998</v>
      </c>
      <c r="R22" s="1">
        <f t="shared" si="13"/>
        <v>15208.199000000004</v>
      </c>
      <c r="S22" s="1">
        <v>88016.843999999997</v>
      </c>
      <c r="T22" s="20">
        <f t="shared" si="5"/>
        <v>0.3165019124732999</v>
      </c>
      <c r="U22" s="20">
        <f t="shared" si="6"/>
        <v>1.2687903287657041</v>
      </c>
      <c r="V22" s="1">
        <f t="shared" si="14"/>
        <v>0.26879032876570408</v>
      </c>
    </row>
    <row r="23" spans="1:22">
      <c r="A23" s="1" t="s">
        <v>19</v>
      </c>
      <c r="B23" s="1">
        <v>34</v>
      </c>
      <c r="C23" s="45" t="s">
        <v>124</v>
      </c>
      <c r="D23" s="19">
        <v>42057</v>
      </c>
      <c r="E23" s="1">
        <v>1</v>
      </c>
      <c r="F23" s="1">
        <f>'2014ASPE'!B24</f>
        <v>161775</v>
      </c>
      <c r="G23" s="20">
        <v>0.84</v>
      </c>
      <c r="H23" s="20">
        <f t="shared" si="8"/>
        <v>135891</v>
      </c>
      <c r="I23" s="20">
        <f t="shared" si="9"/>
        <v>25884</v>
      </c>
      <c r="J23" s="20">
        <f t="shared" si="10"/>
        <v>0</v>
      </c>
      <c r="K23" s="39">
        <f>'2015ASPE'!C24</f>
        <v>254316</v>
      </c>
      <c r="L23" s="4">
        <f>'2015ASPE'!E24</f>
        <v>0.83</v>
      </c>
      <c r="M23" s="37">
        <f t="shared" si="7"/>
        <v>211082.28</v>
      </c>
      <c r="N23" s="37">
        <f t="shared" si="11"/>
        <v>43233.72</v>
      </c>
      <c r="O23" s="1">
        <f t="shared" si="12"/>
        <v>0</v>
      </c>
      <c r="P23" s="1">
        <v>252872.73</v>
      </c>
      <c r="Q23" s="1">
        <v>157903.29999999999</v>
      </c>
      <c r="R23" s="1">
        <f t="shared" si="13"/>
        <v>94969.430000000022</v>
      </c>
      <c r="S23" s="1">
        <v>482936.34</v>
      </c>
      <c r="T23" s="20">
        <f t="shared" si="5"/>
        <v>0.57203523412146495</v>
      </c>
      <c r="U23" s="20">
        <f t="shared" si="6"/>
        <v>1.0057074956243799</v>
      </c>
      <c r="V23" s="1">
        <f t="shared" si="14"/>
        <v>5.707495624379888E-3</v>
      </c>
    </row>
    <row r="24" spans="1:22">
      <c r="A24" s="1" t="s">
        <v>34</v>
      </c>
      <c r="B24" s="1">
        <v>35</v>
      </c>
      <c r="C24" s="45" t="s">
        <v>125</v>
      </c>
      <c r="D24" s="19">
        <v>42057</v>
      </c>
      <c r="E24" s="1">
        <v>2</v>
      </c>
      <c r="F24" s="1">
        <f>'2014ASPE'!B25</f>
        <v>32062</v>
      </c>
      <c r="G24" s="20">
        <v>0.79</v>
      </c>
      <c r="H24" s="20">
        <f t="shared" si="8"/>
        <v>25328.98</v>
      </c>
      <c r="I24" s="20">
        <f t="shared" si="9"/>
        <v>6733.02</v>
      </c>
      <c r="J24" s="20">
        <f t="shared" si="10"/>
        <v>0</v>
      </c>
      <c r="K24" s="39">
        <f>'2015ASPE'!C25</f>
        <v>52358</v>
      </c>
      <c r="L24" s="4">
        <f>'2015ASPE'!E25</f>
        <v>0.76</v>
      </c>
      <c r="M24" s="37">
        <f t="shared" si="7"/>
        <v>39792.080000000002</v>
      </c>
      <c r="N24" s="37">
        <f t="shared" si="11"/>
        <v>12565.919999999998</v>
      </c>
      <c r="O24" s="1">
        <f t="shared" si="12"/>
        <v>0</v>
      </c>
      <c r="P24" s="1">
        <v>69446.116999999998</v>
      </c>
      <c r="Q24" s="1">
        <v>47629.120999999999</v>
      </c>
      <c r="R24" s="1">
        <f t="shared" si="13"/>
        <v>21816.995999999999</v>
      </c>
      <c r="S24" s="1">
        <v>158806.82999999999</v>
      </c>
      <c r="T24" s="20">
        <f t="shared" si="5"/>
        <v>0.63302351693593661</v>
      </c>
      <c r="U24" s="20">
        <f t="shared" si="6"/>
        <v>0.75393704157714103</v>
      </c>
      <c r="V24" s="1">
        <f t="shared" si="14"/>
        <v>-0.24606295842285897</v>
      </c>
    </row>
    <row r="25" spans="1:22">
      <c r="A25" s="1" t="s">
        <v>20</v>
      </c>
      <c r="B25" s="1">
        <v>37</v>
      </c>
      <c r="C25" s="45" t="s">
        <v>126</v>
      </c>
      <c r="D25" s="19">
        <v>42057</v>
      </c>
      <c r="E25" s="1">
        <v>1</v>
      </c>
      <c r="F25" s="1">
        <f>'2014ASPE'!B26</f>
        <v>357584</v>
      </c>
      <c r="G25" s="20">
        <v>0.91</v>
      </c>
      <c r="H25" s="20">
        <f t="shared" si="8"/>
        <v>325401.44</v>
      </c>
      <c r="I25" s="20">
        <f t="shared" si="9"/>
        <v>32182.559999999998</v>
      </c>
      <c r="J25" s="20">
        <f t="shared" si="10"/>
        <v>0</v>
      </c>
      <c r="K25" s="39">
        <f>'2015ASPE'!C26</f>
        <v>560357</v>
      </c>
      <c r="L25" s="4">
        <f>'2015ASPE'!E26</f>
        <v>0.92</v>
      </c>
      <c r="M25" s="37">
        <f t="shared" si="7"/>
        <v>515528.44</v>
      </c>
      <c r="N25" s="37">
        <f t="shared" si="11"/>
        <v>44828.56</v>
      </c>
      <c r="O25" s="1">
        <f t="shared" si="12"/>
        <v>0</v>
      </c>
      <c r="P25" s="1">
        <v>382725.47</v>
      </c>
      <c r="Q25" s="1">
        <v>254467.13</v>
      </c>
      <c r="R25" s="1">
        <f t="shared" si="13"/>
        <v>128258.33999999997</v>
      </c>
      <c r="S25" s="1">
        <v>867752.25</v>
      </c>
      <c r="T25" s="20">
        <f t="shared" si="5"/>
        <v>0.56706396259340464</v>
      </c>
      <c r="U25" s="20">
        <f t="shared" si="6"/>
        <v>1.4641225732899357</v>
      </c>
      <c r="V25" s="1">
        <f t="shared" si="14"/>
        <v>0.46412257328993567</v>
      </c>
    </row>
    <row r="26" spans="1:22">
      <c r="A26" s="1" t="s">
        <v>21</v>
      </c>
      <c r="B26" s="1">
        <v>38</v>
      </c>
      <c r="C26" s="45" t="s">
        <v>127</v>
      </c>
      <c r="D26" s="19">
        <v>42057</v>
      </c>
      <c r="E26" s="1">
        <v>1</v>
      </c>
      <c r="F26" s="1">
        <f>'2014ASPE'!B27</f>
        <v>10597</v>
      </c>
      <c r="G26" s="20">
        <v>0.85</v>
      </c>
      <c r="H26" s="20">
        <f t="shared" si="8"/>
        <v>9007.4499999999989</v>
      </c>
      <c r="I26" s="20">
        <f t="shared" si="9"/>
        <v>1589.5500000000011</v>
      </c>
      <c r="J26" s="20">
        <f t="shared" si="10"/>
        <v>0</v>
      </c>
      <c r="K26" s="39">
        <f>'2015ASPE'!C27</f>
        <v>18171</v>
      </c>
      <c r="L26" s="4">
        <f>'2015ASPE'!E27</f>
        <v>0.86</v>
      </c>
      <c r="M26" s="37">
        <f t="shared" si="7"/>
        <v>15627.06</v>
      </c>
      <c r="N26" s="37">
        <f t="shared" si="11"/>
        <v>2543.9400000000005</v>
      </c>
      <c r="O26" s="1">
        <f t="shared" si="12"/>
        <v>0</v>
      </c>
      <c r="P26" s="1">
        <v>32298.734</v>
      </c>
      <c r="Q26" s="1">
        <v>18034.548999999999</v>
      </c>
      <c r="R26" s="1">
        <f t="shared" si="13"/>
        <v>14264.185000000001</v>
      </c>
      <c r="S26" s="1">
        <v>57543.144999999997</v>
      </c>
      <c r="T26" s="20">
        <f t="shared" si="5"/>
        <v>0.71473058412758328</v>
      </c>
      <c r="U26" s="20">
        <f t="shared" si="6"/>
        <v>0.56259171025093424</v>
      </c>
      <c r="V26" s="1">
        <f t="shared" si="14"/>
        <v>-0.43740828974906576</v>
      </c>
    </row>
    <row r="27" spans="1:22">
      <c r="A27" s="1" t="s">
        <v>22</v>
      </c>
      <c r="B27" s="1">
        <v>39</v>
      </c>
      <c r="C27" s="45" t="s">
        <v>128</v>
      </c>
      <c r="D27" s="19">
        <v>42057</v>
      </c>
      <c r="E27" s="1">
        <v>1</v>
      </c>
      <c r="F27" s="1">
        <f>'2014ASPE'!B28</f>
        <v>154668</v>
      </c>
      <c r="G27" s="20">
        <v>0.85</v>
      </c>
      <c r="H27" s="20">
        <f t="shared" si="8"/>
        <v>131467.79999999999</v>
      </c>
      <c r="I27" s="20">
        <f t="shared" si="9"/>
        <v>23200.200000000012</v>
      </c>
      <c r="J27" s="20">
        <f t="shared" si="10"/>
        <v>0</v>
      </c>
      <c r="K27" s="39">
        <f>'2015ASPE'!C28</f>
        <v>234341</v>
      </c>
      <c r="L27" s="4">
        <f>'2015ASPE'!E28</f>
        <v>0.84</v>
      </c>
      <c r="M27" s="37">
        <f t="shared" si="7"/>
        <v>196846.44</v>
      </c>
      <c r="N27" s="37">
        <f t="shared" si="11"/>
        <v>37494.559999999998</v>
      </c>
      <c r="O27" s="1">
        <f t="shared" si="12"/>
        <v>0</v>
      </c>
      <c r="P27" s="1">
        <v>304817.25</v>
      </c>
      <c r="Q27" s="1">
        <v>207572.27</v>
      </c>
      <c r="R27" s="1">
        <f t="shared" si="13"/>
        <v>97244.98000000001</v>
      </c>
      <c r="S27" s="1">
        <v>747552.75</v>
      </c>
      <c r="T27" s="20">
        <f t="shared" si="5"/>
        <v>0.51512271445935809</v>
      </c>
      <c r="U27" s="20">
        <f t="shared" si="6"/>
        <v>0.76879179245925222</v>
      </c>
      <c r="V27" s="1">
        <f t="shared" si="14"/>
        <v>-0.23120820754074778</v>
      </c>
    </row>
    <row r="28" spans="1:22">
      <c r="A28" s="1" t="s">
        <v>23</v>
      </c>
      <c r="B28" s="1">
        <v>40</v>
      </c>
      <c r="C28" s="45" t="s">
        <v>129</v>
      </c>
      <c r="D28" s="19">
        <v>42057</v>
      </c>
      <c r="E28" s="1">
        <v>1</v>
      </c>
      <c r="F28" s="1">
        <f>'2014ASPE'!B29</f>
        <v>69221</v>
      </c>
      <c r="G28" s="20">
        <v>0.79</v>
      </c>
      <c r="H28" s="20">
        <f t="shared" si="8"/>
        <v>54684.590000000004</v>
      </c>
      <c r="I28" s="20">
        <f t="shared" si="9"/>
        <v>14536.409999999996</v>
      </c>
      <c r="J28" s="20">
        <f t="shared" si="10"/>
        <v>0</v>
      </c>
      <c r="K28" s="39">
        <f>'2015ASPE'!C29</f>
        <v>126115</v>
      </c>
      <c r="L28" s="4">
        <f>'2015ASPE'!E29</f>
        <v>0.81</v>
      </c>
      <c r="M28" s="37">
        <f t="shared" si="7"/>
        <v>102153.15000000001</v>
      </c>
      <c r="N28" s="37">
        <f t="shared" si="11"/>
        <v>23961.849999999991</v>
      </c>
      <c r="O28" s="1">
        <f t="shared" si="12"/>
        <v>0</v>
      </c>
      <c r="P28" s="1">
        <v>144613.23000000001</v>
      </c>
      <c r="Q28" s="1">
        <v>103196.13</v>
      </c>
      <c r="R28" s="1">
        <f t="shared" si="13"/>
        <v>41417.100000000006</v>
      </c>
      <c r="S28" s="1">
        <v>364168.25</v>
      </c>
      <c r="T28" s="20">
        <f t="shared" si="5"/>
        <v>0.82191820401323301</v>
      </c>
      <c r="U28" s="20">
        <f t="shared" si="6"/>
        <v>0.87208480164643298</v>
      </c>
      <c r="V28" s="1">
        <f t="shared" si="14"/>
        <v>-0.12791519835356702</v>
      </c>
    </row>
    <row r="29" spans="1:22">
      <c r="A29" s="1" t="s">
        <v>47</v>
      </c>
      <c r="B29" s="1">
        <v>41</v>
      </c>
      <c r="C29" s="45" t="s">
        <v>130</v>
      </c>
      <c r="D29" s="19">
        <v>42057</v>
      </c>
      <c r="E29" s="1">
        <v>2</v>
      </c>
      <c r="F29" s="1">
        <f>'2014ASPE'!B30</f>
        <v>68308</v>
      </c>
      <c r="G29" s="20">
        <v>0.8</v>
      </c>
      <c r="H29" s="20">
        <f t="shared" si="8"/>
        <v>54646.400000000001</v>
      </c>
      <c r="I29" s="20">
        <f t="shared" si="9"/>
        <v>13661.599999999999</v>
      </c>
      <c r="J29" s="20">
        <f t="shared" si="10"/>
        <v>0</v>
      </c>
      <c r="K29" s="39">
        <f>'2015ASPE'!C30</f>
        <v>112024</v>
      </c>
      <c r="L29" s="4">
        <f>'2015ASPE'!E30</f>
        <v>0.79</v>
      </c>
      <c r="M29" s="37">
        <f t="shared" si="7"/>
        <v>88498.96</v>
      </c>
      <c r="N29" s="37">
        <f t="shared" si="11"/>
        <v>23525.039999999994</v>
      </c>
      <c r="O29" s="1">
        <f t="shared" si="12"/>
        <v>0</v>
      </c>
      <c r="P29" s="1">
        <v>144930.25</v>
      </c>
      <c r="Q29" s="1">
        <v>95622.960999999996</v>
      </c>
      <c r="R29" s="1">
        <f t="shared" si="13"/>
        <v>49307.289000000004</v>
      </c>
      <c r="S29" s="1">
        <v>293667.38</v>
      </c>
      <c r="T29" s="20">
        <f t="shared" si="5"/>
        <v>0.63998360367746088</v>
      </c>
      <c r="U29" s="20">
        <f t="shared" si="6"/>
        <v>0.77295112649015651</v>
      </c>
      <c r="V29" s="1">
        <f t="shared" si="14"/>
        <v>-0.22704887350984349</v>
      </c>
    </row>
    <row r="30" spans="1:22">
      <c r="A30" s="1" t="s">
        <v>24</v>
      </c>
      <c r="B30" s="1">
        <v>42</v>
      </c>
      <c r="C30" s="45" t="s">
        <v>131</v>
      </c>
      <c r="D30" s="19">
        <v>42057</v>
      </c>
      <c r="E30" s="1">
        <v>1</v>
      </c>
      <c r="F30" s="1">
        <f>'2014ASPE'!B31</f>
        <v>318077</v>
      </c>
      <c r="G30" s="20">
        <v>0.81</v>
      </c>
      <c r="H30" s="20">
        <f t="shared" si="8"/>
        <v>257642.37000000002</v>
      </c>
      <c r="I30" s="20">
        <f t="shared" si="9"/>
        <v>60434.629999999976</v>
      </c>
      <c r="J30" s="20">
        <f t="shared" si="10"/>
        <v>0</v>
      </c>
      <c r="K30" s="39">
        <f>'2015ASPE'!C31</f>
        <v>472697</v>
      </c>
      <c r="L30" s="4">
        <f>'2015ASPE'!E31</f>
        <v>0.81</v>
      </c>
      <c r="M30" s="37">
        <f t="shared" si="7"/>
        <v>382884.57</v>
      </c>
      <c r="N30" s="37">
        <f t="shared" si="11"/>
        <v>89812.43</v>
      </c>
      <c r="O30" s="1">
        <f t="shared" si="12"/>
        <v>0</v>
      </c>
      <c r="P30" s="1">
        <v>356330.63</v>
      </c>
      <c r="Q30" s="1">
        <v>225812.39</v>
      </c>
      <c r="R30" s="1">
        <f t="shared" si="13"/>
        <v>130518.23999999999</v>
      </c>
      <c r="S30" s="1">
        <v>758028.75</v>
      </c>
      <c r="T30" s="20">
        <f t="shared" si="5"/>
        <v>0.48610870952630969</v>
      </c>
      <c r="U30" s="20">
        <f t="shared" si="6"/>
        <v>1.3265685299071819</v>
      </c>
      <c r="V30" s="1">
        <f t="shared" si="14"/>
        <v>0.32656852990718188</v>
      </c>
    </row>
    <row r="31" spans="1:22">
      <c r="A31" s="1" t="s">
        <v>25</v>
      </c>
      <c r="B31" s="1">
        <v>45</v>
      </c>
      <c r="C31" s="45" t="s">
        <v>132</v>
      </c>
      <c r="D31" s="19">
        <v>42057</v>
      </c>
      <c r="E31" s="1">
        <v>1</v>
      </c>
      <c r="F31" s="1">
        <f>'2014ASPE'!B32</f>
        <v>118324</v>
      </c>
      <c r="G31" s="20">
        <v>0.88</v>
      </c>
      <c r="H31" s="20">
        <f t="shared" si="8"/>
        <v>104125.12</v>
      </c>
      <c r="I31" s="20">
        <f t="shared" si="9"/>
        <v>14198.880000000005</v>
      </c>
      <c r="J31" s="20">
        <f t="shared" si="10"/>
        <v>0</v>
      </c>
      <c r="K31" s="39">
        <f>'2015ASPE'!C32</f>
        <v>210331</v>
      </c>
      <c r="L31" s="4">
        <f>'2015ASPE'!E32</f>
        <v>0.88</v>
      </c>
      <c r="M31" s="37">
        <f t="shared" si="7"/>
        <v>185091.28</v>
      </c>
      <c r="N31" s="37">
        <f t="shared" si="11"/>
        <v>25239.72</v>
      </c>
      <c r="O31" s="1">
        <f t="shared" si="12"/>
        <v>0</v>
      </c>
      <c r="P31" s="1">
        <v>177217.7</v>
      </c>
      <c r="Q31" s="1">
        <v>123679.37</v>
      </c>
      <c r="R31" s="1">
        <f t="shared" si="13"/>
        <v>53538.330000000016</v>
      </c>
      <c r="S31" s="1">
        <v>443741.03</v>
      </c>
      <c r="T31" s="20">
        <f t="shared" si="5"/>
        <v>0.7775852743314966</v>
      </c>
      <c r="U31" s="20">
        <f t="shared" si="6"/>
        <v>1.1868509748179781</v>
      </c>
      <c r="V31" s="1">
        <f t="shared" si="14"/>
        <v>0.18685097481797808</v>
      </c>
    </row>
    <row r="32" spans="1:22">
      <c r="A32" s="1" t="s">
        <v>26</v>
      </c>
      <c r="B32" s="1">
        <v>46</v>
      </c>
      <c r="C32" s="45" t="s">
        <v>133</v>
      </c>
      <c r="D32" s="19">
        <v>42057</v>
      </c>
      <c r="E32" s="1">
        <v>1</v>
      </c>
      <c r="F32" s="1">
        <f>'2014ASPE'!B33</f>
        <v>13104</v>
      </c>
      <c r="G32" s="20">
        <v>0.9</v>
      </c>
      <c r="H32" s="20">
        <f t="shared" si="8"/>
        <v>11793.6</v>
      </c>
      <c r="I32" s="20">
        <f t="shared" si="9"/>
        <v>1310.3999999999996</v>
      </c>
      <c r="J32" s="20">
        <f t="shared" si="10"/>
        <v>0</v>
      </c>
      <c r="K32" s="39">
        <f>'2015ASPE'!C33</f>
        <v>21393</v>
      </c>
      <c r="L32" s="4">
        <f>'2015ASPE'!E33</f>
        <v>0.88</v>
      </c>
      <c r="M32" s="37">
        <f t="shared" si="7"/>
        <v>18825.84</v>
      </c>
      <c r="N32" s="37">
        <f t="shared" si="11"/>
        <v>2567.16</v>
      </c>
      <c r="O32" s="1">
        <f t="shared" si="12"/>
        <v>0</v>
      </c>
      <c r="P32" s="1">
        <v>38980.565999999999</v>
      </c>
      <c r="Q32" s="1">
        <v>24011.713</v>
      </c>
      <c r="R32" s="1">
        <f t="shared" si="13"/>
        <v>14968.852999999999</v>
      </c>
      <c r="S32" s="1">
        <v>82435.570000000007</v>
      </c>
      <c r="T32" s="20">
        <f t="shared" si="5"/>
        <v>0.63255494505494503</v>
      </c>
      <c r="U32" s="20">
        <f t="shared" si="6"/>
        <v>0.54881193874917056</v>
      </c>
      <c r="V32" s="1">
        <f t="shared" si="14"/>
        <v>-0.45118806125082944</v>
      </c>
    </row>
    <row r="33" spans="1:22">
      <c r="A33" s="1" t="s">
        <v>27</v>
      </c>
      <c r="B33" s="1">
        <v>47</v>
      </c>
      <c r="C33" s="45" t="s">
        <v>134</v>
      </c>
      <c r="D33" s="19">
        <v>42057</v>
      </c>
      <c r="E33" s="1">
        <v>1</v>
      </c>
      <c r="F33" s="1">
        <f>'2014ASPE'!B34</f>
        <v>151352</v>
      </c>
      <c r="G33" s="20">
        <v>0.8</v>
      </c>
      <c r="H33" s="20">
        <f t="shared" si="8"/>
        <v>121081.60000000001</v>
      </c>
      <c r="I33" s="20">
        <f t="shared" si="9"/>
        <v>30270.399999999994</v>
      </c>
      <c r="J33" s="20">
        <f t="shared" si="10"/>
        <v>0</v>
      </c>
      <c r="K33" s="39">
        <f>'2015ASPE'!C34</f>
        <v>231440</v>
      </c>
      <c r="L33" s="4">
        <f>'2015ASPE'!E34</f>
        <v>0.83</v>
      </c>
      <c r="M33" s="37">
        <f t="shared" si="7"/>
        <v>192095.19999999998</v>
      </c>
      <c r="N33" s="37">
        <f t="shared" si="11"/>
        <v>39344.800000000017</v>
      </c>
      <c r="O33" s="1">
        <f t="shared" si="12"/>
        <v>0</v>
      </c>
      <c r="P33" s="1">
        <v>234905.36</v>
      </c>
      <c r="Q33" s="1">
        <v>150860.98000000001</v>
      </c>
      <c r="R33" s="1">
        <f t="shared" si="13"/>
        <v>84044.379999999976</v>
      </c>
      <c r="S33" s="1">
        <v>557327.06000000006</v>
      </c>
      <c r="T33" s="20">
        <f t="shared" si="5"/>
        <v>0.52915058935461701</v>
      </c>
      <c r="U33" s="20">
        <f t="shared" si="6"/>
        <v>0.98524784619644279</v>
      </c>
      <c r="V33" s="1">
        <f t="shared" si="14"/>
        <v>-1.4752153803557211E-2</v>
      </c>
    </row>
    <row r="34" spans="1:22">
      <c r="A34" s="1" t="s">
        <v>28</v>
      </c>
      <c r="B34" s="1">
        <v>48</v>
      </c>
      <c r="C34" s="45" t="s">
        <v>135</v>
      </c>
      <c r="D34" s="19">
        <v>42057</v>
      </c>
      <c r="E34" s="1">
        <v>1</v>
      </c>
      <c r="F34" s="1">
        <f>'2014ASPE'!B35</f>
        <v>733757</v>
      </c>
      <c r="G34" s="20">
        <v>0.84</v>
      </c>
      <c r="H34" s="20">
        <f t="shared" si="8"/>
        <v>616355.88</v>
      </c>
      <c r="I34" s="20">
        <f t="shared" si="9"/>
        <v>117401.12</v>
      </c>
      <c r="J34" s="20">
        <f t="shared" si="10"/>
        <v>0</v>
      </c>
      <c r="K34" s="39">
        <f>'2015ASPE'!C35</f>
        <v>1205174</v>
      </c>
      <c r="L34" s="4">
        <f>'2015ASPE'!E35</f>
        <v>0.86</v>
      </c>
      <c r="M34" s="37">
        <f t="shared" si="7"/>
        <v>1036449.64</v>
      </c>
      <c r="N34" s="37">
        <f t="shared" si="11"/>
        <v>168724.36</v>
      </c>
      <c r="O34" s="1">
        <f t="shared" si="12"/>
        <v>0</v>
      </c>
      <c r="P34" s="1">
        <v>1097784.5</v>
      </c>
      <c r="Q34" s="1">
        <v>760726.75</v>
      </c>
      <c r="R34" s="1">
        <f t="shared" si="13"/>
        <v>337057.75</v>
      </c>
      <c r="S34" s="1">
        <v>2474425</v>
      </c>
      <c r="T34" s="20">
        <f t="shared" si="5"/>
        <v>0.64247019108505954</v>
      </c>
      <c r="U34" s="20">
        <f t="shared" si="6"/>
        <v>1.0978238442973096</v>
      </c>
      <c r="V34" s="1">
        <f t="shared" si="14"/>
        <v>9.7823844297309615E-2</v>
      </c>
    </row>
    <row r="35" spans="1:22">
      <c r="A35" s="1" t="s">
        <v>29</v>
      </c>
      <c r="B35" s="1">
        <v>49</v>
      </c>
      <c r="C35" s="45" t="s">
        <v>136</v>
      </c>
      <c r="D35" s="19">
        <v>42057</v>
      </c>
      <c r="E35" s="1">
        <v>1</v>
      </c>
      <c r="F35" s="1">
        <f>'2014ASPE'!B36</f>
        <v>84601</v>
      </c>
      <c r="G35" s="20">
        <v>0.87</v>
      </c>
      <c r="H35" s="20">
        <f t="shared" si="8"/>
        <v>73602.87</v>
      </c>
      <c r="I35" s="20">
        <f t="shared" si="9"/>
        <v>10998.130000000005</v>
      </c>
      <c r="J35" s="20">
        <f t="shared" si="10"/>
        <v>0</v>
      </c>
      <c r="K35" s="39">
        <f>'2015ASPE'!C36</f>
        <v>140612</v>
      </c>
      <c r="L35" s="4">
        <f>'2015ASPE'!E36</f>
        <v>0.88</v>
      </c>
      <c r="M35" s="37">
        <f t="shared" si="7"/>
        <v>123738.56</v>
      </c>
      <c r="N35" s="37">
        <f t="shared" si="11"/>
        <v>16873.440000000002</v>
      </c>
      <c r="O35" s="1">
        <f t="shared" si="12"/>
        <v>0</v>
      </c>
      <c r="P35" s="1">
        <v>123653.88</v>
      </c>
      <c r="Q35" s="1">
        <v>82794.695000000007</v>
      </c>
      <c r="R35" s="1">
        <f t="shared" si="13"/>
        <v>40859.184999999998</v>
      </c>
      <c r="S35" s="1">
        <v>295159.96999999997</v>
      </c>
      <c r="T35" s="20">
        <f t="shared" ref="T35:T53" si="15">(K35-F35)/F35</f>
        <v>0.66206073214264605</v>
      </c>
      <c r="U35" s="20">
        <f t="shared" ref="U35:U53" si="16">K35/P35</f>
        <v>1.1371418349347389</v>
      </c>
      <c r="V35" s="1">
        <f t="shared" si="14"/>
        <v>0.13714183493473886</v>
      </c>
    </row>
    <row r="36" spans="1:22">
      <c r="A36" s="1" t="s">
        <v>30</v>
      </c>
      <c r="B36" s="1">
        <v>51</v>
      </c>
      <c r="C36" s="45" t="s">
        <v>137</v>
      </c>
      <c r="D36" s="19">
        <v>42057</v>
      </c>
      <c r="E36" s="1">
        <v>1</v>
      </c>
      <c r="F36" s="1">
        <f>'2014ASPE'!B37</f>
        <v>216356</v>
      </c>
      <c r="G36" s="20">
        <v>0.82</v>
      </c>
      <c r="H36" s="20">
        <f t="shared" si="8"/>
        <v>177411.91999999998</v>
      </c>
      <c r="I36" s="20">
        <f t="shared" si="9"/>
        <v>38944.080000000016</v>
      </c>
      <c r="J36" s="20">
        <f t="shared" si="10"/>
        <v>0</v>
      </c>
      <c r="K36" s="39">
        <f>'2015ASPE'!C37</f>
        <v>385154</v>
      </c>
      <c r="L36" s="4">
        <f>'2015ASPE'!E37</f>
        <v>0.84</v>
      </c>
      <c r="M36" s="37">
        <f t="shared" si="7"/>
        <v>323529.36</v>
      </c>
      <c r="N36" s="37">
        <f t="shared" si="11"/>
        <v>61624.640000000014</v>
      </c>
      <c r="O36" s="1">
        <f t="shared" si="12"/>
        <v>0</v>
      </c>
      <c r="P36" s="1">
        <v>280385.28000000003</v>
      </c>
      <c r="Q36" s="1">
        <v>176836.5</v>
      </c>
      <c r="R36" s="1">
        <f t="shared" si="13"/>
        <v>103548.78000000003</v>
      </c>
      <c r="S36" s="1">
        <v>677430.38</v>
      </c>
      <c r="T36" s="20">
        <f t="shared" si="15"/>
        <v>0.78018635951857129</v>
      </c>
      <c r="U36" s="20">
        <f t="shared" si="16"/>
        <v>1.3736598440545809</v>
      </c>
      <c r="V36" s="1">
        <f t="shared" si="14"/>
        <v>0.37365984405458086</v>
      </c>
    </row>
    <row r="37" spans="1:22">
      <c r="A37" s="1" t="s">
        <v>31</v>
      </c>
      <c r="B37" s="1">
        <v>54</v>
      </c>
      <c r="C37" s="45" t="s">
        <v>138</v>
      </c>
      <c r="D37" s="19">
        <v>42057</v>
      </c>
      <c r="E37" s="1">
        <v>1</v>
      </c>
      <c r="F37" s="1">
        <f>'2014ASPE'!B38</f>
        <v>19856</v>
      </c>
      <c r="G37" s="20">
        <v>0.86</v>
      </c>
      <c r="H37" s="20">
        <f t="shared" si="8"/>
        <v>17076.16</v>
      </c>
      <c r="I37" s="20">
        <f t="shared" si="9"/>
        <v>2779.84</v>
      </c>
      <c r="J37" s="20">
        <f t="shared" si="10"/>
        <v>0</v>
      </c>
      <c r="K37" s="39">
        <f>'2015ASPE'!C38</f>
        <v>33421</v>
      </c>
      <c r="L37" s="4">
        <f>'2015ASPE'!E38</f>
        <v>0.86</v>
      </c>
      <c r="M37" s="37">
        <f t="shared" si="7"/>
        <v>28742.06</v>
      </c>
      <c r="N37" s="37">
        <f t="shared" si="11"/>
        <v>4678.9399999999987</v>
      </c>
      <c r="O37" s="1">
        <f t="shared" si="12"/>
        <v>0</v>
      </c>
      <c r="P37" s="1">
        <v>44067.839999999997</v>
      </c>
      <c r="Q37" s="1">
        <v>32618.857</v>
      </c>
      <c r="R37" s="1">
        <f t="shared" si="13"/>
        <v>11448.982999999997</v>
      </c>
      <c r="S37" s="1">
        <v>118478.78</v>
      </c>
      <c r="T37" s="20">
        <f t="shared" si="15"/>
        <v>0.68316881547139408</v>
      </c>
      <c r="U37" s="20">
        <f t="shared" si="16"/>
        <v>0.75839886865342165</v>
      </c>
      <c r="V37" s="1">
        <f t="shared" si="14"/>
        <v>-0.24160113134657835</v>
      </c>
    </row>
    <row r="38" spans="1:22">
      <c r="A38" s="1" t="s">
        <v>32</v>
      </c>
      <c r="B38" s="1">
        <v>55</v>
      </c>
      <c r="C38" s="45" t="s">
        <v>139</v>
      </c>
      <c r="D38" s="19">
        <v>42057</v>
      </c>
      <c r="E38" s="1">
        <v>1</v>
      </c>
      <c r="F38" s="1">
        <f>'2014ASPE'!B39</f>
        <v>139815</v>
      </c>
      <c r="G38" s="20">
        <v>0.91</v>
      </c>
      <c r="H38" s="20">
        <f t="shared" si="8"/>
        <v>127231.65000000001</v>
      </c>
      <c r="I38" s="20">
        <f t="shared" si="9"/>
        <v>12583.349999999991</v>
      </c>
      <c r="J38" s="20">
        <f t="shared" si="10"/>
        <v>0</v>
      </c>
      <c r="K38" s="39">
        <f>'2015ASPE'!C39</f>
        <v>207349</v>
      </c>
      <c r="L38" s="4">
        <f>'2015ASPE'!E39</f>
        <v>0.9</v>
      </c>
      <c r="M38" s="37">
        <f t="shared" si="7"/>
        <v>186614.1</v>
      </c>
      <c r="N38" s="37">
        <f t="shared" si="11"/>
        <v>20734.899999999994</v>
      </c>
      <c r="O38" s="1">
        <f t="shared" si="12"/>
        <v>0</v>
      </c>
      <c r="P38" s="1">
        <v>164735.25</v>
      </c>
      <c r="Q38" s="1">
        <v>105033.66</v>
      </c>
      <c r="R38" s="1">
        <f t="shared" si="13"/>
        <v>59701.59</v>
      </c>
      <c r="S38" s="1">
        <v>400928.47</v>
      </c>
      <c r="T38" s="20">
        <f t="shared" si="15"/>
        <v>0.4830239959947073</v>
      </c>
      <c r="U38" s="20">
        <f t="shared" si="16"/>
        <v>1.2586802156794008</v>
      </c>
      <c r="V38" s="1">
        <f t="shared" si="14"/>
        <v>0.2586802156794008</v>
      </c>
    </row>
    <row r="39" spans="1:22" s="18" customFormat="1">
      <c r="A39" s="18" t="s">
        <v>33</v>
      </c>
      <c r="B39" s="18">
        <v>56</v>
      </c>
      <c r="C39" s="3" t="s">
        <v>140</v>
      </c>
      <c r="D39" s="53">
        <v>42057</v>
      </c>
      <c r="E39" s="18">
        <v>1</v>
      </c>
      <c r="F39" s="18">
        <f>'2014ASPE'!B40</f>
        <v>11970</v>
      </c>
      <c r="G39" s="40">
        <v>0.93</v>
      </c>
      <c r="H39" s="40">
        <f t="shared" si="8"/>
        <v>11132.1</v>
      </c>
      <c r="I39" s="40">
        <f t="shared" si="9"/>
        <v>837.89999999999964</v>
      </c>
      <c r="J39" s="40">
        <f t="shared" si="10"/>
        <v>0</v>
      </c>
      <c r="K39" s="42">
        <f>'2015ASPE'!C40</f>
        <v>21092</v>
      </c>
      <c r="L39" s="43">
        <f>'2015ASPE'!E40</f>
        <v>0.91</v>
      </c>
      <c r="M39" s="44">
        <f t="shared" si="7"/>
        <v>19193.72</v>
      </c>
      <c r="N39" s="44">
        <f t="shared" si="11"/>
        <v>1898.2799999999988</v>
      </c>
      <c r="O39" s="18">
        <f t="shared" si="12"/>
        <v>0</v>
      </c>
      <c r="P39" s="18">
        <v>26317.078000000001</v>
      </c>
      <c r="Q39" s="18">
        <v>16880.57</v>
      </c>
      <c r="R39" s="18">
        <f t="shared" si="13"/>
        <v>9436.5080000000016</v>
      </c>
      <c r="S39" s="18">
        <v>57057.815999999999</v>
      </c>
      <c r="T39" s="40">
        <f t="shared" si="15"/>
        <v>0.76207184628237257</v>
      </c>
      <c r="U39" s="40">
        <f t="shared" si="16"/>
        <v>0.80145675747132716</v>
      </c>
      <c r="V39" s="18">
        <f t="shared" si="14"/>
        <v>-0.19854324252867284</v>
      </c>
    </row>
    <row r="40" spans="1:22">
      <c r="A40" s="1" t="s">
        <v>37</v>
      </c>
      <c r="B40" s="1">
        <v>6</v>
      </c>
      <c r="C40" s="45" t="s">
        <v>142</v>
      </c>
      <c r="D40" s="19">
        <v>42101</v>
      </c>
      <c r="E40" s="1">
        <v>0</v>
      </c>
      <c r="F40" s="1">
        <f>'2014ASPE'!B43</f>
        <v>1405102</v>
      </c>
      <c r="G40" s="20">
        <v>0.89</v>
      </c>
      <c r="H40" s="20">
        <f t="shared" si="8"/>
        <v>1250540.78</v>
      </c>
      <c r="I40" s="20">
        <f t="shared" si="9"/>
        <v>154561.21999999997</v>
      </c>
      <c r="J40" s="20">
        <f t="shared" si="10"/>
        <v>0</v>
      </c>
      <c r="K40" s="37">
        <f>'2015ASPE'!C43+18000</f>
        <v>1430200</v>
      </c>
      <c r="L40" s="4">
        <f>'2015ASPE'!E43</f>
        <v>0.90300000000000002</v>
      </c>
      <c r="M40" s="37">
        <f t="shared" ref="M40" si="17">K40*L40</f>
        <v>1291470.6000000001</v>
      </c>
      <c r="N40" s="37">
        <f t="shared" ref="N40" si="18">K40-M40</f>
        <v>138729.39999999991</v>
      </c>
      <c r="O40" s="1">
        <v>0</v>
      </c>
      <c r="P40" s="1">
        <v>1514096.5</v>
      </c>
      <c r="Q40" s="1">
        <v>909878.31</v>
      </c>
      <c r="R40" s="1">
        <f t="shared" si="13"/>
        <v>604218.18999999994</v>
      </c>
      <c r="S40" s="1">
        <v>2625994.5</v>
      </c>
      <c r="T40" s="20">
        <f t="shared" si="15"/>
        <v>1.7862048449151735E-2</v>
      </c>
      <c r="U40" s="20">
        <f t="shared" si="16"/>
        <v>0.9445897272729975</v>
      </c>
      <c r="V40" s="1">
        <f t="shared" si="14"/>
        <v>-5.5410272727002496E-2</v>
      </c>
    </row>
    <row r="41" spans="1:22">
      <c r="A41" s="1" t="s">
        <v>38</v>
      </c>
      <c r="B41" s="1">
        <v>8</v>
      </c>
      <c r="C41" s="45" t="s">
        <v>143</v>
      </c>
      <c r="D41" s="19">
        <v>42063</v>
      </c>
      <c r="E41" s="1">
        <v>0</v>
      </c>
      <c r="F41" s="1">
        <f>'2014ASPE'!B44</f>
        <v>125402</v>
      </c>
      <c r="G41" s="20">
        <v>0.6</v>
      </c>
      <c r="H41" s="20">
        <f t="shared" si="8"/>
        <v>75241.2</v>
      </c>
      <c r="I41" s="20">
        <f t="shared" si="9"/>
        <v>50160.800000000003</v>
      </c>
      <c r="J41" s="20">
        <f t="shared" si="10"/>
        <v>0</v>
      </c>
      <c r="K41" s="37">
        <v>141639</v>
      </c>
      <c r="L41" s="38">
        <v>0.54</v>
      </c>
      <c r="M41" s="37">
        <f>K41*L41</f>
        <v>76485.060000000012</v>
      </c>
      <c r="N41" s="37">
        <f t="shared" si="11"/>
        <v>65153.939999999988</v>
      </c>
      <c r="O41" s="1">
        <f t="shared" si="12"/>
        <v>0</v>
      </c>
      <c r="P41" s="1">
        <v>225274.44</v>
      </c>
      <c r="Q41" s="1">
        <v>126595.3</v>
      </c>
      <c r="R41" s="1">
        <f t="shared" si="13"/>
        <v>98679.14</v>
      </c>
      <c r="S41" s="1">
        <v>374575.53</v>
      </c>
      <c r="T41" s="20">
        <f t="shared" si="15"/>
        <v>0.1294795936268959</v>
      </c>
      <c r="U41" s="20">
        <f t="shared" si="16"/>
        <v>0.62873977180899887</v>
      </c>
      <c r="V41" s="1">
        <f t="shared" si="14"/>
        <v>-0.37126022819100113</v>
      </c>
    </row>
    <row r="42" spans="1:22">
      <c r="A42" s="1" t="s">
        <v>39</v>
      </c>
      <c r="B42" s="1">
        <v>9</v>
      </c>
      <c r="C42" s="45" t="s">
        <v>144</v>
      </c>
      <c r="D42" s="41">
        <v>42056</v>
      </c>
      <c r="E42" s="1">
        <v>0</v>
      </c>
      <c r="F42" s="1">
        <f>'2014ASPE'!B45</f>
        <v>79192</v>
      </c>
      <c r="G42" s="20">
        <v>0.78</v>
      </c>
      <c r="H42" s="20">
        <f t="shared" si="8"/>
        <v>61769.760000000002</v>
      </c>
      <c r="I42" s="20">
        <f t="shared" si="9"/>
        <v>17422.239999999998</v>
      </c>
      <c r="J42" s="20">
        <f t="shared" si="10"/>
        <v>0</v>
      </c>
      <c r="K42" s="37">
        <f>'2015ASPE'!C45</f>
        <v>109839</v>
      </c>
      <c r="L42" s="38">
        <f>'2015ASPE'!E45</f>
        <v>0.77400000000000002</v>
      </c>
      <c r="M42" s="37">
        <f>K42*L42</f>
        <v>85015.385999999999</v>
      </c>
      <c r="N42" s="37">
        <f t="shared" si="11"/>
        <v>24823.614000000001</v>
      </c>
      <c r="O42" s="1">
        <f t="shared" si="12"/>
        <v>0</v>
      </c>
      <c r="P42" s="1">
        <v>98736.164000000004</v>
      </c>
      <c r="Q42" s="1">
        <v>50385.91</v>
      </c>
      <c r="R42" s="1">
        <f t="shared" si="13"/>
        <v>48350.254000000001</v>
      </c>
      <c r="S42" s="1">
        <v>168408.27</v>
      </c>
      <c r="T42" s="20">
        <f t="shared" si="15"/>
        <v>0.38699616122840691</v>
      </c>
      <c r="U42" s="20">
        <f t="shared" si="16"/>
        <v>1.1124495377397889</v>
      </c>
      <c r="V42" s="1">
        <f t="shared" si="14"/>
        <v>0.11244953773978894</v>
      </c>
    </row>
    <row r="43" spans="1:22">
      <c r="A43" s="1" t="s">
        <v>40</v>
      </c>
      <c r="B43" s="1">
        <v>11</v>
      </c>
      <c r="C43" s="45" t="s">
        <v>145</v>
      </c>
      <c r="D43" s="41">
        <v>42056</v>
      </c>
      <c r="E43" s="1">
        <v>0</v>
      </c>
      <c r="F43" s="1">
        <f>'2014ASPE'!B46</f>
        <v>10714</v>
      </c>
      <c r="G43" s="20">
        <v>0.16</v>
      </c>
      <c r="H43" s="20">
        <f t="shared" si="8"/>
        <v>1714.24</v>
      </c>
      <c r="I43" s="20">
        <f t="shared" si="9"/>
        <v>8999.76</v>
      </c>
      <c r="J43" s="20">
        <f t="shared" si="10"/>
        <v>0</v>
      </c>
      <c r="K43" s="37">
        <f>'2015ASPE'!C46</f>
        <v>18465</v>
      </c>
      <c r="L43" s="38">
        <f>'2015ASPE'!E46</f>
        <v>0.108</v>
      </c>
      <c r="M43" s="37">
        <f t="shared" ref="M43:M45" si="19">K43*L43</f>
        <v>1994.22</v>
      </c>
      <c r="N43" s="37">
        <f t="shared" ref="N43:N45" si="20">K43-M43</f>
        <v>16470.78</v>
      </c>
      <c r="O43" s="1">
        <f t="shared" si="12"/>
        <v>0</v>
      </c>
      <c r="P43" s="1">
        <v>11280.710999999999</v>
      </c>
      <c r="Q43" s="1">
        <v>4488.0308000000005</v>
      </c>
      <c r="R43" s="1">
        <f t="shared" si="13"/>
        <v>6792.6801999999989</v>
      </c>
      <c r="S43" s="1">
        <v>21925.026999999998</v>
      </c>
      <c r="T43" s="20">
        <f t="shared" si="15"/>
        <v>0.72344595855889493</v>
      </c>
      <c r="U43" s="20">
        <f t="shared" si="16"/>
        <v>1.6368649103766599</v>
      </c>
      <c r="V43" s="1">
        <f t="shared" si="14"/>
        <v>0.63686491037665993</v>
      </c>
    </row>
    <row r="44" spans="1:22">
      <c r="A44" s="1" t="s">
        <v>41</v>
      </c>
      <c r="B44" s="1">
        <v>15</v>
      </c>
      <c r="C44" s="45" t="s">
        <v>146</v>
      </c>
      <c r="D44" s="41">
        <v>42056</v>
      </c>
      <c r="E44" s="1">
        <v>0</v>
      </c>
      <c r="F44" s="1">
        <f>'2014ASPE'!B47</f>
        <v>8592</v>
      </c>
      <c r="G44" s="20">
        <v>0.38</v>
      </c>
      <c r="H44" s="20">
        <f t="shared" si="8"/>
        <v>3264.96</v>
      </c>
      <c r="I44" s="20">
        <f t="shared" si="9"/>
        <v>5327.04</v>
      </c>
      <c r="J44" s="20">
        <f t="shared" si="10"/>
        <v>0</v>
      </c>
      <c r="K44" s="37">
        <f>'2015ASPE'!C47</f>
        <v>12625</v>
      </c>
      <c r="L44" s="38">
        <f>'2015ASPE'!E47</f>
        <v>0.76700000000000002</v>
      </c>
      <c r="M44" s="37">
        <f t="shared" si="19"/>
        <v>9683.375</v>
      </c>
      <c r="N44" s="37">
        <f t="shared" si="20"/>
        <v>2941.625</v>
      </c>
      <c r="O44" s="1">
        <f t="shared" si="12"/>
        <v>0</v>
      </c>
      <c r="P44" s="1">
        <v>28561.835999999999</v>
      </c>
      <c r="Q44" s="1">
        <v>18375.838</v>
      </c>
      <c r="R44" s="1">
        <f t="shared" si="13"/>
        <v>10185.998</v>
      </c>
      <c r="S44" s="1">
        <v>84562.616999999998</v>
      </c>
      <c r="T44" s="20">
        <f t="shared" si="15"/>
        <v>0.46939013035381749</v>
      </c>
      <c r="U44" s="20">
        <f t="shared" si="16"/>
        <v>0.44202340493797387</v>
      </c>
      <c r="V44" s="1">
        <f t="shared" si="14"/>
        <v>-0.55797659506202613</v>
      </c>
    </row>
    <row r="45" spans="1:22">
      <c r="A45" s="1" t="s">
        <v>35</v>
      </c>
      <c r="B45" s="1">
        <v>16</v>
      </c>
      <c r="C45" s="45" t="s">
        <v>147</v>
      </c>
      <c r="D45" s="41">
        <v>42056</v>
      </c>
      <c r="E45" s="1">
        <v>0</v>
      </c>
      <c r="F45" s="1">
        <f>'2014ASPE'!B48</f>
        <v>76061</v>
      </c>
      <c r="G45" s="20">
        <v>0.92</v>
      </c>
      <c r="H45" s="20">
        <f t="shared" si="8"/>
        <v>69976.12000000001</v>
      </c>
      <c r="I45" s="20">
        <f t="shared" si="9"/>
        <v>6084.8799999999901</v>
      </c>
      <c r="J45" s="20">
        <f t="shared" si="10"/>
        <v>0</v>
      </c>
      <c r="K45" s="37">
        <f>'2015ASPE'!C48</f>
        <v>97079</v>
      </c>
      <c r="L45" s="38">
        <f>'2015ASPE'!E48</f>
        <v>0.84199999999999997</v>
      </c>
      <c r="M45" s="37">
        <f t="shared" si="19"/>
        <v>81740.517999999996</v>
      </c>
      <c r="N45" s="37">
        <f t="shared" si="20"/>
        <v>15338.482000000004</v>
      </c>
      <c r="O45" s="1">
        <f t="shared" si="12"/>
        <v>0</v>
      </c>
      <c r="P45" s="1">
        <v>80589.616999999998</v>
      </c>
      <c r="Q45" s="1">
        <v>55592.714999999997</v>
      </c>
      <c r="R45" s="1">
        <f t="shared" si="13"/>
        <v>24996.902000000002</v>
      </c>
      <c r="S45" s="1">
        <v>191613.66</v>
      </c>
      <c r="T45" s="20">
        <f t="shared" si="15"/>
        <v>0.27633083972075045</v>
      </c>
      <c r="U45" s="20">
        <f t="shared" si="16"/>
        <v>1.2046092736735552</v>
      </c>
      <c r="V45" s="1">
        <f t="shared" si="14"/>
        <v>0.20460927367355519</v>
      </c>
    </row>
    <row r="46" spans="1:22">
      <c r="A46" s="1" t="s">
        <v>42</v>
      </c>
      <c r="B46" s="1">
        <v>21</v>
      </c>
      <c r="C46" s="45" t="s">
        <v>148</v>
      </c>
      <c r="D46" s="41">
        <v>42056</v>
      </c>
      <c r="E46" s="1">
        <v>0</v>
      </c>
      <c r="F46" s="1">
        <f>'2014ASPE'!B49</f>
        <v>82747</v>
      </c>
      <c r="G46" s="20">
        <v>0.72</v>
      </c>
      <c r="H46" s="20">
        <f t="shared" si="8"/>
        <v>59577.84</v>
      </c>
      <c r="I46" s="20">
        <f t="shared" si="9"/>
        <v>23169.160000000003</v>
      </c>
      <c r="J46" s="20">
        <f>F46-H46-I46</f>
        <v>0</v>
      </c>
      <c r="K46" s="37">
        <f>'2015ASPE'!C49</f>
        <v>106330</v>
      </c>
      <c r="L46" s="38">
        <f>'2015ASPE'!E49</f>
        <v>0.69299999999999995</v>
      </c>
      <c r="M46" s="37">
        <f t="shared" ref="M46" si="21">K46*L46</f>
        <v>73686.689999999988</v>
      </c>
      <c r="N46" s="37">
        <f t="shared" ref="N46" si="22">K46-M46</f>
        <v>32643.310000000012</v>
      </c>
      <c r="O46" s="1">
        <f t="shared" si="12"/>
        <v>0</v>
      </c>
      <c r="P46" s="1">
        <v>124390.7</v>
      </c>
      <c r="Q46" s="1">
        <v>85121.781000000003</v>
      </c>
      <c r="R46" s="1">
        <f t="shared" si="13"/>
        <v>39268.918999999994</v>
      </c>
      <c r="S46" s="1">
        <v>288627.13</v>
      </c>
      <c r="T46" s="20">
        <f t="shared" si="15"/>
        <v>0.28500126892817867</v>
      </c>
      <c r="U46" s="20">
        <f t="shared" si="16"/>
        <v>0.85480666963044671</v>
      </c>
      <c r="V46" s="1">
        <f t="shared" si="14"/>
        <v>-0.14519333036955329</v>
      </c>
    </row>
    <row r="47" spans="1:22">
      <c r="A47" s="1" t="s">
        <v>43</v>
      </c>
      <c r="B47" s="1">
        <v>24</v>
      </c>
      <c r="C47" s="45" t="s">
        <v>149</v>
      </c>
      <c r="D47" s="41">
        <v>42063</v>
      </c>
      <c r="E47" s="1">
        <v>0</v>
      </c>
      <c r="F47" s="1">
        <f>'2014ASPE'!B50</f>
        <v>67757</v>
      </c>
      <c r="G47" s="20"/>
      <c r="H47" s="20">
        <v>0</v>
      </c>
      <c r="I47" s="20">
        <v>0</v>
      </c>
      <c r="J47" s="20">
        <f t="shared" si="10"/>
        <v>67757</v>
      </c>
      <c r="K47" s="37">
        <f>M47+N47</f>
        <v>122778</v>
      </c>
      <c r="L47" s="38">
        <f>M47/K47</f>
        <v>0.70865301601264075</v>
      </c>
      <c r="M47" s="37">
        <v>87007</v>
      </c>
      <c r="N47" s="37">
        <v>35771</v>
      </c>
      <c r="O47" s="1">
        <f t="shared" si="12"/>
        <v>0</v>
      </c>
      <c r="P47" s="1">
        <v>156197.23000000001</v>
      </c>
      <c r="Q47" s="1">
        <v>86804.383000000002</v>
      </c>
      <c r="R47" s="1">
        <f t="shared" si="13"/>
        <v>69392.847000000009</v>
      </c>
      <c r="S47" s="1">
        <v>336234.22</v>
      </c>
      <c r="T47" s="20">
        <f t="shared" si="15"/>
        <v>0.81203418097023183</v>
      </c>
      <c r="U47" s="20">
        <f t="shared" si="16"/>
        <v>0.78604466929407124</v>
      </c>
      <c r="V47" s="1">
        <f t="shared" si="14"/>
        <v>-0.21395533070592876</v>
      </c>
    </row>
    <row r="48" spans="1:22">
      <c r="A48" s="1" t="s">
        <v>44</v>
      </c>
      <c r="B48" s="1">
        <v>25</v>
      </c>
      <c r="C48" s="45" t="s">
        <v>150</v>
      </c>
      <c r="D48" s="19">
        <v>42061</v>
      </c>
      <c r="E48" s="1">
        <v>0</v>
      </c>
      <c r="F48" s="1">
        <f>'2014ASPE'!B51</f>
        <v>31695</v>
      </c>
      <c r="G48" s="20"/>
      <c r="H48" s="20">
        <v>0</v>
      </c>
      <c r="I48" s="20">
        <v>0</v>
      </c>
      <c r="J48" s="20">
        <f t="shared" si="10"/>
        <v>31695</v>
      </c>
      <c r="K48" s="37">
        <v>144362</v>
      </c>
      <c r="L48" s="38">
        <f>((3508+80029)/125402)</f>
        <v>0.66615364986204362</v>
      </c>
      <c r="M48" s="38">
        <f>L48*K48</f>
        <v>96167.273201384334</v>
      </c>
      <c r="N48" s="37">
        <f t="shared" si="11"/>
        <v>48194.726798615666</v>
      </c>
      <c r="O48" s="1">
        <f t="shared" si="12"/>
        <v>0</v>
      </c>
      <c r="P48" s="1">
        <v>160052.88</v>
      </c>
      <c r="Q48" s="1">
        <v>79101.164000000004</v>
      </c>
      <c r="R48" s="1">
        <f t="shared" si="13"/>
        <v>80951.716</v>
      </c>
      <c r="S48" s="1">
        <v>306423.71999999997</v>
      </c>
      <c r="T48" s="20">
        <f t="shared" si="15"/>
        <v>3.5547247199873797</v>
      </c>
      <c r="U48" s="20">
        <f t="shared" si="16"/>
        <v>0.90196440076554696</v>
      </c>
      <c r="V48" s="1">
        <f t="shared" si="14"/>
        <v>-9.8035599234453041E-2</v>
      </c>
    </row>
    <row r="49" spans="1:22">
      <c r="A49" s="1" t="s">
        <v>45</v>
      </c>
      <c r="B49" s="1">
        <v>27</v>
      </c>
      <c r="C49" s="45" t="s">
        <v>151</v>
      </c>
      <c r="D49" s="41">
        <v>42071</v>
      </c>
      <c r="E49" s="1">
        <v>0</v>
      </c>
      <c r="F49" s="1">
        <v>48495</v>
      </c>
      <c r="G49" s="20"/>
      <c r="H49" s="20">
        <v>0</v>
      </c>
      <c r="I49" s="20">
        <v>0</v>
      </c>
      <c r="J49" s="20">
        <f t="shared" si="10"/>
        <v>48495</v>
      </c>
      <c r="K49" s="37">
        <v>61109</v>
      </c>
      <c r="M49" s="37">
        <v>0</v>
      </c>
      <c r="N49" s="37">
        <v>0</v>
      </c>
      <c r="O49" s="1">
        <f t="shared" si="12"/>
        <v>61109</v>
      </c>
      <c r="P49" s="1">
        <v>135389.17000000001</v>
      </c>
      <c r="Q49" s="1">
        <v>63726.629000000001</v>
      </c>
      <c r="R49" s="1">
        <f t="shared" si="13"/>
        <v>71662.541000000012</v>
      </c>
      <c r="S49" s="1">
        <v>231065.84</v>
      </c>
      <c r="T49" s="20">
        <f t="shared" si="15"/>
        <v>0.26010928961748636</v>
      </c>
      <c r="U49" s="20">
        <f t="shared" si="16"/>
        <v>0.45135811084446409</v>
      </c>
      <c r="V49" s="1">
        <f t="shared" si="14"/>
        <v>-0.54864188915553591</v>
      </c>
    </row>
    <row r="50" spans="1:22">
      <c r="A50" s="1" t="s">
        <v>46</v>
      </c>
      <c r="B50" s="1">
        <v>36</v>
      </c>
      <c r="C50" s="45" t="s">
        <v>152</v>
      </c>
      <c r="D50" s="41">
        <v>42056</v>
      </c>
      <c r="E50" s="1">
        <v>0</v>
      </c>
      <c r="F50" s="1">
        <f>'2014ASPE'!B53</f>
        <v>370451</v>
      </c>
      <c r="G50" s="20">
        <v>0.74</v>
      </c>
      <c r="H50" s="20">
        <f t="shared" si="8"/>
        <v>274133.74</v>
      </c>
      <c r="I50" s="20">
        <f t="shared" si="9"/>
        <v>96317.260000000009</v>
      </c>
      <c r="J50" s="20">
        <f t="shared" si="10"/>
        <v>0</v>
      </c>
      <c r="K50" s="37">
        <f>'2015ASPE'!C53</f>
        <v>408841</v>
      </c>
      <c r="L50" s="38">
        <f>'2015ASPE'!E53</f>
        <v>0.73499999999999999</v>
      </c>
      <c r="M50" s="37">
        <f>K50*L50</f>
        <v>300498.13500000001</v>
      </c>
      <c r="N50" s="37">
        <f t="shared" si="11"/>
        <v>108342.86499999999</v>
      </c>
      <c r="O50" s="1">
        <f t="shared" si="12"/>
        <v>0</v>
      </c>
      <c r="P50" s="1">
        <v>396411.22</v>
      </c>
      <c r="Q50" s="1">
        <v>295642.59000000003</v>
      </c>
      <c r="R50" s="1">
        <f t="shared" si="13"/>
        <v>100768.62999999995</v>
      </c>
      <c r="S50" s="1">
        <v>574316.93999999994</v>
      </c>
      <c r="T50" s="20">
        <f t="shared" si="15"/>
        <v>0.10363043965328748</v>
      </c>
      <c r="U50" s="20">
        <f t="shared" si="16"/>
        <v>1.0313557724223852</v>
      </c>
      <c r="V50" s="1">
        <f t="shared" si="14"/>
        <v>3.1355772422385186E-2</v>
      </c>
    </row>
    <row r="51" spans="1:22">
      <c r="A51" s="1" t="s">
        <v>48</v>
      </c>
      <c r="B51" s="1">
        <v>44</v>
      </c>
      <c r="C51" s="45" t="s">
        <v>153</v>
      </c>
      <c r="D51" s="19">
        <v>42058</v>
      </c>
      <c r="E51" s="1">
        <v>0</v>
      </c>
      <c r="F51" s="1">
        <f>'2014ASPE'!B54</f>
        <v>28485</v>
      </c>
      <c r="G51" s="20">
        <v>0.88</v>
      </c>
      <c r="H51" s="20">
        <f t="shared" si="8"/>
        <v>25066.799999999999</v>
      </c>
      <c r="I51" s="20">
        <f t="shared" si="9"/>
        <v>3418.2000000000007</v>
      </c>
      <c r="J51" s="20">
        <f t="shared" si="10"/>
        <v>0</v>
      </c>
      <c r="K51" s="37">
        <v>31513</v>
      </c>
      <c r="L51" s="38">
        <v>0.88</v>
      </c>
      <c r="M51" s="37">
        <f>K51*L51</f>
        <v>27731.439999999999</v>
      </c>
      <c r="N51" s="37">
        <f t="shared" si="11"/>
        <v>3781.5600000000013</v>
      </c>
      <c r="O51" s="1">
        <f t="shared" si="12"/>
        <v>0</v>
      </c>
      <c r="P51" s="1">
        <v>31597.322</v>
      </c>
      <c r="Q51" s="1">
        <v>20645.984</v>
      </c>
      <c r="R51" s="1">
        <f t="shared" si="13"/>
        <v>10951.338</v>
      </c>
      <c r="S51" s="1">
        <v>66449.710999999996</v>
      </c>
      <c r="T51" s="20">
        <f t="shared" si="15"/>
        <v>0.10630156222573284</v>
      </c>
      <c r="U51" s="20">
        <f t="shared" si="16"/>
        <v>0.99733135611935719</v>
      </c>
      <c r="V51" s="1">
        <f t="shared" si="14"/>
        <v>-2.668643880642807E-3</v>
      </c>
    </row>
    <row r="52" spans="1:22">
      <c r="A52" s="1" t="s">
        <v>49</v>
      </c>
      <c r="B52" s="1">
        <v>50</v>
      </c>
      <c r="C52" s="45" t="s">
        <v>154</v>
      </c>
      <c r="D52" s="41">
        <v>42056</v>
      </c>
      <c r="E52" s="1">
        <v>0</v>
      </c>
      <c r="F52" s="1">
        <f>'2014ASPE'!B55</f>
        <v>38048</v>
      </c>
      <c r="G52" s="20">
        <v>0.59</v>
      </c>
      <c r="H52" s="20">
        <f t="shared" si="8"/>
        <v>22448.32</v>
      </c>
      <c r="I52" s="20">
        <f t="shared" si="9"/>
        <v>15599.68</v>
      </c>
      <c r="J52" s="20">
        <f t="shared" si="10"/>
        <v>0</v>
      </c>
      <c r="K52" s="37">
        <f>'2015ASPE'!C55</f>
        <v>31619</v>
      </c>
      <c r="L52" s="38">
        <f>'2015ASPE'!E55</f>
        <v>0.622</v>
      </c>
      <c r="M52" s="37">
        <f>K52*L52</f>
        <v>19667.018</v>
      </c>
      <c r="N52" s="37">
        <f t="shared" ref="N52" si="23">K52-M52</f>
        <v>11951.982</v>
      </c>
      <c r="O52" s="1">
        <f t="shared" si="12"/>
        <v>0</v>
      </c>
      <c r="P52" s="1">
        <v>24383.282999999999</v>
      </c>
      <c r="Q52" s="1">
        <v>15694.813</v>
      </c>
      <c r="R52" s="1">
        <f t="shared" si="13"/>
        <v>8688.4699999999993</v>
      </c>
      <c r="S52" s="1">
        <v>47429.961000000003</v>
      </c>
      <c r="T52" s="20">
        <f t="shared" si="15"/>
        <v>-0.16897077375946173</v>
      </c>
      <c r="U52" s="20">
        <f t="shared" si="16"/>
        <v>1.2967490882995534</v>
      </c>
      <c r="V52" s="1">
        <f t="shared" si="14"/>
        <v>0.29674908829955338</v>
      </c>
    </row>
    <row r="53" spans="1:22">
      <c r="A53" s="1" t="s">
        <v>50</v>
      </c>
      <c r="B53" s="1">
        <v>53</v>
      </c>
      <c r="C53" s="45" t="s">
        <v>155</v>
      </c>
      <c r="D53" s="41">
        <v>42056</v>
      </c>
      <c r="E53" s="1">
        <v>0</v>
      </c>
      <c r="F53" s="1">
        <f>'2014ASPE'!B56</f>
        <v>163207</v>
      </c>
      <c r="G53" s="20">
        <v>0.75</v>
      </c>
      <c r="H53" s="20">
        <f t="shared" si="8"/>
        <v>122405.25</v>
      </c>
      <c r="I53" s="20">
        <f t="shared" si="9"/>
        <v>40801.75</v>
      </c>
      <c r="J53" s="20">
        <f t="shared" si="10"/>
        <v>0</v>
      </c>
      <c r="K53" s="37">
        <f>'2015ASPE'!C56</f>
        <v>160732</v>
      </c>
      <c r="L53" s="38">
        <f>'2015ASPE'!E56</f>
        <v>0.78800000000000003</v>
      </c>
      <c r="M53" s="37">
        <f>K53*L53</f>
        <v>126656.81600000001</v>
      </c>
      <c r="N53" s="37">
        <f t="shared" si="11"/>
        <v>34075.183999999994</v>
      </c>
      <c r="O53" s="1">
        <f t="shared" si="12"/>
        <v>0</v>
      </c>
      <c r="P53" s="1">
        <v>239994.89</v>
      </c>
      <c r="Q53" s="1">
        <v>148904.04999999999</v>
      </c>
      <c r="R53" s="1">
        <f t="shared" si="13"/>
        <v>91090.840000000026</v>
      </c>
      <c r="S53" s="1">
        <v>472090.44</v>
      </c>
      <c r="T53" s="20">
        <f t="shared" si="15"/>
        <v>-1.5164790725887983E-2</v>
      </c>
      <c r="U53" s="20">
        <f t="shared" si="16"/>
        <v>0.66973092635430698</v>
      </c>
      <c r="V53" s="1">
        <f t="shared" si="14"/>
        <v>-0.33026907364569302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opLeftCell="A22" workbookViewId="0">
      <selection activeCell="L6" sqref="L6"/>
    </sheetView>
  </sheetViews>
  <sheetFormatPr baseColWidth="10" defaultColWidth="24.5" defaultRowHeight="12" x14ac:dyDescent="0"/>
  <cols>
    <col min="1" max="2" width="24.5" style="5"/>
    <col min="3" max="4" width="12.6640625" style="36" customWidth="1"/>
    <col min="5" max="8" width="12.6640625" style="6" customWidth="1"/>
    <col min="9" max="16384" width="24.5" style="5"/>
  </cols>
  <sheetData>
    <row r="1" spans="1:8">
      <c r="A1" s="49" t="s">
        <v>161</v>
      </c>
    </row>
    <row r="2" spans="1:8" s="15" customFormat="1" ht="72">
      <c r="A2" s="22" t="s">
        <v>52</v>
      </c>
      <c r="B2" s="22" t="s">
        <v>66</v>
      </c>
      <c r="C2" s="50" t="s">
        <v>102</v>
      </c>
      <c r="D2" s="50" t="s">
        <v>103</v>
      </c>
      <c r="E2" s="51" t="s">
        <v>59</v>
      </c>
      <c r="F2" s="52" t="s">
        <v>60</v>
      </c>
      <c r="G2" s="51" t="s">
        <v>165</v>
      </c>
      <c r="H2" s="51" t="s">
        <v>166</v>
      </c>
    </row>
    <row r="3" spans="1:8" s="15" customFormat="1">
      <c r="A3" s="2" t="s">
        <v>163</v>
      </c>
      <c r="C3" s="27"/>
      <c r="D3" s="27"/>
      <c r="E3" s="16"/>
      <c r="F3" s="16"/>
      <c r="G3" s="16"/>
      <c r="H3" s="16"/>
    </row>
    <row r="4" spans="1:8">
      <c r="A4" s="7" t="s">
        <v>0</v>
      </c>
      <c r="B4" s="28">
        <v>42057</v>
      </c>
      <c r="C4" s="29">
        <v>171641</v>
      </c>
      <c r="D4" s="29">
        <v>171641</v>
      </c>
      <c r="E4" s="30">
        <v>0.89</v>
      </c>
      <c r="F4" s="30">
        <v>0.11</v>
      </c>
      <c r="G4" s="30">
        <v>0.89</v>
      </c>
      <c r="H4" s="30">
        <v>0.71</v>
      </c>
    </row>
    <row r="5" spans="1:8">
      <c r="A5" s="7" t="s">
        <v>1</v>
      </c>
      <c r="B5" s="28">
        <v>42057</v>
      </c>
      <c r="C5" s="29">
        <v>21260</v>
      </c>
      <c r="D5" s="29">
        <v>21260</v>
      </c>
      <c r="E5" s="30">
        <v>0.9</v>
      </c>
      <c r="F5" s="30">
        <v>0.1</v>
      </c>
      <c r="G5" s="30">
        <v>0.89</v>
      </c>
      <c r="H5" s="30">
        <v>0.54</v>
      </c>
    </row>
    <row r="6" spans="1:8">
      <c r="A6" s="7" t="s">
        <v>2</v>
      </c>
      <c r="B6" s="28">
        <v>42057</v>
      </c>
      <c r="C6" s="29">
        <v>205666</v>
      </c>
      <c r="D6" s="29">
        <v>205666</v>
      </c>
      <c r="E6" s="30">
        <v>0.76</v>
      </c>
      <c r="F6" s="30">
        <v>0.24</v>
      </c>
      <c r="G6" s="30">
        <v>0.75</v>
      </c>
      <c r="H6" s="30">
        <v>0.54</v>
      </c>
    </row>
    <row r="7" spans="1:8">
      <c r="A7" s="7" t="s">
        <v>3</v>
      </c>
      <c r="B7" s="28">
        <v>42057</v>
      </c>
      <c r="C7" s="29">
        <v>65684</v>
      </c>
      <c r="D7" s="29">
        <v>65684</v>
      </c>
      <c r="E7" s="30">
        <v>0.88</v>
      </c>
      <c r="F7" s="30">
        <v>0.12</v>
      </c>
      <c r="G7" s="30">
        <v>0.88</v>
      </c>
      <c r="H7" s="30">
        <v>0.56000000000000005</v>
      </c>
    </row>
    <row r="8" spans="1:8">
      <c r="A8" s="7" t="s">
        <v>4</v>
      </c>
      <c r="B8" s="28">
        <v>42057</v>
      </c>
      <c r="C8" s="29">
        <v>25036</v>
      </c>
      <c r="D8" s="29">
        <v>25036</v>
      </c>
      <c r="E8" s="30">
        <v>0.84</v>
      </c>
      <c r="F8" s="30">
        <v>0.16</v>
      </c>
      <c r="G8" s="30">
        <v>0.83</v>
      </c>
      <c r="H8" s="30">
        <v>0.45</v>
      </c>
    </row>
    <row r="9" spans="1:8">
      <c r="A9" s="7" t="s">
        <v>5</v>
      </c>
      <c r="B9" s="28">
        <v>42057</v>
      </c>
      <c r="C9" s="29">
        <v>1596296</v>
      </c>
      <c r="D9" s="29">
        <v>1596296</v>
      </c>
      <c r="E9" s="30">
        <v>0.93</v>
      </c>
      <c r="F9" s="30">
        <v>7.0000000000000007E-2</v>
      </c>
      <c r="G9" s="30">
        <v>0.93</v>
      </c>
      <c r="H9" s="30">
        <v>0.7</v>
      </c>
    </row>
    <row r="10" spans="1:8">
      <c r="A10" s="7" t="s">
        <v>6</v>
      </c>
      <c r="B10" s="28">
        <v>42057</v>
      </c>
      <c r="C10" s="29">
        <v>541080</v>
      </c>
      <c r="D10" s="29">
        <v>541080</v>
      </c>
      <c r="E10" s="30">
        <v>0.9</v>
      </c>
      <c r="F10" s="30">
        <v>0.1</v>
      </c>
      <c r="G10" s="30">
        <v>0.89</v>
      </c>
      <c r="H10" s="30">
        <v>0.67</v>
      </c>
    </row>
    <row r="11" spans="1:8">
      <c r="A11" s="7" t="s">
        <v>7</v>
      </c>
      <c r="B11" s="28">
        <v>42057</v>
      </c>
      <c r="C11" s="29">
        <v>349487</v>
      </c>
      <c r="D11" s="29">
        <v>349487</v>
      </c>
      <c r="E11" s="30">
        <v>0.78</v>
      </c>
      <c r="F11" s="30">
        <v>0.22</v>
      </c>
      <c r="G11" s="30">
        <v>0.78</v>
      </c>
      <c r="H11" s="30">
        <v>0.46</v>
      </c>
    </row>
    <row r="12" spans="1:8">
      <c r="A12" s="7" t="s">
        <v>8</v>
      </c>
      <c r="B12" s="28">
        <v>42057</v>
      </c>
      <c r="C12" s="29">
        <v>219185</v>
      </c>
      <c r="D12" s="29">
        <v>219185</v>
      </c>
      <c r="E12" s="30">
        <v>0.88</v>
      </c>
      <c r="F12" s="30">
        <v>0.12</v>
      </c>
      <c r="G12" s="30">
        <v>0.87</v>
      </c>
      <c r="H12" s="30">
        <v>0.5</v>
      </c>
    </row>
    <row r="13" spans="1:8">
      <c r="A13" s="7" t="s">
        <v>9</v>
      </c>
      <c r="B13" s="28">
        <v>42057</v>
      </c>
      <c r="C13" s="29">
        <v>45162</v>
      </c>
      <c r="D13" s="29">
        <v>45162</v>
      </c>
      <c r="E13" s="30">
        <v>0.86</v>
      </c>
      <c r="F13" s="30">
        <v>0.14000000000000001</v>
      </c>
      <c r="G13" s="30">
        <v>0.85</v>
      </c>
      <c r="H13" s="30">
        <v>0.48</v>
      </c>
    </row>
    <row r="14" spans="1:8">
      <c r="A14" s="7" t="s">
        <v>10</v>
      </c>
      <c r="B14" s="28">
        <v>42057</v>
      </c>
      <c r="C14" s="29">
        <v>96197</v>
      </c>
      <c r="D14" s="29">
        <v>96197</v>
      </c>
      <c r="E14" s="30">
        <v>0.8</v>
      </c>
      <c r="F14" s="30">
        <v>0.2</v>
      </c>
      <c r="G14" s="30">
        <v>0.8</v>
      </c>
      <c r="H14" s="30">
        <v>0.55000000000000004</v>
      </c>
    </row>
    <row r="15" spans="1:8">
      <c r="A15" s="7" t="s">
        <v>11</v>
      </c>
      <c r="B15" s="28">
        <v>42057</v>
      </c>
      <c r="C15" s="29">
        <v>186277</v>
      </c>
      <c r="D15" s="29">
        <v>186277</v>
      </c>
      <c r="E15" s="30">
        <v>0.89</v>
      </c>
      <c r="F15" s="30">
        <v>0.11</v>
      </c>
      <c r="G15" s="30">
        <v>0.89</v>
      </c>
      <c r="H15" s="30">
        <v>0.56999999999999995</v>
      </c>
    </row>
    <row r="16" spans="1:8">
      <c r="A16" s="7" t="s">
        <v>12</v>
      </c>
      <c r="B16" s="28">
        <v>42057</v>
      </c>
      <c r="C16" s="29">
        <v>74805</v>
      </c>
      <c r="D16" s="29">
        <v>74805</v>
      </c>
      <c r="E16" s="30">
        <v>0.89</v>
      </c>
      <c r="F16" s="30">
        <v>0.11</v>
      </c>
      <c r="G16" s="30">
        <v>0.89</v>
      </c>
      <c r="H16" s="30">
        <v>0.57999999999999996</v>
      </c>
    </row>
    <row r="17" spans="1:8">
      <c r="A17" s="7" t="s">
        <v>13</v>
      </c>
      <c r="B17" s="28">
        <v>42057</v>
      </c>
      <c r="C17" s="29">
        <v>341183</v>
      </c>
      <c r="D17" s="29">
        <v>341183</v>
      </c>
      <c r="E17" s="30">
        <v>0.88</v>
      </c>
      <c r="F17" s="30">
        <v>0.12</v>
      </c>
      <c r="G17" s="30">
        <v>0.88</v>
      </c>
      <c r="H17" s="30">
        <v>0.55000000000000004</v>
      </c>
    </row>
    <row r="18" spans="1:8">
      <c r="A18" s="7" t="s">
        <v>14</v>
      </c>
      <c r="B18" s="28">
        <v>42057</v>
      </c>
      <c r="C18" s="29">
        <v>104538</v>
      </c>
      <c r="D18" s="29">
        <v>104538</v>
      </c>
      <c r="E18" s="30">
        <v>0.94</v>
      </c>
      <c r="F18" s="30">
        <v>0.06</v>
      </c>
      <c r="G18" s="30">
        <v>0.93</v>
      </c>
      <c r="H18" s="30">
        <v>0.76</v>
      </c>
    </row>
    <row r="19" spans="1:8">
      <c r="A19" s="7" t="s">
        <v>15</v>
      </c>
      <c r="B19" s="28">
        <v>42057</v>
      </c>
      <c r="C19" s="29">
        <v>253430</v>
      </c>
      <c r="D19" s="29">
        <v>253430</v>
      </c>
      <c r="E19" s="30">
        <v>0.88</v>
      </c>
      <c r="F19" s="30">
        <v>0.12</v>
      </c>
      <c r="G19" s="30">
        <v>0.88</v>
      </c>
      <c r="H19" s="30">
        <v>0.57999999999999996</v>
      </c>
    </row>
    <row r="20" spans="1:8">
      <c r="A20" s="7" t="s">
        <v>16</v>
      </c>
      <c r="B20" s="28">
        <v>42057</v>
      </c>
      <c r="C20" s="29">
        <v>54266</v>
      </c>
      <c r="D20" s="29">
        <v>54266</v>
      </c>
      <c r="E20" s="30">
        <v>0.85</v>
      </c>
      <c r="F20" s="30">
        <v>0.15</v>
      </c>
      <c r="G20" s="30">
        <v>0.84</v>
      </c>
      <c r="H20" s="30">
        <v>0.51</v>
      </c>
    </row>
    <row r="21" spans="1:8">
      <c r="A21" s="7" t="s">
        <v>17</v>
      </c>
      <c r="B21" s="28">
        <v>42057</v>
      </c>
      <c r="C21" s="29">
        <v>74152</v>
      </c>
      <c r="D21" s="29">
        <v>74152</v>
      </c>
      <c r="E21" s="30">
        <v>0.88</v>
      </c>
      <c r="F21" s="30">
        <v>0.12</v>
      </c>
      <c r="G21" s="30">
        <v>0.87</v>
      </c>
      <c r="H21" s="30">
        <v>0.5</v>
      </c>
    </row>
    <row r="22" spans="1:8">
      <c r="A22" s="7" t="s">
        <v>36</v>
      </c>
      <c r="B22" s="28">
        <v>42057</v>
      </c>
      <c r="C22" s="29">
        <v>73596</v>
      </c>
      <c r="D22" s="29">
        <v>73596</v>
      </c>
      <c r="E22" s="30">
        <v>0.89</v>
      </c>
      <c r="F22" s="30">
        <v>0.11</v>
      </c>
      <c r="G22" s="30">
        <v>0.89</v>
      </c>
      <c r="H22" s="30">
        <v>0.55000000000000004</v>
      </c>
    </row>
    <row r="23" spans="1:8">
      <c r="A23" s="7" t="s">
        <v>18</v>
      </c>
      <c r="B23" s="28">
        <v>42057</v>
      </c>
      <c r="C23" s="29">
        <v>53005</v>
      </c>
      <c r="D23" s="29">
        <v>53005</v>
      </c>
      <c r="E23" s="30">
        <v>0.71</v>
      </c>
      <c r="F23" s="30">
        <v>0.28999999999999998</v>
      </c>
      <c r="G23" s="30">
        <v>0.7</v>
      </c>
      <c r="H23" s="30">
        <v>0.37</v>
      </c>
    </row>
    <row r="24" spans="1:8">
      <c r="A24" s="7" t="s">
        <v>19</v>
      </c>
      <c r="B24" s="28">
        <v>42057</v>
      </c>
      <c r="C24" s="29">
        <v>254316</v>
      </c>
      <c r="D24" s="29">
        <v>254316</v>
      </c>
      <c r="E24" s="30">
        <v>0.83</v>
      </c>
      <c r="F24" s="30">
        <v>0.17</v>
      </c>
      <c r="G24" s="30">
        <v>0.83</v>
      </c>
      <c r="H24" s="30">
        <v>0.51</v>
      </c>
    </row>
    <row r="25" spans="1:8">
      <c r="A25" s="7" t="s">
        <v>34</v>
      </c>
      <c r="B25" s="28">
        <v>42057</v>
      </c>
      <c r="C25" s="29">
        <v>52358</v>
      </c>
      <c r="D25" s="29">
        <v>52358</v>
      </c>
      <c r="E25" s="30">
        <v>0.76</v>
      </c>
      <c r="F25" s="30">
        <v>0.24</v>
      </c>
      <c r="G25" s="30">
        <v>0.74</v>
      </c>
      <c r="H25" s="30">
        <v>0.47</v>
      </c>
    </row>
    <row r="26" spans="1:8">
      <c r="A26" s="7" t="s">
        <v>20</v>
      </c>
      <c r="B26" s="28">
        <v>42057</v>
      </c>
      <c r="C26" s="29">
        <v>560357</v>
      </c>
      <c r="D26" s="29">
        <v>560357</v>
      </c>
      <c r="E26" s="30">
        <v>0.92</v>
      </c>
      <c r="F26" s="30">
        <v>0.08</v>
      </c>
      <c r="G26" s="30">
        <v>0.92</v>
      </c>
      <c r="H26" s="30">
        <v>0.65</v>
      </c>
    </row>
    <row r="27" spans="1:8">
      <c r="A27" s="7" t="s">
        <v>21</v>
      </c>
      <c r="B27" s="28">
        <v>42057</v>
      </c>
      <c r="C27" s="29">
        <v>18171</v>
      </c>
      <c r="D27" s="29">
        <v>18171</v>
      </c>
      <c r="E27" s="30">
        <v>0.86</v>
      </c>
      <c r="F27" s="30">
        <v>0.14000000000000001</v>
      </c>
      <c r="G27" s="30">
        <v>0.86</v>
      </c>
      <c r="H27" s="30">
        <v>0.42</v>
      </c>
    </row>
    <row r="28" spans="1:8">
      <c r="A28" s="7" t="s">
        <v>22</v>
      </c>
      <c r="B28" s="28">
        <v>42057</v>
      </c>
      <c r="C28" s="29">
        <v>234341</v>
      </c>
      <c r="D28" s="29">
        <v>234341</v>
      </c>
      <c r="E28" s="30">
        <v>0.84</v>
      </c>
      <c r="F28" s="30">
        <v>0.16</v>
      </c>
      <c r="G28" s="30">
        <v>0.84</v>
      </c>
      <c r="H28" s="30">
        <v>0.44</v>
      </c>
    </row>
    <row r="29" spans="1:8">
      <c r="A29" s="7" t="s">
        <v>23</v>
      </c>
      <c r="B29" s="28">
        <v>42057</v>
      </c>
      <c r="C29" s="29">
        <v>126115</v>
      </c>
      <c r="D29" s="29">
        <v>126115</v>
      </c>
      <c r="E29" s="30">
        <v>0.81</v>
      </c>
      <c r="F29" s="30">
        <v>0.19</v>
      </c>
      <c r="G29" s="30">
        <v>0.79</v>
      </c>
      <c r="H29" s="30">
        <v>0.59</v>
      </c>
    </row>
    <row r="30" spans="1:8">
      <c r="A30" s="7" t="s">
        <v>47</v>
      </c>
      <c r="B30" s="28">
        <v>42057</v>
      </c>
      <c r="C30" s="29">
        <v>112024</v>
      </c>
      <c r="D30" s="29">
        <v>112024</v>
      </c>
      <c r="E30" s="30">
        <v>0.79</v>
      </c>
      <c r="F30" s="30">
        <v>0.21</v>
      </c>
      <c r="G30" s="30">
        <v>0.77</v>
      </c>
      <c r="H30" s="30">
        <v>0.47</v>
      </c>
    </row>
    <row r="31" spans="1:8">
      <c r="A31" s="7" t="s">
        <v>24</v>
      </c>
      <c r="B31" s="28">
        <v>42057</v>
      </c>
      <c r="C31" s="29">
        <v>472697</v>
      </c>
      <c r="D31" s="29">
        <v>472697</v>
      </c>
      <c r="E31" s="30">
        <v>0.81</v>
      </c>
      <c r="F31" s="30">
        <v>0.19</v>
      </c>
      <c r="G31" s="30">
        <v>0.8</v>
      </c>
      <c r="H31" s="30">
        <v>0.56999999999999995</v>
      </c>
    </row>
    <row r="32" spans="1:8">
      <c r="A32" s="7" t="s">
        <v>25</v>
      </c>
      <c r="B32" s="28">
        <v>42057</v>
      </c>
      <c r="C32" s="29">
        <v>210331</v>
      </c>
      <c r="D32" s="29">
        <v>210331</v>
      </c>
      <c r="E32" s="30">
        <v>0.88</v>
      </c>
      <c r="F32" s="30">
        <v>0.12</v>
      </c>
      <c r="G32" s="30">
        <v>0.88</v>
      </c>
      <c r="H32" s="30">
        <v>0.63</v>
      </c>
    </row>
    <row r="33" spans="1:8">
      <c r="A33" s="7" t="s">
        <v>26</v>
      </c>
      <c r="B33" s="28">
        <v>42057</v>
      </c>
      <c r="C33" s="29">
        <v>21393</v>
      </c>
      <c r="D33" s="29">
        <v>21393</v>
      </c>
      <c r="E33" s="30">
        <v>0.88</v>
      </c>
      <c r="F33" s="30">
        <v>0.12</v>
      </c>
      <c r="G33" s="30">
        <v>0.86</v>
      </c>
      <c r="H33" s="30">
        <v>0.63</v>
      </c>
    </row>
    <row r="34" spans="1:8">
      <c r="A34" s="7" t="s">
        <v>27</v>
      </c>
      <c r="B34" s="28">
        <v>42057</v>
      </c>
      <c r="C34" s="29">
        <v>231440</v>
      </c>
      <c r="D34" s="29">
        <v>231440</v>
      </c>
      <c r="E34" s="30">
        <v>0.83</v>
      </c>
      <c r="F34" s="30">
        <v>0.17</v>
      </c>
      <c r="G34" s="30">
        <v>0.82</v>
      </c>
      <c r="H34" s="30">
        <v>0.62</v>
      </c>
    </row>
    <row r="35" spans="1:8">
      <c r="A35" s="7" t="s">
        <v>28</v>
      </c>
      <c r="B35" s="28">
        <v>42057</v>
      </c>
      <c r="C35" s="29">
        <v>1205174</v>
      </c>
      <c r="D35" s="29">
        <v>1205174</v>
      </c>
      <c r="E35" s="30">
        <v>0.86</v>
      </c>
      <c r="F35" s="30">
        <v>0.14000000000000001</v>
      </c>
      <c r="G35" s="30">
        <v>0.85</v>
      </c>
      <c r="H35" s="30">
        <v>0.59</v>
      </c>
    </row>
    <row r="36" spans="1:8">
      <c r="A36" s="7" t="s">
        <v>29</v>
      </c>
      <c r="B36" s="28">
        <v>42057</v>
      </c>
      <c r="C36" s="29">
        <v>140612</v>
      </c>
      <c r="D36" s="29">
        <v>140612</v>
      </c>
      <c r="E36" s="30">
        <v>0.88</v>
      </c>
      <c r="F36" s="30">
        <v>0.12</v>
      </c>
      <c r="G36" s="30">
        <v>0.88</v>
      </c>
      <c r="H36" s="30">
        <v>0.6</v>
      </c>
    </row>
    <row r="37" spans="1:8">
      <c r="A37" s="7" t="s">
        <v>30</v>
      </c>
      <c r="B37" s="28">
        <v>42057</v>
      </c>
      <c r="C37" s="29">
        <v>385154</v>
      </c>
      <c r="D37" s="29">
        <v>385154</v>
      </c>
      <c r="E37" s="30">
        <v>0.84</v>
      </c>
      <c r="F37" s="30">
        <v>0.16</v>
      </c>
      <c r="G37" s="30">
        <v>0.83</v>
      </c>
      <c r="H37" s="30">
        <v>0.55000000000000004</v>
      </c>
    </row>
    <row r="38" spans="1:8">
      <c r="A38" s="7" t="s">
        <v>31</v>
      </c>
      <c r="B38" s="28">
        <v>42057</v>
      </c>
      <c r="C38" s="29">
        <v>33421</v>
      </c>
      <c r="D38" s="29">
        <v>33421</v>
      </c>
      <c r="E38" s="30">
        <v>0.86</v>
      </c>
      <c r="F38" s="30">
        <v>0.14000000000000001</v>
      </c>
      <c r="G38" s="30">
        <v>0.86</v>
      </c>
      <c r="H38" s="30">
        <v>0.54</v>
      </c>
    </row>
    <row r="39" spans="1:8">
      <c r="A39" s="7" t="s">
        <v>32</v>
      </c>
      <c r="B39" s="28">
        <v>42057</v>
      </c>
      <c r="C39" s="29">
        <v>207349</v>
      </c>
      <c r="D39" s="29">
        <v>207349</v>
      </c>
      <c r="E39" s="30">
        <v>0.9</v>
      </c>
      <c r="F39" s="30">
        <v>0.1</v>
      </c>
      <c r="G39" s="30">
        <v>0.89</v>
      </c>
      <c r="H39" s="30">
        <v>0.57999999999999996</v>
      </c>
    </row>
    <row r="40" spans="1:8">
      <c r="A40" s="7" t="s">
        <v>33</v>
      </c>
      <c r="B40" s="28">
        <v>42057</v>
      </c>
      <c r="C40" s="29">
        <v>21092</v>
      </c>
      <c r="D40" s="29">
        <v>21092</v>
      </c>
      <c r="E40" s="30">
        <v>0.91</v>
      </c>
      <c r="F40" s="30">
        <v>0.09</v>
      </c>
      <c r="G40" s="30">
        <v>0.91</v>
      </c>
      <c r="H40" s="30">
        <v>0.52</v>
      </c>
    </row>
    <row r="41" spans="1:8">
      <c r="A41" s="7"/>
      <c r="B41" s="28"/>
      <c r="C41" s="29"/>
      <c r="D41" s="29"/>
      <c r="E41" s="30"/>
      <c r="F41" s="30"/>
      <c r="G41" s="30"/>
      <c r="H41" s="30"/>
    </row>
    <row r="42" spans="1:8">
      <c r="A42" s="2" t="s">
        <v>164</v>
      </c>
      <c r="B42" s="28"/>
      <c r="C42" s="29"/>
      <c r="D42" s="29"/>
      <c r="E42" s="30"/>
      <c r="F42" s="30"/>
      <c r="G42" s="30"/>
      <c r="H42" s="30"/>
    </row>
    <row r="43" spans="1:8">
      <c r="A43" s="31" t="s">
        <v>37</v>
      </c>
      <c r="B43" s="32">
        <v>42057</v>
      </c>
      <c r="C43" s="33">
        <v>1412200</v>
      </c>
      <c r="D43" s="33">
        <v>1407795</v>
      </c>
      <c r="E43" s="34">
        <v>0.90300000000000002</v>
      </c>
      <c r="F43" s="34">
        <v>9.7000000000000003E-2</v>
      </c>
    </row>
    <row r="44" spans="1:8">
      <c r="A44" s="31" t="s">
        <v>38</v>
      </c>
      <c r="B44" s="28">
        <v>42056</v>
      </c>
      <c r="C44" s="33">
        <v>140327</v>
      </c>
      <c r="D44" s="33">
        <v>140327</v>
      </c>
      <c r="E44" s="34">
        <v>0.54200000000000004</v>
      </c>
      <c r="F44" s="34">
        <v>0.45800000000000002</v>
      </c>
    </row>
    <row r="45" spans="1:8">
      <c r="A45" s="31" t="s">
        <v>39</v>
      </c>
      <c r="B45" s="28">
        <v>42056</v>
      </c>
      <c r="C45" s="33">
        <v>109839</v>
      </c>
      <c r="D45" s="33">
        <v>109839</v>
      </c>
      <c r="E45" s="34">
        <v>0.77400000000000002</v>
      </c>
      <c r="F45" s="34">
        <v>0.22600000000000001</v>
      </c>
    </row>
    <row r="46" spans="1:8">
      <c r="A46" s="31" t="s">
        <v>40</v>
      </c>
      <c r="B46" s="28">
        <v>42056</v>
      </c>
      <c r="C46" s="33">
        <v>18465</v>
      </c>
      <c r="D46" s="33">
        <v>18465</v>
      </c>
      <c r="E46" s="34">
        <v>0.108</v>
      </c>
      <c r="F46" s="34">
        <v>0.89200000000000002</v>
      </c>
    </row>
    <row r="47" spans="1:8">
      <c r="A47" s="31" t="s">
        <v>41</v>
      </c>
      <c r="B47" s="28">
        <v>42056</v>
      </c>
      <c r="C47" s="33">
        <v>12625</v>
      </c>
      <c r="D47" s="33">
        <v>12625</v>
      </c>
      <c r="E47" s="34">
        <v>0.76700000000000002</v>
      </c>
      <c r="F47" s="34">
        <v>0.23300000000000001</v>
      </c>
    </row>
    <row r="48" spans="1:8">
      <c r="A48" s="31" t="s">
        <v>35</v>
      </c>
      <c r="B48" s="28">
        <v>42056</v>
      </c>
      <c r="C48" s="33">
        <v>97079</v>
      </c>
      <c r="D48" s="33">
        <v>97079</v>
      </c>
      <c r="E48" s="34">
        <v>0.84199999999999997</v>
      </c>
      <c r="F48" s="34">
        <v>0.158</v>
      </c>
    </row>
    <row r="49" spans="1:8">
      <c r="A49" s="31" t="s">
        <v>42</v>
      </c>
      <c r="B49" s="28">
        <v>42056</v>
      </c>
      <c r="C49" s="33">
        <v>106330</v>
      </c>
      <c r="D49" s="33">
        <v>106330</v>
      </c>
      <c r="E49" s="34">
        <v>0.69299999999999995</v>
      </c>
      <c r="F49" s="34">
        <v>0.307</v>
      </c>
    </row>
    <row r="50" spans="1:8">
      <c r="A50" s="31" t="s">
        <v>43</v>
      </c>
      <c r="B50" s="28">
        <v>42056</v>
      </c>
      <c r="C50" s="33">
        <v>120145</v>
      </c>
      <c r="D50" s="33">
        <v>120145</v>
      </c>
      <c r="E50" s="34">
        <v>0.70799999999999996</v>
      </c>
      <c r="F50" s="34">
        <v>0.29199999999999998</v>
      </c>
    </row>
    <row r="51" spans="1:8">
      <c r="A51" s="31" t="s">
        <v>44</v>
      </c>
      <c r="B51" s="28">
        <v>42056</v>
      </c>
      <c r="C51" s="33">
        <v>140540</v>
      </c>
      <c r="D51" s="33">
        <v>140540</v>
      </c>
      <c r="E51" s="34">
        <v>0.65600000000000003</v>
      </c>
      <c r="F51" s="34">
        <v>0.34399999999999997</v>
      </c>
    </row>
    <row r="52" spans="1:8">
      <c r="A52" s="31" t="s">
        <v>45</v>
      </c>
      <c r="B52" s="28">
        <v>42056</v>
      </c>
      <c r="C52" s="33">
        <v>59704</v>
      </c>
      <c r="D52" s="35"/>
      <c r="E52" s="34"/>
      <c r="F52" s="34"/>
    </row>
    <row r="53" spans="1:8">
      <c r="A53" s="31" t="s">
        <v>46</v>
      </c>
      <c r="B53" s="28">
        <v>42056</v>
      </c>
      <c r="C53" s="33">
        <v>408841</v>
      </c>
      <c r="D53" s="33">
        <v>408841</v>
      </c>
      <c r="E53" s="34">
        <v>0.73499999999999999</v>
      </c>
      <c r="F53" s="34">
        <v>0.26500000000000001</v>
      </c>
      <c r="G53" s="5"/>
      <c r="H53" s="5"/>
    </row>
    <row r="54" spans="1:8">
      <c r="A54" s="31" t="s">
        <v>48</v>
      </c>
      <c r="B54" s="28">
        <v>42056</v>
      </c>
      <c r="C54" s="33">
        <v>31337</v>
      </c>
      <c r="D54" s="33">
        <v>31337</v>
      </c>
      <c r="E54" s="34">
        <v>0.88200000000000001</v>
      </c>
      <c r="F54" s="34">
        <v>0.11799999999999999</v>
      </c>
      <c r="G54" s="5"/>
      <c r="H54" s="5"/>
    </row>
    <row r="55" spans="1:8">
      <c r="A55" s="31" t="s">
        <v>49</v>
      </c>
      <c r="B55" s="28">
        <v>42056</v>
      </c>
      <c r="C55" s="33">
        <v>31619</v>
      </c>
      <c r="D55" s="33">
        <v>31619</v>
      </c>
      <c r="E55" s="34">
        <v>0.622</v>
      </c>
      <c r="F55" s="34">
        <v>0.378</v>
      </c>
      <c r="G55" s="5"/>
      <c r="H55" s="5"/>
    </row>
    <row r="56" spans="1:8">
      <c r="A56" s="31" t="s">
        <v>50</v>
      </c>
      <c r="B56" s="28">
        <v>42056</v>
      </c>
      <c r="C56" s="33">
        <v>160732</v>
      </c>
      <c r="D56" s="33">
        <v>160732</v>
      </c>
      <c r="E56" s="34">
        <v>0.78800000000000003</v>
      </c>
      <c r="F56" s="34">
        <v>0.21199999999999999</v>
      </c>
      <c r="G56" s="5"/>
      <c r="H56"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L6" sqref="L6"/>
    </sheetView>
  </sheetViews>
  <sheetFormatPr baseColWidth="10" defaultColWidth="8.83203125" defaultRowHeight="12" x14ac:dyDescent="0"/>
  <cols>
    <col min="1" max="1" width="36" style="5" customWidth="1"/>
    <col min="2" max="3" width="15.6640625" style="6" customWidth="1"/>
    <col min="4" max="5" width="15.6640625" style="14" customWidth="1"/>
    <col min="6" max="16384" width="8.83203125" style="5"/>
  </cols>
  <sheetData>
    <row r="1" spans="1:5">
      <c r="A1" s="49" t="s">
        <v>162</v>
      </c>
    </row>
    <row r="2" spans="1:5" s="15" customFormat="1" ht="48">
      <c r="A2" s="22" t="s">
        <v>52</v>
      </c>
      <c r="B2" s="51" t="s">
        <v>58</v>
      </c>
      <c r="C2" s="51" t="s">
        <v>57</v>
      </c>
      <c r="D2" s="52" t="s">
        <v>59</v>
      </c>
      <c r="E2" s="52" t="s">
        <v>60</v>
      </c>
    </row>
    <row r="3" spans="1:5">
      <c r="A3" s="2" t="s">
        <v>163</v>
      </c>
    </row>
    <row r="4" spans="1:5">
      <c r="A4" s="7" t="s">
        <v>0</v>
      </c>
      <c r="B4" s="8">
        <v>97870</v>
      </c>
      <c r="C4" s="8">
        <v>97870</v>
      </c>
      <c r="D4" s="30">
        <v>0.85</v>
      </c>
      <c r="E4" s="30">
        <v>0.15</v>
      </c>
    </row>
    <row r="5" spans="1:5">
      <c r="A5" s="7" t="s">
        <v>1</v>
      </c>
      <c r="B5" s="8">
        <v>12890</v>
      </c>
      <c r="C5" s="8">
        <v>12890</v>
      </c>
      <c r="D5" s="30">
        <v>0.88</v>
      </c>
      <c r="E5" s="30">
        <v>0.12</v>
      </c>
    </row>
    <row r="6" spans="1:5">
      <c r="A6" s="7" t="s">
        <v>2</v>
      </c>
      <c r="B6" s="8">
        <v>120071</v>
      </c>
      <c r="C6" s="8">
        <v>120071</v>
      </c>
      <c r="D6" s="30">
        <v>0.77</v>
      </c>
      <c r="E6" s="30">
        <v>0.23</v>
      </c>
    </row>
    <row r="7" spans="1:5">
      <c r="A7" s="7" t="s">
        <v>3</v>
      </c>
      <c r="B7" s="8">
        <v>43446</v>
      </c>
      <c r="C7" s="8">
        <v>43446</v>
      </c>
      <c r="D7" s="30">
        <v>0.9</v>
      </c>
      <c r="E7" s="30">
        <v>0.1</v>
      </c>
    </row>
    <row r="8" spans="1:5">
      <c r="A8" s="7" t="s">
        <v>4</v>
      </c>
      <c r="B8" s="8">
        <v>14087</v>
      </c>
      <c r="C8" s="8">
        <v>14087</v>
      </c>
      <c r="D8" s="30">
        <v>0.81</v>
      </c>
      <c r="E8" s="30">
        <v>0.19</v>
      </c>
    </row>
    <row r="9" spans="1:5">
      <c r="A9" s="7" t="s">
        <v>5</v>
      </c>
      <c r="B9" s="8">
        <v>983775</v>
      </c>
      <c r="C9" s="8">
        <v>983775</v>
      </c>
      <c r="D9" s="30">
        <v>0.91</v>
      </c>
      <c r="E9" s="30">
        <v>0.09</v>
      </c>
    </row>
    <row r="10" spans="1:5">
      <c r="A10" s="7" t="s">
        <v>6</v>
      </c>
      <c r="B10" s="8">
        <v>316543</v>
      </c>
      <c r="C10" s="8">
        <v>316543</v>
      </c>
      <c r="D10" s="30">
        <v>0.87</v>
      </c>
      <c r="E10" s="30">
        <v>0.13</v>
      </c>
    </row>
    <row r="11" spans="1:5">
      <c r="A11" s="7" t="s">
        <v>7</v>
      </c>
      <c r="B11" s="8">
        <v>217492</v>
      </c>
      <c r="C11" s="8">
        <v>217492</v>
      </c>
      <c r="D11" s="30">
        <v>0.77</v>
      </c>
      <c r="E11" s="30">
        <v>0.23</v>
      </c>
    </row>
    <row r="12" spans="1:5">
      <c r="A12" s="7" t="s">
        <v>8</v>
      </c>
      <c r="B12" s="8">
        <v>132423</v>
      </c>
      <c r="C12" s="8">
        <v>132423</v>
      </c>
      <c r="D12" s="30">
        <v>0.89</v>
      </c>
      <c r="E12" s="30">
        <v>0.11</v>
      </c>
    </row>
    <row r="13" spans="1:5">
      <c r="A13" s="7" t="s">
        <v>9</v>
      </c>
      <c r="B13" s="8">
        <v>29163</v>
      </c>
      <c r="C13" s="8">
        <v>29163</v>
      </c>
      <c r="D13" s="30">
        <v>0.84</v>
      </c>
      <c r="E13" s="30">
        <v>0.16</v>
      </c>
    </row>
    <row r="14" spans="1:5">
      <c r="A14" s="7" t="s">
        <v>10</v>
      </c>
      <c r="B14" s="8">
        <v>57013</v>
      </c>
      <c r="C14" s="8">
        <v>57013</v>
      </c>
      <c r="D14" s="30">
        <v>0.79</v>
      </c>
      <c r="E14" s="30">
        <v>0.21</v>
      </c>
    </row>
    <row r="15" spans="1:5">
      <c r="A15" s="7" t="s">
        <v>11</v>
      </c>
      <c r="B15" s="8">
        <v>101778</v>
      </c>
      <c r="C15" s="8">
        <v>101778</v>
      </c>
      <c r="D15" s="30">
        <v>0.88</v>
      </c>
      <c r="E15" s="30">
        <v>0.12</v>
      </c>
    </row>
    <row r="16" spans="1:5">
      <c r="A16" s="7" t="s">
        <v>12</v>
      </c>
      <c r="B16" s="8">
        <v>44258</v>
      </c>
      <c r="C16" s="8">
        <v>44258</v>
      </c>
      <c r="D16" s="30">
        <v>0.9</v>
      </c>
      <c r="E16" s="30">
        <v>0.1</v>
      </c>
    </row>
    <row r="17" spans="1:7">
      <c r="A17" s="7" t="s">
        <v>13</v>
      </c>
      <c r="B17" s="8">
        <v>272539</v>
      </c>
      <c r="C17" s="8">
        <v>272539</v>
      </c>
      <c r="D17" s="30">
        <v>0.87</v>
      </c>
      <c r="E17" s="30">
        <v>0.13</v>
      </c>
    </row>
    <row r="18" spans="1:7">
      <c r="A18" s="7" t="s">
        <v>14</v>
      </c>
      <c r="B18" s="8">
        <v>61494</v>
      </c>
      <c r="C18" s="8">
        <v>61494</v>
      </c>
      <c r="D18" s="30">
        <v>0.94</v>
      </c>
      <c r="E18" s="30">
        <v>0.06</v>
      </c>
    </row>
    <row r="19" spans="1:7">
      <c r="A19" s="7" t="s">
        <v>15</v>
      </c>
      <c r="B19" s="8">
        <v>152335</v>
      </c>
      <c r="C19" s="8">
        <v>152335</v>
      </c>
      <c r="D19" s="30">
        <v>0.85</v>
      </c>
      <c r="E19" s="30">
        <v>0.15</v>
      </c>
    </row>
    <row r="20" spans="1:7">
      <c r="A20" s="7" t="s">
        <v>16</v>
      </c>
      <c r="B20" s="8">
        <v>36584</v>
      </c>
      <c r="C20" s="8">
        <v>36584</v>
      </c>
      <c r="D20" s="30">
        <v>0.86</v>
      </c>
      <c r="E20" s="30">
        <v>0.14000000000000001</v>
      </c>
    </row>
    <row r="21" spans="1:7">
      <c r="A21" s="7" t="s">
        <v>17</v>
      </c>
      <c r="B21" s="8">
        <v>42975</v>
      </c>
      <c r="C21" s="8">
        <v>42975</v>
      </c>
      <c r="D21" s="30">
        <v>0.87</v>
      </c>
      <c r="E21" s="30">
        <v>0.13</v>
      </c>
    </row>
    <row r="22" spans="1:7">
      <c r="A22" s="17" t="s">
        <v>36</v>
      </c>
      <c r="B22" s="8">
        <v>45390</v>
      </c>
      <c r="C22" s="8">
        <v>45390</v>
      </c>
      <c r="D22" s="30">
        <v>0.82</v>
      </c>
      <c r="E22" s="30">
        <v>0.18</v>
      </c>
      <c r="G22" s="5" t="s">
        <v>62</v>
      </c>
    </row>
    <row r="23" spans="1:7">
      <c r="A23" s="7" t="s">
        <v>18</v>
      </c>
      <c r="B23" s="8">
        <v>40262</v>
      </c>
      <c r="C23" s="8">
        <v>40262</v>
      </c>
      <c r="D23" s="30">
        <v>0.77</v>
      </c>
      <c r="E23" s="30">
        <v>0.23</v>
      </c>
    </row>
    <row r="24" spans="1:7">
      <c r="A24" s="7" t="s">
        <v>19</v>
      </c>
      <c r="B24" s="8">
        <v>161775</v>
      </c>
      <c r="C24" s="8">
        <v>161775</v>
      </c>
      <c r="D24" s="30">
        <v>0.84</v>
      </c>
      <c r="E24" s="30">
        <v>0.16</v>
      </c>
    </row>
    <row r="25" spans="1:7">
      <c r="A25" s="7" t="s">
        <v>56</v>
      </c>
      <c r="B25" s="10">
        <v>32062</v>
      </c>
      <c r="C25" s="10">
        <v>32062</v>
      </c>
      <c r="D25" s="30">
        <v>0.79</v>
      </c>
      <c r="E25" s="54">
        <v>0.21</v>
      </c>
    </row>
    <row r="26" spans="1:7">
      <c r="A26" s="7" t="s">
        <v>20</v>
      </c>
      <c r="B26" s="8">
        <v>357584</v>
      </c>
      <c r="C26" s="8">
        <v>357584</v>
      </c>
      <c r="D26" s="30">
        <v>0.91</v>
      </c>
      <c r="E26" s="30">
        <v>0.09</v>
      </c>
    </row>
    <row r="27" spans="1:7">
      <c r="A27" s="7" t="s">
        <v>21</v>
      </c>
      <c r="B27" s="8">
        <v>10597</v>
      </c>
      <c r="C27" s="8">
        <v>10597</v>
      </c>
      <c r="D27" s="30">
        <v>0.85</v>
      </c>
      <c r="E27" s="30">
        <v>0.15</v>
      </c>
    </row>
    <row r="28" spans="1:7">
      <c r="A28" s="7" t="s">
        <v>22</v>
      </c>
      <c r="B28" s="8">
        <v>154668</v>
      </c>
      <c r="C28" s="8">
        <v>154668</v>
      </c>
      <c r="D28" s="30">
        <v>0.85</v>
      </c>
      <c r="E28" s="30">
        <v>0.15</v>
      </c>
    </row>
    <row r="29" spans="1:7">
      <c r="A29" s="7" t="s">
        <v>23</v>
      </c>
      <c r="B29" s="8">
        <v>69221</v>
      </c>
      <c r="C29" s="8">
        <v>69221</v>
      </c>
      <c r="D29" s="30">
        <v>0.79</v>
      </c>
      <c r="E29" s="30">
        <v>0.21</v>
      </c>
    </row>
    <row r="30" spans="1:7">
      <c r="A30" s="17" t="s">
        <v>47</v>
      </c>
      <c r="B30" s="8">
        <v>68308</v>
      </c>
      <c r="C30" s="8">
        <v>68308</v>
      </c>
      <c r="D30" s="30">
        <v>0.8</v>
      </c>
      <c r="E30" s="30">
        <v>0.2</v>
      </c>
      <c r="G30" s="5" t="s">
        <v>62</v>
      </c>
    </row>
    <row r="31" spans="1:7">
      <c r="A31" s="7" t="s">
        <v>24</v>
      </c>
      <c r="B31" s="8">
        <v>318077</v>
      </c>
      <c r="C31" s="8">
        <v>318077</v>
      </c>
      <c r="D31" s="30">
        <v>0.81</v>
      </c>
      <c r="E31" s="30">
        <v>0.19</v>
      </c>
    </row>
    <row r="32" spans="1:7">
      <c r="A32" s="7" t="s">
        <v>25</v>
      </c>
      <c r="B32" s="8">
        <v>118324</v>
      </c>
      <c r="C32" s="8">
        <v>118324</v>
      </c>
      <c r="D32" s="30">
        <v>0.88</v>
      </c>
      <c r="E32" s="30">
        <v>0.12</v>
      </c>
    </row>
    <row r="33" spans="1:7">
      <c r="A33" s="7" t="s">
        <v>26</v>
      </c>
      <c r="B33" s="8">
        <v>13104</v>
      </c>
      <c r="C33" s="8">
        <v>13104</v>
      </c>
      <c r="D33" s="30">
        <v>0.9</v>
      </c>
      <c r="E33" s="30">
        <v>0.1</v>
      </c>
    </row>
    <row r="34" spans="1:7">
      <c r="A34" s="7" t="s">
        <v>27</v>
      </c>
      <c r="B34" s="8">
        <v>151352</v>
      </c>
      <c r="C34" s="8">
        <v>151352</v>
      </c>
      <c r="D34" s="30">
        <v>0.8</v>
      </c>
      <c r="E34" s="30">
        <v>0.2</v>
      </c>
    </row>
    <row r="35" spans="1:7">
      <c r="A35" s="7" t="s">
        <v>28</v>
      </c>
      <c r="B35" s="8">
        <v>733757</v>
      </c>
      <c r="C35" s="8">
        <v>733757</v>
      </c>
      <c r="D35" s="30">
        <v>0.84</v>
      </c>
      <c r="E35" s="30">
        <v>0.16</v>
      </c>
    </row>
    <row r="36" spans="1:7">
      <c r="A36" s="7" t="s">
        <v>29</v>
      </c>
      <c r="B36" s="8">
        <v>84601</v>
      </c>
      <c r="C36" s="8">
        <v>84601</v>
      </c>
      <c r="D36" s="30">
        <v>0.87</v>
      </c>
      <c r="E36" s="30">
        <v>0.13</v>
      </c>
    </row>
    <row r="37" spans="1:7">
      <c r="A37" s="7" t="s">
        <v>30</v>
      </c>
      <c r="B37" s="8">
        <v>216356</v>
      </c>
      <c r="C37" s="8">
        <v>216356</v>
      </c>
      <c r="D37" s="30">
        <v>0.82</v>
      </c>
      <c r="E37" s="30">
        <v>0.18</v>
      </c>
    </row>
    <row r="38" spans="1:7">
      <c r="A38" s="7" t="s">
        <v>31</v>
      </c>
      <c r="B38" s="8">
        <v>19856</v>
      </c>
      <c r="C38" s="8">
        <v>19856</v>
      </c>
      <c r="D38" s="30">
        <v>0.86</v>
      </c>
      <c r="E38" s="30">
        <v>0.14000000000000001</v>
      </c>
    </row>
    <row r="39" spans="1:7">
      <c r="A39" s="7" t="s">
        <v>32</v>
      </c>
      <c r="B39" s="8">
        <v>139815</v>
      </c>
      <c r="C39" s="8">
        <v>139815</v>
      </c>
      <c r="D39" s="30">
        <v>0.91</v>
      </c>
      <c r="E39" s="30">
        <v>0.09</v>
      </c>
    </row>
    <row r="40" spans="1:7">
      <c r="A40" s="7" t="s">
        <v>33</v>
      </c>
      <c r="B40" s="8">
        <v>11970</v>
      </c>
      <c r="C40" s="8">
        <v>11970</v>
      </c>
      <c r="D40" s="30">
        <v>0.93</v>
      </c>
      <c r="E40" s="30">
        <v>7.0000000000000007E-2</v>
      </c>
    </row>
    <row r="41" spans="1:7">
      <c r="A41" s="11"/>
      <c r="B41" s="8"/>
      <c r="C41" s="8"/>
      <c r="D41" s="13"/>
      <c r="E41" s="13"/>
    </row>
    <row r="42" spans="1:7">
      <c r="A42" s="2" t="s">
        <v>164</v>
      </c>
      <c r="B42" s="8"/>
      <c r="C42" s="8"/>
      <c r="D42" s="13"/>
      <c r="E42" s="13"/>
    </row>
    <row r="43" spans="1:7">
      <c r="A43" s="7" t="s">
        <v>37</v>
      </c>
      <c r="B43" s="8">
        <v>1405102</v>
      </c>
      <c r="C43" s="8">
        <v>1404864</v>
      </c>
      <c r="D43" s="30">
        <v>0.89</v>
      </c>
      <c r="E43" s="30">
        <v>0.11</v>
      </c>
    </row>
    <row r="44" spans="1:7">
      <c r="A44" s="7" t="s">
        <v>38</v>
      </c>
      <c r="B44" s="8">
        <v>125402</v>
      </c>
      <c r="C44" s="8">
        <v>125402</v>
      </c>
      <c r="D44" s="30">
        <v>0.6</v>
      </c>
      <c r="E44" s="30">
        <v>0.4</v>
      </c>
    </row>
    <row r="45" spans="1:7">
      <c r="A45" s="7" t="s">
        <v>39</v>
      </c>
      <c r="B45" s="8">
        <v>79192</v>
      </c>
      <c r="C45" s="8">
        <v>79192</v>
      </c>
      <c r="D45" s="30">
        <v>0.78</v>
      </c>
      <c r="E45" s="30">
        <v>0.22</v>
      </c>
    </row>
    <row r="46" spans="1:7">
      <c r="A46" s="7" t="s">
        <v>40</v>
      </c>
      <c r="B46" s="8">
        <v>10714</v>
      </c>
      <c r="C46" s="8">
        <v>10714</v>
      </c>
      <c r="D46" s="30">
        <v>0.16</v>
      </c>
      <c r="E46" s="30">
        <v>0.84</v>
      </c>
    </row>
    <row r="47" spans="1:7">
      <c r="A47" s="7" t="s">
        <v>41</v>
      </c>
      <c r="B47" s="8">
        <v>8592</v>
      </c>
      <c r="C47" s="8">
        <v>8592</v>
      </c>
      <c r="D47" s="30">
        <v>0.38</v>
      </c>
      <c r="E47" s="30">
        <v>0.62</v>
      </c>
    </row>
    <row r="48" spans="1:7">
      <c r="A48" s="17" t="s">
        <v>55</v>
      </c>
      <c r="B48" s="10">
        <v>76061</v>
      </c>
      <c r="C48" s="10">
        <v>76061</v>
      </c>
      <c r="D48" s="30">
        <v>0.92</v>
      </c>
      <c r="E48" s="54">
        <v>0.08</v>
      </c>
      <c r="G48" s="5" t="s">
        <v>61</v>
      </c>
    </row>
    <row r="49" spans="1:5">
      <c r="A49" s="7" t="s">
        <v>42</v>
      </c>
      <c r="B49" s="8">
        <v>82747</v>
      </c>
      <c r="C49" s="8">
        <v>82747</v>
      </c>
      <c r="D49" s="30">
        <v>0.72</v>
      </c>
      <c r="E49" s="30">
        <v>0.28000000000000003</v>
      </c>
    </row>
    <row r="50" spans="1:5">
      <c r="A50" s="7" t="s">
        <v>43</v>
      </c>
      <c r="B50" s="8">
        <v>67757</v>
      </c>
      <c r="C50" s="9" t="s">
        <v>54</v>
      </c>
      <c r="D50" s="12" t="s">
        <v>54</v>
      </c>
      <c r="E50" s="12" t="s">
        <v>54</v>
      </c>
    </row>
    <row r="51" spans="1:5">
      <c r="A51" s="7" t="s">
        <v>44</v>
      </c>
      <c r="B51" s="8">
        <v>31695</v>
      </c>
      <c r="C51" s="9" t="s">
        <v>54</v>
      </c>
      <c r="D51" s="12" t="s">
        <v>54</v>
      </c>
      <c r="E51" s="12" t="s">
        <v>54</v>
      </c>
    </row>
    <row r="52" spans="1:5">
      <c r="A52" s="7" t="s">
        <v>45</v>
      </c>
      <c r="B52" s="8">
        <v>48495</v>
      </c>
      <c r="C52" s="9" t="s">
        <v>54</v>
      </c>
      <c r="D52" s="12" t="s">
        <v>54</v>
      </c>
      <c r="E52" s="12" t="s">
        <v>54</v>
      </c>
    </row>
    <row r="53" spans="1:5">
      <c r="A53" s="7" t="s">
        <v>46</v>
      </c>
      <c r="B53" s="8">
        <v>370451</v>
      </c>
      <c r="C53" s="8">
        <v>370451</v>
      </c>
      <c r="D53" s="30">
        <v>0.74</v>
      </c>
      <c r="E53" s="30">
        <v>0.26</v>
      </c>
    </row>
    <row r="54" spans="1:5">
      <c r="A54" s="7" t="s">
        <v>48</v>
      </c>
      <c r="B54" s="8">
        <v>28485</v>
      </c>
      <c r="C54" s="8">
        <v>28485</v>
      </c>
      <c r="D54" s="30">
        <v>0.88</v>
      </c>
      <c r="E54" s="30">
        <v>0.12</v>
      </c>
    </row>
    <row r="55" spans="1:5">
      <c r="A55" s="7" t="s">
        <v>49</v>
      </c>
      <c r="B55" s="8">
        <v>38048</v>
      </c>
      <c r="C55" s="8">
        <v>38033</v>
      </c>
      <c r="D55" s="30">
        <v>0.59</v>
      </c>
      <c r="E55" s="30">
        <v>0.41</v>
      </c>
    </row>
    <row r="56" spans="1:5">
      <c r="A56" s="7" t="s">
        <v>50</v>
      </c>
      <c r="B56" s="8">
        <v>163207</v>
      </c>
      <c r="C56" s="8">
        <v>163207</v>
      </c>
      <c r="D56" s="30">
        <v>0.75</v>
      </c>
      <c r="E56" s="30">
        <v>0.25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L6" sqref="L6"/>
    </sheetView>
  </sheetViews>
  <sheetFormatPr baseColWidth="10" defaultColWidth="8.83203125" defaultRowHeight="14" x14ac:dyDescent="0"/>
  <cols>
    <col min="1" max="6" width="15.6640625" style="102" customWidth="1"/>
  </cols>
  <sheetData>
    <row r="1" spans="1:6">
      <c r="A1" s="144"/>
      <c r="B1" s="144"/>
      <c r="C1" s="144"/>
      <c r="D1" s="144"/>
      <c r="E1" s="144"/>
      <c r="F1" s="144"/>
    </row>
    <row r="2" spans="1:6">
      <c r="A2" s="145" t="s">
        <v>184</v>
      </c>
      <c r="B2" s="145"/>
      <c r="C2" s="145"/>
      <c r="D2" s="145"/>
      <c r="E2" s="145"/>
      <c r="F2" s="145"/>
    </row>
    <row r="3" spans="1:6">
      <c r="A3" s="145" t="s">
        <v>185</v>
      </c>
      <c r="B3" s="145"/>
      <c r="C3" s="145"/>
      <c r="D3" s="145"/>
      <c r="E3" s="145"/>
      <c r="F3" s="145"/>
    </row>
    <row r="4" spans="1:6">
      <c r="A4" s="146" t="s">
        <v>52</v>
      </c>
      <c r="B4" s="93" t="s">
        <v>51</v>
      </c>
      <c r="C4" s="93" t="s">
        <v>186</v>
      </c>
      <c r="D4" s="93" t="s">
        <v>187</v>
      </c>
      <c r="E4" s="147" t="s">
        <v>188</v>
      </c>
      <c r="F4" s="93" t="s">
        <v>187</v>
      </c>
    </row>
    <row r="5" spans="1:6">
      <c r="A5" s="146"/>
      <c r="B5" s="93" t="s">
        <v>189</v>
      </c>
      <c r="C5" s="93" t="s">
        <v>189</v>
      </c>
      <c r="D5" s="93" t="s">
        <v>189</v>
      </c>
      <c r="E5" s="147"/>
      <c r="F5" s="93" t="s">
        <v>189</v>
      </c>
    </row>
    <row r="6" spans="1:6">
      <c r="A6" s="146"/>
      <c r="B6" s="94"/>
      <c r="C6" s="94"/>
      <c r="D6" s="93" t="s">
        <v>190</v>
      </c>
      <c r="E6" s="147"/>
      <c r="F6" s="93" t="s">
        <v>191</v>
      </c>
    </row>
    <row r="7" spans="1:6">
      <c r="A7" s="95" t="s">
        <v>192</v>
      </c>
      <c r="B7" s="96">
        <v>9949079</v>
      </c>
      <c r="C7" s="96">
        <v>8329966</v>
      </c>
      <c r="D7" s="97">
        <v>0.83699999999999997</v>
      </c>
      <c r="E7" s="96">
        <v>5572833</v>
      </c>
      <c r="F7" s="97">
        <v>0.56000000000000005</v>
      </c>
    </row>
    <row r="8" spans="1:6">
      <c r="A8" s="98" t="s">
        <v>105</v>
      </c>
      <c r="B8" s="99">
        <v>19380</v>
      </c>
      <c r="C8" s="99">
        <v>17207</v>
      </c>
      <c r="D8" s="100">
        <v>0.88800000000000001</v>
      </c>
      <c r="E8" s="99">
        <v>10331</v>
      </c>
      <c r="F8" s="100">
        <v>0.53300000000000003</v>
      </c>
    </row>
    <row r="9" spans="1:6">
      <c r="A9" s="98" t="s">
        <v>104</v>
      </c>
      <c r="B9" s="99">
        <v>141361</v>
      </c>
      <c r="C9" s="99">
        <v>128432</v>
      </c>
      <c r="D9" s="100">
        <v>0.90900000000000003</v>
      </c>
      <c r="E9" s="99">
        <v>102696</v>
      </c>
      <c r="F9" s="100">
        <v>0.72599999999999998</v>
      </c>
    </row>
    <row r="10" spans="1:6">
      <c r="A10" s="98" t="s">
        <v>107</v>
      </c>
      <c r="B10" s="99">
        <v>51436</v>
      </c>
      <c r="C10" s="99">
        <v>46299</v>
      </c>
      <c r="D10" s="100">
        <v>0.9</v>
      </c>
      <c r="E10" s="99">
        <v>29395</v>
      </c>
      <c r="F10" s="100">
        <v>0.57099999999999995</v>
      </c>
    </row>
    <row r="11" spans="1:6">
      <c r="A11" s="98" t="s">
        <v>106</v>
      </c>
      <c r="B11" s="99">
        <v>154121</v>
      </c>
      <c r="C11" s="99">
        <v>117514</v>
      </c>
      <c r="D11" s="100">
        <v>0.76200000000000001</v>
      </c>
      <c r="E11" s="99">
        <v>83165</v>
      </c>
      <c r="F11" s="100">
        <v>0.54</v>
      </c>
    </row>
    <row r="12" spans="1:6">
      <c r="A12" s="98" t="s">
        <v>142</v>
      </c>
      <c r="B12" s="99">
        <v>1393567</v>
      </c>
      <c r="C12" s="99">
        <v>1227770</v>
      </c>
      <c r="D12" s="100">
        <v>0.88100000000000001</v>
      </c>
      <c r="E12" s="99">
        <v>715158</v>
      </c>
      <c r="F12" s="100">
        <v>0.51300000000000001</v>
      </c>
    </row>
    <row r="13" spans="1:6">
      <c r="A13" s="98" t="s">
        <v>193</v>
      </c>
      <c r="B13" s="99">
        <v>122976</v>
      </c>
      <c r="C13" s="99">
        <v>68027</v>
      </c>
      <c r="D13" s="100">
        <v>0.55300000000000005</v>
      </c>
      <c r="E13" s="99">
        <v>33042</v>
      </c>
      <c r="F13" s="100">
        <v>0.26900000000000002</v>
      </c>
    </row>
    <row r="14" spans="1:6">
      <c r="A14" s="98" t="s">
        <v>144</v>
      </c>
      <c r="B14" s="99">
        <v>92213</v>
      </c>
      <c r="C14" s="99">
        <v>71937</v>
      </c>
      <c r="D14" s="100">
        <v>0.78</v>
      </c>
      <c r="E14" s="99">
        <v>37841</v>
      </c>
      <c r="F14" s="100">
        <v>0.41</v>
      </c>
    </row>
    <row r="15" spans="1:6">
      <c r="A15" s="98" t="s">
        <v>145</v>
      </c>
      <c r="B15" s="99">
        <v>14637</v>
      </c>
      <c r="C15" s="99">
        <v>1493</v>
      </c>
      <c r="D15" s="100">
        <v>0.10199999999999999</v>
      </c>
      <c r="E15" s="101">
        <v>399</v>
      </c>
      <c r="F15" s="100">
        <v>2.7E-2</v>
      </c>
    </row>
    <row r="16" spans="1:6">
      <c r="A16" s="98" t="s">
        <v>108</v>
      </c>
      <c r="B16" s="99">
        <v>23163</v>
      </c>
      <c r="C16" s="99">
        <v>19373</v>
      </c>
      <c r="D16" s="100">
        <v>0.83599999999999997</v>
      </c>
      <c r="E16" s="99">
        <v>10267</v>
      </c>
      <c r="F16" s="100">
        <v>0.443</v>
      </c>
    </row>
    <row r="17" spans="1:6">
      <c r="A17" s="98" t="s">
        <v>109</v>
      </c>
      <c r="B17" s="99">
        <v>1314890</v>
      </c>
      <c r="C17" s="99">
        <v>1200960</v>
      </c>
      <c r="D17" s="100">
        <v>0.91300000000000003</v>
      </c>
      <c r="E17" s="99">
        <v>909344</v>
      </c>
      <c r="F17" s="100">
        <v>0.69199999999999995</v>
      </c>
    </row>
    <row r="18" spans="1:6">
      <c r="A18" s="98" t="s">
        <v>110</v>
      </c>
      <c r="B18" s="99">
        <v>417890</v>
      </c>
      <c r="C18" s="99">
        <v>376138</v>
      </c>
      <c r="D18" s="100">
        <v>0.9</v>
      </c>
      <c r="E18" s="99">
        <v>280163</v>
      </c>
      <c r="F18" s="100">
        <v>0.67</v>
      </c>
    </row>
    <row r="19" spans="1:6">
      <c r="A19" s="98" t="s">
        <v>146</v>
      </c>
      <c r="B19" s="99">
        <v>8802</v>
      </c>
      <c r="C19" s="99">
        <v>5404</v>
      </c>
      <c r="D19" s="100">
        <v>0.61399999999999999</v>
      </c>
      <c r="E19" s="99">
        <v>3165</v>
      </c>
      <c r="F19" s="100">
        <v>0.36</v>
      </c>
    </row>
    <row r="20" spans="1:6">
      <c r="A20" s="98" t="s">
        <v>113</v>
      </c>
      <c r="B20" s="99">
        <v>39347</v>
      </c>
      <c r="C20" s="99">
        <v>33627</v>
      </c>
      <c r="D20" s="100">
        <v>0.85499999999999998</v>
      </c>
      <c r="E20" s="99">
        <v>19262</v>
      </c>
      <c r="F20" s="100">
        <v>0.49</v>
      </c>
    </row>
    <row r="21" spans="1:6">
      <c r="A21" s="98" t="s">
        <v>147</v>
      </c>
      <c r="B21" s="99">
        <v>85981</v>
      </c>
      <c r="C21" s="99">
        <v>70179</v>
      </c>
      <c r="D21" s="100">
        <v>0.81599999999999995</v>
      </c>
      <c r="E21" s="99">
        <v>54198</v>
      </c>
      <c r="F21" s="100">
        <v>0.63</v>
      </c>
    </row>
    <row r="22" spans="1:6">
      <c r="A22" s="98" t="s">
        <v>111</v>
      </c>
      <c r="B22" s="99">
        <v>297406</v>
      </c>
      <c r="C22" s="99">
        <v>231310</v>
      </c>
      <c r="D22" s="100">
        <v>0.77800000000000002</v>
      </c>
      <c r="E22" s="99">
        <v>138487</v>
      </c>
      <c r="F22" s="100">
        <v>0.46600000000000003</v>
      </c>
    </row>
    <row r="23" spans="1:6">
      <c r="A23" s="98" t="s">
        <v>112</v>
      </c>
      <c r="B23" s="99">
        <v>167261</v>
      </c>
      <c r="C23" s="99">
        <v>146160</v>
      </c>
      <c r="D23" s="100">
        <v>0.874</v>
      </c>
      <c r="E23" s="99">
        <v>79964</v>
      </c>
      <c r="F23" s="100">
        <v>0.47799999999999998</v>
      </c>
    </row>
    <row r="24" spans="1:6">
      <c r="A24" s="98" t="s">
        <v>114</v>
      </c>
      <c r="B24" s="99">
        <v>84872</v>
      </c>
      <c r="C24" s="99">
        <v>67733</v>
      </c>
      <c r="D24" s="100">
        <v>0.79800000000000004</v>
      </c>
      <c r="E24" s="99">
        <v>46897</v>
      </c>
      <c r="F24" s="100">
        <v>0.55300000000000005</v>
      </c>
    </row>
    <row r="25" spans="1:6">
      <c r="A25" s="98" t="s">
        <v>148</v>
      </c>
      <c r="B25" s="99">
        <v>88904</v>
      </c>
      <c r="C25" s="99">
        <v>62048</v>
      </c>
      <c r="D25" s="100">
        <v>0.69799999999999995</v>
      </c>
      <c r="E25" s="99">
        <v>33915</v>
      </c>
      <c r="F25" s="100">
        <v>0.38100000000000001</v>
      </c>
    </row>
    <row r="26" spans="1:6">
      <c r="A26" s="98" t="s">
        <v>115</v>
      </c>
      <c r="B26" s="99">
        <v>141740</v>
      </c>
      <c r="C26" s="99">
        <v>128524</v>
      </c>
      <c r="D26" s="100">
        <v>0.90700000000000003</v>
      </c>
      <c r="E26" s="99">
        <v>82070</v>
      </c>
      <c r="F26" s="100">
        <v>0.57899999999999996</v>
      </c>
    </row>
    <row r="27" spans="1:6">
      <c r="A27" s="98" t="s">
        <v>150</v>
      </c>
      <c r="B27" s="99">
        <v>156448</v>
      </c>
      <c r="C27" s="99">
        <v>114240</v>
      </c>
      <c r="D27" s="100">
        <v>0.73</v>
      </c>
      <c r="E27" s="99">
        <v>92973</v>
      </c>
      <c r="F27" s="100">
        <v>0.59399999999999997</v>
      </c>
    </row>
    <row r="28" spans="1:6">
      <c r="A28" s="98" t="s">
        <v>149</v>
      </c>
      <c r="B28" s="99">
        <v>120517</v>
      </c>
      <c r="C28" s="99">
        <v>85225</v>
      </c>
      <c r="D28" s="100">
        <v>0.70699999999999996</v>
      </c>
      <c r="E28" s="99">
        <v>60200</v>
      </c>
      <c r="F28" s="100">
        <v>0.5</v>
      </c>
    </row>
    <row r="29" spans="1:6">
      <c r="A29" s="98" t="s">
        <v>116</v>
      </c>
      <c r="B29" s="99">
        <v>66628</v>
      </c>
      <c r="C29" s="99">
        <v>59027</v>
      </c>
      <c r="D29" s="100">
        <v>0.88600000000000001</v>
      </c>
      <c r="E29" s="99">
        <v>38298</v>
      </c>
      <c r="F29" s="100">
        <v>0.57499999999999996</v>
      </c>
    </row>
    <row r="30" spans="1:6">
      <c r="A30" s="98" t="s">
        <v>117</v>
      </c>
      <c r="B30" s="99">
        <v>288751</v>
      </c>
      <c r="C30" s="99">
        <v>224354</v>
      </c>
      <c r="D30" s="100">
        <v>0.77700000000000002</v>
      </c>
      <c r="E30" s="99">
        <v>156423</v>
      </c>
      <c r="F30" s="100">
        <v>0.54200000000000004</v>
      </c>
    </row>
    <row r="31" spans="1:6">
      <c r="A31" s="98" t="s">
        <v>151</v>
      </c>
      <c r="B31" s="99">
        <v>49066</v>
      </c>
      <c r="C31" s="99">
        <v>26874</v>
      </c>
      <c r="D31" s="100">
        <v>0.54800000000000004</v>
      </c>
      <c r="E31" s="99">
        <v>7432</v>
      </c>
      <c r="F31" s="100">
        <v>0.151</v>
      </c>
    </row>
    <row r="32" spans="1:6">
      <c r="A32" s="98" t="s">
        <v>119</v>
      </c>
      <c r="B32" s="99">
        <v>212256</v>
      </c>
      <c r="C32" s="99">
        <v>188352</v>
      </c>
      <c r="D32" s="100">
        <v>0.88700000000000001</v>
      </c>
      <c r="E32" s="99">
        <v>122573</v>
      </c>
      <c r="F32" s="100">
        <v>0.57699999999999996</v>
      </c>
    </row>
    <row r="33" spans="1:6">
      <c r="A33" s="98" t="s">
        <v>118</v>
      </c>
      <c r="B33" s="99">
        <v>73223</v>
      </c>
      <c r="C33" s="99">
        <v>69825</v>
      </c>
      <c r="D33" s="100">
        <v>0.95399999999999996</v>
      </c>
      <c r="E33" s="99">
        <v>56710</v>
      </c>
      <c r="F33" s="100">
        <v>0.77400000000000002</v>
      </c>
    </row>
    <row r="34" spans="1:6">
      <c r="A34" s="98" t="s">
        <v>120</v>
      </c>
      <c r="B34" s="99">
        <v>48591</v>
      </c>
      <c r="C34" s="99">
        <v>40231</v>
      </c>
      <c r="D34" s="100">
        <v>0.82799999999999996</v>
      </c>
      <c r="E34" s="99">
        <v>24731</v>
      </c>
      <c r="F34" s="100">
        <v>0.50900000000000001</v>
      </c>
    </row>
    <row r="35" spans="1:6">
      <c r="A35" s="98" t="s">
        <v>126</v>
      </c>
      <c r="B35" s="99">
        <v>459714</v>
      </c>
      <c r="C35" s="99">
        <v>421307</v>
      </c>
      <c r="D35" s="100">
        <v>0.91600000000000004</v>
      </c>
      <c r="E35" s="99">
        <v>294130</v>
      </c>
      <c r="F35" s="100">
        <v>0.64</v>
      </c>
    </row>
    <row r="36" spans="1:6">
      <c r="A36" s="98" t="s">
        <v>127</v>
      </c>
      <c r="B36" s="99">
        <v>16651</v>
      </c>
      <c r="C36" s="99">
        <v>14244</v>
      </c>
      <c r="D36" s="100">
        <v>0.85499999999999998</v>
      </c>
      <c r="E36" s="99">
        <v>7021</v>
      </c>
      <c r="F36" s="100">
        <v>0.42199999999999999</v>
      </c>
    </row>
    <row r="37" spans="1:6">
      <c r="A37" s="98" t="s">
        <v>121</v>
      </c>
      <c r="B37" s="99">
        <v>63776</v>
      </c>
      <c r="C37" s="99">
        <v>56192</v>
      </c>
      <c r="D37" s="100">
        <v>0.88100000000000001</v>
      </c>
      <c r="E37" s="99">
        <v>31884</v>
      </c>
      <c r="F37" s="100">
        <v>0.5</v>
      </c>
    </row>
    <row r="38" spans="1:6">
      <c r="A38" s="98" t="s">
        <v>123</v>
      </c>
      <c r="B38" s="99">
        <v>44727</v>
      </c>
      <c r="C38" s="99">
        <v>28068</v>
      </c>
      <c r="D38" s="100">
        <v>0.628</v>
      </c>
      <c r="E38" s="99">
        <v>15865</v>
      </c>
      <c r="F38" s="100">
        <v>0.35499999999999998</v>
      </c>
    </row>
    <row r="39" spans="1:6">
      <c r="A39" s="98" t="s">
        <v>124</v>
      </c>
      <c r="B39" s="99">
        <v>194194</v>
      </c>
      <c r="C39" s="99">
        <v>161255</v>
      </c>
      <c r="D39" s="100">
        <v>0.83</v>
      </c>
      <c r="E39" s="99">
        <v>98463</v>
      </c>
      <c r="F39" s="100">
        <v>0.50700000000000001</v>
      </c>
    </row>
    <row r="40" spans="1:6">
      <c r="A40" s="98" t="s">
        <v>125</v>
      </c>
      <c r="B40" s="99">
        <v>44307</v>
      </c>
      <c r="C40" s="99">
        <v>32341</v>
      </c>
      <c r="D40" s="100">
        <v>0.73</v>
      </c>
      <c r="E40" s="99">
        <v>20684</v>
      </c>
      <c r="F40" s="100">
        <v>0.46700000000000003</v>
      </c>
    </row>
    <row r="41" spans="1:6">
      <c r="A41" s="98" t="s">
        <v>122</v>
      </c>
      <c r="B41" s="99">
        <v>60879</v>
      </c>
      <c r="C41" s="99">
        <v>49734</v>
      </c>
      <c r="D41" s="100">
        <v>0.81699999999999995</v>
      </c>
      <c r="E41" s="99">
        <v>34258</v>
      </c>
      <c r="F41" s="100">
        <v>0.56299999999999994</v>
      </c>
    </row>
    <row r="42" spans="1:6">
      <c r="A42" s="98" t="s">
        <v>152</v>
      </c>
      <c r="B42" s="99">
        <v>370058</v>
      </c>
      <c r="C42" s="99">
        <v>264156</v>
      </c>
      <c r="D42" s="100">
        <v>0.71399999999999997</v>
      </c>
      <c r="E42" s="99">
        <v>175524</v>
      </c>
      <c r="F42" s="100">
        <v>0.47399999999999998</v>
      </c>
    </row>
    <row r="43" spans="1:6">
      <c r="A43" s="98" t="s">
        <v>128</v>
      </c>
      <c r="B43" s="99">
        <v>188223</v>
      </c>
      <c r="C43" s="99">
        <v>157976</v>
      </c>
      <c r="D43" s="100">
        <v>0.83899999999999997</v>
      </c>
      <c r="E43" s="99">
        <v>80964</v>
      </c>
      <c r="F43" s="100">
        <v>0.43</v>
      </c>
    </row>
    <row r="44" spans="1:6">
      <c r="A44" s="98" t="s">
        <v>129</v>
      </c>
      <c r="B44" s="99">
        <v>108614</v>
      </c>
      <c r="C44" s="99">
        <v>86904</v>
      </c>
      <c r="D44" s="100">
        <v>0.8</v>
      </c>
      <c r="E44" s="99">
        <v>64830</v>
      </c>
      <c r="F44" s="100">
        <v>0.59699999999999998</v>
      </c>
    </row>
    <row r="45" spans="1:6">
      <c r="A45" s="98" t="s">
        <v>130</v>
      </c>
      <c r="B45" s="99">
        <v>102912</v>
      </c>
      <c r="C45" s="99">
        <v>77153</v>
      </c>
      <c r="D45" s="100">
        <v>0.75</v>
      </c>
      <c r="E45" s="99">
        <v>45318</v>
      </c>
      <c r="F45" s="100">
        <v>0.44</v>
      </c>
    </row>
    <row r="46" spans="1:6">
      <c r="A46" s="98" t="s">
        <v>131</v>
      </c>
      <c r="B46" s="99">
        <v>397967</v>
      </c>
      <c r="C46" s="99">
        <v>320162</v>
      </c>
      <c r="D46" s="100">
        <v>0.80400000000000005</v>
      </c>
      <c r="E46" s="99">
        <v>219923</v>
      </c>
      <c r="F46" s="100">
        <v>0.55300000000000005</v>
      </c>
    </row>
    <row r="47" spans="1:6">
      <c r="A47" s="98" t="s">
        <v>153</v>
      </c>
      <c r="B47" s="99">
        <v>32451</v>
      </c>
      <c r="C47" s="101" t="s">
        <v>178</v>
      </c>
      <c r="D47" s="101" t="s">
        <v>54</v>
      </c>
      <c r="E47" s="101" t="s">
        <v>178</v>
      </c>
      <c r="F47" s="101" t="s">
        <v>54</v>
      </c>
    </row>
    <row r="48" spans="1:6">
      <c r="A48" s="98" t="s">
        <v>132</v>
      </c>
      <c r="B48" s="99">
        <v>165276</v>
      </c>
      <c r="C48" s="99">
        <v>146530</v>
      </c>
      <c r="D48" s="100">
        <v>0.88700000000000001</v>
      </c>
      <c r="E48" s="99">
        <v>103664</v>
      </c>
      <c r="F48" s="100">
        <v>0.627</v>
      </c>
    </row>
    <row r="49" spans="1:6">
      <c r="A49" s="98" t="s">
        <v>133</v>
      </c>
      <c r="B49" s="99">
        <v>18983</v>
      </c>
      <c r="C49" s="99">
        <v>16618</v>
      </c>
      <c r="D49" s="100">
        <v>0.875</v>
      </c>
      <c r="E49" s="99">
        <v>12138</v>
      </c>
      <c r="F49" s="100">
        <v>0.63900000000000001</v>
      </c>
    </row>
    <row r="50" spans="1:6">
      <c r="A50" s="98" t="s">
        <v>134</v>
      </c>
      <c r="B50" s="99">
        <v>177453</v>
      </c>
      <c r="C50" s="99">
        <v>149920</v>
      </c>
      <c r="D50" s="100">
        <v>0.84499999999999997</v>
      </c>
      <c r="E50" s="99">
        <v>111844</v>
      </c>
      <c r="F50" s="100">
        <v>0.63</v>
      </c>
    </row>
    <row r="51" spans="1:6">
      <c r="A51" s="98" t="s">
        <v>135</v>
      </c>
      <c r="B51" s="99">
        <v>943218</v>
      </c>
      <c r="C51" s="99">
        <v>804918</v>
      </c>
      <c r="D51" s="100">
        <v>0.85299999999999998</v>
      </c>
      <c r="E51" s="99">
        <v>557752</v>
      </c>
      <c r="F51" s="100">
        <v>0.59099999999999997</v>
      </c>
    </row>
    <row r="52" spans="1:6">
      <c r="A52" s="98" t="s">
        <v>136</v>
      </c>
      <c r="B52" s="99">
        <v>126784</v>
      </c>
      <c r="C52" s="99">
        <v>83155</v>
      </c>
      <c r="D52" s="100">
        <v>0.65600000000000003</v>
      </c>
      <c r="E52" s="99">
        <v>78763</v>
      </c>
      <c r="F52" s="100">
        <v>0.621</v>
      </c>
    </row>
    <row r="53" spans="1:6">
      <c r="A53" s="98" t="s">
        <v>137</v>
      </c>
      <c r="B53" s="99">
        <v>327026</v>
      </c>
      <c r="C53" s="99">
        <v>274044</v>
      </c>
      <c r="D53" s="100">
        <v>0.83799999999999997</v>
      </c>
      <c r="E53" s="99">
        <v>178092</v>
      </c>
      <c r="F53" s="100">
        <v>0.54500000000000004</v>
      </c>
    </row>
    <row r="54" spans="1:6">
      <c r="A54" s="98" t="s">
        <v>154</v>
      </c>
      <c r="B54" s="99">
        <v>33306</v>
      </c>
      <c r="C54" s="99">
        <v>21399</v>
      </c>
      <c r="D54" s="100">
        <v>0.64200000000000002</v>
      </c>
      <c r="E54" s="99">
        <v>10733</v>
      </c>
      <c r="F54" s="100">
        <v>0.32200000000000001</v>
      </c>
    </row>
    <row r="55" spans="1:6">
      <c r="A55" s="98" t="s">
        <v>155</v>
      </c>
      <c r="B55" s="99">
        <v>164280</v>
      </c>
      <c r="C55" s="99">
        <v>127760</v>
      </c>
      <c r="D55" s="100">
        <v>0.77800000000000002</v>
      </c>
      <c r="E55" s="99">
        <v>70185</v>
      </c>
      <c r="F55" s="100">
        <v>0.42699999999999999</v>
      </c>
    </row>
    <row r="56" spans="1:6">
      <c r="A56" s="98" t="s">
        <v>139</v>
      </c>
      <c r="B56" s="99">
        <v>183682</v>
      </c>
      <c r="C56" s="99">
        <v>164541</v>
      </c>
      <c r="D56" s="100">
        <v>0.89600000000000002</v>
      </c>
      <c r="E56" s="99">
        <v>105884</v>
      </c>
      <c r="F56" s="100">
        <v>0.57599999999999996</v>
      </c>
    </row>
    <row r="57" spans="1:6">
      <c r="A57" s="98" t="s">
        <v>138</v>
      </c>
      <c r="B57" s="99">
        <v>31106</v>
      </c>
      <c r="C57" s="99">
        <v>26673</v>
      </c>
      <c r="D57" s="100">
        <v>0.85699999999999998</v>
      </c>
      <c r="E57" s="99">
        <v>16472</v>
      </c>
      <c r="F57" s="100">
        <v>0.53</v>
      </c>
    </row>
    <row r="58" spans="1:6">
      <c r="A58" s="98" t="s">
        <v>140</v>
      </c>
      <c r="B58" s="99">
        <v>18065</v>
      </c>
      <c r="C58" s="99">
        <v>16653</v>
      </c>
      <c r="D58" s="100">
        <v>0.92200000000000004</v>
      </c>
      <c r="E58" s="99">
        <v>9343</v>
      </c>
      <c r="F58" s="100">
        <v>0.51700000000000002</v>
      </c>
    </row>
  </sheetData>
  <mergeCells count="5">
    <mergeCell ref="A1:F1"/>
    <mergeCell ref="A2:F2"/>
    <mergeCell ref="A3:F3"/>
    <mergeCell ref="A4:A6"/>
    <mergeCell ref="E4:E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vt:lpstr>
      <vt:lpstr>DataSources</vt:lpstr>
      <vt:lpstr>RawData</vt:lpstr>
      <vt:lpstr>2015ASPE</vt:lpstr>
      <vt:lpstr>2014ASPE</vt:lpstr>
      <vt:lpstr>Effectuated enrollment</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Recht, Hannah</dc:creator>
  <cp:lastModifiedBy>Hannah Recht</cp:lastModifiedBy>
  <cp:lastPrinted>2015-09-10T18:36:52Z</cp:lastPrinted>
  <dcterms:created xsi:type="dcterms:W3CDTF">2015-02-10T17:54:28Z</dcterms:created>
  <dcterms:modified xsi:type="dcterms:W3CDTF">2015-10-27T14:48:25Z</dcterms:modified>
</cp:coreProperties>
</file>