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0425" activeTab="4"/>
  </bookViews>
  <sheets>
    <sheet name="Data" sheetId="1" r:id="rId1"/>
    <sheet name="Ratios - Total" sheetId="2" r:id="rId2"/>
    <sheet name="Ratios - Elderly" sheetId="3" r:id="rId3"/>
    <sheet name="Ratios Disabled" sheetId="4" r:id="rId4"/>
    <sheet name="Documentation" sheetId="5" r:id="rId5"/>
  </sheets>
  <externalReferences>
    <externalReference r:id="rId6"/>
    <externalReference r:id="rId7"/>
    <externalReference r:id="rId8"/>
  </externalReferences>
  <calcPr calcId="145621"/>
</workbook>
</file>

<file path=xl/calcChain.xml><?xml version="1.0" encoding="utf-8"?>
<calcChain xmlns="http://schemas.openxmlformats.org/spreadsheetml/2006/main">
  <c r="C3" i="1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Q54" i="1" l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Q53" i="1"/>
  <c r="P53" i="1"/>
  <c r="O38" i="4" s="1"/>
  <c r="O53" i="1"/>
  <c r="N53" i="1"/>
  <c r="M53" i="1"/>
  <c r="L53" i="1"/>
  <c r="K53" i="1"/>
  <c r="J53" i="1"/>
  <c r="I53" i="1"/>
  <c r="H53" i="1"/>
  <c r="G53" i="1"/>
  <c r="F53" i="1"/>
  <c r="E53" i="1"/>
  <c r="D53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Q51" i="1"/>
  <c r="P51" i="1"/>
  <c r="O51" i="1"/>
  <c r="N51" i="1"/>
  <c r="M51" i="1"/>
  <c r="L51" i="1"/>
  <c r="H45" i="3" s="1"/>
  <c r="K51" i="1"/>
  <c r="J51" i="1"/>
  <c r="I51" i="1"/>
  <c r="H51" i="1"/>
  <c r="G51" i="1"/>
  <c r="F51" i="1"/>
  <c r="E51" i="1"/>
  <c r="D51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Q49" i="1"/>
  <c r="P49" i="1"/>
  <c r="O31" i="4" s="1"/>
  <c r="O49" i="1"/>
  <c r="N49" i="1"/>
  <c r="M49" i="1"/>
  <c r="L49" i="1"/>
  <c r="K49" i="1"/>
  <c r="J49" i="1"/>
  <c r="I49" i="1"/>
  <c r="H49" i="1"/>
  <c r="G49" i="1"/>
  <c r="F49" i="1"/>
  <c r="E49" i="1"/>
  <c r="D49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Q47" i="1"/>
  <c r="P47" i="1"/>
  <c r="O47" i="1"/>
  <c r="N47" i="1"/>
  <c r="M47" i="1"/>
  <c r="L47" i="1"/>
  <c r="H20" i="3" s="1"/>
  <c r="K47" i="1"/>
  <c r="J47" i="1"/>
  <c r="I47" i="1"/>
  <c r="H47" i="1"/>
  <c r="G47" i="1"/>
  <c r="F47" i="1"/>
  <c r="E47" i="1"/>
  <c r="D47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Q45" i="1"/>
  <c r="P45" i="1"/>
  <c r="O8" i="4" s="1"/>
  <c r="O45" i="1"/>
  <c r="N45" i="1"/>
  <c r="M45" i="1"/>
  <c r="L45" i="1"/>
  <c r="K45" i="1"/>
  <c r="J45" i="1"/>
  <c r="I45" i="1"/>
  <c r="H45" i="1"/>
  <c r="G45" i="1"/>
  <c r="F45" i="1"/>
  <c r="E45" i="1"/>
  <c r="D45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Q43" i="1"/>
  <c r="P43" i="1"/>
  <c r="O43" i="1"/>
  <c r="N43" i="1"/>
  <c r="M43" i="1"/>
  <c r="L43" i="1"/>
  <c r="H50" i="3" s="1"/>
  <c r="K43" i="1"/>
  <c r="J43" i="1"/>
  <c r="I43" i="1"/>
  <c r="H43" i="1"/>
  <c r="G43" i="1"/>
  <c r="F43" i="1"/>
  <c r="E43" i="1"/>
  <c r="D43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Q41" i="1"/>
  <c r="P41" i="1"/>
  <c r="O34" i="4" s="1"/>
  <c r="O41" i="1"/>
  <c r="N41" i="1"/>
  <c r="M41" i="1"/>
  <c r="L41" i="1"/>
  <c r="K41" i="1"/>
  <c r="J41" i="1"/>
  <c r="I41" i="1"/>
  <c r="H41" i="1"/>
  <c r="G41" i="1"/>
  <c r="F41" i="1"/>
  <c r="E41" i="1"/>
  <c r="D41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Q39" i="1"/>
  <c r="P39" i="1"/>
  <c r="O39" i="1"/>
  <c r="N39" i="1"/>
  <c r="M39" i="1"/>
  <c r="L39" i="1"/>
  <c r="H36" i="3" s="1"/>
  <c r="K39" i="1"/>
  <c r="J39" i="1"/>
  <c r="I39" i="1"/>
  <c r="H39" i="1"/>
  <c r="G39" i="1"/>
  <c r="F39" i="1"/>
  <c r="E39" i="1"/>
  <c r="D39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Q37" i="1"/>
  <c r="P37" i="1"/>
  <c r="O14" i="4" s="1"/>
  <c r="O37" i="1"/>
  <c r="N37" i="1"/>
  <c r="M37" i="1"/>
  <c r="L37" i="1"/>
  <c r="K37" i="1"/>
  <c r="J37" i="1"/>
  <c r="I37" i="1"/>
  <c r="H37" i="1"/>
  <c r="G37" i="1"/>
  <c r="F37" i="1"/>
  <c r="E37" i="1"/>
  <c r="D37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Q35" i="1"/>
  <c r="P35" i="1"/>
  <c r="O35" i="1"/>
  <c r="N35" i="1"/>
  <c r="M35" i="1"/>
  <c r="L35" i="1"/>
  <c r="H15" i="3" s="1"/>
  <c r="K35" i="1"/>
  <c r="J35" i="1"/>
  <c r="I35" i="1"/>
  <c r="H35" i="1"/>
  <c r="G35" i="1"/>
  <c r="F35" i="1"/>
  <c r="E35" i="1"/>
  <c r="D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Q33" i="1"/>
  <c r="P33" i="1"/>
  <c r="O32" i="4" s="1"/>
  <c r="O33" i="1"/>
  <c r="N33" i="1"/>
  <c r="M33" i="1"/>
  <c r="L33" i="1"/>
  <c r="K33" i="1"/>
  <c r="J33" i="1"/>
  <c r="I33" i="1"/>
  <c r="H33" i="1"/>
  <c r="G33" i="1"/>
  <c r="F33" i="1"/>
  <c r="E33" i="1"/>
  <c r="D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Q31" i="1"/>
  <c r="P31" i="1"/>
  <c r="O31" i="1"/>
  <c r="N31" i="1"/>
  <c r="M31" i="1"/>
  <c r="L31" i="1"/>
  <c r="H26" i="3" s="1"/>
  <c r="K31" i="1"/>
  <c r="J31" i="1"/>
  <c r="I31" i="1"/>
  <c r="H31" i="1"/>
  <c r="G31" i="1"/>
  <c r="F31" i="1"/>
  <c r="E31" i="1"/>
  <c r="D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Q29" i="1"/>
  <c r="P29" i="1"/>
  <c r="O18" i="4" s="1"/>
  <c r="O29" i="1"/>
  <c r="N29" i="1"/>
  <c r="M29" i="1"/>
  <c r="L29" i="1"/>
  <c r="K29" i="1"/>
  <c r="J29" i="1"/>
  <c r="I29" i="1"/>
  <c r="H29" i="1"/>
  <c r="G29" i="1"/>
  <c r="F29" i="1"/>
  <c r="E29" i="1"/>
  <c r="D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Q27" i="1"/>
  <c r="P27" i="1"/>
  <c r="O27" i="1"/>
  <c r="N27" i="1"/>
  <c r="M27" i="1"/>
  <c r="L27" i="1"/>
  <c r="H52" i="3" s="1"/>
  <c r="K27" i="1"/>
  <c r="J27" i="1"/>
  <c r="I27" i="1"/>
  <c r="H27" i="1"/>
  <c r="G27" i="1"/>
  <c r="F27" i="1"/>
  <c r="E27" i="1"/>
  <c r="D27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Q25" i="1"/>
  <c r="P25" i="1"/>
  <c r="O44" i="4" s="1"/>
  <c r="O25" i="1"/>
  <c r="N25" i="1"/>
  <c r="M25" i="1"/>
  <c r="L25" i="1"/>
  <c r="K25" i="1"/>
  <c r="J25" i="1"/>
  <c r="I25" i="1"/>
  <c r="H25" i="1"/>
  <c r="G25" i="1"/>
  <c r="F25" i="1"/>
  <c r="E25" i="1"/>
  <c r="D25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O49" i="4" l="1"/>
  <c r="H40" i="3"/>
  <c r="H6" i="3"/>
  <c r="O3" i="4"/>
  <c r="H53" i="3"/>
  <c r="H29" i="3"/>
  <c r="H44" i="3"/>
  <c r="O52" i="4"/>
  <c r="H18" i="3"/>
  <c r="O26" i="4"/>
  <c r="H32" i="3"/>
  <c r="O15" i="4"/>
  <c r="H14" i="3"/>
  <c r="O36" i="4"/>
  <c r="H34" i="3"/>
  <c r="O50" i="4"/>
  <c r="H8" i="3"/>
  <c r="O20" i="4"/>
  <c r="H31" i="3"/>
  <c r="O45" i="4"/>
  <c r="H38" i="3"/>
  <c r="H39" i="3"/>
  <c r="H28" i="3"/>
  <c r="O5" i="4"/>
  <c r="O39" i="4"/>
  <c r="H3" i="3"/>
  <c r="O28" i="4"/>
  <c r="H46" i="3"/>
  <c r="O53" i="4"/>
  <c r="H49" i="3"/>
  <c r="O30" i="4"/>
  <c r="H5" i="3"/>
  <c r="O40" i="4"/>
  <c r="H16" i="3"/>
  <c r="O6" i="4"/>
  <c r="H23" i="3"/>
  <c r="O29" i="4"/>
  <c r="H21" i="3"/>
  <c r="O33" i="4"/>
  <c r="O46" i="4"/>
  <c r="H30" i="3"/>
  <c r="O16" i="4"/>
  <c r="O23" i="4"/>
  <c r="O21" i="4"/>
  <c r="O37" i="3"/>
  <c r="H37" i="4"/>
  <c r="O13" i="3"/>
  <c r="H13" i="4"/>
  <c r="O43" i="3"/>
  <c r="H43" i="4"/>
  <c r="O17" i="3"/>
  <c r="H17" i="4"/>
  <c r="O9" i="3"/>
  <c r="H9" i="4"/>
  <c r="O47" i="3"/>
  <c r="H47" i="4"/>
  <c r="O27" i="3"/>
  <c r="H27" i="4"/>
  <c r="O48" i="3"/>
  <c r="H48" i="4"/>
  <c r="O42" i="3"/>
  <c r="H42" i="4"/>
  <c r="O54" i="3"/>
  <c r="H54" i="4"/>
  <c r="O12" i="3"/>
  <c r="H12" i="4"/>
  <c r="O22" i="3"/>
  <c r="H22" i="4"/>
  <c r="O35" i="3"/>
  <c r="H35" i="4"/>
  <c r="O4" i="3"/>
  <c r="H4" i="4"/>
  <c r="O41" i="3"/>
  <c r="H41" i="4"/>
  <c r="O24" i="3"/>
  <c r="H24" i="4"/>
  <c r="O25" i="3"/>
  <c r="H25" i="4"/>
  <c r="O11" i="3"/>
  <c r="H11" i="4"/>
  <c r="O7" i="3"/>
  <c r="H7" i="4"/>
  <c r="O10" i="3"/>
  <c r="H10" i="4"/>
  <c r="O19" i="3"/>
  <c r="H19" i="4"/>
  <c r="O51" i="3"/>
  <c r="H51" i="4"/>
  <c r="N37" i="2"/>
  <c r="H37" i="2"/>
  <c r="E37" i="2"/>
  <c r="H37" i="3"/>
  <c r="O37" i="4"/>
  <c r="N13" i="2"/>
  <c r="H13" i="2"/>
  <c r="E13" i="2"/>
  <c r="H13" i="3"/>
  <c r="O13" i="4"/>
  <c r="N43" i="2"/>
  <c r="H43" i="2"/>
  <c r="E43" i="2"/>
  <c r="H43" i="3"/>
  <c r="O43" i="4"/>
  <c r="N17" i="2"/>
  <c r="H17" i="2"/>
  <c r="E17" i="2"/>
  <c r="H17" i="3"/>
  <c r="O17" i="4"/>
  <c r="N9" i="2"/>
  <c r="H9" i="2"/>
  <c r="E9" i="2"/>
  <c r="H9" i="3"/>
  <c r="O9" i="4"/>
  <c r="N47" i="2"/>
  <c r="H47" i="2"/>
  <c r="E47" i="2"/>
  <c r="H47" i="3"/>
  <c r="O47" i="4"/>
  <c r="N27" i="2"/>
  <c r="H27" i="2"/>
  <c r="E27" i="2"/>
  <c r="H27" i="3"/>
  <c r="O27" i="4"/>
  <c r="N48" i="2"/>
  <c r="H48" i="2"/>
  <c r="E48" i="2"/>
  <c r="H48" i="3"/>
  <c r="O48" i="4"/>
  <c r="N42" i="2"/>
  <c r="H42" i="2"/>
  <c r="E42" i="2"/>
  <c r="H42" i="3"/>
  <c r="O42" i="4"/>
  <c r="N54" i="2"/>
  <c r="E54" i="2"/>
  <c r="H54" i="2"/>
  <c r="H54" i="3"/>
  <c r="O54" i="4"/>
  <c r="N12" i="2"/>
  <c r="H12" i="2"/>
  <c r="E12" i="2"/>
  <c r="H12" i="3"/>
  <c r="O12" i="4"/>
  <c r="N22" i="2"/>
  <c r="H22" i="2"/>
  <c r="E22" i="2"/>
  <c r="H22" i="3"/>
  <c r="O22" i="4"/>
  <c r="N35" i="2"/>
  <c r="H35" i="2"/>
  <c r="E35" i="2"/>
  <c r="H35" i="3"/>
  <c r="O35" i="4"/>
  <c r="N4" i="2"/>
  <c r="H4" i="2"/>
  <c r="E4" i="2"/>
  <c r="H4" i="3"/>
  <c r="O4" i="4"/>
  <c r="N41" i="2"/>
  <c r="H41" i="2"/>
  <c r="E41" i="2"/>
  <c r="H41" i="3"/>
  <c r="O41" i="4"/>
  <c r="N24" i="2"/>
  <c r="H24" i="2"/>
  <c r="E24" i="2"/>
  <c r="H24" i="3"/>
  <c r="O24" i="4"/>
  <c r="N25" i="2"/>
  <c r="H25" i="2"/>
  <c r="E25" i="2"/>
  <c r="H25" i="3"/>
  <c r="O25" i="4"/>
  <c r="N11" i="2"/>
  <c r="H11" i="2"/>
  <c r="E11" i="2"/>
  <c r="H11" i="3"/>
  <c r="O11" i="4"/>
  <c r="N7" i="2"/>
  <c r="H7" i="2"/>
  <c r="E7" i="2"/>
  <c r="H7" i="3"/>
  <c r="O7" i="4"/>
  <c r="N10" i="2"/>
  <c r="H10" i="2"/>
  <c r="E10" i="2"/>
  <c r="H10" i="3"/>
  <c r="O10" i="4"/>
  <c r="N19" i="2"/>
  <c r="H19" i="2"/>
  <c r="E19" i="2"/>
  <c r="H19" i="3"/>
  <c r="O19" i="4"/>
  <c r="N51" i="2"/>
  <c r="H51" i="2"/>
  <c r="E51" i="2"/>
  <c r="H51" i="3"/>
  <c r="O51" i="4"/>
  <c r="N44" i="2"/>
  <c r="H44" i="2"/>
  <c r="E44" i="2"/>
  <c r="N39" i="2"/>
  <c r="H39" i="2"/>
  <c r="E39" i="2"/>
  <c r="N52" i="2"/>
  <c r="E52" i="2"/>
  <c r="H52" i="2"/>
  <c r="N3" i="2"/>
  <c r="H3" i="2"/>
  <c r="E3" i="2"/>
  <c r="N18" i="2"/>
  <c r="H18" i="2"/>
  <c r="E18" i="2"/>
  <c r="N28" i="2"/>
  <c r="H28" i="2"/>
  <c r="E28" i="2"/>
  <c r="N26" i="2"/>
  <c r="H26" i="2"/>
  <c r="E26" i="2"/>
  <c r="N46" i="2"/>
  <c r="H46" i="2"/>
  <c r="E46" i="2"/>
  <c r="N32" i="2"/>
  <c r="H32" i="2"/>
  <c r="E32" i="2"/>
  <c r="N53" i="2"/>
  <c r="H53" i="2"/>
  <c r="E53" i="2"/>
  <c r="N15" i="2"/>
  <c r="H15" i="2"/>
  <c r="E15" i="2"/>
  <c r="N49" i="2"/>
  <c r="H49" i="2"/>
  <c r="E49" i="2"/>
  <c r="N14" i="2"/>
  <c r="H14" i="2"/>
  <c r="E14" i="2"/>
  <c r="N30" i="2"/>
  <c r="H30" i="2"/>
  <c r="E30" i="2"/>
  <c r="N36" i="2"/>
  <c r="H36" i="2"/>
  <c r="E36" i="2"/>
  <c r="N5" i="2"/>
  <c r="H5" i="2"/>
  <c r="E5" i="2"/>
  <c r="N34" i="2"/>
  <c r="H34" i="2"/>
  <c r="E34" i="2"/>
  <c r="N40" i="2"/>
  <c r="H40" i="2"/>
  <c r="E40" i="2"/>
  <c r="N50" i="2"/>
  <c r="H50" i="2"/>
  <c r="E50" i="2"/>
  <c r="N16" i="2"/>
  <c r="H16" i="2"/>
  <c r="E16" i="2"/>
  <c r="N8" i="2"/>
  <c r="H8" i="2"/>
  <c r="E8" i="2"/>
  <c r="N6" i="2"/>
  <c r="H6" i="2"/>
  <c r="E6" i="2"/>
  <c r="N20" i="2"/>
  <c r="H20" i="2"/>
  <c r="E20" i="2"/>
  <c r="N23" i="2"/>
  <c r="H23" i="2"/>
  <c r="E23" i="2"/>
  <c r="N31" i="2"/>
  <c r="H31" i="2"/>
  <c r="E31" i="2"/>
  <c r="N29" i="2"/>
  <c r="H29" i="2"/>
  <c r="E29" i="2"/>
  <c r="N45" i="2"/>
  <c r="H45" i="2"/>
  <c r="E45" i="2"/>
  <c r="N21" i="2"/>
  <c r="H21" i="2"/>
  <c r="E21" i="2"/>
  <c r="N38" i="2"/>
  <c r="H38" i="2"/>
  <c r="E38" i="2"/>
  <c r="N33" i="2"/>
  <c r="H33" i="2"/>
  <c r="E33" i="2"/>
  <c r="H33" i="3"/>
  <c r="O44" i="3"/>
  <c r="H44" i="4"/>
  <c r="O39" i="3"/>
  <c r="H39" i="4"/>
  <c r="O52" i="3"/>
  <c r="H52" i="4"/>
  <c r="O3" i="3"/>
  <c r="H3" i="4"/>
  <c r="O18" i="3"/>
  <c r="H18" i="4"/>
  <c r="O28" i="3"/>
  <c r="H28" i="4"/>
  <c r="O26" i="3"/>
  <c r="H26" i="4"/>
  <c r="O46" i="3"/>
  <c r="H46" i="4"/>
  <c r="O32" i="3"/>
  <c r="H32" i="4"/>
  <c r="O53" i="3"/>
  <c r="H53" i="4"/>
  <c r="O15" i="3"/>
  <c r="H15" i="4"/>
  <c r="O49" i="3"/>
  <c r="H49" i="4"/>
  <c r="O14" i="3"/>
  <c r="H14" i="4"/>
  <c r="O30" i="3"/>
  <c r="H30" i="4"/>
  <c r="O36" i="3"/>
  <c r="H36" i="4"/>
  <c r="O5" i="3"/>
  <c r="H5" i="4"/>
  <c r="O34" i="3"/>
  <c r="H34" i="4"/>
  <c r="O40" i="3"/>
  <c r="H40" i="4"/>
  <c r="O50" i="3"/>
  <c r="H50" i="4"/>
  <c r="O16" i="3"/>
  <c r="H16" i="4"/>
  <c r="O8" i="3"/>
  <c r="H8" i="4"/>
  <c r="O6" i="3"/>
  <c r="H6" i="4"/>
  <c r="O20" i="3"/>
  <c r="H20" i="4"/>
  <c r="O23" i="3"/>
  <c r="H23" i="4"/>
  <c r="O31" i="3"/>
  <c r="H31" i="4"/>
  <c r="O29" i="3"/>
  <c r="H29" i="4"/>
  <c r="O45" i="3"/>
  <c r="H45" i="4"/>
  <c r="O21" i="3"/>
  <c r="H21" i="4"/>
  <c r="O38" i="3"/>
  <c r="H38" i="4"/>
  <c r="O33" i="3"/>
  <c r="H33" i="4"/>
  <c r="G43" i="2"/>
  <c r="C43" i="2"/>
  <c r="G9" i="2"/>
  <c r="C9" i="2"/>
  <c r="G47" i="2"/>
  <c r="C47" i="2"/>
  <c r="G48" i="2"/>
  <c r="C48" i="2"/>
  <c r="G54" i="2"/>
  <c r="C54" i="2"/>
  <c r="G22" i="2"/>
  <c r="C22" i="2"/>
  <c r="G41" i="2"/>
  <c r="C41" i="2"/>
  <c r="G25" i="2"/>
  <c r="C25" i="2"/>
  <c r="G11" i="2"/>
  <c r="C11" i="2"/>
  <c r="G37" i="2"/>
  <c r="C37" i="2"/>
  <c r="G13" i="2"/>
  <c r="C13" i="2"/>
  <c r="G17" i="2"/>
  <c r="C17" i="2"/>
  <c r="G27" i="2"/>
  <c r="C27" i="2"/>
  <c r="G42" i="2"/>
  <c r="C42" i="2"/>
  <c r="G12" i="2"/>
  <c r="C12" i="2"/>
  <c r="G35" i="2"/>
  <c r="C35" i="2"/>
  <c r="G4" i="2"/>
  <c r="C4" i="2"/>
  <c r="G24" i="2"/>
  <c r="C24" i="2"/>
  <c r="G7" i="2"/>
  <c r="C7" i="2"/>
  <c r="G10" i="2"/>
  <c r="C10" i="2"/>
  <c r="G19" i="2"/>
  <c r="C19" i="2"/>
  <c r="G51" i="2"/>
  <c r="C51" i="2"/>
  <c r="G44" i="2"/>
  <c r="C44" i="2"/>
  <c r="G39" i="2"/>
  <c r="C39" i="2"/>
  <c r="G52" i="2"/>
  <c r="C52" i="2"/>
  <c r="G3" i="2"/>
  <c r="C3" i="2"/>
  <c r="G18" i="2"/>
  <c r="C18" i="2"/>
  <c r="G28" i="2"/>
  <c r="C28" i="2"/>
  <c r="G26" i="2"/>
  <c r="C26" i="2"/>
  <c r="G46" i="2"/>
  <c r="C46" i="2"/>
  <c r="G32" i="2"/>
  <c r="C32" i="2"/>
  <c r="G53" i="2"/>
  <c r="C53" i="2"/>
  <c r="G15" i="2"/>
  <c r="C15" i="2"/>
  <c r="G49" i="2"/>
  <c r="C49" i="2"/>
  <c r="G14" i="2"/>
  <c r="C14" i="2"/>
  <c r="G30" i="2"/>
  <c r="C30" i="2"/>
  <c r="G36" i="2"/>
  <c r="C36" i="2"/>
  <c r="G5" i="2"/>
  <c r="C5" i="2"/>
  <c r="G34" i="2"/>
  <c r="C34" i="2"/>
  <c r="G40" i="2"/>
  <c r="C40" i="2"/>
  <c r="G50" i="2"/>
  <c r="C50" i="2"/>
  <c r="G16" i="2"/>
  <c r="C16" i="2"/>
  <c r="G8" i="2"/>
  <c r="C8" i="2"/>
  <c r="G6" i="2"/>
  <c r="C6" i="2"/>
  <c r="G20" i="2"/>
  <c r="C20" i="2"/>
  <c r="G23" i="2"/>
  <c r="C23" i="2"/>
  <c r="G31" i="2"/>
  <c r="C31" i="2"/>
  <c r="G29" i="2"/>
  <c r="C29" i="2"/>
  <c r="G45" i="2"/>
  <c r="C45" i="2"/>
  <c r="G21" i="2"/>
  <c r="C21" i="2"/>
  <c r="G38" i="2"/>
  <c r="C38" i="2"/>
  <c r="G33" i="2"/>
  <c r="C33" i="2"/>
  <c r="L37" i="2"/>
  <c r="J37" i="2"/>
  <c r="I37" i="3"/>
  <c r="F37" i="3"/>
  <c r="D37" i="3"/>
  <c r="C37" i="3"/>
  <c r="M37" i="4"/>
  <c r="K37" i="4"/>
  <c r="L13" i="2"/>
  <c r="J13" i="2"/>
  <c r="I13" i="3"/>
  <c r="F13" i="3"/>
  <c r="D13" i="3"/>
  <c r="C13" i="3"/>
  <c r="M13" i="4"/>
  <c r="K13" i="4"/>
  <c r="L43" i="2"/>
  <c r="J43" i="2"/>
  <c r="I43" i="3"/>
  <c r="F43" i="3"/>
  <c r="D43" i="3"/>
  <c r="C43" i="3"/>
  <c r="M43" i="4"/>
  <c r="K43" i="4"/>
  <c r="L17" i="2"/>
  <c r="J17" i="2"/>
  <c r="I17" i="3"/>
  <c r="F17" i="3"/>
  <c r="D17" i="3"/>
  <c r="C17" i="3"/>
  <c r="M17" i="4"/>
  <c r="K17" i="4"/>
  <c r="L9" i="2"/>
  <c r="J9" i="2"/>
  <c r="I9" i="3"/>
  <c r="F9" i="3"/>
  <c r="D9" i="3"/>
  <c r="C9" i="3"/>
  <c r="M9" i="4"/>
  <c r="K9" i="4"/>
  <c r="L47" i="2"/>
  <c r="J47" i="2"/>
  <c r="I47" i="3"/>
  <c r="F47" i="3"/>
  <c r="D47" i="3"/>
  <c r="C47" i="3"/>
  <c r="M47" i="4"/>
  <c r="K47" i="4"/>
  <c r="L27" i="2"/>
  <c r="J27" i="2"/>
  <c r="I27" i="3"/>
  <c r="F27" i="3"/>
  <c r="D27" i="3"/>
  <c r="C27" i="3"/>
  <c r="M27" i="4"/>
  <c r="K27" i="4"/>
  <c r="M51" i="4"/>
  <c r="K51" i="4"/>
  <c r="I44" i="3"/>
  <c r="F44" i="3"/>
  <c r="D44" i="3"/>
  <c r="C44" i="3"/>
  <c r="L39" i="2"/>
  <c r="J39" i="2"/>
  <c r="M39" i="4"/>
  <c r="K39" i="4"/>
  <c r="L52" i="2"/>
  <c r="J52" i="2"/>
  <c r="I52" i="3"/>
  <c r="F52" i="3"/>
  <c r="D52" i="3"/>
  <c r="C52" i="3"/>
  <c r="M52" i="4"/>
  <c r="K52" i="4"/>
  <c r="L3" i="2"/>
  <c r="J3" i="2"/>
  <c r="I3" i="3"/>
  <c r="F3" i="3"/>
  <c r="D3" i="3"/>
  <c r="C3" i="3"/>
  <c r="M3" i="4"/>
  <c r="K3" i="4"/>
  <c r="J18" i="2"/>
  <c r="L18" i="2"/>
  <c r="I18" i="3"/>
  <c r="F18" i="3"/>
  <c r="D18" i="3"/>
  <c r="C18" i="3"/>
  <c r="M18" i="4"/>
  <c r="K18" i="4"/>
  <c r="L28" i="2"/>
  <c r="J28" i="2"/>
  <c r="I28" i="3"/>
  <c r="F28" i="3"/>
  <c r="D28" i="3"/>
  <c r="C28" i="3"/>
  <c r="M28" i="4"/>
  <c r="K28" i="4"/>
  <c r="J26" i="2"/>
  <c r="L26" i="2"/>
  <c r="I26" i="3"/>
  <c r="F26" i="3"/>
  <c r="D26" i="3"/>
  <c r="C26" i="3"/>
  <c r="M26" i="4"/>
  <c r="K26" i="4"/>
  <c r="J46" i="2"/>
  <c r="L46" i="2"/>
  <c r="I46" i="3"/>
  <c r="F46" i="3"/>
  <c r="D46" i="3"/>
  <c r="C46" i="3"/>
  <c r="M46" i="4"/>
  <c r="K46" i="4"/>
  <c r="L32" i="2"/>
  <c r="J32" i="2"/>
  <c r="I32" i="3"/>
  <c r="F32" i="3"/>
  <c r="D32" i="3"/>
  <c r="C32" i="3"/>
  <c r="M32" i="4"/>
  <c r="K32" i="4"/>
  <c r="L53" i="2"/>
  <c r="J53" i="2"/>
  <c r="I53" i="3"/>
  <c r="F53" i="3"/>
  <c r="D53" i="3"/>
  <c r="C53" i="3"/>
  <c r="M53" i="4"/>
  <c r="K53" i="4"/>
  <c r="L15" i="2"/>
  <c r="J15" i="2"/>
  <c r="I15" i="3"/>
  <c r="F15" i="3"/>
  <c r="D15" i="3"/>
  <c r="C15" i="3"/>
  <c r="M15" i="4"/>
  <c r="K15" i="4"/>
  <c r="L49" i="2"/>
  <c r="J49" i="2"/>
  <c r="I49" i="3"/>
  <c r="F49" i="3"/>
  <c r="D49" i="3"/>
  <c r="C49" i="3"/>
  <c r="M49" i="4"/>
  <c r="K49" i="4"/>
  <c r="J14" i="2"/>
  <c r="L14" i="2"/>
  <c r="I14" i="3"/>
  <c r="F14" i="3"/>
  <c r="D14" i="3"/>
  <c r="C14" i="3"/>
  <c r="M14" i="4"/>
  <c r="K14" i="4"/>
  <c r="J30" i="2"/>
  <c r="L30" i="2"/>
  <c r="I30" i="3"/>
  <c r="F30" i="3"/>
  <c r="D30" i="3"/>
  <c r="C30" i="3"/>
  <c r="M30" i="4"/>
  <c r="K30" i="4"/>
  <c r="L36" i="2"/>
  <c r="J36" i="2"/>
  <c r="I36" i="3"/>
  <c r="F36" i="3"/>
  <c r="D36" i="3"/>
  <c r="C36" i="3"/>
  <c r="M36" i="4"/>
  <c r="K36" i="4"/>
  <c r="L5" i="2"/>
  <c r="J5" i="2"/>
  <c r="I5" i="3"/>
  <c r="F5" i="3"/>
  <c r="D5" i="3"/>
  <c r="C5" i="3"/>
  <c r="M5" i="4"/>
  <c r="K5" i="4"/>
  <c r="J34" i="2"/>
  <c r="L34" i="2"/>
  <c r="I34" i="3"/>
  <c r="F34" i="3"/>
  <c r="D34" i="3"/>
  <c r="C34" i="3"/>
  <c r="M34" i="4"/>
  <c r="K34" i="4"/>
  <c r="L40" i="2"/>
  <c r="J40" i="2"/>
  <c r="I40" i="3"/>
  <c r="F40" i="3"/>
  <c r="D40" i="3"/>
  <c r="C40" i="3"/>
  <c r="M40" i="4"/>
  <c r="K40" i="4"/>
  <c r="L50" i="2"/>
  <c r="J50" i="2"/>
  <c r="I50" i="3"/>
  <c r="F50" i="3"/>
  <c r="D50" i="3"/>
  <c r="C50" i="3"/>
  <c r="M50" i="4"/>
  <c r="K50" i="4"/>
  <c r="L16" i="2"/>
  <c r="J16" i="2"/>
  <c r="I16" i="3"/>
  <c r="F16" i="3"/>
  <c r="D16" i="3"/>
  <c r="C16" i="3"/>
  <c r="M16" i="4"/>
  <c r="K16" i="4"/>
  <c r="L8" i="2"/>
  <c r="J8" i="2"/>
  <c r="I8" i="3"/>
  <c r="F8" i="3"/>
  <c r="D8" i="3"/>
  <c r="C8" i="3"/>
  <c r="M8" i="4"/>
  <c r="K8" i="4"/>
  <c r="L6" i="2"/>
  <c r="J6" i="2"/>
  <c r="I6" i="3"/>
  <c r="F6" i="3"/>
  <c r="D6" i="3"/>
  <c r="C6" i="3"/>
  <c r="M6" i="4"/>
  <c r="K6" i="4"/>
  <c r="L20" i="2"/>
  <c r="J20" i="2"/>
  <c r="I20" i="3"/>
  <c r="F20" i="3"/>
  <c r="D20" i="3"/>
  <c r="C20" i="3"/>
  <c r="M20" i="4"/>
  <c r="K20" i="4"/>
  <c r="L23" i="2"/>
  <c r="J23" i="2"/>
  <c r="I23" i="3"/>
  <c r="F23" i="3"/>
  <c r="D23" i="3"/>
  <c r="C23" i="3"/>
  <c r="M23" i="4"/>
  <c r="K23" i="4"/>
  <c r="L31" i="2"/>
  <c r="J31" i="2"/>
  <c r="I31" i="3"/>
  <c r="F31" i="3"/>
  <c r="D31" i="3"/>
  <c r="C31" i="3"/>
  <c r="M31" i="4"/>
  <c r="K31" i="4"/>
  <c r="L29" i="2"/>
  <c r="J29" i="2"/>
  <c r="I29" i="3"/>
  <c r="F29" i="3"/>
  <c r="D29" i="3"/>
  <c r="C29" i="3"/>
  <c r="M29" i="4"/>
  <c r="K29" i="4"/>
  <c r="L45" i="2"/>
  <c r="J45" i="2"/>
  <c r="I45" i="3"/>
  <c r="F45" i="3"/>
  <c r="D45" i="3"/>
  <c r="C45" i="3"/>
  <c r="M45" i="4"/>
  <c r="K45" i="4"/>
  <c r="L21" i="2"/>
  <c r="J21" i="2"/>
  <c r="I21" i="3"/>
  <c r="F21" i="3"/>
  <c r="D21" i="3"/>
  <c r="C21" i="3"/>
  <c r="M21" i="4"/>
  <c r="K21" i="4"/>
  <c r="J38" i="2"/>
  <c r="L38" i="2"/>
  <c r="I38" i="3"/>
  <c r="F38" i="3"/>
  <c r="D38" i="3"/>
  <c r="C38" i="3"/>
  <c r="M38" i="4"/>
  <c r="K38" i="4"/>
  <c r="L33" i="2"/>
  <c r="J33" i="2"/>
  <c r="I33" i="3"/>
  <c r="F33" i="3"/>
  <c r="D33" i="3"/>
  <c r="C33" i="3"/>
  <c r="M33" i="4"/>
  <c r="K33" i="4"/>
  <c r="L48" i="2"/>
  <c r="J48" i="2"/>
  <c r="I48" i="3"/>
  <c r="F48" i="3"/>
  <c r="D48" i="3"/>
  <c r="C48" i="3"/>
  <c r="M48" i="4"/>
  <c r="K48" i="4"/>
  <c r="J42" i="2"/>
  <c r="L42" i="2"/>
  <c r="I42" i="3"/>
  <c r="F42" i="3"/>
  <c r="D42" i="3"/>
  <c r="C42" i="3"/>
  <c r="M42" i="4"/>
  <c r="K42" i="4"/>
  <c r="L54" i="2"/>
  <c r="J54" i="2"/>
  <c r="I54" i="3"/>
  <c r="F54" i="3"/>
  <c r="D54" i="3"/>
  <c r="C54" i="3"/>
  <c r="M54" i="4"/>
  <c r="K54" i="4"/>
  <c r="L12" i="2"/>
  <c r="J12" i="2"/>
  <c r="I12" i="3"/>
  <c r="F12" i="3"/>
  <c r="D12" i="3"/>
  <c r="C12" i="3"/>
  <c r="M12" i="4"/>
  <c r="K12" i="4"/>
  <c r="J22" i="2"/>
  <c r="L22" i="2"/>
  <c r="I22" i="3"/>
  <c r="F22" i="3"/>
  <c r="D22" i="3"/>
  <c r="C22" i="3"/>
  <c r="M22" i="4"/>
  <c r="K22" i="4"/>
  <c r="L35" i="2"/>
  <c r="J35" i="2"/>
  <c r="I35" i="3"/>
  <c r="F35" i="3"/>
  <c r="D35" i="3"/>
  <c r="C35" i="3"/>
  <c r="M35" i="4"/>
  <c r="K35" i="4"/>
  <c r="L4" i="2"/>
  <c r="J4" i="2"/>
  <c r="I4" i="3"/>
  <c r="F4" i="3"/>
  <c r="D4" i="3"/>
  <c r="C4" i="3"/>
  <c r="M4" i="4"/>
  <c r="K4" i="4"/>
  <c r="L41" i="2"/>
  <c r="J41" i="2"/>
  <c r="I41" i="3"/>
  <c r="F41" i="3"/>
  <c r="D41" i="3"/>
  <c r="C41" i="3"/>
  <c r="M41" i="4"/>
  <c r="K41" i="4"/>
  <c r="L24" i="2"/>
  <c r="J24" i="2"/>
  <c r="I24" i="3"/>
  <c r="F24" i="3"/>
  <c r="D24" i="3"/>
  <c r="C24" i="3"/>
  <c r="M24" i="4"/>
  <c r="K24" i="4"/>
  <c r="L25" i="2"/>
  <c r="J25" i="2"/>
  <c r="I25" i="3"/>
  <c r="F25" i="3"/>
  <c r="D25" i="3"/>
  <c r="C25" i="3"/>
  <c r="M25" i="4"/>
  <c r="K25" i="4"/>
  <c r="L11" i="2"/>
  <c r="J11" i="2"/>
  <c r="I11" i="3"/>
  <c r="F11" i="3"/>
  <c r="D11" i="3"/>
  <c r="C11" i="3"/>
  <c r="M11" i="4"/>
  <c r="K11" i="4"/>
  <c r="L7" i="2"/>
  <c r="J7" i="2"/>
  <c r="I7" i="3"/>
  <c r="F7" i="3"/>
  <c r="D7" i="3"/>
  <c r="C7" i="3"/>
  <c r="M7" i="4"/>
  <c r="K7" i="4"/>
  <c r="J10" i="2"/>
  <c r="L10" i="2"/>
  <c r="I10" i="3"/>
  <c r="F10" i="3"/>
  <c r="D10" i="3"/>
  <c r="C10" i="3"/>
  <c r="M10" i="4"/>
  <c r="K10" i="4"/>
  <c r="L19" i="2"/>
  <c r="J19" i="2"/>
  <c r="I19" i="3"/>
  <c r="F19" i="3"/>
  <c r="D19" i="3"/>
  <c r="C19" i="3"/>
  <c r="M19" i="4"/>
  <c r="K19" i="4"/>
  <c r="L51" i="2"/>
  <c r="J51" i="2"/>
  <c r="I51" i="3"/>
  <c r="F51" i="3"/>
  <c r="D51" i="3"/>
  <c r="C51" i="3"/>
  <c r="L44" i="2"/>
  <c r="J44" i="2"/>
  <c r="M44" i="4"/>
  <c r="K44" i="4"/>
  <c r="I39" i="3"/>
  <c r="F39" i="3"/>
  <c r="D39" i="3"/>
  <c r="C39" i="3"/>
  <c r="M37" i="3"/>
  <c r="K37" i="3"/>
  <c r="I37" i="4"/>
  <c r="F37" i="4"/>
  <c r="D37" i="4"/>
  <c r="C37" i="4"/>
  <c r="M13" i="3"/>
  <c r="K13" i="3"/>
  <c r="I13" i="4"/>
  <c r="F13" i="4"/>
  <c r="D13" i="4"/>
  <c r="C13" i="4"/>
  <c r="M43" i="3"/>
  <c r="K43" i="3"/>
  <c r="I43" i="4"/>
  <c r="F43" i="4"/>
  <c r="D43" i="4"/>
  <c r="C43" i="4"/>
  <c r="M17" i="3"/>
  <c r="K17" i="3"/>
  <c r="I17" i="4"/>
  <c r="F17" i="4"/>
  <c r="D17" i="4"/>
  <c r="C17" i="4"/>
  <c r="M9" i="3"/>
  <c r="K9" i="3"/>
  <c r="I9" i="4"/>
  <c r="F9" i="4"/>
  <c r="D9" i="4"/>
  <c r="C9" i="4"/>
  <c r="M47" i="3"/>
  <c r="K47" i="3"/>
  <c r="I47" i="4"/>
  <c r="F47" i="4"/>
  <c r="D47" i="4"/>
  <c r="C47" i="4"/>
  <c r="M27" i="3"/>
  <c r="K27" i="3"/>
  <c r="I27" i="4"/>
  <c r="F27" i="4"/>
  <c r="D27" i="4"/>
  <c r="C27" i="4"/>
  <c r="M48" i="3"/>
  <c r="K48" i="3"/>
  <c r="I48" i="4"/>
  <c r="F48" i="4"/>
  <c r="D48" i="4"/>
  <c r="C48" i="4"/>
  <c r="M42" i="3"/>
  <c r="K42" i="3"/>
  <c r="I42" i="4"/>
  <c r="F42" i="4"/>
  <c r="D42" i="4"/>
  <c r="C42" i="4"/>
  <c r="M54" i="3"/>
  <c r="K54" i="3"/>
  <c r="I54" i="4"/>
  <c r="F54" i="4"/>
  <c r="D54" i="4"/>
  <c r="C54" i="4"/>
  <c r="M12" i="3"/>
  <c r="K12" i="3"/>
  <c r="I12" i="4"/>
  <c r="F12" i="4"/>
  <c r="D12" i="4"/>
  <c r="C12" i="4"/>
  <c r="K22" i="3"/>
  <c r="M22" i="3"/>
  <c r="I22" i="4"/>
  <c r="F22" i="4"/>
  <c r="D22" i="4"/>
  <c r="C22" i="4"/>
  <c r="M35" i="3"/>
  <c r="K35" i="3"/>
  <c r="I35" i="4"/>
  <c r="F35" i="4"/>
  <c r="D35" i="4"/>
  <c r="C35" i="4"/>
  <c r="M4" i="3"/>
  <c r="K4" i="3"/>
  <c r="I4" i="4"/>
  <c r="F4" i="4"/>
  <c r="D4" i="4"/>
  <c r="C4" i="4"/>
  <c r="M41" i="3"/>
  <c r="K41" i="3"/>
  <c r="I41" i="4"/>
  <c r="F41" i="4"/>
  <c r="D41" i="4"/>
  <c r="C41" i="4"/>
  <c r="M24" i="3"/>
  <c r="K24" i="3"/>
  <c r="I24" i="4"/>
  <c r="F24" i="4"/>
  <c r="D24" i="4"/>
  <c r="C24" i="4"/>
  <c r="M25" i="3"/>
  <c r="K25" i="3"/>
  <c r="I25" i="4"/>
  <c r="F25" i="4"/>
  <c r="D25" i="4"/>
  <c r="C25" i="4"/>
  <c r="M11" i="3"/>
  <c r="K11" i="3"/>
  <c r="I11" i="4"/>
  <c r="F11" i="4"/>
  <c r="D11" i="4"/>
  <c r="C11" i="4"/>
  <c r="M7" i="3"/>
  <c r="K7" i="3"/>
  <c r="I7" i="4"/>
  <c r="F7" i="4"/>
  <c r="D7" i="4"/>
  <c r="C7" i="4"/>
  <c r="M10" i="3"/>
  <c r="K10" i="3"/>
  <c r="I10" i="4"/>
  <c r="F10" i="4"/>
  <c r="D10" i="4"/>
  <c r="C10" i="4"/>
  <c r="M19" i="3"/>
  <c r="K19" i="3"/>
  <c r="I19" i="4"/>
  <c r="F19" i="4"/>
  <c r="D19" i="4"/>
  <c r="C19" i="4"/>
  <c r="M51" i="3"/>
  <c r="K51" i="3"/>
  <c r="I51" i="4"/>
  <c r="F51" i="4"/>
  <c r="D51" i="4"/>
  <c r="C51" i="4"/>
  <c r="M44" i="3"/>
  <c r="K44" i="3"/>
  <c r="I44" i="4"/>
  <c r="F44" i="4"/>
  <c r="D44" i="4"/>
  <c r="C44" i="4"/>
  <c r="M39" i="3"/>
  <c r="K39" i="3"/>
  <c r="I39" i="4"/>
  <c r="F39" i="4"/>
  <c r="D39" i="4"/>
  <c r="C39" i="4"/>
  <c r="M52" i="3"/>
  <c r="K52" i="3"/>
  <c r="I52" i="4"/>
  <c r="F52" i="4"/>
  <c r="D52" i="4"/>
  <c r="C52" i="4"/>
  <c r="M3" i="3"/>
  <c r="K3" i="3"/>
  <c r="I3" i="4"/>
  <c r="F3" i="4"/>
  <c r="D3" i="4"/>
  <c r="C3" i="4"/>
  <c r="K18" i="3"/>
  <c r="M18" i="3"/>
  <c r="I18" i="4"/>
  <c r="F18" i="4"/>
  <c r="D18" i="4"/>
  <c r="C18" i="4"/>
  <c r="M28" i="3"/>
  <c r="K28" i="3"/>
  <c r="I28" i="4"/>
  <c r="F28" i="4"/>
  <c r="D28" i="4"/>
  <c r="C28" i="4"/>
  <c r="M26" i="3"/>
  <c r="K26" i="3"/>
  <c r="I26" i="4"/>
  <c r="F26" i="4"/>
  <c r="D26" i="4"/>
  <c r="C26" i="4"/>
  <c r="M46" i="3"/>
  <c r="K46" i="3"/>
  <c r="I46" i="4"/>
  <c r="F46" i="4"/>
  <c r="D46" i="4"/>
  <c r="C46" i="4"/>
  <c r="M32" i="3"/>
  <c r="K32" i="3"/>
  <c r="I32" i="4"/>
  <c r="F32" i="4"/>
  <c r="D32" i="4"/>
  <c r="C32" i="4"/>
  <c r="M53" i="3"/>
  <c r="K53" i="3"/>
  <c r="I53" i="4"/>
  <c r="F53" i="4"/>
  <c r="D53" i="4"/>
  <c r="C53" i="4"/>
  <c r="M15" i="3"/>
  <c r="K15" i="3"/>
  <c r="I15" i="4"/>
  <c r="F15" i="4"/>
  <c r="D15" i="4"/>
  <c r="C15" i="4"/>
  <c r="M49" i="3"/>
  <c r="K49" i="3"/>
  <c r="I49" i="4"/>
  <c r="F49" i="4"/>
  <c r="D49" i="4"/>
  <c r="C49" i="4"/>
  <c r="M14" i="3"/>
  <c r="K14" i="3"/>
  <c r="I14" i="4"/>
  <c r="F14" i="4"/>
  <c r="D14" i="4"/>
  <c r="C14" i="4"/>
  <c r="M30" i="3"/>
  <c r="K30" i="3"/>
  <c r="I30" i="4"/>
  <c r="F30" i="4"/>
  <c r="D30" i="4"/>
  <c r="C30" i="4"/>
  <c r="M36" i="3"/>
  <c r="K36" i="3"/>
  <c r="I36" i="4"/>
  <c r="F36" i="4"/>
  <c r="D36" i="4"/>
  <c r="C36" i="4"/>
  <c r="M5" i="3"/>
  <c r="K5" i="3"/>
  <c r="I5" i="4"/>
  <c r="F5" i="4"/>
  <c r="D5" i="4"/>
  <c r="C5" i="4"/>
  <c r="M34" i="3"/>
  <c r="K34" i="3"/>
  <c r="I34" i="4"/>
  <c r="F34" i="4"/>
  <c r="D34" i="4"/>
  <c r="C34" i="4"/>
  <c r="M40" i="3"/>
  <c r="K40" i="3"/>
  <c r="I40" i="4"/>
  <c r="F40" i="4"/>
  <c r="D40" i="4"/>
  <c r="C40" i="4"/>
  <c r="M50" i="3"/>
  <c r="K50" i="3"/>
  <c r="I50" i="4"/>
  <c r="F50" i="4"/>
  <c r="D50" i="4"/>
  <c r="C50" i="4"/>
  <c r="M16" i="3"/>
  <c r="K16" i="3"/>
  <c r="I16" i="4"/>
  <c r="F16" i="4"/>
  <c r="D16" i="4"/>
  <c r="C16" i="4"/>
  <c r="M8" i="3"/>
  <c r="K8" i="3"/>
  <c r="I8" i="4"/>
  <c r="F8" i="4"/>
  <c r="D8" i="4"/>
  <c r="C8" i="4"/>
  <c r="M6" i="3"/>
  <c r="K6" i="3"/>
  <c r="I6" i="4"/>
  <c r="F6" i="4"/>
  <c r="D6" i="4"/>
  <c r="C6" i="4"/>
  <c r="M20" i="3"/>
  <c r="K20" i="3"/>
  <c r="I20" i="4"/>
  <c r="F20" i="4"/>
  <c r="D20" i="4"/>
  <c r="C20" i="4"/>
  <c r="M23" i="3"/>
  <c r="K23" i="3"/>
  <c r="I23" i="4"/>
  <c r="F23" i="4"/>
  <c r="D23" i="4"/>
  <c r="C23" i="4"/>
  <c r="M31" i="3"/>
  <c r="K31" i="3"/>
  <c r="I31" i="4"/>
  <c r="F31" i="4"/>
  <c r="D31" i="4"/>
  <c r="C31" i="4"/>
  <c r="M29" i="3"/>
  <c r="K29" i="3"/>
  <c r="I29" i="4"/>
  <c r="F29" i="4"/>
  <c r="D29" i="4"/>
  <c r="C29" i="4"/>
  <c r="M45" i="3"/>
  <c r="K45" i="3"/>
  <c r="I45" i="4"/>
  <c r="F45" i="4"/>
  <c r="D45" i="4"/>
  <c r="C45" i="4"/>
  <c r="M21" i="3"/>
  <c r="K21" i="3"/>
  <c r="I21" i="4"/>
  <c r="F21" i="4"/>
  <c r="D21" i="4"/>
  <c r="C21" i="4"/>
  <c r="M38" i="3"/>
  <c r="K38" i="3"/>
  <c r="I38" i="4"/>
  <c r="F38" i="4"/>
  <c r="D38" i="4"/>
  <c r="C38" i="4"/>
  <c r="M33" i="3"/>
  <c r="K33" i="3"/>
  <c r="I33" i="4"/>
  <c r="F33" i="4"/>
  <c r="D33" i="4"/>
  <c r="C33" i="4"/>
</calcChain>
</file>

<file path=xl/sharedStrings.xml><?xml version="1.0" encoding="utf-8"?>
<sst xmlns="http://schemas.openxmlformats.org/spreadsheetml/2006/main" count="579" uniqueCount="179">
  <si>
    <t>Code</t>
  </si>
  <si>
    <t xml:space="preserve">State </t>
  </si>
  <si>
    <t>Total Population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</si>
  <si>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</si>
  <si>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</si>
  <si>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</si>
  <si>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</si>
  <si>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</si>
  <si>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</si>
  <si>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</si>
  <si>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</si>
  <si>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</si>
  <si>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</si>
  <si>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</si>
  <si>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</si>
  <si>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</si>
  <si>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</si>
  <si>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</si>
  <si>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</si>
  <si>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</si>
  <si>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</si>
  <si>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</si>
  <si>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</si>
  <si>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</si>
  <si>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</si>
  <si>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</si>
  <si>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</si>
  <si>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</si>
  <si>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</si>
  <si>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</si>
  <si>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</si>
  <si>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</si>
  <si>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</si>
  <si>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</si>
  <si>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</si>
  <si>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</si>
  <si>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</si>
  <si>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</si>
  <si>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</si>
  <si>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</si>
  <si>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</si>
  <si>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</si>
  <si>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</si>
  <si>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</si>
  <si>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</si>
  <si>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</si>
  <si>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</si>
  <si>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</si>
  <si>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</si>
  <si>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</si>
  <si>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</si>
  <si>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</si>
  <si>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</si>
  <si>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</si>
  <si>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</si>
  <si>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</si>
  <si>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</si>
  <si>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</si>
  <si>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</si>
  <si>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</si>
  <si>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</si>
  <si>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</si>
  <si>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</si>
  <si>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</si>
  <si>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</si>
  <si>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</si>
  <si>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</si>
  <si>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</si>
  <si>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</si>
  <si>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</si>
  <si>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</si>
  <si>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</si>
  <si>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</si>
  <si>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</si>
  <si>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</si>
  <si>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</si>
  <si>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</si>
  <si>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</si>
  <si>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</si>
  <si>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</si>
  <si>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</si>
  <si>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</si>
  <si>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</si>
  <si>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</si>
  <si>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</si>
  <si>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</si>
  <si>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</si>
  <si>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</si>
  <si>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</si>
  <si>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</si>
  <si>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</si>
  <si>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</si>
  <si>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</si>
  <si>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</si>
  <si>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</si>
  <si>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</si>
  <si>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</si>
  <si>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</si>
  <si>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</si>
  <si>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</si>
  <si>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</si>
  <si>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</si>
  <si>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</si>
  <si>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</si>
  <si>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</si>
  <si>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</si>
  <si>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</si>
  <si>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Program 4: SSI (Total)</t>
  </si>
  <si>
    <t>Program 4: SSI (Subgroup 1 - Elderly)</t>
  </si>
  <si>
    <t>Program 4: SSI (Subgroup 2 - Disabled)</t>
  </si>
  <si>
    <t xml:space="preserve">Potentially Eligible Population </t>
  </si>
  <si>
    <t xml:space="preserve">Eligible Population </t>
  </si>
  <si>
    <t>Recipients</t>
  </si>
  <si>
    <t>Expenditures</t>
  </si>
  <si>
    <t>Total Expenditures</t>
  </si>
  <si>
    <t>Population</t>
  </si>
  <si>
    <t>TOTAL (1)</t>
  </si>
  <si>
    <t>TOTAL (2)</t>
  </si>
  <si>
    <t>Spending Per Capita</t>
  </si>
  <si>
    <t>=</t>
  </si>
  <si>
    <t>Recipient Per Capita</t>
  </si>
  <si>
    <t>*</t>
  </si>
  <si>
    <t>Spending Per Recipient</t>
  </si>
  <si>
    <t>Recipients Per Capita</t>
  </si>
  <si>
    <t>Potentially Eligible Population Per Capita</t>
  </si>
  <si>
    <t>Eligible Population Per Potentially Elegible Population</t>
  </si>
  <si>
    <t xml:space="preserve">Recipient Per Eligible Population </t>
  </si>
  <si>
    <t>Subgroup 1: Elderly TOTAL (1)</t>
  </si>
  <si>
    <t>Share of Total Population</t>
  </si>
  <si>
    <t>Program</t>
  </si>
  <si>
    <t xml:space="preserve">Term </t>
  </si>
  <si>
    <t xml:space="preserve">Description </t>
  </si>
  <si>
    <t>Source</t>
  </si>
  <si>
    <t>Link</t>
  </si>
  <si>
    <t>Notes</t>
  </si>
  <si>
    <t>Potentially Eligible Population</t>
  </si>
  <si>
    <t>Eligible Population</t>
  </si>
  <si>
    <t>http://www.acf.hhs.gov/programs/ocs/resource/ssbg-2012-annual-report</t>
  </si>
  <si>
    <t>Average of total payments for calendar years 2011 and 2012 to the aged, blind, and disabled.</t>
  </si>
  <si>
    <r>
      <t xml:space="preserve">U.S. Social Security Administration, Office of Retirement and Disability Policy, </t>
    </r>
    <r>
      <rPr>
        <i/>
        <sz val="11"/>
        <color theme="1"/>
        <rFont val="Calibri"/>
        <family val="2"/>
        <scheme val="minor"/>
      </rPr>
      <t xml:space="preserve">Annual Statistical Supplmenet, 2013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Annual Statistical Supplement 2012</t>
    </r>
  </si>
  <si>
    <t>Ratios</t>
  </si>
  <si>
    <t>Spending per capita</t>
  </si>
  <si>
    <t>Program Expenditures/Population</t>
  </si>
  <si>
    <t>Recipients per capita</t>
  </si>
  <si>
    <t>Spending per recipient</t>
  </si>
  <si>
    <t>Program Expenditures/Recipients</t>
  </si>
  <si>
    <t>Potentially Eligible Population/Population</t>
  </si>
  <si>
    <t>Eligible Population Per Potentially Eligible Population</t>
  </si>
  <si>
    <t>Function of generosity of state eligibility rules</t>
  </si>
  <si>
    <t>Recipient per Eligible Population</t>
  </si>
  <si>
    <t>Recipients/Eligible Population</t>
  </si>
  <si>
    <t>Takeup rate, function of state outreach and application practices, as well as other internal conditions unique to each state.</t>
  </si>
  <si>
    <t>U.S. and state population</t>
  </si>
  <si>
    <t>http://trim3.urban.org/T3Welcome.php</t>
  </si>
  <si>
    <t>Urban Institute TRIM3 estimates, using CPS, 2-year average (2011 - 2012)</t>
  </si>
  <si>
    <t>We used 2011 - 2012 estimates to align with FY 2012 expenditure data. Margins of error are present.</t>
  </si>
  <si>
    <t>SSI (Total, all subgroups)</t>
  </si>
  <si>
    <t>The population of low-income elderly and disabled persons in the U.S. and each state, defined as having household income below 200% FPL</t>
  </si>
  <si>
    <t>The persons eligible for SSI under current state and federal eligibility rules, by state and U.S. total</t>
  </si>
  <si>
    <t>Urban Institute TRIM3 estimates, using CPS, 2-year average (CY 2011 and CY 2012)</t>
  </si>
  <si>
    <t>SSI recipients (average monthly number of recipients), by state and U.S. total</t>
  </si>
  <si>
    <t>Administrative data adjusted to match the TRIM3 and CPS eligibility universe, CY 2010</t>
  </si>
  <si>
    <t>SSI (Subgroup 1: Elderly)</t>
  </si>
  <si>
    <t>U.S. and state population age 65 and over</t>
  </si>
  <si>
    <t>The population of low-income elderly persons age 65 and over in the U.S. and each state, defined as having household income below 200% FPL</t>
  </si>
  <si>
    <t>Elderly persons age 65 and over eligible for SSI under current state and federal eligibility rules, by state and U.S. total</t>
  </si>
  <si>
    <t>SSI recipients age 65 and over (average monthly number of recipients), by state and U.S. total</t>
  </si>
  <si>
    <t>Average of total payments for calendar years 2011 and 2012 to the aged.</t>
  </si>
  <si>
    <t>SSI (Subgroup 2: Disabled)</t>
  </si>
  <si>
    <t>The population of low-income disabled persons in the U.S. and each state, defined as having household income below 200% FPL</t>
  </si>
  <si>
    <t>Disabled persons eligible for SSI under current state and federal eligibility rules, by state and U.S. total</t>
  </si>
  <si>
    <t>Disabled SSI recipients (average monthly number of recipients), by state and U.S. total</t>
  </si>
  <si>
    <t>Average of total payments for calendar years 2011 and 2012 to the blind and disabled.</t>
  </si>
  <si>
    <t>Program Recipients/Population</t>
  </si>
  <si>
    <t>Function of demographics, eligibility rules, and takeup rate. For subgroups, per capita refers is equivalent to per person in that subgroup.</t>
  </si>
  <si>
    <t>Function of how many people are enrolled and how much money is being spent per enrollee. For subgroups, per capita refers is equivalent to per person in that subgroup.</t>
  </si>
  <si>
    <t>Function of demographic conditions, i.e. the number of people who likely need services. For subgroups, per capita refers is equivalent to per person in that subgroup.</t>
  </si>
  <si>
    <t>Eligible Population/Potentially eligible population</t>
  </si>
  <si>
    <t>http://www.acf.hhs.gov/programs/ocs/resource/ssbg-2012-annual-report and http://www.ssa.gov/policy/docs/statcomps/supplement/2013/7b.html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</si>
</sst>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left"/>
    </xf>
    <xf numFmtId="164" fontId="0" fillId="0" borderId="4" xfId="1" applyNumberFormat="1" applyFont="1" applyBorder="1"/>
    <xf numFmtId="0" fontId="0" fillId="0" borderId="0" xfId="0" applyAlignment="1">
      <alignment horizontal="left"/>
    </xf>
    <xf numFmtId="0" fontId="0" fillId="0" borderId="8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5" xfId="1" applyNumberFormat="1" applyFont="1" applyBorder="1" applyAlignment="1">
      <alignment horizontal="center"/>
    </xf>
    <xf numFmtId="164" fontId="0" fillId="0" borderId="16" xfId="1" applyNumberFormat="1" applyFont="1" applyBorder="1"/>
    <xf numFmtId="165" fontId="0" fillId="0" borderId="17" xfId="1" applyNumberFormat="1" applyFont="1" applyBorder="1"/>
    <xf numFmtId="165" fontId="0" fillId="0" borderId="16" xfId="1" applyNumberFormat="1" applyFont="1" applyBorder="1"/>
    <xf numFmtId="164" fontId="0" fillId="0" borderId="0" xfId="1" applyNumberFormat="1" applyFont="1" applyBorder="1"/>
    <xf numFmtId="165" fontId="0" fillId="0" borderId="8" xfId="1" applyNumberFormat="1" applyFont="1" applyBorder="1"/>
    <xf numFmtId="165" fontId="0" fillId="0" borderId="0" xfId="1" applyNumberFormat="1" applyFont="1" applyBorder="1"/>
    <xf numFmtId="164" fontId="0" fillId="0" borderId="1" xfId="1" applyNumberFormat="1" applyFont="1" applyBorder="1"/>
    <xf numFmtId="165" fontId="0" fillId="0" borderId="11" xfId="1" applyNumberFormat="1" applyFont="1" applyBorder="1"/>
    <xf numFmtId="165" fontId="0" fillId="0" borderId="1" xfId="1" applyNumberFormat="1" applyFont="1" applyBorder="1"/>
    <xf numFmtId="164" fontId="0" fillId="0" borderId="0" xfId="1" applyNumberFormat="1" applyFo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166" fontId="3" fillId="0" borderId="15" xfId="1" applyNumberFormat="1" applyFont="1" applyBorder="1" applyAlignment="1">
      <alignment horizontal="center" wrapText="1"/>
    </xf>
    <xf numFmtId="165" fontId="3" fillId="0" borderId="15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165" fontId="0" fillId="0" borderId="18" xfId="1" applyNumberFormat="1" applyFont="1" applyBorder="1"/>
    <xf numFmtId="43" fontId="0" fillId="0" borderId="16" xfId="1" applyFont="1" applyBorder="1"/>
    <xf numFmtId="43" fontId="0" fillId="0" borderId="0" xfId="1" applyFont="1" applyBorder="1"/>
    <xf numFmtId="43" fontId="0" fillId="0" borderId="1" xfId="1" applyFont="1" applyBorder="1"/>
    <xf numFmtId="165" fontId="0" fillId="0" borderId="0" xfId="0" applyNumberFormat="1"/>
    <xf numFmtId="166" fontId="0" fillId="0" borderId="0" xfId="1" applyNumberFormat="1" applyFont="1"/>
    <xf numFmtId="0" fontId="3" fillId="0" borderId="21" xfId="0" applyFont="1" applyBorder="1" applyAlignment="1">
      <alignment horizontal="center"/>
    </xf>
    <xf numFmtId="44" fontId="3" fillId="0" borderId="15" xfId="0" applyNumberFormat="1" applyFont="1" applyBorder="1" applyAlignment="1">
      <alignment horizontal="center" wrapText="1"/>
    </xf>
    <xf numFmtId="44" fontId="0" fillId="0" borderId="16" xfId="1" applyNumberFormat="1" applyFont="1" applyBorder="1"/>
    <xf numFmtId="44" fontId="0" fillId="0" borderId="0" xfId="1" applyNumberFormat="1" applyFont="1" applyBorder="1"/>
    <xf numFmtId="44" fontId="0" fillId="0" borderId="1" xfId="1" applyNumberFormat="1" applyFont="1" applyBorder="1"/>
    <xf numFmtId="44" fontId="0" fillId="0" borderId="0" xfId="0" applyNumberFormat="1"/>
    <xf numFmtId="0" fontId="2" fillId="0" borderId="0" xfId="0" applyFont="1"/>
    <xf numFmtId="0" fontId="2" fillId="0" borderId="0" xfId="0" applyFont="1" applyAlignment="1"/>
    <xf numFmtId="0" fontId="0" fillId="0" borderId="16" xfId="0" applyBorder="1" applyAlignment="1"/>
    <xf numFmtId="0" fontId="0" fillId="0" borderId="16" xfId="0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164" fontId="3" fillId="0" borderId="14" xfId="1" applyNumberFormat="1" applyFont="1" applyBorder="1" applyAlignment="1">
      <alignment horizontal="center"/>
    </xf>
    <xf numFmtId="0" fontId="3" fillId="0" borderId="18" xfId="0" applyFont="1" applyBorder="1"/>
    <xf numFmtId="0" fontId="3" fillId="0" borderId="16" xfId="0" applyFont="1" applyBorder="1"/>
    <xf numFmtId="0" fontId="3" fillId="0" borderId="19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1" xfId="0" applyFont="1" applyBorder="1"/>
    <xf numFmtId="0" fontId="3" fillId="0" borderId="14" xfId="0" applyFont="1" applyBorder="1"/>
    <xf numFmtId="0" fontId="3" fillId="0" borderId="20" xfId="0" applyFont="1" applyBorder="1"/>
    <xf numFmtId="0" fontId="3" fillId="0" borderId="2" xfId="0" applyFont="1" applyBorder="1"/>
    <xf numFmtId="2" fontId="0" fillId="0" borderId="0" xfId="1" applyNumberFormat="1" applyFont="1" applyBorder="1"/>
    <xf numFmtId="2" fontId="0" fillId="0" borderId="16" xfId="1" applyNumberFormat="1" applyFont="1" applyBorder="1"/>
    <xf numFmtId="165" fontId="0" fillId="0" borderId="19" xfId="1" applyNumberFormat="1" applyFont="1" applyBorder="1"/>
    <xf numFmtId="165" fontId="0" fillId="0" borderId="10" xfId="1" applyNumberFormat="1" applyFont="1" applyBorder="1"/>
    <xf numFmtId="2" fontId="0" fillId="0" borderId="1" xfId="1" applyNumberFormat="1" applyFont="1" applyBorder="1"/>
    <xf numFmtId="165" fontId="3" fillId="0" borderId="14" xfId="0" applyNumberFormat="1" applyFont="1" applyBorder="1" applyAlignment="1">
      <alignment horizontal="center" wrapText="1"/>
    </xf>
    <xf numFmtId="165" fontId="3" fillId="0" borderId="4" xfId="0" applyNumberFormat="1" applyFont="1" applyBorder="1" applyAlignment="1">
      <alignment horizontal="center" wrapText="1"/>
    </xf>
    <xf numFmtId="165" fontId="3" fillId="0" borderId="18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2" fontId="0" fillId="0" borderId="17" xfId="1" applyNumberFormat="1" applyFont="1" applyBorder="1"/>
    <xf numFmtId="2" fontId="0" fillId="0" borderId="8" xfId="1" applyNumberFormat="1" applyFont="1" applyBorder="1"/>
    <xf numFmtId="2" fontId="0" fillId="0" borderId="11" xfId="1" applyNumberFormat="1" applyFont="1" applyBorder="1"/>
    <xf numFmtId="2" fontId="0" fillId="0" borderId="24" xfId="1" applyNumberFormat="1" applyFont="1" applyBorder="1"/>
    <xf numFmtId="2" fontId="0" fillId="0" borderId="4" xfId="1" applyNumberFormat="1" applyFont="1" applyBorder="1"/>
    <xf numFmtId="2" fontId="0" fillId="0" borderId="6" xfId="1" applyNumberFormat="1" applyFont="1" applyBorder="1"/>
    <xf numFmtId="2" fontId="0" fillId="0" borderId="7" xfId="1" applyNumberFormat="1" applyFont="1" applyBorder="1"/>
    <xf numFmtId="44" fontId="3" fillId="0" borderId="4" xfId="0" applyNumberFormat="1" applyFont="1" applyBorder="1" applyAlignment="1">
      <alignment horizontal="center" wrapText="1"/>
    </xf>
    <xf numFmtId="0" fontId="0" fillId="0" borderId="14" xfId="0" applyBorder="1"/>
    <xf numFmtId="0" fontId="0" fillId="0" borderId="20" xfId="0" applyBorder="1"/>
    <xf numFmtId="0" fontId="2" fillId="0" borderId="0" xfId="0" applyFont="1" applyAlignment="1">
      <alignment wrapText="1"/>
    </xf>
    <xf numFmtId="0" fontId="4" fillId="0" borderId="0" xfId="2" applyBorder="1" applyAlignment="1"/>
    <xf numFmtId="0" fontId="0" fillId="0" borderId="20" xfId="0" applyBorder="1" applyAlignment="1"/>
    <xf numFmtId="0" fontId="4" fillId="0" borderId="1" xfId="2" applyBorder="1"/>
    <xf numFmtId="0" fontId="4" fillId="0" borderId="2" xfId="2" applyBorder="1"/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TRIM%20Data%20Extract/State%20Weighted%20TRIM%20Counts%20(11-1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TRIM%20Eligibility%20and%20Participation%20Estimat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Public%20Welfare/SSI/SSI%20Expenditure%20and%20Recipien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SI - Totals"/>
      <sheetName val="Total Population"/>
      <sheetName val="Sheet1"/>
    </sheetNames>
    <sheetDataSet>
      <sheetData sheetId="0"/>
      <sheetData sheetId="1">
        <row r="3">
          <cell r="A3" t="str">
            <v>AK</v>
          </cell>
          <cell r="B3">
            <v>708722.4375</v>
          </cell>
          <cell r="C3">
            <v>64836.669990420298</v>
          </cell>
          <cell r="D3">
            <v>27621.8750305176</v>
          </cell>
          <cell r="E3">
            <v>49428.860010147051</v>
          </cell>
          <cell r="F3">
            <v>39844.809991836497</v>
          </cell>
          <cell r="G3">
            <v>9584.0500183105505</v>
          </cell>
        </row>
        <row r="4">
          <cell r="A4" t="str">
            <v>AL</v>
          </cell>
          <cell r="B4">
            <v>4790903</v>
          </cell>
          <cell r="C4">
            <v>640307.65386962902</v>
          </cell>
          <cell r="D4">
            <v>409382.24430847203</v>
          </cell>
          <cell r="E4">
            <v>409394.92955017061</v>
          </cell>
          <cell r="F4">
            <v>314780.90441894502</v>
          </cell>
          <cell r="G4">
            <v>94614.0251312256</v>
          </cell>
        </row>
        <row r="5">
          <cell r="A5" t="str">
            <v>AR</v>
          </cell>
          <cell r="B5">
            <v>2911529.5</v>
          </cell>
          <cell r="C5">
            <v>460180.83897781401</v>
          </cell>
          <cell r="D5">
            <v>227748.65488934499</v>
          </cell>
          <cell r="E5">
            <v>264970.6941947937</v>
          </cell>
          <cell r="F5">
            <v>215669.73920059201</v>
          </cell>
          <cell r="G5">
            <v>49300.954994201697</v>
          </cell>
        </row>
        <row r="6">
          <cell r="A6" t="str">
            <v>AZ</v>
          </cell>
          <cell r="B6">
            <v>6602664.5</v>
          </cell>
          <cell r="C6">
            <v>913421.02110242797</v>
          </cell>
          <cell r="D6">
            <v>287314.91107559198</v>
          </cell>
          <cell r="E6">
            <v>571704.76243209874</v>
          </cell>
          <cell r="F6">
            <v>504947.267368317</v>
          </cell>
          <cell r="G6">
            <v>66757.495063781695</v>
          </cell>
        </row>
        <row r="7">
          <cell r="A7" t="str">
            <v>CA</v>
          </cell>
          <cell r="B7">
            <v>37809516</v>
          </cell>
          <cell r="C7">
            <v>4419871.4515829096</v>
          </cell>
          <cell r="D7">
            <v>1494300.5487899799</v>
          </cell>
          <cell r="E7">
            <v>2920884.0597095517</v>
          </cell>
          <cell r="F7">
            <v>2506941.6701793699</v>
          </cell>
          <cell r="G7">
            <v>413942.389530182</v>
          </cell>
        </row>
        <row r="8">
          <cell r="A8" t="str">
            <v>CO</v>
          </cell>
          <cell r="B8">
            <v>5094064</v>
          </cell>
          <cell r="C8">
            <v>620611.07090854598</v>
          </cell>
          <cell r="D8">
            <v>158412.644805908</v>
          </cell>
          <cell r="E8">
            <v>406118.36533355701</v>
          </cell>
          <cell r="F8">
            <v>361527.795310974</v>
          </cell>
          <cell r="G8">
            <v>44590.570022583001</v>
          </cell>
        </row>
        <row r="9">
          <cell r="A9" t="str">
            <v>CT</v>
          </cell>
          <cell r="B9">
            <v>3519200</v>
          </cell>
          <cell r="C9">
            <v>508015.79908180202</v>
          </cell>
          <cell r="D9">
            <v>142496.21480846399</v>
          </cell>
          <cell r="E9">
            <v>361965.63398551918</v>
          </cell>
          <cell r="F9">
            <v>322326.784139633</v>
          </cell>
          <cell r="G9">
            <v>39638.849845886201</v>
          </cell>
        </row>
        <row r="10">
          <cell r="A10" t="str">
            <v>DC</v>
          </cell>
          <cell r="B10">
            <v>626302.5625</v>
          </cell>
          <cell r="C10">
            <v>76961.195088207707</v>
          </cell>
          <cell r="D10">
            <v>27077.659966111201</v>
          </cell>
          <cell r="E10">
            <v>46185.885045111187</v>
          </cell>
          <cell r="F10">
            <v>42813.610058844097</v>
          </cell>
          <cell r="G10">
            <v>3372.2749862670898</v>
          </cell>
        </row>
        <row r="11">
          <cell r="A11" t="str">
            <v>DE</v>
          </cell>
          <cell r="B11">
            <v>902240.9375</v>
          </cell>
          <cell r="C11">
            <v>141297.155246735</v>
          </cell>
          <cell r="D11">
            <v>47087.979924797997</v>
          </cell>
          <cell r="E11">
            <v>99668.875255227103</v>
          </cell>
          <cell r="F11">
            <v>85933.800275802598</v>
          </cell>
          <cell r="G11">
            <v>13735.0749794245</v>
          </cell>
        </row>
        <row r="12">
          <cell r="A12" t="str">
            <v>FL</v>
          </cell>
          <cell r="B12">
            <v>19097790</v>
          </cell>
          <cell r="C12">
            <v>3409778.65563107</v>
          </cell>
          <cell r="D12">
            <v>849657.45990562404</v>
          </cell>
          <cell r="E12">
            <v>2048622.601401329</v>
          </cell>
          <cell r="F12">
            <v>1784571.4964570999</v>
          </cell>
          <cell r="G12">
            <v>264051.10494422901</v>
          </cell>
        </row>
        <row r="13">
          <cell r="A13" t="str">
            <v>GA</v>
          </cell>
          <cell r="B13">
            <v>9677437</v>
          </cell>
          <cell r="C13">
            <v>1078984.03581715</v>
          </cell>
          <cell r="D13">
            <v>491651.60030508001</v>
          </cell>
          <cell r="E13">
            <v>709418.65018939995</v>
          </cell>
          <cell r="F13">
            <v>589144.41502857197</v>
          </cell>
          <cell r="G13">
            <v>120274.235160828</v>
          </cell>
        </row>
        <row r="14">
          <cell r="A14" t="str">
            <v>HI</v>
          </cell>
          <cell r="B14">
            <v>1347933.25</v>
          </cell>
          <cell r="C14">
            <v>204615.12494742899</v>
          </cell>
          <cell r="D14">
            <v>52695.425025939898</v>
          </cell>
          <cell r="E14">
            <v>138025.92486178869</v>
          </cell>
          <cell r="F14">
            <v>123096.459888339</v>
          </cell>
          <cell r="G14">
            <v>14929.4649734497</v>
          </cell>
        </row>
        <row r="15">
          <cell r="A15" t="str">
            <v>IA</v>
          </cell>
          <cell r="B15">
            <v>3023284</v>
          </cell>
          <cell r="C15">
            <v>413573.05347824103</v>
          </cell>
          <cell r="D15">
            <v>121775.99521184</v>
          </cell>
          <cell r="E15">
            <v>248926.86870956462</v>
          </cell>
          <cell r="F15">
            <v>222573.95852279701</v>
          </cell>
          <cell r="G15">
            <v>26352.9101867676</v>
          </cell>
        </row>
        <row r="16">
          <cell r="A16" t="str">
            <v>ID</v>
          </cell>
          <cell r="B16">
            <v>1581910.25</v>
          </cell>
          <cell r="C16">
            <v>231244.490507126</v>
          </cell>
          <cell r="D16">
            <v>46900.740051269502</v>
          </cell>
          <cell r="E16">
            <v>143502.74059867871</v>
          </cell>
          <cell r="F16">
            <v>130910.380552292</v>
          </cell>
          <cell r="G16">
            <v>12592.360046386701</v>
          </cell>
        </row>
        <row r="17">
          <cell r="A17" t="str">
            <v>IL</v>
          </cell>
          <cell r="B17">
            <v>12723810</v>
          </cell>
          <cell r="C17">
            <v>1739032.66630602</v>
          </cell>
          <cell r="D17">
            <v>509703.455037117</v>
          </cell>
          <cell r="E17">
            <v>1148844.925716877</v>
          </cell>
          <cell r="F17">
            <v>980154.13097810699</v>
          </cell>
          <cell r="G17">
            <v>168690.79473877</v>
          </cell>
        </row>
        <row r="18">
          <cell r="A18" t="str">
            <v>IN</v>
          </cell>
          <cell r="B18">
            <v>6350266.5</v>
          </cell>
          <cell r="C18">
            <v>922737.905601501</v>
          </cell>
          <cell r="D18">
            <v>334435.62118148798</v>
          </cell>
          <cell r="E18">
            <v>576425.2145004276</v>
          </cell>
          <cell r="F18">
            <v>497978.45449066203</v>
          </cell>
          <cell r="G18">
            <v>78446.760009765596</v>
          </cell>
        </row>
        <row r="19">
          <cell r="A19" t="str">
            <v>KS</v>
          </cell>
          <cell r="B19">
            <v>2824636</v>
          </cell>
          <cell r="C19">
            <v>413484.82900929498</v>
          </cell>
          <cell r="D19">
            <v>112691.45990419399</v>
          </cell>
          <cell r="E19">
            <v>292017.42438554746</v>
          </cell>
          <cell r="F19">
            <v>263652.92945861799</v>
          </cell>
          <cell r="G19">
            <v>28364.494926929499</v>
          </cell>
        </row>
        <row r="20">
          <cell r="A20" t="str">
            <v>KY</v>
          </cell>
          <cell r="B20">
            <v>4331883.5</v>
          </cell>
          <cell r="C20">
            <v>575503.94754028297</v>
          </cell>
          <cell r="D20">
            <v>284059.75988769502</v>
          </cell>
          <cell r="E20">
            <v>331336.67123413057</v>
          </cell>
          <cell r="F20">
            <v>259664.63134765599</v>
          </cell>
          <cell r="G20">
            <v>71672.039886474595</v>
          </cell>
        </row>
        <row r="21">
          <cell r="A21" t="str">
            <v>LA</v>
          </cell>
          <cell r="B21">
            <v>4486248</v>
          </cell>
          <cell r="C21">
            <v>611982.88819408405</v>
          </cell>
          <cell r="D21">
            <v>308942.26007843</v>
          </cell>
          <cell r="E21">
            <v>362370.9037475583</v>
          </cell>
          <cell r="F21">
            <v>292997.34387207002</v>
          </cell>
          <cell r="G21">
            <v>69373.559875488296</v>
          </cell>
        </row>
        <row r="22">
          <cell r="A22" t="str">
            <v>MA</v>
          </cell>
          <cell r="B22">
            <v>6549098.5</v>
          </cell>
          <cell r="C22">
            <v>963778.32689476002</v>
          </cell>
          <cell r="D22">
            <v>301398.29408645601</v>
          </cell>
          <cell r="E22">
            <v>618339.75294303871</v>
          </cell>
          <cell r="F22">
            <v>561316.55326652504</v>
          </cell>
          <cell r="G22">
            <v>57023.199676513701</v>
          </cell>
        </row>
        <row r="23">
          <cell r="A23" t="str">
            <v>MD</v>
          </cell>
          <cell r="B23">
            <v>5855553.5</v>
          </cell>
          <cell r="C23">
            <v>760816.00624561298</v>
          </cell>
          <cell r="D23">
            <v>197986.89033699001</v>
          </cell>
          <cell r="E23">
            <v>567947.70574283565</v>
          </cell>
          <cell r="F23">
            <v>500038.14061832399</v>
          </cell>
          <cell r="G23">
            <v>67909.565124511704</v>
          </cell>
        </row>
        <row r="24">
          <cell r="A24" t="str">
            <v>ME</v>
          </cell>
          <cell r="B24">
            <v>1330779.125</v>
          </cell>
          <cell r="C24">
            <v>207349.84061813401</v>
          </cell>
          <cell r="D24">
            <v>82666.569712400393</v>
          </cell>
          <cell r="E24">
            <v>133612.30014991781</v>
          </cell>
          <cell r="F24">
            <v>113364.165248871</v>
          </cell>
          <cell r="G24">
            <v>20248.1349010468</v>
          </cell>
        </row>
        <row r="25">
          <cell r="A25" t="str">
            <v>MI</v>
          </cell>
          <cell r="B25">
            <v>9721926</v>
          </cell>
          <cell r="C25">
            <v>1463097.9586181601</v>
          </cell>
          <cell r="D25">
            <v>548173.07539367699</v>
          </cell>
          <cell r="E25">
            <v>1008182.3271026619</v>
          </cell>
          <cell r="F25">
            <v>858123.49707031297</v>
          </cell>
          <cell r="G25">
            <v>150058.83003234901</v>
          </cell>
        </row>
        <row r="26">
          <cell r="A26" t="str">
            <v>MN</v>
          </cell>
          <cell r="B26">
            <v>5321087.5</v>
          </cell>
          <cell r="C26">
            <v>723000.13500118302</v>
          </cell>
          <cell r="D26">
            <v>180884.71962356599</v>
          </cell>
          <cell r="E26">
            <v>470507.55995559692</v>
          </cell>
          <cell r="F26">
            <v>424517.48994445801</v>
          </cell>
          <cell r="G26">
            <v>45990.070011138901</v>
          </cell>
        </row>
        <row r="27">
          <cell r="A27" t="str">
            <v>MO</v>
          </cell>
          <cell r="B27">
            <v>5930632</v>
          </cell>
          <cell r="C27">
            <v>866789.00481462502</v>
          </cell>
          <cell r="D27">
            <v>410682.43951225298</v>
          </cell>
          <cell r="E27">
            <v>584596.58483171498</v>
          </cell>
          <cell r="F27">
            <v>478266.11989641201</v>
          </cell>
          <cell r="G27">
            <v>106330.464935303</v>
          </cell>
        </row>
        <row r="28">
          <cell r="A28" t="str">
            <v>MS</v>
          </cell>
          <cell r="B28">
            <v>2914643</v>
          </cell>
          <cell r="C28">
            <v>402210.37940978998</v>
          </cell>
          <cell r="D28">
            <v>226030.45941162101</v>
          </cell>
          <cell r="E28">
            <v>229524.31510925258</v>
          </cell>
          <cell r="F28">
            <v>184072.825210571</v>
          </cell>
          <cell r="G28">
            <v>45451.489898681597</v>
          </cell>
        </row>
        <row r="29">
          <cell r="A29" t="str">
            <v>MT</v>
          </cell>
          <cell r="B29">
            <v>993469.9375</v>
          </cell>
          <cell r="C29">
            <v>176260.475473881</v>
          </cell>
          <cell r="D29">
            <v>43438.425020217903</v>
          </cell>
          <cell r="E29">
            <v>105305.60536193846</v>
          </cell>
          <cell r="F29">
            <v>96724.840377807603</v>
          </cell>
          <cell r="G29">
            <v>8580.7649841308594</v>
          </cell>
        </row>
        <row r="30">
          <cell r="A30" t="str">
            <v>NC</v>
          </cell>
          <cell r="B30">
            <v>9579359</v>
          </cell>
          <cell r="C30">
            <v>1408736.72899437</v>
          </cell>
          <cell r="D30">
            <v>491955.466022968</v>
          </cell>
          <cell r="E30">
            <v>793946.13493347098</v>
          </cell>
          <cell r="F30">
            <v>689883.60460662795</v>
          </cell>
          <cell r="G30">
            <v>104062.530326843</v>
          </cell>
        </row>
        <row r="31">
          <cell r="A31" t="str">
            <v>ND</v>
          </cell>
          <cell r="B31">
            <v>684371.8125</v>
          </cell>
          <cell r="C31">
            <v>86060.039920806899</v>
          </cell>
          <cell r="D31">
            <v>17864.505092620901</v>
          </cell>
          <cell r="E31">
            <v>55027.349960327134</v>
          </cell>
          <cell r="F31">
            <v>49597.2349128723</v>
          </cell>
          <cell r="G31">
            <v>5430.1150474548303</v>
          </cell>
        </row>
        <row r="32">
          <cell r="A32" t="str">
            <v>NE</v>
          </cell>
          <cell r="B32">
            <v>1837693.25</v>
          </cell>
          <cell r="C32">
            <v>247605.17969036099</v>
          </cell>
          <cell r="D32">
            <v>49097.640038490303</v>
          </cell>
          <cell r="E32">
            <v>168895.1147000794</v>
          </cell>
          <cell r="F32">
            <v>151732.82471060799</v>
          </cell>
          <cell r="G32">
            <v>17162.289989471399</v>
          </cell>
        </row>
        <row r="33">
          <cell r="A33" t="str">
            <v>NH</v>
          </cell>
          <cell r="B33">
            <v>1305608.75</v>
          </cell>
          <cell r="C33">
            <v>184991.24936771399</v>
          </cell>
          <cell r="D33">
            <v>50198.894877672203</v>
          </cell>
          <cell r="E33">
            <v>128804.9597225192</v>
          </cell>
          <cell r="F33">
            <v>111147.299707413</v>
          </cell>
          <cell r="G33">
            <v>17657.660015106201</v>
          </cell>
        </row>
        <row r="34">
          <cell r="A34" t="str">
            <v>NJ</v>
          </cell>
          <cell r="B34">
            <v>8688595</v>
          </cell>
          <cell r="C34">
            <v>1243529.9299087501</v>
          </cell>
          <cell r="D34">
            <v>344564.18017005897</v>
          </cell>
          <cell r="E34">
            <v>931717.776016235</v>
          </cell>
          <cell r="F34">
            <v>795312.37124824501</v>
          </cell>
          <cell r="G34">
            <v>136405.40476799</v>
          </cell>
        </row>
        <row r="35">
          <cell r="A35" t="str">
            <v>NM</v>
          </cell>
          <cell r="B35">
            <v>2053084.625</v>
          </cell>
          <cell r="C35">
            <v>311631.18022537202</v>
          </cell>
          <cell r="D35">
            <v>98449.225011825605</v>
          </cell>
          <cell r="E35">
            <v>181652.67489623983</v>
          </cell>
          <cell r="F35">
            <v>163484.29995727501</v>
          </cell>
          <cell r="G35">
            <v>18168.3749389648</v>
          </cell>
        </row>
        <row r="36">
          <cell r="A36" t="str">
            <v>NV</v>
          </cell>
          <cell r="B36">
            <v>2712010.25</v>
          </cell>
          <cell r="C36">
            <v>362402.34960055398</v>
          </cell>
          <cell r="D36">
            <v>93439.4049386978</v>
          </cell>
          <cell r="E36">
            <v>232757.02469968807</v>
          </cell>
          <cell r="F36">
            <v>205637.09471082699</v>
          </cell>
          <cell r="G36">
            <v>27119.929988861099</v>
          </cell>
        </row>
        <row r="37">
          <cell r="A37" t="str">
            <v>NY</v>
          </cell>
          <cell r="B37">
            <v>19334612</v>
          </cell>
          <cell r="C37">
            <v>2725793.0286655398</v>
          </cell>
          <cell r="D37">
            <v>946626.94867229497</v>
          </cell>
          <cell r="E37">
            <v>1687253.8043470378</v>
          </cell>
          <cell r="F37">
            <v>1443949.6750650399</v>
          </cell>
          <cell r="G37">
            <v>243304.129281998</v>
          </cell>
        </row>
        <row r="38">
          <cell r="A38" t="str">
            <v>OH</v>
          </cell>
          <cell r="B38">
            <v>11365413</v>
          </cell>
          <cell r="C38">
            <v>1729213.85997009</v>
          </cell>
          <cell r="D38">
            <v>625399.55972290004</v>
          </cell>
          <cell r="E38">
            <v>1080344.1934356689</v>
          </cell>
          <cell r="F38">
            <v>920438.54380798305</v>
          </cell>
          <cell r="G38">
            <v>159905.64962768601</v>
          </cell>
        </row>
        <row r="39">
          <cell r="A39" t="str">
            <v>OK</v>
          </cell>
          <cell r="B39">
            <v>3740748.75</v>
          </cell>
          <cell r="C39">
            <v>524083.880783081</v>
          </cell>
          <cell r="D39">
            <v>187681.64413070699</v>
          </cell>
          <cell r="E39">
            <v>359087.39466857922</v>
          </cell>
          <cell r="F39">
            <v>306605.36509704601</v>
          </cell>
          <cell r="G39">
            <v>52482.029571533203</v>
          </cell>
        </row>
        <row r="40">
          <cell r="A40" t="str">
            <v>OR</v>
          </cell>
          <cell r="B40">
            <v>3866663</v>
          </cell>
          <cell r="C40">
            <v>554830.52688598598</v>
          </cell>
          <cell r="D40">
            <v>191611.92497253401</v>
          </cell>
          <cell r="E40">
            <v>395336.41610145557</v>
          </cell>
          <cell r="F40">
            <v>332508.36117553699</v>
          </cell>
          <cell r="G40">
            <v>62828.054925918601</v>
          </cell>
        </row>
        <row r="41">
          <cell r="A41" t="str">
            <v>PA</v>
          </cell>
          <cell r="B41">
            <v>12703991</v>
          </cell>
          <cell r="C41">
            <v>1940215.2723255199</v>
          </cell>
          <cell r="D41">
            <v>655892.430753708</v>
          </cell>
          <cell r="E41">
            <v>1172036.0982284541</v>
          </cell>
          <cell r="F41">
            <v>1025385.957901</v>
          </cell>
          <cell r="G41">
            <v>146650.14032745399</v>
          </cell>
        </row>
        <row r="42">
          <cell r="A42" t="str">
            <v>RI</v>
          </cell>
          <cell r="B42">
            <v>1036982.0625</v>
          </cell>
          <cell r="C42">
            <v>161626.45945215199</v>
          </cell>
          <cell r="D42">
            <v>59421.170014262199</v>
          </cell>
          <cell r="E42">
            <v>107502.7747683526</v>
          </cell>
          <cell r="F42">
            <v>90902.854777813001</v>
          </cell>
          <cell r="G42">
            <v>16599.919990539602</v>
          </cell>
        </row>
        <row r="43">
          <cell r="A43" t="str">
            <v>SC</v>
          </cell>
          <cell r="B43">
            <v>4640401.5</v>
          </cell>
          <cell r="C43">
            <v>653612.35118484497</v>
          </cell>
          <cell r="D43">
            <v>330022.330623627</v>
          </cell>
          <cell r="E43">
            <v>406793.79372024519</v>
          </cell>
          <cell r="F43">
            <v>321580.04365920997</v>
          </cell>
          <cell r="G43">
            <v>85213.7500610352</v>
          </cell>
        </row>
        <row r="44">
          <cell r="A44" t="str">
            <v>SD</v>
          </cell>
          <cell r="B44">
            <v>818066.8125</v>
          </cell>
          <cell r="C44">
            <v>114600.51489257799</v>
          </cell>
          <cell r="D44">
            <v>25285.669990539602</v>
          </cell>
          <cell r="E44">
            <v>69551.549987792954</v>
          </cell>
          <cell r="F44">
            <v>64002.589958190903</v>
          </cell>
          <cell r="G44">
            <v>5548.9600296020499</v>
          </cell>
        </row>
        <row r="45">
          <cell r="A45" t="str">
            <v>TN</v>
          </cell>
          <cell r="B45">
            <v>6382458</v>
          </cell>
          <cell r="C45">
            <v>924799.960486889</v>
          </cell>
          <cell r="D45">
            <v>432517.34517574299</v>
          </cell>
          <cell r="E45">
            <v>561041.70899820398</v>
          </cell>
          <cell r="F45">
            <v>436247.57383298897</v>
          </cell>
          <cell r="G45">
            <v>124794.135165215</v>
          </cell>
        </row>
        <row r="46">
          <cell r="A46" t="str">
            <v>TX</v>
          </cell>
          <cell r="B46">
            <v>25852322</v>
          </cell>
          <cell r="C46">
            <v>2761840.5841164598</v>
          </cell>
          <cell r="D46">
            <v>1055106.72499275</v>
          </cell>
          <cell r="E46">
            <v>1721353.746346001</v>
          </cell>
          <cell r="F46">
            <v>1465587.2565979999</v>
          </cell>
          <cell r="G46">
            <v>255766.48974800101</v>
          </cell>
        </row>
        <row r="47">
          <cell r="A47" t="str">
            <v>UT</v>
          </cell>
          <cell r="B47">
            <v>2833688.5</v>
          </cell>
          <cell r="C47">
            <v>272925.33372497599</v>
          </cell>
          <cell r="D47">
            <v>85766.090082168594</v>
          </cell>
          <cell r="E47">
            <v>190827.34400081661</v>
          </cell>
          <cell r="F47">
            <v>158216.159088135</v>
          </cell>
          <cell r="G47">
            <v>32611.184912681601</v>
          </cell>
        </row>
        <row r="48">
          <cell r="A48" t="str">
            <v>VA</v>
          </cell>
          <cell r="B48">
            <v>7993450</v>
          </cell>
          <cell r="C48">
            <v>1065551.38171387</v>
          </cell>
          <cell r="D48">
            <v>291013.20504856098</v>
          </cell>
          <cell r="E48">
            <v>762613.03133773815</v>
          </cell>
          <cell r="F48">
            <v>683486.47629928601</v>
          </cell>
          <cell r="G48">
            <v>79126.555038452105</v>
          </cell>
        </row>
        <row r="49">
          <cell r="A49" t="str">
            <v>VT</v>
          </cell>
          <cell r="B49">
            <v>615791.0625</v>
          </cell>
          <cell r="C49">
            <v>99293.869215250001</v>
          </cell>
          <cell r="D49">
            <v>29939.174973249399</v>
          </cell>
          <cell r="E49">
            <v>62961.53462052346</v>
          </cell>
          <cell r="F49">
            <v>56370.3845922947</v>
          </cell>
          <cell r="G49">
            <v>6591.1500282287598</v>
          </cell>
        </row>
        <row r="50">
          <cell r="A50" t="str">
            <v>WA</v>
          </cell>
          <cell r="B50">
            <v>6845060</v>
          </cell>
          <cell r="C50">
            <v>873421.65393447899</v>
          </cell>
          <cell r="D50">
            <v>289345.43401288998</v>
          </cell>
          <cell r="E50">
            <v>638253.87235260021</v>
          </cell>
          <cell r="F50">
            <v>561278.86737823498</v>
          </cell>
          <cell r="G50">
            <v>76975.004974365205</v>
          </cell>
        </row>
        <row r="51">
          <cell r="A51" t="str">
            <v>WI</v>
          </cell>
          <cell r="B51">
            <v>5667320.5</v>
          </cell>
          <cell r="C51">
            <v>794683.472226143</v>
          </cell>
          <cell r="D51">
            <v>237989.219779968</v>
          </cell>
          <cell r="E51">
            <v>538336.19192123413</v>
          </cell>
          <cell r="F51">
            <v>470847.79189682001</v>
          </cell>
          <cell r="G51">
            <v>67488.400024414106</v>
          </cell>
        </row>
        <row r="52">
          <cell r="A52" t="str">
            <v>WV</v>
          </cell>
          <cell r="B52">
            <v>1815753.375</v>
          </cell>
          <cell r="C52">
            <v>273353.57473373401</v>
          </cell>
          <cell r="D52">
            <v>183102.519747257</v>
          </cell>
          <cell r="E52">
            <v>180004.77487182611</v>
          </cell>
          <cell r="F52">
            <v>136207.209701538</v>
          </cell>
          <cell r="G52">
            <v>43797.5651702881</v>
          </cell>
        </row>
        <row r="53">
          <cell r="A53" t="str">
            <v>WY</v>
          </cell>
          <cell r="B53">
            <v>570742.375</v>
          </cell>
          <cell r="C53">
            <v>72547.194742202802</v>
          </cell>
          <cell r="D53">
            <v>20328.989930391301</v>
          </cell>
          <cell r="E53">
            <v>49318.654765367508</v>
          </cell>
          <cell r="F53">
            <v>43835.564805984497</v>
          </cell>
          <cell r="G53">
            <v>5483.08995938301</v>
          </cell>
        </row>
        <row r="54">
          <cell r="A54" t="str">
            <v>US</v>
          </cell>
          <cell r="B54">
            <v>309971717.625</v>
          </cell>
          <cell r="C54">
            <v>42397092.156718552</v>
          </cell>
          <cell r="D54">
            <v>14717837.082060931</v>
          </cell>
          <cell r="E54">
            <v>27323248.061458893</v>
          </cell>
          <cell r="F54">
            <v>23440199.618662778</v>
          </cell>
          <cell r="G54">
            <v>3883048.4427961144</v>
          </cell>
        </row>
      </sheetData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DF"/>
      <sheetName val="CCDF - Totals"/>
      <sheetName val="SSI-elderly"/>
      <sheetName val="SSI-disabled"/>
      <sheetName val="SSI - Totals"/>
      <sheetName val="TANF"/>
      <sheetName val="TANF - Totals"/>
      <sheetName val="Mcd-children"/>
      <sheetName val="Mcd-adults"/>
      <sheetName val="Mcd-disabled"/>
      <sheetName val="Mcd-elderly"/>
      <sheetName val="Medicaid - Totals"/>
      <sheetName val="Notes"/>
    </sheetNames>
    <sheetDataSet>
      <sheetData sheetId="0"/>
      <sheetData sheetId="1"/>
      <sheetData sheetId="2"/>
      <sheetData sheetId="3"/>
      <sheetData sheetId="4">
        <row r="4">
          <cell r="A4" t="str">
            <v>Alabama</v>
          </cell>
          <cell r="B4">
            <v>203415</v>
          </cell>
          <cell r="C4">
            <v>142533.80083589075</v>
          </cell>
          <cell r="D4">
            <v>36449.5</v>
          </cell>
          <cell r="E4">
            <v>28246.953514648696</v>
          </cell>
          <cell r="F4">
            <v>166965.5</v>
          </cell>
          <cell r="G4">
            <v>114286.84732124206</v>
          </cell>
        </row>
        <row r="5">
          <cell r="A5" t="str">
            <v>Alaska</v>
          </cell>
          <cell r="B5">
            <v>22761</v>
          </cell>
          <cell r="C5">
            <v>11642.089429448344</v>
          </cell>
          <cell r="D5">
            <v>9588.5</v>
          </cell>
          <cell r="E5">
            <v>3146.1506115881539</v>
          </cell>
          <cell r="F5">
            <v>13172.5</v>
          </cell>
          <cell r="G5">
            <v>8495.9388178601912</v>
          </cell>
        </row>
        <row r="6">
          <cell r="A6" t="str">
            <v>Arizona</v>
          </cell>
          <cell r="B6">
            <v>206004.5</v>
          </cell>
          <cell r="C6">
            <v>91037.230256885872</v>
          </cell>
          <cell r="D6">
            <v>75146.5</v>
          </cell>
          <cell r="E6">
            <v>26100.998376778411</v>
          </cell>
          <cell r="F6">
            <v>130858</v>
          </cell>
          <cell r="G6">
            <v>64936.231880107458</v>
          </cell>
        </row>
        <row r="7">
          <cell r="A7" t="str">
            <v>Arkansas</v>
          </cell>
          <cell r="B7">
            <v>149410</v>
          </cell>
          <cell r="C7">
            <v>79840.21782235209</v>
          </cell>
          <cell r="D7">
            <v>39791</v>
          </cell>
          <cell r="E7">
            <v>14896.247645928395</v>
          </cell>
          <cell r="F7">
            <v>109619</v>
          </cell>
          <cell r="G7">
            <v>64943.970176423689</v>
          </cell>
        </row>
        <row r="8">
          <cell r="A8" t="str">
            <v>California</v>
          </cell>
          <cell r="B8">
            <v>1532345</v>
          </cell>
          <cell r="C8">
            <v>1143831.1769092388</v>
          </cell>
          <cell r="D8">
            <v>703517.5</v>
          </cell>
          <cell r="E8">
            <v>533552.49782346433</v>
          </cell>
          <cell r="F8">
            <v>828827.5</v>
          </cell>
          <cell r="G8">
            <v>610278.67908577446</v>
          </cell>
        </row>
        <row r="9">
          <cell r="A9" t="str">
            <v>Colorado</v>
          </cell>
          <cell r="B9">
            <v>126415.5</v>
          </cell>
          <cell r="C9">
            <v>59487.516025887438</v>
          </cell>
          <cell r="D9">
            <v>54091.5</v>
          </cell>
          <cell r="E9">
            <v>15630.537906096672</v>
          </cell>
          <cell r="F9">
            <v>72324</v>
          </cell>
          <cell r="G9">
            <v>43856.978119790765</v>
          </cell>
        </row>
        <row r="10">
          <cell r="A10" t="str">
            <v>Connecticut</v>
          </cell>
          <cell r="B10">
            <v>121038.5</v>
          </cell>
          <cell r="C10">
            <v>51056.690161001905</v>
          </cell>
          <cell r="D10">
            <v>49229</v>
          </cell>
          <cell r="E10">
            <v>13516.383307581351</v>
          </cell>
          <cell r="F10">
            <v>71809.5</v>
          </cell>
          <cell r="G10">
            <v>37540.306853420552</v>
          </cell>
        </row>
        <row r="11">
          <cell r="A11" t="str">
            <v>Delaware</v>
          </cell>
          <cell r="B11">
            <v>25542</v>
          </cell>
          <cell r="C11">
            <v>12343.382935296746</v>
          </cell>
          <cell r="D11">
            <v>6341.5</v>
          </cell>
          <cell r="E11">
            <v>2486.8275120186267</v>
          </cell>
          <cell r="F11">
            <v>19200.5</v>
          </cell>
          <cell r="G11">
            <v>9856.5554232781196</v>
          </cell>
        </row>
        <row r="12">
          <cell r="A12" t="str">
            <v>District of Columbia</v>
          </cell>
          <cell r="B12">
            <v>29524.5</v>
          </cell>
          <cell r="C12">
            <v>21239.63970487284</v>
          </cell>
          <cell r="D12">
            <v>11268.5</v>
          </cell>
          <cell r="E12">
            <v>4152.6305299734277</v>
          </cell>
          <cell r="F12">
            <v>18256</v>
          </cell>
          <cell r="G12">
            <v>17087.009174899413</v>
          </cell>
        </row>
        <row r="13">
          <cell r="A13" t="str">
            <v>Florida</v>
          </cell>
          <cell r="B13">
            <v>626605</v>
          </cell>
          <cell r="C13">
            <v>405861.13856207428</v>
          </cell>
          <cell r="D13">
            <v>288782</v>
          </cell>
          <cell r="E13">
            <v>161796.301400884</v>
          </cell>
          <cell r="F13">
            <v>337823</v>
          </cell>
          <cell r="G13">
            <v>244064.83716119028</v>
          </cell>
        </row>
        <row r="14">
          <cell r="A14" t="str">
            <v>Georgia</v>
          </cell>
          <cell r="B14">
            <v>302758.5</v>
          </cell>
          <cell r="C14">
            <v>194059.09152346186</v>
          </cell>
          <cell r="D14">
            <v>56784.5</v>
          </cell>
          <cell r="E14">
            <v>48831.620571516236</v>
          </cell>
          <cell r="F14">
            <v>245974</v>
          </cell>
          <cell r="G14">
            <v>145227.47095194561</v>
          </cell>
        </row>
        <row r="15">
          <cell r="A15" t="str">
            <v>Hawaii</v>
          </cell>
          <cell r="B15">
            <v>43951.5</v>
          </cell>
          <cell r="C15">
            <v>22974.947972441103</v>
          </cell>
          <cell r="D15">
            <v>17850.5</v>
          </cell>
          <cell r="E15">
            <v>8333.878068631715</v>
          </cell>
          <cell r="F15">
            <v>26101</v>
          </cell>
          <cell r="G15">
            <v>14641.069903809388</v>
          </cell>
        </row>
        <row r="16">
          <cell r="A16" t="str">
            <v>Idaho</v>
          </cell>
          <cell r="B16">
            <v>35567</v>
          </cell>
          <cell r="C16">
            <v>23096.854899095706</v>
          </cell>
          <cell r="D16">
            <v>12738.5</v>
          </cell>
          <cell r="E16">
            <v>3800.3609921074221</v>
          </cell>
          <cell r="F16">
            <v>22828.5</v>
          </cell>
          <cell r="G16">
            <v>19296.493906988282</v>
          </cell>
        </row>
        <row r="17">
          <cell r="A17" t="str">
            <v>Illinois</v>
          </cell>
          <cell r="B17">
            <v>358668</v>
          </cell>
          <cell r="C17">
            <v>227768.34137181262</v>
          </cell>
          <cell r="D17">
            <v>119886.5</v>
          </cell>
          <cell r="E17">
            <v>59294.399216797807</v>
          </cell>
          <cell r="F17">
            <v>238781.5</v>
          </cell>
          <cell r="G17">
            <v>168473.94215501481</v>
          </cell>
        </row>
        <row r="18">
          <cell r="A18" t="str">
            <v>Indiana</v>
          </cell>
          <cell r="B18">
            <v>179478</v>
          </cell>
          <cell r="C18">
            <v>95335.338156607118</v>
          </cell>
          <cell r="D18">
            <v>35943.5</v>
          </cell>
          <cell r="E18">
            <v>12784.259599809708</v>
          </cell>
          <cell r="F18">
            <v>143534.5</v>
          </cell>
          <cell r="G18">
            <v>82551.078556797409</v>
          </cell>
        </row>
        <row r="19">
          <cell r="A19" t="str">
            <v>Iowa</v>
          </cell>
          <cell r="B19">
            <v>72222</v>
          </cell>
          <cell r="C19">
            <v>40222.286840285742</v>
          </cell>
          <cell r="D19">
            <v>15516</v>
          </cell>
          <cell r="E19">
            <v>6716.0827675272885</v>
          </cell>
          <cell r="F19">
            <v>56706</v>
          </cell>
          <cell r="G19">
            <v>33506.204072758454</v>
          </cell>
        </row>
        <row r="20">
          <cell r="A20" t="str">
            <v>Kansas</v>
          </cell>
          <cell r="B20">
            <v>59682.5</v>
          </cell>
          <cell r="C20">
            <v>37675.493020601236</v>
          </cell>
          <cell r="D20">
            <v>15353</v>
          </cell>
          <cell r="E20">
            <v>6569.629960100161</v>
          </cell>
          <cell r="F20">
            <v>44329.5</v>
          </cell>
          <cell r="G20">
            <v>31105.863060501073</v>
          </cell>
        </row>
        <row r="21">
          <cell r="A21" t="str">
            <v>Kentucky</v>
          </cell>
          <cell r="B21">
            <v>192972</v>
          </cell>
          <cell r="C21">
            <v>159223.41059947992</v>
          </cell>
          <cell r="D21">
            <v>57153</v>
          </cell>
          <cell r="E21">
            <v>31109.120058135697</v>
          </cell>
          <cell r="F21">
            <v>135819</v>
          </cell>
          <cell r="G21">
            <v>128114.29054134422</v>
          </cell>
        </row>
        <row r="22">
          <cell r="A22" t="str">
            <v>Louisiana</v>
          </cell>
          <cell r="B22">
            <v>198389.5</v>
          </cell>
          <cell r="C22">
            <v>139455.70510553342</v>
          </cell>
          <cell r="D22">
            <v>50609.5</v>
          </cell>
          <cell r="E22">
            <v>30875.865656167753</v>
          </cell>
          <cell r="F22">
            <v>147780</v>
          </cell>
          <cell r="G22">
            <v>108579.83944936565</v>
          </cell>
        </row>
        <row r="23">
          <cell r="A23" t="str">
            <v>Maine</v>
          </cell>
          <cell r="B23">
            <v>45550.5</v>
          </cell>
          <cell r="C23">
            <v>32732.197440295102</v>
          </cell>
          <cell r="D23">
            <v>8082.5</v>
          </cell>
          <cell r="E23">
            <v>5431.8487493407356</v>
          </cell>
          <cell r="F23">
            <v>37468</v>
          </cell>
          <cell r="G23">
            <v>27300.348690954364</v>
          </cell>
        </row>
        <row r="24">
          <cell r="A24" t="str">
            <v>Maryland</v>
          </cell>
          <cell r="B24">
            <v>133750</v>
          </cell>
          <cell r="C24">
            <v>92705.027037993626</v>
          </cell>
          <cell r="D24">
            <v>55936</v>
          </cell>
          <cell r="E24">
            <v>24415.322127831201</v>
          </cell>
          <cell r="F24">
            <v>77814</v>
          </cell>
          <cell r="G24">
            <v>68289.704910162429</v>
          </cell>
        </row>
        <row r="25">
          <cell r="A25" t="str">
            <v>Massachusetts</v>
          </cell>
          <cell r="B25">
            <v>261067.5</v>
          </cell>
          <cell r="C25">
            <v>163557.19338568061</v>
          </cell>
          <cell r="D25">
            <v>99953</v>
          </cell>
          <cell r="E25">
            <v>47185.489100451843</v>
          </cell>
          <cell r="F25">
            <v>161114.5</v>
          </cell>
          <cell r="G25">
            <v>116371.70428522876</v>
          </cell>
        </row>
        <row r="26">
          <cell r="A26" t="str">
            <v>Michigan</v>
          </cell>
          <cell r="B26">
            <v>329030</v>
          </cell>
          <cell r="C26">
            <v>225722.99409476915</v>
          </cell>
          <cell r="D26">
            <v>89227.5</v>
          </cell>
          <cell r="E26">
            <v>39863.45834629095</v>
          </cell>
          <cell r="F26">
            <v>239802.5</v>
          </cell>
          <cell r="G26">
            <v>185859.5357484782</v>
          </cell>
        </row>
        <row r="27">
          <cell r="A27" t="str">
            <v>Minnesota</v>
          </cell>
          <cell r="B27">
            <v>129605</v>
          </cell>
          <cell r="C27">
            <v>75762.067231937166</v>
          </cell>
          <cell r="D27">
            <v>39711</v>
          </cell>
          <cell r="E27">
            <v>18904.747055223328</v>
          </cell>
          <cell r="F27">
            <v>89894</v>
          </cell>
          <cell r="G27">
            <v>56857.320176713838</v>
          </cell>
        </row>
        <row r="28">
          <cell r="A28" t="str">
            <v>Mississippi</v>
          </cell>
          <cell r="B28">
            <v>154839</v>
          </cell>
          <cell r="C28">
            <v>99853.101688468611</v>
          </cell>
          <cell r="D28">
            <v>34367.5</v>
          </cell>
          <cell r="E28">
            <v>23982.301008159873</v>
          </cell>
          <cell r="F28">
            <v>120471.5</v>
          </cell>
          <cell r="G28">
            <v>75870.800680308734</v>
          </cell>
        </row>
        <row r="29">
          <cell r="A29" t="str">
            <v>Missouri</v>
          </cell>
          <cell r="B29">
            <v>206958</v>
          </cell>
          <cell r="C29">
            <v>112349.96094691822</v>
          </cell>
          <cell r="D29">
            <v>33399</v>
          </cell>
          <cell r="E29">
            <v>18481.957997162754</v>
          </cell>
          <cell r="F29">
            <v>173559</v>
          </cell>
          <cell r="G29">
            <v>93868.002949755464</v>
          </cell>
        </row>
        <row r="30">
          <cell r="A30" t="str">
            <v>Montana</v>
          </cell>
          <cell r="B30">
            <v>28059.5</v>
          </cell>
          <cell r="C30">
            <v>15399.674206930584</v>
          </cell>
          <cell r="D30">
            <v>9806.5</v>
          </cell>
          <cell r="E30">
            <v>2795.2533901272809</v>
          </cell>
          <cell r="F30">
            <v>18253</v>
          </cell>
          <cell r="G30">
            <v>12604.420816803304</v>
          </cell>
        </row>
        <row r="31">
          <cell r="A31" t="str">
            <v>Nebraska</v>
          </cell>
          <cell r="B31">
            <v>30911</v>
          </cell>
          <cell r="C31">
            <v>22203.56462267007</v>
          </cell>
          <cell r="D31">
            <v>10770</v>
          </cell>
          <cell r="E31">
            <v>4012.7978929230649</v>
          </cell>
          <cell r="F31">
            <v>20141</v>
          </cell>
          <cell r="G31">
            <v>18190.766729747003</v>
          </cell>
        </row>
        <row r="32">
          <cell r="A32" t="str">
            <v>Nevada</v>
          </cell>
          <cell r="B32">
            <v>66276</v>
          </cell>
          <cell r="C32">
            <v>35342.645594407615</v>
          </cell>
          <cell r="D32">
            <v>27184</v>
          </cell>
          <cell r="E32">
            <v>11162.574245478627</v>
          </cell>
          <cell r="F32">
            <v>39092</v>
          </cell>
          <cell r="G32">
            <v>24180.071348928985</v>
          </cell>
        </row>
        <row r="33">
          <cell r="A33" t="str">
            <v>New Hampshire</v>
          </cell>
          <cell r="B33">
            <v>25963.5</v>
          </cell>
          <cell r="C33">
            <v>16315.396898300081</v>
          </cell>
          <cell r="D33">
            <v>9120</v>
          </cell>
          <cell r="E33">
            <v>2073.479600779724</v>
          </cell>
          <cell r="F33">
            <v>16843.5</v>
          </cell>
          <cell r="G33">
            <v>14241.917297520358</v>
          </cell>
        </row>
        <row r="34">
          <cell r="A34" t="str">
            <v>New Jersey</v>
          </cell>
          <cell r="B34">
            <v>217457.5</v>
          </cell>
          <cell r="C34">
            <v>145608.51731479572</v>
          </cell>
          <cell r="D34">
            <v>94497</v>
          </cell>
          <cell r="E34">
            <v>53146.695791308601</v>
          </cell>
          <cell r="F34">
            <v>122960.5</v>
          </cell>
          <cell r="G34">
            <v>92461.821523487131</v>
          </cell>
        </row>
        <row r="35">
          <cell r="A35" t="str">
            <v>New Mexico</v>
          </cell>
          <cell r="B35">
            <v>66059.5</v>
          </cell>
          <cell r="C35">
            <v>51967.632945358346</v>
          </cell>
          <cell r="D35">
            <v>23906</v>
          </cell>
          <cell r="E35">
            <v>16254.088616562323</v>
          </cell>
          <cell r="F35">
            <v>42153.5</v>
          </cell>
          <cell r="G35">
            <v>35713.544328796022</v>
          </cell>
        </row>
        <row r="36">
          <cell r="A36" t="str">
            <v>New York</v>
          </cell>
          <cell r="B36">
            <v>896018.5</v>
          </cell>
          <cell r="C36">
            <v>591573.02882649109</v>
          </cell>
          <cell r="D36">
            <v>389373</v>
          </cell>
          <cell r="E36">
            <v>230776.88104226696</v>
          </cell>
          <cell r="F36">
            <v>506645.5</v>
          </cell>
          <cell r="G36">
            <v>360796.14778422413</v>
          </cell>
        </row>
        <row r="37">
          <cell r="A37" t="str">
            <v>North Carolina</v>
          </cell>
          <cell r="B37">
            <v>342885</v>
          </cell>
          <cell r="C37">
            <v>179945.8855217729</v>
          </cell>
          <cell r="D37">
            <v>107290.5</v>
          </cell>
          <cell r="E37">
            <v>42656.291247138768</v>
          </cell>
          <cell r="F37">
            <v>235594.5</v>
          </cell>
          <cell r="G37">
            <v>137289.59427463415</v>
          </cell>
        </row>
        <row r="38">
          <cell r="A38" t="str">
            <v>North Dakota</v>
          </cell>
          <cell r="B38">
            <v>13716.5</v>
          </cell>
          <cell r="C38">
            <v>7164.5396879248428</v>
          </cell>
          <cell r="D38">
            <v>4004.5</v>
          </cell>
          <cell r="E38">
            <v>1532.9296620403104</v>
          </cell>
          <cell r="F38">
            <v>9712</v>
          </cell>
          <cell r="G38">
            <v>5631.6100258845327</v>
          </cell>
        </row>
        <row r="39">
          <cell r="A39" t="str">
            <v>Ohio</v>
          </cell>
          <cell r="B39">
            <v>407334.5</v>
          </cell>
          <cell r="C39">
            <v>243394.17799128834</v>
          </cell>
          <cell r="D39">
            <v>106562</v>
          </cell>
          <cell r="E39">
            <v>38993.886899871293</v>
          </cell>
          <cell r="F39">
            <v>300772.5</v>
          </cell>
          <cell r="G39">
            <v>204400.29109141705</v>
          </cell>
        </row>
        <row r="40">
          <cell r="A40" t="str">
            <v>Oklahoma</v>
          </cell>
          <cell r="B40">
            <v>129777</v>
          </cell>
          <cell r="C40">
            <v>77842.217749103322</v>
          </cell>
          <cell r="D40">
            <v>35469.5</v>
          </cell>
          <cell r="E40">
            <v>14608.839402774263</v>
          </cell>
          <cell r="F40">
            <v>94307.5</v>
          </cell>
          <cell r="G40">
            <v>63233.378346329053</v>
          </cell>
        </row>
        <row r="41">
          <cell r="A41" t="str">
            <v>Oregon</v>
          </cell>
          <cell r="B41">
            <v>102542.5</v>
          </cell>
          <cell r="C41">
            <v>67328.605092297075</v>
          </cell>
          <cell r="D41">
            <v>28208.5</v>
          </cell>
          <cell r="E41">
            <v>15511.940521909471</v>
          </cell>
          <cell r="F41">
            <v>74334</v>
          </cell>
          <cell r="G41">
            <v>51816.664570387598</v>
          </cell>
        </row>
        <row r="42">
          <cell r="A42" t="str">
            <v>Pennsylvania</v>
          </cell>
          <cell r="B42">
            <v>455610</v>
          </cell>
          <cell r="C42">
            <v>297203.80149850319</v>
          </cell>
          <cell r="D42">
            <v>124093</v>
          </cell>
          <cell r="E42">
            <v>62467.62817460308</v>
          </cell>
          <cell r="F42">
            <v>331517</v>
          </cell>
          <cell r="G42">
            <v>234736.17332390009</v>
          </cell>
        </row>
        <row r="43">
          <cell r="A43" t="str">
            <v>Rhode Island</v>
          </cell>
          <cell r="B43">
            <v>41921</v>
          </cell>
          <cell r="C43">
            <v>27327.797707499558</v>
          </cell>
          <cell r="D43">
            <v>11952</v>
          </cell>
          <cell r="E43">
            <v>6622.7091928748705</v>
          </cell>
          <cell r="F43">
            <v>29969</v>
          </cell>
          <cell r="G43">
            <v>20705.088514624687</v>
          </cell>
        </row>
        <row r="44">
          <cell r="A44" t="str">
            <v>South Carolina</v>
          </cell>
          <cell r="B44">
            <v>204221</v>
          </cell>
          <cell r="C44">
            <v>92865.7370302036</v>
          </cell>
          <cell r="D44">
            <v>62987</v>
          </cell>
          <cell r="E44">
            <v>21385.852863560263</v>
          </cell>
          <cell r="F44">
            <v>141234</v>
          </cell>
          <cell r="G44">
            <v>71479.884166643344</v>
          </cell>
        </row>
        <row r="45">
          <cell r="A45" t="str">
            <v>South Dakota</v>
          </cell>
          <cell r="B45">
            <v>18345</v>
          </cell>
          <cell r="C45">
            <v>11702.539164912603</v>
          </cell>
          <cell r="D45">
            <v>7326</v>
          </cell>
          <cell r="E45">
            <v>2951.3454933351277</v>
          </cell>
          <cell r="F45">
            <v>11019</v>
          </cell>
          <cell r="G45">
            <v>8751.1936715774755</v>
          </cell>
        </row>
        <row r="46">
          <cell r="A46" t="str">
            <v>Tennessee</v>
          </cell>
          <cell r="B46">
            <v>251604.5</v>
          </cell>
          <cell r="C46">
            <v>151874.61173921052</v>
          </cell>
          <cell r="D46">
            <v>79739.5</v>
          </cell>
          <cell r="E46">
            <v>31180.40477964489</v>
          </cell>
          <cell r="F46">
            <v>171865</v>
          </cell>
          <cell r="G46">
            <v>120694.20695956564</v>
          </cell>
        </row>
        <row r="47">
          <cell r="A47" t="str">
            <v>Texas</v>
          </cell>
          <cell r="B47">
            <v>791886.5</v>
          </cell>
          <cell r="C47">
            <v>494744.26489068824</v>
          </cell>
          <cell r="D47">
            <v>303026</v>
          </cell>
          <cell r="E47">
            <v>165675.18812665681</v>
          </cell>
          <cell r="F47">
            <v>488860.5</v>
          </cell>
          <cell r="G47">
            <v>329069.07676403143</v>
          </cell>
        </row>
        <row r="48">
          <cell r="A48" t="str">
            <v>Utah</v>
          </cell>
          <cell r="B48">
            <v>53296.5</v>
          </cell>
          <cell r="C48">
            <v>23842.826939707869</v>
          </cell>
          <cell r="D48">
            <v>17483.5</v>
          </cell>
          <cell r="E48">
            <v>4648.2467453983354</v>
          </cell>
          <cell r="F48">
            <v>35813</v>
          </cell>
          <cell r="G48">
            <v>19194.580194309532</v>
          </cell>
        </row>
        <row r="49">
          <cell r="A49" t="str">
            <v>Vermont</v>
          </cell>
          <cell r="B49">
            <v>19854</v>
          </cell>
          <cell r="C49">
            <v>13598.820187062831</v>
          </cell>
          <cell r="D49">
            <v>6279.5</v>
          </cell>
          <cell r="E49">
            <v>2451.910676429578</v>
          </cell>
          <cell r="F49">
            <v>13574.5</v>
          </cell>
          <cell r="G49">
            <v>11146.909510633253</v>
          </cell>
        </row>
        <row r="50">
          <cell r="A50" t="str">
            <v>Virginia</v>
          </cell>
          <cell r="B50">
            <v>208347.5</v>
          </cell>
          <cell r="C50">
            <v>124681.57737986839</v>
          </cell>
          <cell r="D50">
            <v>84055.5</v>
          </cell>
          <cell r="E50">
            <v>33001.87508558025</v>
          </cell>
          <cell r="F50">
            <v>124292</v>
          </cell>
          <cell r="G50">
            <v>91679.702294288145</v>
          </cell>
        </row>
        <row r="51">
          <cell r="A51" t="str">
            <v>Washington</v>
          </cell>
          <cell r="B51">
            <v>179103</v>
          </cell>
          <cell r="C51">
            <v>124843.50808665794</v>
          </cell>
          <cell r="D51">
            <v>45380.5</v>
          </cell>
          <cell r="E51">
            <v>31344.070007558839</v>
          </cell>
          <cell r="F51">
            <v>133722.5</v>
          </cell>
          <cell r="G51">
            <v>93499.438079099098</v>
          </cell>
        </row>
        <row r="52">
          <cell r="A52" t="str">
            <v>West Virginia</v>
          </cell>
          <cell r="B52">
            <v>112432.5</v>
          </cell>
          <cell r="C52">
            <v>69785.702803849868</v>
          </cell>
          <cell r="D52">
            <v>22282.5</v>
          </cell>
          <cell r="E52">
            <v>11326.994382288269</v>
          </cell>
          <cell r="F52">
            <v>90150</v>
          </cell>
          <cell r="G52">
            <v>58458.708421561605</v>
          </cell>
        </row>
        <row r="53">
          <cell r="A53" t="str">
            <v>Wisconsin</v>
          </cell>
          <cell r="B53">
            <v>149460</v>
          </cell>
          <cell r="C53">
            <v>90879.561872025501</v>
          </cell>
          <cell r="D53">
            <v>37212.5</v>
          </cell>
          <cell r="E53">
            <v>16044.685853206805</v>
          </cell>
          <cell r="F53">
            <v>112247.5</v>
          </cell>
          <cell r="G53">
            <v>74834.876018818701</v>
          </cell>
        </row>
        <row r="54">
          <cell r="A54" t="str">
            <v>Wyoming</v>
          </cell>
          <cell r="B54">
            <v>12552</v>
          </cell>
          <cell r="C54">
            <v>5581.0398892701105</v>
          </cell>
          <cell r="D54">
            <v>3086.5</v>
          </cell>
          <cell r="E54">
            <v>844.53420814400874</v>
          </cell>
          <cell r="F54">
            <v>9465.5</v>
          </cell>
          <cell r="G54">
            <v>4736.505681126102</v>
          </cell>
        </row>
        <row r="55">
          <cell r="A55" t="str">
            <v>United States</v>
          </cell>
          <cell r="B55">
            <v>10573180</v>
          </cell>
          <cell r="C55">
            <v>6744384.5695991311</v>
          </cell>
          <cell r="D55">
            <v>3667810</v>
          </cell>
          <cell r="E55">
            <v>2013576.9738066792</v>
          </cell>
          <cell r="F55">
            <v>6905370</v>
          </cell>
          <cell r="G55">
            <v>4730807.5957924519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11"/>
      <sheetName val="Raw12"/>
      <sheetName val="Data"/>
      <sheetName val="S"/>
    </sheetNames>
    <sheetDataSet>
      <sheetData sheetId="0"/>
      <sheetData sheetId="1"/>
      <sheetData sheetId="2">
        <row r="3">
          <cell r="B3" t="str">
            <v>United States</v>
          </cell>
          <cell r="C3">
            <v>49520299000</v>
          </cell>
          <cell r="D3">
            <v>5430932000</v>
          </cell>
          <cell r="E3">
            <v>44089366000</v>
          </cell>
          <cell r="F3">
            <v>52074525000</v>
          </cell>
          <cell r="G3">
            <v>5485775000</v>
          </cell>
          <cell r="H3">
            <v>46588750000</v>
          </cell>
          <cell r="I3">
            <v>50797412000</v>
          </cell>
          <cell r="J3">
            <v>5458353500</v>
          </cell>
          <cell r="K3">
            <v>45339058000</v>
          </cell>
        </row>
        <row r="4">
          <cell r="B4" t="str">
            <v>Alabama</v>
          </cell>
          <cell r="C4">
            <v>1008827000</v>
          </cell>
          <cell r="D4">
            <v>30319000</v>
          </cell>
          <cell r="E4">
            <v>978508000</v>
          </cell>
          <cell r="F4">
            <v>1062177000</v>
          </cell>
          <cell r="G4">
            <v>30097000</v>
          </cell>
          <cell r="H4">
            <v>1032080000</v>
          </cell>
          <cell r="I4">
            <v>1035502000</v>
          </cell>
          <cell r="J4">
            <v>30208000</v>
          </cell>
          <cell r="K4">
            <v>1005294000</v>
          </cell>
        </row>
        <row r="5">
          <cell r="B5" t="str">
            <v>Alaska</v>
          </cell>
          <cell r="C5">
            <v>72999000</v>
          </cell>
          <cell r="D5">
            <v>7020000</v>
          </cell>
          <cell r="E5">
            <v>65979000</v>
          </cell>
          <cell r="F5">
            <v>75085000</v>
          </cell>
          <cell r="G5">
            <v>7096000</v>
          </cell>
          <cell r="H5">
            <v>67989000</v>
          </cell>
          <cell r="I5">
            <v>74042000</v>
          </cell>
          <cell r="J5">
            <v>7058000</v>
          </cell>
          <cell r="K5">
            <v>66984000</v>
          </cell>
        </row>
        <row r="6">
          <cell r="B6" t="str">
            <v>Arizona</v>
          </cell>
          <cell r="C6">
            <v>669673000</v>
          </cell>
          <cell r="D6">
            <v>59513000</v>
          </cell>
          <cell r="E6">
            <v>610160000</v>
          </cell>
          <cell r="F6">
            <v>715180000</v>
          </cell>
          <cell r="G6">
            <v>63292000</v>
          </cell>
          <cell r="H6">
            <v>651888000</v>
          </cell>
          <cell r="I6">
            <v>692426500</v>
          </cell>
          <cell r="J6">
            <v>61402500</v>
          </cell>
          <cell r="K6">
            <v>631024000</v>
          </cell>
        </row>
        <row r="7">
          <cell r="B7" t="str">
            <v>Arkansas</v>
          </cell>
          <cell r="C7">
            <v>623208000</v>
          </cell>
          <cell r="D7">
            <v>15288000</v>
          </cell>
          <cell r="E7">
            <v>607920000</v>
          </cell>
          <cell r="F7">
            <v>666545000</v>
          </cell>
          <cell r="G7">
            <v>15254000</v>
          </cell>
          <cell r="H7">
            <v>651291000</v>
          </cell>
          <cell r="I7">
            <v>644876500</v>
          </cell>
          <cell r="J7">
            <v>15271000</v>
          </cell>
          <cell r="K7">
            <v>629605500</v>
          </cell>
        </row>
        <row r="8">
          <cell r="B8" t="str">
            <v>California</v>
          </cell>
          <cell r="C8">
            <v>8950632000</v>
          </cell>
          <cell r="D8">
            <v>2072554000</v>
          </cell>
          <cell r="E8">
            <v>6878079000</v>
          </cell>
          <cell r="F8">
            <v>9216090000</v>
          </cell>
          <cell r="G8">
            <v>2101004000</v>
          </cell>
          <cell r="H8">
            <v>7115085000</v>
          </cell>
          <cell r="I8">
            <v>9083361000</v>
          </cell>
          <cell r="J8">
            <v>2086779000</v>
          </cell>
          <cell r="K8">
            <v>6996582000</v>
          </cell>
        </row>
        <row r="9">
          <cell r="B9" t="str">
            <v>Colorado</v>
          </cell>
          <cell r="C9">
            <v>402296000</v>
          </cell>
          <cell r="D9">
            <v>38710000</v>
          </cell>
          <cell r="E9">
            <v>363587000</v>
          </cell>
          <cell r="F9">
            <v>428659000</v>
          </cell>
          <cell r="G9">
            <v>40410000</v>
          </cell>
          <cell r="H9">
            <v>388248000</v>
          </cell>
          <cell r="I9">
            <v>415477500</v>
          </cell>
          <cell r="J9">
            <v>39560000</v>
          </cell>
          <cell r="K9">
            <v>375917500</v>
          </cell>
        </row>
        <row r="10">
          <cell r="B10" t="str">
            <v>Connecticut</v>
          </cell>
          <cell r="C10">
            <v>355905000</v>
          </cell>
          <cell r="D10">
            <v>28787000</v>
          </cell>
          <cell r="E10">
            <v>327118000</v>
          </cell>
          <cell r="F10">
            <v>378289000</v>
          </cell>
          <cell r="G10">
            <v>29743000</v>
          </cell>
          <cell r="H10">
            <v>348547000</v>
          </cell>
          <cell r="I10">
            <v>367097000</v>
          </cell>
          <cell r="J10">
            <v>29265000</v>
          </cell>
          <cell r="K10">
            <v>337832500</v>
          </cell>
        </row>
        <row r="11">
          <cell r="B11" t="str">
            <v>Delaware</v>
          </cell>
          <cell r="C11">
            <v>93873000</v>
          </cell>
          <cell r="D11">
            <v>4614000</v>
          </cell>
          <cell r="E11">
            <v>89259000</v>
          </cell>
          <cell r="F11">
            <v>100138000</v>
          </cell>
          <cell r="G11">
            <v>4889000</v>
          </cell>
          <cell r="H11">
            <v>95249000</v>
          </cell>
          <cell r="I11">
            <v>97005500</v>
          </cell>
          <cell r="J11">
            <v>4751500</v>
          </cell>
          <cell r="K11">
            <v>92254000</v>
          </cell>
        </row>
        <row r="12">
          <cell r="B12" t="str">
            <v>District of Columbia</v>
          </cell>
          <cell r="C12">
            <v>168816000</v>
          </cell>
          <cell r="D12">
            <v>7380000</v>
          </cell>
          <cell r="E12">
            <v>161435000</v>
          </cell>
          <cell r="F12">
            <v>180248000</v>
          </cell>
          <cell r="G12">
            <v>7826000</v>
          </cell>
          <cell r="H12">
            <v>172422000</v>
          </cell>
          <cell r="I12">
            <v>174532000</v>
          </cell>
          <cell r="J12">
            <v>7603000</v>
          </cell>
          <cell r="K12">
            <v>166928500</v>
          </cell>
        </row>
        <row r="13">
          <cell r="B13" t="str">
            <v>Florida</v>
          </cell>
          <cell r="C13">
            <v>2910520000</v>
          </cell>
          <cell r="D13">
            <v>497648000</v>
          </cell>
          <cell r="E13">
            <v>2412871000</v>
          </cell>
          <cell r="F13">
            <v>3140763000</v>
          </cell>
          <cell r="G13">
            <v>541868000</v>
          </cell>
          <cell r="H13">
            <v>2598895000</v>
          </cell>
          <cell r="I13">
            <v>3025641500</v>
          </cell>
          <cell r="J13">
            <v>519758000</v>
          </cell>
          <cell r="K13">
            <v>2505883000</v>
          </cell>
        </row>
        <row r="14">
          <cell r="B14" t="str">
            <v>Georgia</v>
          </cell>
          <cell r="C14">
            <v>1383616000</v>
          </cell>
          <cell r="D14">
            <v>78517000</v>
          </cell>
          <cell r="E14">
            <v>1305099000</v>
          </cell>
          <cell r="F14">
            <v>1511013000</v>
          </cell>
          <cell r="G14">
            <v>82784000</v>
          </cell>
          <cell r="H14">
            <v>1428229000</v>
          </cell>
          <cell r="I14">
            <v>1447314500</v>
          </cell>
          <cell r="J14">
            <v>80650500</v>
          </cell>
          <cell r="K14">
            <v>1366664000</v>
          </cell>
        </row>
        <row r="15">
          <cell r="B15" t="str">
            <v>Hawaii</v>
          </cell>
          <cell r="C15">
            <v>159996000</v>
          </cell>
          <cell r="D15">
            <v>29294000</v>
          </cell>
          <cell r="E15">
            <v>130702000</v>
          </cell>
          <cell r="F15">
            <v>164444000</v>
          </cell>
          <cell r="G15">
            <v>29583000</v>
          </cell>
          <cell r="H15">
            <v>134861000</v>
          </cell>
          <cell r="I15">
            <v>162220000</v>
          </cell>
          <cell r="J15">
            <v>29438500</v>
          </cell>
          <cell r="K15">
            <v>132781500</v>
          </cell>
        </row>
        <row r="16">
          <cell r="B16" t="str">
            <v>Idaho</v>
          </cell>
          <cell r="C16">
            <v>160378000</v>
          </cell>
          <cell r="D16">
            <v>5908000</v>
          </cell>
          <cell r="E16">
            <v>154470000</v>
          </cell>
          <cell r="F16">
            <v>175391000</v>
          </cell>
          <cell r="G16">
            <v>6095000</v>
          </cell>
          <cell r="H16">
            <v>169297000</v>
          </cell>
          <cell r="I16">
            <v>167884500</v>
          </cell>
          <cell r="J16">
            <v>6001500</v>
          </cell>
          <cell r="K16">
            <v>161883500</v>
          </cell>
        </row>
        <row r="17">
          <cell r="B17" t="str">
            <v>Illinois</v>
          </cell>
          <cell r="C17">
            <v>1676216000</v>
          </cell>
          <cell r="D17">
            <v>137359000</v>
          </cell>
          <cell r="E17">
            <v>1538857000</v>
          </cell>
          <cell r="F17">
            <v>1752692000</v>
          </cell>
          <cell r="G17">
            <v>142312000</v>
          </cell>
          <cell r="H17">
            <v>1610381000</v>
          </cell>
          <cell r="I17">
            <v>1714454000</v>
          </cell>
          <cell r="J17">
            <v>139835500</v>
          </cell>
          <cell r="K17">
            <v>1574619000</v>
          </cell>
        </row>
        <row r="18">
          <cell r="B18" t="str">
            <v>Indiana</v>
          </cell>
          <cell r="C18">
            <v>746266000</v>
          </cell>
          <cell r="D18">
            <v>18322000</v>
          </cell>
          <cell r="E18">
            <v>727944000</v>
          </cell>
          <cell r="F18">
            <v>785013000</v>
          </cell>
          <cell r="G18">
            <v>19091000</v>
          </cell>
          <cell r="H18">
            <v>765922000</v>
          </cell>
          <cell r="I18">
            <v>765639500</v>
          </cell>
          <cell r="J18">
            <v>18706500</v>
          </cell>
          <cell r="K18">
            <v>746933000</v>
          </cell>
        </row>
        <row r="19">
          <cell r="B19" t="str">
            <v>Iowa</v>
          </cell>
          <cell r="C19">
            <v>272792000</v>
          </cell>
          <cell r="D19">
            <v>9830000</v>
          </cell>
          <cell r="E19">
            <v>262963000</v>
          </cell>
          <cell r="F19">
            <v>287362000</v>
          </cell>
          <cell r="G19">
            <v>10224000</v>
          </cell>
          <cell r="H19">
            <v>277138000</v>
          </cell>
          <cell r="I19">
            <v>280077000</v>
          </cell>
          <cell r="J19">
            <v>10027000</v>
          </cell>
          <cell r="K19">
            <v>270050500</v>
          </cell>
        </row>
        <row r="20">
          <cell r="B20" t="str">
            <v>Kansas</v>
          </cell>
          <cell r="C20">
            <v>278894000</v>
          </cell>
          <cell r="D20">
            <v>11117000</v>
          </cell>
          <cell r="E20">
            <v>267778000</v>
          </cell>
          <cell r="F20">
            <v>293291000</v>
          </cell>
          <cell r="G20">
            <v>11320000</v>
          </cell>
          <cell r="H20">
            <v>281971000</v>
          </cell>
          <cell r="I20">
            <v>286092500</v>
          </cell>
          <cell r="J20">
            <v>11218500</v>
          </cell>
          <cell r="K20">
            <v>274874500</v>
          </cell>
        </row>
        <row r="21">
          <cell r="B21" t="str">
            <v>Kentucky</v>
          </cell>
          <cell r="C21">
            <v>1119215000</v>
          </cell>
          <cell r="D21">
            <v>28822000</v>
          </cell>
          <cell r="E21">
            <v>1090393000</v>
          </cell>
          <cell r="F21">
            <v>1154023000</v>
          </cell>
          <cell r="G21">
            <v>29308000</v>
          </cell>
          <cell r="H21">
            <v>1124714000</v>
          </cell>
          <cell r="I21">
            <v>1136619000</v>
          </cell>
          <cell r="J21">
            <v>29065000</v>
          </cell>
          <cell r="K21">
            <v>1107553500</v>
          </cell>
        </row>
        <row r="22">
          <cell r="B22" t="str">
            <v>Louisiana</v>
          </cell>
          <cell r="C22">
            <v>1021658000</v>
          </cell>
          <cell r="D22">
            <v>38053000</v>
          </cell>
          <cell r="E22">
            <v>983605000</v>
          </cell>
          <cell r="F22">
            <v>1081383000</v>
          </cell>
          <cell r="G22">
            <v>38475000</v>
          </cell>
          <cell r="H22">
            <v>1042908000</v>
          </cell>
          <cell r="I22">
            <v>1051520500</v>
          </cell>
          <cell r="J22">
            <v>38264000</v>
          </cell>
          <cell r="K22">
            <v>1013256500</v>
          </cell>
        </row>
        <row r="23">
          <cell r="B23" t="str">
            <v>Maine</v>
          </cell>
          <cell r="C23">
            <v>203023000</v>
          </cell>
          <cell r="D23">
            <v>5168000</v>
          </cell>
          <cell r="E23">
            <v>197855000</v>
          </cell>
          <cell r="F23">
            <v>218321000</v>
          </cell>
          <cell r="G23">
            <v>5359000</v>
          </cell>
          <cell r="H23">
            <v>212962000</v>
          </cell>
          <cell r="I23">
            <v>210672000</v>
          </cell>
          <cell r="J23">
            <v>5263500</v>
          </cell>
          <cell r="K23">
            <v>205408500</v>
          </cell>
        </row>
        <row r="24">
          <cell r="B24" t="str">
            <v>Maryland</v>
          </cell>
          <cell r="C24">
            <v>689306000</v>
          </cell>
          <cell r="D24">
            <v>66672000</v>
          </cell>
          <cell r="E24">
            <v>622635000</v>
          </cell>
          <cell r="F24">
            <v>738486000</v>
          </cell>
          <cell r="G24">
            <v>69408000</v>
          </cell>
          <cell r="H24">
            <v>669079000</v>
          </cell>
          <cell r="I24">
            <v>713896000</v>
          </cell>
          <cell r="J24">
            <v>68040000</v>
          </cell>
          <cell r="K24">
            <v>645857000</v>
          </cell>
        </row>
        <row r="25">
          <cell r="B25" t="str">
            <v>Massachusetts</v>
          </cell>
          <cell r="C25">
            <v>1246492000</v>
          </cell>
          <cell r="D25">
            <v>246487000</v>
          </cell>
          <cell r="E25">
            <v>1000005000</v>
          </cell>
          <cell r="F25">
            <v>1174012000</v>
          </cell>
          <cell r="G25">
            <v>129253000</v>
          </cell>
          <cell r="H25">
            <v>1044759000</v>
          </cell>
          <cell r="I25">
            <v>1210252000</v>
          </cell>
          <cell r="J25">
            <v>187870000</v>
          </cell>
          <cell r="K25">
            <v>1022382000</v>
          </cell>
        </row>
        <row r="26">
          <cell r="B26" t="str">
            <v>Michigan</v>
          </cell>
          <cell r="C26">
            <v>1657124000</v>
          </cell>
          <cell r="D26">
            <v>69605000</v>
          </cell>
          <cell r="E26">
            <v>1587519000</v>
          </cell>
          <cell r="F26">
            <v>1746505000</v>
          </cell>
          <cell r="G26">
            <v>74605000</v>
          </cell>
          <cell r="H26">
            <v>1671901000</v>
          </cell>
          <cell r="I26">
            <v>1701814500</v>
          </cell>
          <cell r="J26">
            <v>72105000</v>
          </cell>
          <cell r="K26">
            <v>1629710000</v>
          </cell>
        </row>
        <row r="27">
          <cell r="B27" t="str">
            <v>Minnesota</v>
          </cell>
          <cell r="C27">
            <v>535030000</v>
          </cell>
          <cell r="D27">
            <v>48666000</v>
          </cell>
          <cell r="E27">
            <v>486364000</v>
          </cell>
          <cell r="F27">
            <v>569820000</v>
          </cell>
          <cell r="G27">
            <v>51147000</v>
          </cell>
          <cell r="H27">
            <v>518673000</v>
          </cell>
          <cell r="I27">
            <v>552425000</v>
          </cell>
          <cell r="J27">
            <v>49906500</v>
          </cell>
          <cell r="K27">
            <v>502518500</v>
          </cell>
        </row>
        <row r="28">
          <cell r="B28" t="str">
            <v>Mississippi</v>
          </cell>
          <cell r="C28">
            <v>710070000</v>
          </cell>
          <cell r="D28">
            <v>24867000</v>
          </cell>
          <cell r="E28">
            <v>685204000</v>
          </cell>
          <cell r="F28">
            <v>739148000</v>
          </cell>
          <cell r="G28">
            <v>24934000</v>
          </cell>
          <cell r="H28">
            <v>714214000</v>
          </cell>
          <cell r="I28">
            <v>724609000</v>
          </cell>
          <cell r="J28">
            <v>24900500</v>
          </cell>
          <cell r="K28">
            <v>699709000</v>
          </cell>
        </row>
        <row r="29">
          <cell r="B29" t="str">
            <v>Missouri</v>
          </cell>
          <cell r="C29">
            <v>800313000</v>
          </cell>
          <cell r="D29">
            <v>25481000</v>
          </cell>
          <cell r="E29">
            <v>774833000</v>
          </cell>
          <cell r="F29">
            <v>847869000</v>
          </cell>
          <cell r="G29">
            <v>26188000</v>
          </cell>
          <cell r="H29">
            <v>821682000</v>
          </cell>
          <cell r="I29">
            <v>824091000</v>
          </cell>
          <cell r="J29">
            <v>25834500</v>
          </cell>
          <cell r="K29">
            <v>798257500</v>
          </cell>
        </row>
        <row r="30">
          <cell r="B30" t="str">
            <v>Montana</v>
          </cell>
          <cell r="C30">
            <v>102040000</v>
          </cell>
          <cell r="D30">
            <v>3774000</v>
          </cell>
          <cell r="E30">
            <v>98266000</v>
          </cell>
          <cell r="F30">
            <v>108191000</v>
          </cell>
          <cell r="G30">
            <v>3909000</v>
          </cell>
          <cell r="H30">
            <v>104282000</v>
          </cell>
          <cell r="I30">
            <v>105115500</v>
          </cell>
          <cell r="J30">
            <v>3841500</v>
          </cell>
          <cell r="K30">
            <v>101274000</v>
          </cell>
        </row>
        <row r="31">
          <cell r="B31" t="str">
            <v>Nebraska</v>
          </cell>
          <cell r="C31">
            <v>150012000</v>
          </cell>
          <cell r="D31">
            <v>6684000</v>
          </cell>
          <cell r="E31">
            <v>143328000</v>
          </cell>
          <cell r="F31">
            <v>157629000</v>
          </cell>
          <cell r="G31">
            <v>7227000</v>
          </cell>
          <cell r="H31">
            <v>150402000</v>
          </cell>
          <cell r="I31">
            <v>153820500</v>
          </cell>
          <cell r="J31">
            <v>6955500</v>
          </cell>
          <cell r="K31">
            <v>146865000</v>
          </cell>
        </row>
        <row r="32">
          <cell r="B32" t="str">
            <v>Nevada</v>
          </cell>
          <cell r="C32">
            <v>258900000</v>
          </cell>
          <cell r="D32">
            <v>44765000</v>
          </cell>
          <cell r="E32">
            <v>214135000</v>
          </cell>
          <cell r="F32">
            <v>283520000</v>
          </cell>
          <cell r="G32">
            <v>48988000</v>
          </cell>
          <cell r="H32">
            <v>234532000</v>
          </cell>
          <cell r="I32">
            <v>271210000</v>
          </cell>
          <cell r="J32">
            <v>46876500</v>
          </cell>
          <cell r="K32">
            <v>224333500</v>
          </cell>
        </row>
        <row r="33">
          <cell r="B33" t="str">
            <v>New Hampshire</v>
          </cell>
          <cell r="C33">
            <v>109650000</v>
          </cell>
          <cell r="D33">
            <v>3697000</v>
          </cell>
          <cell r="E33">
            <v>105954000</v>
          </cell>
          <cell r="F33">
            <v>117220000</v>
          </cell>
          <cell r="G33">
            <v>3893000</v>
          </cell>
          <cell r="H33">
            <v>113326000</v>
          </cell>
          <cell r="I33">
            <v>113435000</v>
          </cell>
          <cell r="J33">
            <v>3795000</v>
          </cell>
          <cell r="K33">
            <v>109640000</v>
          </cell>
        </row>
        <row r="34">
          <cell r="B34" t="str">
            <v>New Jersey</v>
          </cell>
          <cell r="C34">
            <v>1024340000</v>
          </cell>
          <cell r="D34">
            <v>155697000</v>
          </cell>
          <cell r="E34">
            <v>868643000</v>
          </cell>
          <cell r="F34">
            <v>1086861000</v>
          </cell>
          <cell r="G34">
            <v>163528000</v>
          </cell>
          <cell r="H34">
            <v>923333000</v>
          </cell>
          <cell r="I34">
            <v>1055600500</v>
          </cell>
          <cell r="J34">
            <v>159612500</v>
          </cell>
          <cell r="K34">
            <v>895988000</v>
          </cell>
        </row>
        <row r="35">
          <cell r="B35" t="str">
            <v>New Mexico</v>
          </cell>
          <cell r="C35">
            <v>346396000</v>
          </cell>
          <cell r="D35">
            <v>27872000</v>
          </cell>
          <cell r="E35">
            <v>318523000</v>
          </cell>
          <cell r="F35">
            <v>371965000</v>
          </cell>
          <cell r="G35">
            <v>29349000</v>
          </cell>
          <cell r="H35">
            <v>342616000</v>
          </cell>
          <cell r="I35">
            <v>359180500</v>
          </cell>
          <cell r="J35">
            <v>28610500</v>
          </cell>
          <cell r="K35">
            <v>330569500</v>
          </cell>
        </row>
        <row r="36">
          <cell r="B36" t="str">
            <v>New York</v>
          </cell>
          <cell r="C36">
            <v>4496907000</v>
          </cell>
          <cell r="D36">
            <v>656651000</v>
          </cell>
          <cell r="E36">
            <v>3840256000</v>
          </cell>
          <cell r="F36">
            <v>4669264000</v>
          </cell>
          <cell r="G36">
            <v>672848000</v>
          </cell>
          <cell r="H36">
            <v>3996416000</v>
          </cell>
          <cell r="I36">
            <v>4583085500</v>
          </cell>
          <cell r="J36">
            <v>664749500</v>
          </cell>
          <cell r="K36">
            <v>3918336000</v>
          </cell>
        </row>
        <row r="37">
          <cell r="B37" t="str">
            <v>North Carolina</v>
          </cell>
          <cell r="C37">
            <v>1269939000</v>
          </cell>
          <cell r="D37">
            <v>56186000</v>
          </cell>
          <cell r="E37">
            <v>1213753000</v>
          </cell>
          <cell r="F37">
            <v>1351119000</v>
          </cell>
          <cell r="G37">
            <v>57423000</v>
          </cell>
          <cell r="H37">
            <v>1293696000</v>
          </cell>
          <cell r="I37">
            <v>1310529000</v>
          </cell>
          <cell r="J37">
            <v>56804500</v>
          </cell>
          <cell r="K37">
            <v>1253724500</v>
          </cell>
        </row>
        <row r="38">
          <cell r="B38" t="str">
            <v>North Dakota</v>
          </cell>
          <cell r="C38">
            <v>43831000</v>
          </cell>
          <cell r="D38">
            <v>2396000</v>
          </cell>
          <cell r="E38">
            <v>41435000</v>
          </cell>
          <cell r="F38">
            <v>46399000</v>
          </cell>
          <cell r="G38">
            <v>2560000</v>
          </cell>
          <cell r="H38">
            <v>43839000</v>
          </cell>
          <cell r="I38">
            <v>45115000</v>
          </cell>
          <cell r="J38">
            <v>2478000</v>
          </cell>
          <cell r="K38">
            <v>42637000</v>
          </cell>
        </row>
        <row r="39">
          <cell r="B39" t="str">
            <v>Ohio</v>
          </cell>
          <cell r="C39">
            <v>1855017000</v>
          </cell>
          <cell r="D39">
            <v>56848000</v>
          </cell>
          <cell r="E39">
            <v>1798169000</v>
          </cell>
          <cell r="F39">
            <v>1954377000</v>
          </cell>
          <cell r="G39">
            <v>59643000</v>
          </cell>
          <cell r="H39">
            <v>1894733000</v>
          </cell>
          <cell r="I39">
            <v>1904697000</v>
          </cell>
          <cell r="J39">
            <v>58245500</v>
          </cell>
          <cell r="K39">
            <v>1846451000</v>
          </cell>
        </row>
        <row r="40">
          <cell r="B40" t="str">
            <v>Oklahoma</v>
          </cell>
          <cell r="C40">
            <v>554446000</v>
          </cell>
          <cell r="D40">
            <v>19223000</v>
          </cell>
          <cell r="E40">
            <v>535223000</v>
          </cell>
          <cell r="F40">
            <v>587234000</v>
          </cell>
          <cell r="G40">
            <v>19878000</v>
          </cell>
          <cell r="H40">
            <v>567356000</v>
          </cell>
          <cell r="I40">
            <v>570840000</v>
          </cell>
          <cell r="J40">
            <v>19550500</v>
          </cell>
          <cell r="K40">
            <v>551289500</v>
          </cell>
        </row>
        <row r="41">
          <cell r="B41" t="str">
            <v>Oregon</v>
          </cell>
          <cell r="C41">
            <v>458850000</v>
          </cell>
          <cell r="D41">
            <v>34912000</v>
          </cell>
          <cell r="E41">
            <v>423938000</v>
          </cell>
          <cell r="F41">
            <v>497309000</v>
          </cell>
          <cell r="G41">
            <v>37395000</v>
          </cell>
          <cell r="H41">
            <v>459914000</v>
          </cell>
          <cell r="I41">
            <v>478079500</v>
          </cell>
          <cell r="J41">
            <v>36153500</v>
          </cell>
          <cell r="K41">
            <v>441926000</v>
          </cell>
        </row>
        <row r="42">
          <cell r="B42" t="str">
            <v>Pennsylvania</v>
          </cell>
          <cell r="C42">
            <v>2287266000</v>
          </cell>
          <cell r="D42">
            <v>101650000</v>
          </cell>
          <cell r="E42">
            <v>2185617000</v>
          </cell>
          <cell r="F42">
            <v>2424669000</v>
          </cell>
          <cell r="G42">
            <v>105126000</v>
          </cell>
          <cell r="H42">
            <v>2319544000</v>
          </cell>
          <cell r="I42">
            <v>2355967500</v>
          </cell>
          <cell r="J42">
            <v>103388000</v>
          </cell>
          <cell r="K42">
            <v>2252580500</v>
          </cell>
        </row>
        <row r="43">
          <cell r="B43" t="str">
            <v>Rhode Island</v>
          </cell>
          <cell r="C43">
            <v>192026000</v>
          </cell>
          <cell r="D43">
            <v>12754000</v>
          </cell>
          <cell r="E43">
            <v>179272000</v>
          </cell>
          <cell r="F43">
            <v>200952000</v>
          </cell>
          <cell r="G43">
            <v>12981000</v>
          </cell>
          <cell r="H43">
            <v>187971000</v>
          </cell>
          <cell r="I43">
            <v>196489000</v>
          </cell>
          <cell r="J43">
            <v>12867500</v>
          </cell>
          <cell r="K43">
            <v>183621500</v>
          </cell>
        </row>
        <row r="44">
          <cell r="B44" t="str">
            <v>South Carolina</v>
          </cell>
          <cell r="C44">
            <v>653845000</v>
          </cell>
          <cell r="D44">
            <v>25387000</v>
          </cell>
          <cell r="E44">
            <v>628457000</v>
          </cell>
          <cell r="F44">
            <v>696963000</v>
          </cell>
          <cell r="G44">
            <v>25800000</v>
          </cell>
          <cell r="H44">
            <v>671163000</v>
          </cell>
          <cell r="I44">
            <v>675404000</v>
          </cell>
          <cell r="J44">
            <v>25593500</v>
          </cell>
          <cell r="K44">
            <v>649810000</v>
          </cell>
        </row>
        <row r="45">
          <cell r="B45" t="str">
            <v>South Dakota</v>
          </cell>
          <cell r="C45">
            <v>76633000</v>
          </cell>
          <cell r="D45">
            <v>4626000</v>
          </cell>
          <cell r="E45">
            <v>72007000</v>
          </cell>
          <cell r="F45">
            <v>83076000</v>
          </cell>
          <cell r="G45">
            <v>5034000</v>
          </cell>
          <cell r="H45">
            <v>78042000</v>
          </cell>
          <cell r="I45">
            <v>79854500</v>
          </cell>
          <cell r="J45">
            <v>4830000</v>
          </cell>
          <cell r="K45">
            <v>75024500</v>
          </cell>
        </row>
        <row r="46">
          <cell r="B46" t="str">
            <v>Tennessee</v>
          </cell>
          <cell r="C46">
            <v>1054028000</v>
          </cell>
          <cell r="D46">
            <v>36426000</v>
          </cell>
          <cell r="E46">
            <v>1017602000</v>
          </cell>
          <cell r="F46">
            <v>1118362000</v>
          </cell>
          <cell r="G46">
            <v>37525000</v>
          </cell>
          <cell r="H46">
            <v>1080837000</v>
          </cell>
          <cell r="I46">
            <v>1086195000</v>
          </cell>
          <cell r="J46">
            <v>36975500</v>
          </cell>
          <cell r="K46">
            <v>1049219500</v>
          </cell>
        </row>
        <row r="47">
          <cell r="B47" t="str">
            <v>Texas</v>
          </cell>
          <cell r="C47">
            <v>3485804000</v>
          </cell>
          <cell r="D47">
            <v>369372000</v>
          </cell>
          <cell r="E47">
            <v>3116432000</v>
          </cell>
          <cell r="F47">
            <v>3743622000</v>
          </cell>
          <cell r="G47">
            <v>385192000</v>
          </cell>
          <cell r="H47">
            <v>3358429000</v>
          </cell>
          <cell r="I47">
            <v>3614713000</v>
          </cell>
          <cell r="J47">
            <v>377282000</v>
          </cell>
          <cell r="K47">
            <v>3237430500</v>
          </cell>
        </row>
        <row r="48">
          <cell r="B48" t="str">
            <v>Utah</v>
          </cell>
          <cell r="C48">
            <v>169551000</v>
          </cell>
          <cell r="D48">
            <v>11187000</v>
          </cell>
          <cell r="E48">
            <v>158365000</v>
          </cell>
          <cell r="F48">
            <v>184347000</v>
          </cell>
          <cell r="G48">
            <v>11859000</v>
          </cell>
          <cell r="H48">
            <v>172488000</v>
          </cell>
          <cell r="I48">
            <v>176949000</v>
          </cell>
          <cell r="J48">
            <v>11523000</v>
          </cell>
          <cell r="K48">
            <v>165426500</v>
          </cell>
        </row>
        <row r="49">
          <cell r="B49" t="str">
            <v>Vermont</v>
          </cell>
          <cell r="C49">
            <v>90404000</v>
          </cell>
          <cell r="D49">
            <v>3134000</v>
          </cell>
          <cell r="E49">
            <v>87270000</v>
          </cell>
          <cell r="F49">
            <v>94788000</v>
          </cell>
          <cell r="G49">
            <v>3480000</v>
          </cell>
          <cell r="H49">
            <v>91308000</v>
          </cell>
          <cell r="I49">
            <v>92596000</v>
          </cell>
          <cell r="J49">
            <v>3307000</v>
          </cell>
          <cell r="K49">
            <v>89289000</v>
          </cell>
        </row>
        <row r="50">
          <cell r="B50" t="str">
            <v>Virginia</v>
          </cell>
          <cell r="C50">
            <v>857338000</v>
          </cell>
          <cell r="D50">
            <v>75197000</v>
          </cell>
          <cell r="E50">
            <v>782141000</v>
          </cell>
          <cell r="F50">
            <v>910573000</v>
          </cell>
          <cell r="G50">
            <v>78350000</v>
          </cell>
          <cell r="H50">
            <v>832223000</v>
          </cell>
          <cell r="I50">
            <v>883955500</v>
          </cell>
          <cell r="J50">
            <v>76773500</v>
          </cell>
          <cell r="K50">
            <v>807182000</v>
          </cell>
        </row>
        <row r="51">
          <cell r="B51" t="str">
            <v>Washington</v>
          </cell>
          <cell r="C51">
            <v>904784000</v>
          </cell>
          <cell r="D51">
            <v>82552000</v>
          </cell>
          <cell r="E51">
            <v>822231000</v>
          </cell>
          <cell r="F51">
            <v>957806000</v>
          </cell>
          <cell r="G51">
            <v>87134000</v>
          </cell>
          <cell r="H51">
            <v>870673000</v>
          </cell>
          <cell r="I51">
            <v>931295000</v>
          </cell>
          <cell r="J51">
            <v>84843000</v>
          </cell>
          <cell r="K51">
            <v>846452000</v>
          </cell>
        </row>
        <row r="52">
          <cell r="B52" t="str">
            <v>West Virginia</v>
          </cell>
          <cell r="C52">
            <v>477142000</v>
          </cell>
          <cell r="D52">
            <v>7716000</v>
          </cell>
          <cell r="E52">
            <v>469426000</v>
          </cell>
          <cell r="F52">
            <v>491388000</v>
          </cell>
          <cell r="G52">
            <v>7942000</v>
          </cell>
          <cell r="H52">
            <v>483446000</v>
          </cell>
          <cell r="I52">
            <v>484265000</v>
          </cell>
          <cell r="J52">
            <v>7829000</v>
          </cell>
          <cell r="K52">
            <v>476436000</v>
          </cell>
        </row>
        <row r="53">
          <cell r="B53" t="str">
            <v>Wisconsin</v>
          </cell>
          <cell r="C53">
            <v>641678000</v>
          </cell>
          <cell r="D53">
            <v>24810000</v>
          </cell>
          <cell r="E53">
            <v>616868000</v>
          </cell>
          <cell r="F53">
            <v>689542000</v>
          </cell>
          <cell r="G53">
            <v>25615000</v>
          </cell>
          <cell r="H53">
            <v>663927000</v>
          </cell>
          <cell r="I53">
            <v>665610000</v>
          </cell>
          <cell r="J53">
            <v>25212500</v>
          </cell>
          <cell r="K53">
            <v>640397500</v>
          </cell>
        </row>
        <row r="54">
          <cell r="B54" t="str">
            <v>Wyoming</v>
          </cell>
          <cell r="C54">
            <v>35846000</v>
          </cell>
          <cell r="D54">
            <v>821000</v>
          </cell>
          <cell r="E54">
            <v>35025000</v>
          </cell>
          <cell r="F54">
            <v>38240000</v>
          </cell>
          <cell r="G54">
            <v>845000</v>
          </cell>
          <cell r="H54">
            <v>37394000</v>
          </cell>
          <cell r="I54">
            <v>37043000</v>
          </cell>
          <cell r="J54">
            <v>833000</v>
          </cell>
          <cell r="K54">
            <v>36209500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ensus.gov/cps/data/cpstablecreator.html" TargetMode="External"/><Relationship Id="rId3" Type="http://schemas.openxmlformats.org/officeDocument/2006/relationships/hyperlink" Target="http://www.census.gov/cps/data/cpstablecreator.html" TargetMode="External"/><Relationship Id="rId7" Type="http://schemas.openxmlformats.org/officeDocument/2006/relationships/hyperlink" Target="http://www.census.gov/cps/data/cpstablecreator.html" TargetMode="External"/><Relationship Id="rId2" Type="http://schemas.openxmlformats.org/officeDocument/2006/relationships/hyperlink" Target="http://www.census.gov/cps/data/cpstablecreator.html" TargetMode="External"/><Relationship Id="rId1" Type="http://schemas.openxmlformats.org/officeDocument/2006/relationships/hyperlink" Target="http://www.census.gov/cps/data/cpstablecreator.html" TargetMode="External"/><Relationship Id="rId6" Type="http://schemas.openxmlformats.org/officeDocument/2006/relationships/hyperlink" Target="http://www.census.gov/cps/data/cpstablecreator.html" TargetMode="External"/><Relationship Id="rId5" Type="http://schemas.openxmlformats.org/officeDocument/2006/relationships/hyperlink" Target="http://www.census.gov/cps/data/cpstablecreator.html" TargetMode="External"/><Relationship Id="rId4" Type="http://schemas.openxmlformats.org/officeDocument/2006/relationships/hyperlink" Target="http://www.census.gov/cps/data/cpstablecreator.html" TargetMode="External"/><Relationship Id="rId9" Type="http://schemas.openxmlformats.org/officeDocument/2006/relationships/hyperlink" Target="http://www.census.gov/cps/data/cpstablecre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C3" sqref="C3"/>
    </sheetView>
  </sheetViews>
  <sheetFormatPr defaultRowHeight="15" x14ac:dyDescent="0.25"/>
  <cols>
    <col min="1" max="1" width="9.140625" style="5"/>
    <col min="2" max="2" width="21.42578125" style="5" bestFit="1" customWidth="1"/>
    <col min="3" max="3" width="12.5703125" style="6" bestFit="1" customWidth="1"/>
    <col min="4" max="4" width="32.85546875" style="20" bestFit="1" customWidth="1"/>
    <col min="5" max="5" width="21.140625" bestFit="1" customWidth="1"/>
    <col min="6" max="6" width="13.5703125" style="20" bestFit="1" customWidth="1"/>
    <col min="7" max="7" width="20.5703125" bestFit="1" customWidth="1"/>
    <col min="8" max="8" width="20.5703125" customWidth="1"/>
    <col min="9" max="9" width="34.7109375" bestFit="1" customWidth="1"/>
    <col min="10" max="10" width="21.140625" bestFit="1" customWidth="1"/>
    <col min="11" max="11" width="13.5703125" bestFit="1" customWidth="1"/>
    <col min="12" max="12" width="20.5703125" bestFit="1" customWidth="1"/>
    <col min="13" max="13" width="20.5703125" customWidth="1"/>
    <col min="14" max="14" width="34.7109375" bestFit="1" customWidth="1"/>
    <col min="15" max="15" width="21.140625" bestFit="1" customWidth="1"/>
    <col min="16" max="16" width="13.5703125" bestFit="1" customWidth="1"/>
    <col min="17" max="17" width="20.5703125" bestFit="1" customWidth="1"/>
  </cols>
  <sheetData>
    <row r="1" spans="1:17" x14ac:dyDescent="0.25">
      <c r="A1" s="89"/>
      <c r="B1" s="89"/>
      <c r="C1" s="90"/>
      <c r="D1" s="91" t="s">
        <v>107</v>
      </c>
      <c r="E1" s="87"/>
      <c r="F1" s="87"/>
      <c r="G1" s="88"/>
      <c r="H1" s="86" t="s">
        <v>108</v>
      </c>
      <c r="I1" s="87"/>
      <c r="J1" s="87"/>
      <c r="K1" s="87"/>
      <c r="L1" s="88"/>
      <c r="M1" s="86" t="s">
        <v>109</v>
      </c>
      <c r="N1" s="87"/>
      <c r="O1" s="87"/>
      <c r="P1" s="87"/>
      <c r="Q1" s="88"/>
    </row>
    <row r="2" spans="1:17" ht="29.25" x14ac:dyDescent="0.25">
      <c r="A2" s="1" t="s">
        <v>0</v>
      </c>
      <c r="B2" s="1" t="s">
        <v>1</v>
      </c>
      <c r="C2" s="2" t="s">
        <v>2</v>
      </c>
      <c r="D2" s="10" t="s">
        <v>110</v>
      </c>
      <c r="E2" s="8" t="s">
        <v>111</v>
      </c>
      <c r="F2" s="10" t="s">
        <v>112</v>
      </c>
      <c r="G2" s="9" t="s">
        <v>114</v>
      </c>
      <c r="H2" s="52" t="s">
        <v>115</v>
      </c>
      <c r="I2" s="10" t="s">
        <v>110</v>
      </c>
      <c r="J2" s="8" t="s">
        <v>111</v>
      </c>
      <c r="K2" s="10" t="s">
        <v>112</v>
      </c>
      <c r="L2" s="9" t="s">
        <v>114</v>
      </c>
      <c r="M2" s="7" t="s">
        <v>115</v>
      </c>
      <c r="N2" s="10" t="s">
        <v>110</v>
      </c>
      <c r="O2" s="8" t="s">
        <v>111</v>
      </c>
      <c r="P2" s="10" t="s">
        <v>112</v>
      </c>
      <c r="Q2" s="9" t="s">
        <v>114</v>
      </c>
    </row>
    <row r="3" spans="1:17" x14ac:dyDescent="0.25">
      <c r="A3" s="1" t="s">
        <v>3</v>
      </c>
      <c r="B3" s="3" t="s">
        <v>4</v>
      </c>
      <c r="C3" s="4">
        <f>VLOOKUP($A3, '[1]SSI - Totals'!$A$3:$G$54, 2, FALSE)</f>
        <v>309971717.625</v>
      </c>
      <c r="D3" s="11">
        <f>VLOOKUP($A3, '[1]SSI - Totals'!$A$3:$G$54, 5, FALSE)</f>
        <v>27323248.061458893</v>
      </c>
      <c r="E3" s="11">
        <f>VLOOKUP($B3, '[2]SSI - Totals'!$A$4:$G$55, 2, FALSE)</f>
        <v>10573180</v>
      </c>
      <c r="F3" s="11">
        <f>VLOOKUP($B3, '[2]SSI - Totals'!$A$4:$G$55, 3, FALSE)</f>
        <v>6744384.5695991311</v>
      </c>
      <c r="G3" s="12">
        <f>VLOOKUP($B3, [3]Data!$B$3:$K$54, 8, FALSE)</f>
        <v>50797412000</v>
      </c>
      <c r="H3" s="11">
        <f>VLOOKUP($A3, '[1]SSI - Totals'!$A$3:$G$54, 3, FALSE)</f>
        <v>42397092.156718552</v>
      </c>
      <c r="I3" s="11">
        <f>VLOOKUP($A3, '[1]SSI - Totals'!$A$3:$G$54, 6, FALSE)</f>
        <v>23440199.618662778</v>
      </c>
      <c r="J3" s="11">
        <f>VLOOKUP($B3, '[2]SSI - Totals'!$A$4:$G$55, 4, FALSE)</f>
        <v>3667810</v>
      </c>
      <c r="K3" s="11">
        <f>VLOOKUP($B3, '[2]SSI - Totals'!$A$4:$G$55, 5, FALSE)</f>
        <v>2013576.9738066792</v>
      </c>
      <c r="L3" s="12">
        <f>VLOOKUP($B3, [3]Data!$B$3:$K$54, 9, FALSE)</f>
        <v>5458353500</v>
      </c>
      <c r="M3" s="11">
        <f>VLOOKUP($A3, '[1]SSI - Totals'!$A$3:$G$54, 4, FALSE)</f>
        <v>14717837.082060931</v>
      </c>
      <c r="N3" s="11">
        <f>VLOOKUP($A3, '[1]SSI - Totals'!$A$3:$G$54, 7, FALSE)</f>
        <v>3883048.4427961144</v>
      </c>
      <c r="O3" s="11">
        <f>VLOOKUP($B3, '[2]SSI - Totals'!$A$4:$G$55, 6, FALSE)</f>
        <v>6905370</v>
      </c>
      <c r="P3" s="11">
        <f>VLOOKUP($B3, '[2]SSI - Totals'!$A$4:$G$55, 7, FALSE)</f>
        <v>4730807.5957924519</v>
      </c>
      <c r="Q3" s="12">
        <f>VLOOKUP($B3, [3]Data!$B$3:$K$54, 10, FALSE)</f>
        <v>45339058000</v>
      </c>
    </row>
    <row r="4" spans="1:17" x14ac:dyDescent="0.25">
      <c r="A4" s="1" t="s">
        <v>5</v>
      </c>
      <c r="B4" s="3" t="s">
        <v>6</v>
      </c>
      <c r="C4" s="4">
        <f>VLOOKUP($A4, '[1]SSI - Totals'!$A$3:$G$54, 2, FALSE)</f>
        <v>4790903</v>
      </c>
      <c r="D4" s="14">
        <f>VLOOKUP($A4, '[1]SSI - Totals'!$A$3:$G$54, 5, FALSE)</f>
        <v>409394.92955017061</v>
      </c>
      <c r="E4" s="14">
        <f>VLOOKUP($B4, '[2]SSI - Totals'!$A$4:$G$55, 2, FALSE)</f>
        <v>203415</v>
      </c>
      <c r="F4" s="14">
        <f>VLOOKUP($B4, '[2]SSI - Totals'!$A$4:$G$55, 3, FALSE)</f>
        <v>142533.80083589075</v>
      </c>
      <c r="G4" s="15">
        <f>VLOOKUP($B4, [3]Data!$B$3:$K$54, 8, FALSE)</f>
        <v>1035502000</v>
      </c>
      <c r="H4" s="14">
        <f>VLOOKUP($A4, '[1]SSI - Totals'!$A$3:$G$54, 3, FALSE)</f>
        <v>640307.65386962902</v>
      </c>
      <c r="I4" s="14">
        <f>VLOOKUP($A4, '[1]SSI - Totals'!$A$3:$G$54, 6, FALSE)</f>
        <v>314780.90441894502</v>
      </c>
      <c r="J4" s="14">
        <f>VLOOKUP($B4, '[2]SSI - Totals'!$A$4:$G$55, 4, FALSE)</f>
        <v>36449.5</v>
      </c>
      <c r="K4" s="14">
        <f>VLOOKUP($B4, '[2]SSI - Totals'!$A$4:$G$55, 5, FALSE)</f>
        <v>28246.953514648696</v>
      </c>
      <c r="L4" s="15">
        <f>VLOOKUP($B4, [3]Data!$B$3:$K$54, 9, FALSE)</f>
        <v>30208000</v>
      </c>
      <c r="M4" s="14">
        <f>VLOOKUP($A4, '[1]SSI - Totals'!$A$3:$G$54, 4, FALSE)</f>
        <v>409382.24430847203</v>
      </c>
      <c r="N4" s="14">
        <f>VLOOKUP($A4, '[1]SSI - Totals'!$A$3:$G$54, 7, FALSE)</f>
        <v>94614.0251312256</v>
      </c>
      <c r="O4" s="14">
        <f>VLOOKUP($B4, '[2]SSI - Totals'!$A$4:$G$55, 6, FALSE)</f>
        <v>166965.5</v>
      </c>
      <c r="P4" s="14">
        <f>VLOOKUP($B4, '[2]SSI - Totals'!$A$4:$G$55, 7, FALSE)</f>
        <v>114286.84732124206</v>
      </c>
      <c r="Q4" s="15">
        <f>VLOOKUP($B4, [3]Data!$B$3:$K$54, 10, FALSE)</f>
        <v>1005294000</v>
      </c>
    </row>
    <row r="5" spans="1:17" x14ac:dyDescent="0.25">
      <c r="A5" s="1" t="s">
        <v>7</v>
      </c>
      <c r="B5" s="3" t="s">
        <v>8</v>
      </c>
      <c r="C5" s="4">
        <f>VLOOKUP($A5, '[1]SSI - Totals'!$A$3:$G$54, 2, FALSE)</f>
        <v>708722.4375</v>
      </c>
      <c r="D5" s="14">
        <f>VLOOKUP($A5, '[1]SSI - Totals'!$A$3:$G$54, 5, FALSE)</f>
        <v>49428.860010147051</v>
      </c>
      <c r="E5" s="14">
        <f>VLOOKUP($B5, '[2]SSI - Totals'!$A$4:$G$55, 2, FALSE)</f>
        <v>22761</v>
      </c>
      <c r="F5" s="14">
        <f>VLOOKUP($B5, '[2]SSI - Totals'!$A$4:$G$55, 3, FALSE)</f>
        <v>11642.089429448344</v>
      </c>
      <c r="G5" s="15">
        <f>VLOOKUP($B5, [3]Data!$B$3:$K$54, 8, FALSE)</f>
        <v>74042000</v>
      </c>
      <c r="H5" s="14">
        <f>VLOOKUP($A5, '[1]SSI - Totals'!$A$3:$G$54, 3, FALSE)</f>
        <v>64836.669990420298</v>
      </c>
      <c r="I5" s="14">
        <f>VLOOKUP($A5, '[1]SSI - Totals'!$A$3:$G$54, 6, FALSE)</f>
        <v>39844.809991836497</v>
      </c>
      <c r="J5" s="14">
        <f>VLOOKUP($B5, '[2]SSI - Totals'!$A$4:$G$55, 4, FALSE)</f>
        <v>9588.5</v>
      </c>
      <c r="K5" s="14">
        <f>VLOOKUP($B5, '[2]SSI - Totals'!$A$4:$G$55, 5, FALSE)</f>
        <v>3146.1506115881539</v>
      </c>
      <c r="L5" s="15">
        <f>VLOOKUP($B5, [3]Data!$B$3:$K$54, 9, FALSE)</f>
        <v>7058000</v>
      </c>
      <c r="M5" s="14">
        <f>VLOOKUP($A5, '[1]SSI - Totals'!$A$3:$G$54, 4, FALSE)</f>
        <v>27621.8750305176</v>
      </c>
      <c r="N5" s="14">
        <f>VLOOKUP($A5, '[1]SSI - Totals'!$A$3:$G$54, 7, FALSE)</f>
        <v>9584.0500183105505</v>
      </c>
      <c r="O5" s="14">
        <f>VLOOKUP($B5, '[2]SSI - Totals'!$A$4:$G$55, 6, FALSE)</f>
        <v>13172.5</v>
      </c>
      <c r="P5" s="14">
        <f>VLOOKUP($B5, '[2]SSI - Totals'!$A$4:$G$55, 7, FALSE)</f>
        <v>8495.9388178601912</v>
      </c>
      <c r="Q5" s="15">
        <f>VLOOKUP($B5, [3]Data!$B$3:$K$54, 10, FALSE)</f>
        <v>66984000</v>
      </c>
    </row>
    <row r="6" spans="1:17" x14ac:dyDescent="0.25">
      <c r="A6" s="1" t="s">
        <v>9</v>
      </c>
      <c r="B6" s="3" t="s">
        <v>10</v>
      </c>
      <c r="C6" s="4">
        <f>VLOOKUP($A6, '[1]SSI - Totals'!$A$3:$G$54, 2, FALSE)</f>
        <v>6602664.5</v>
      </c>
      <c r="D6" s="14">
        <f>VLOOKUP($A6, '[1]SSI - Totals'!$A$3:$G$54, 5, FALSE)</f>
        <v>571704.76243209874</v>
      </c>
      <c r="E6" s="14">
        <f>VLOOKUP($B6, '[2]SSI - Totals'!$A$4:$G$55, 2, FALSE)</f>
        <v>206004.5</v>
      </c>
      <c r="F6" s="14">
        <f>VLOOKUP($B6, '[2]SSI - Totals'!$A$4:$G$55, 3, FALSE)</f>
        <v>91037.230256885872</v>
      </c>
      <c r="G6" s="15">
        <f>VLOOKUP($B6, [3]Data!$B$3:$K$54, 8, FALSE)</f>
        <v>692426500</v>
      </c>
      <c r="H6" s="14">
        <f>VLOOKUP($A6, '[1]SSI - Totals'!$A$3:$G$54, 3, FALSE)</f>
        <v>913421.02110242797</v>
      </c>
      <c r="I6" s="14">
        <f>VLOOKUP($A6, '[1]SSI - Totals'!$A$3:$G$54, 6, FALSE)</f>
        <v>504947.267368317</v>
      </c>
      <c r="J6" s="14">
        <f>VLOOKUP($B6, '[2]SSI - Totals'!$A$4:$G$55, 4, FALSE)</f>
        <v>75146.5</v>
      </c>
      <c r="K6" s="14">
        <f>VLOOKUP($B6, '[2]SSI - Totals'!$A$4:$G$55, 5, FALSE)</f>
        <v>26100.998376778411</v>
      </c>
      <c r="L6" s="15">
        <f>VLOOKUP($B6, [3]Data!$B$3:$K$54, 9, FALSE)</f>
        <v>61402500</v>
      </c>
      <c r="M6" s="14">
        <f>VLOOKUP($A6, '[1]SSI - Totals'!$A$3:$G$54, 4, FALSE)</f>
        <v>287314.91107559198</v>
      </c>
      <c r="N6" s="14">
        <f>VLOOKUP($A6, '[1]SSI - Totals'!$A$3:$G$54, 7, FALSE)</f>
        <v>66757.495063781695</v>
      </c>
      <c r="O6" s="14">
        <f>VLOOKUP($B6, '[2]SSI - Totals'!$A$4:$G$55, 6, FALSE)</f>
        <v>130858</v>
      </c>
      <c r="P6" s="14">
        <f>VLOOKUP($B6, '[2]SSI - Totals'!$A$4:$G$55, 7, FALSE)</f>
        <v>64936.231880107458</v>
      </c>
      <c r="Q6" s="15">
        <f>VLOOKUP($B6, [3]Data!$B$3:$K$54, 10, FALSE)</f>
        <v>631024000</v>
      </c>
    </row>
    <row r="7" spans="1:17" x14ac:dyDescent="0.25">
      <c r="A7" s="1" t="s">
        <v>11</v>
      </c>
      <c r="B7" s="3" t="s">
        <v>12</v>
      </c>
      <c r="C7" s="4">
        <f>VLOOKUP($A7, '[1]SSI - Totals'!$A$3:$G$54, 2, FALSE)</f>
        <v>2911529.5</v>
      </c>
      <c r="D7" s="14">
        <f>VLOOKUP($A7, '[1]SSI - Totals'!$A$3:$G$54, 5, FALSE)</f>
        <v>264970.6941947937</v>
      </c>
      <c r="E7" s="14">
        <f>VLOOKUP($B7, '[2]SSI - Totals'!$A$4:$G$55, 2, FALSE)</f>
        <v>149410</v>
      </c>
      <c r="F7" s="14">
        <f>VLOOKUP($B7, '[2]SSI - Totals'!$A$4:$G$55, 3, FALSE)</f>
        <v>79840.21782235209</v>
      </c>
      <c r="G7" s="15">
        <f>VLOOKUP($B7, [3]Data!$B$3:$K$54, 8, FALSE)</f>
        <v>644876500</v>
      </c>
      <c r="H7" s="14">
        <f>VLOOKUP($A7, '[1]SSI - Totals'!$A$3:$G$54, 3, FALSE)</f>
        <v>460180.83897781401</v>
      </c>
      <c r="I7" s="14">
        <f>VLOOKUP($A7, '[1]SSI - Totals'!$A$3:$G$54, 6, FALSE)</f>
        <v>215669.73920059201</v>
      </c>
      <c r="J7" s="14">
        <f>VLOOKUP($B7, '[2]SSI - Totals'!$A$4:$G$55, 4, FALSE)</f>
        <v>39791</v>
      </c>
      <c r="K7" s="14">
        <f>VLOOKUP($B7, '[2]SSI - Totals'!$A$4:$G$55, 5, FALSE)</f>
        <v>14896.247645928395</v>
      </c>
      <c r="L7" s="15">
        <f>VLOOKUP($B7, [3]Data!$B$3:$K$54, 9, FALSE)</f>
        <v>15271000</v>
      </c>
      <c r="M7" s="14">
        <f>VLOOKUP($A7, '[1]SSI - Totals'!$A$3:$G$54, 4, FALSE)</f>
        <v>227748.65488934499</v>
      </c>
      <c r="N7" s="14">
        <f>VLOOKUP($A7, '[1]SSI - Totals'!$A$3:$G$54, 7, FALSE)</f>
        <v>49300.954994201697</v>
      </c>
      <c r="O7" s="14">
        <f>VLOOKUP($B7, '[2]SSI - Totals'!$A$4:$G$55, 6, FALSE)</f>
        <v>109619</v>
      </c>
      <c r="P7" s="14">
        <f>VLOOKUP($B7, '[2]SSI - Totals'!$A$4:$G$55, 7, FALSE)</f>
        <v>64943.970176423689</v>
      </c>
      <c r="Q7" s="15">
        <f>VLOOKUP($B7, [3]Data!$B$3:$K$54, 10, FALSE)</f>
        <v>629605500</v>
      </c>
    </row>
    <row r="8" spans="1:17" x14ac:dyDescent="0.25">
      <c r="A8" s="1" t="s">
        <v>13</v>
      </c>
      <c r="B8" s="3" t="s">
        <v>14</v>
      </c>
      <c r="C8" s="4">
        <f>VLOOKUP($A8, '[1]SSI - Totals'!$A$3:$G$54, 2, FALSE)</f>
        <v>37809516</v>
      </c>
      <c r="D8" s="14">
        <f>VLOOKUP($A8, '[1]SSI - Totals'!$A$3:$G$54, 5, FALSE)</f>
        <v>2920884.0597095517</v>
      </c>
      <c r="E8" s="14">
        <f>VLOOKUP($B8, '[2]SSI - Totals'!$A$4:$G$55, 2, FALSE)</f>
        <v>1532345</v>
      </c>
      <c r="F8" s="14">
        <f>VLOOKUP($B8, '[2]SSI - Totals'!$A$4:$G$55, 3, FALSE)</f>
        <v>1143831.1769092388</v>
      </c>
      <c r="G8" s="15">
        <f>VLOOKUP($B8, [3]Data!$B$3:$K$54, 8, FALSE)</f>
        <v>9083361000</v>
      </c>
      <c r="H8" s="14">
        <f>VLOOKUP($A8, '[1]SSI - Totals'!$A$3:$G$54, 3, FALSE)</f>
        <v>4419871.4515829096</v>
      </c>
      <c r="I8" s="14">
        <f>VLOOKUP($A8, '[1]SSI - Totals'!$A$3:$G$54, 6, FALSE)</f>
        <v>2506941.6701793699</v>
      </c>
      <c r="J8" s="14">
        <f>VLOOKUP($B8, '[2]SSI - Totals'!$A$4:$G$55, 4, FALSE)</f>
        <v>703517.5</v>
      </c>
      <c r="K8" s="14">
        <f>VLOOKUP($B8, '[2]SSI - Totals'!$A$4:$G$55, 5, FALSE)</f>
        <v>533552.49782346433</v>
      </c>
      <c r="L8" s="15">
        <f>VLOOKUP($B8, [3]Data!$B$3:$K$54, 9, FALSE)</f>
        <v>2086779000</v>
      </c>
      <c r="M8" s="14">
        <f>VLOOKUP($A8, '[1]SSI - Totals'!$A$3:$G$54, 4, FALSE)</f>
        <v>1494300.5487899799</v>
      </c>
      <c r="N8" s="14">
        <f>VLOOKUP($A8, '[1]SSI - Totals'!$A$3:$G$54, 7, FALSE)</f>
        <v>413942.389530182</v>
      </c>
      <c r="O8" s="14">
        <f>VLOOKUP($B8, '[2]SSI - Totals'!$A$4:$G$55, 6, FALSE)</f>
        <v>828827.5</v>
      </c>
      <c r="P8" s="14">
        <f>VLOOKUP($B8, '[2]SSI - Totals'!$A$4:$G$55, 7, FALSE)</f>
        <v>610278.67908577446</v>
      </c>
      <c r="Q8" s="15">
        <f>VLOOKUP($B8, [3]Data!$B$3:$K$54, 10, FALSE)</f>
        <v>6996582000</v>
      </c>
    </row>
    <row r="9" spans="1:17" x14ac:dyDescent="0.25">
      <c r="A9" s="1" t="s">
        <v>15</v>
      </c>
      <c r="B9" s="3" t="s">
        <v>16</v>
      </c>
      <c r="C9" s="4">
        <f>VLOOKUP($A9, '[1]SSI - Totals'!$A$3:$G$54, 2, FALSE)</f>
        <v>5094064</v>
      </c>
      <c r="D9" s="14">
        <f>VLOOKUP($A9, '[1]SSI - Totals'!$A$3:$G$54, 5, FALSE)</f>
        <v>406118.36533355701</v>
      </c>
      <c r="E9" s="14">
        <f>VLOOKUP($B9, '[2]SSI - Totals'!$A$4:$G$55, 2, FALSE)</f>
        <v>126415.5</v>
      </c>
      <c r="F9" s="14">
        <f>VLOOKUP($B9, '[2]SSI - Totals'!$A$4:$G$55, 3, FALSE)</f>
        <v>59487.516025887438</v>
      </c>
      <c r="G9" s="15">
        <f>VLOOKUP($B9, [3]Data!$B$3:$K$54, 8, FALSE)</f>
        <v>415477500</v>
      </c>
      <c r="H9" s="14">
        <f>VLOOKUP($A9, '[1]SSI - Totals'!$A$3:$G$54, 3, FALSE)</f>
        <v>620611.07090854598</v>
      </c>
      <c r="I9" s="14">
        <f>VLOOKUP($A9, '[1]SSI - Totals'!$A$3:$G$54, 6, FALSE)</f>
        <v>361527.795310974</v>
      </c>
      <c r="J9" s="14">
        <f>VLOOKUP($B9, '[2]SSI - Totals'!$A$4:$G$55, 4, FALSE)</f>
        <v>54091.5</v>
      </c>
      <c r="K9" s="14">
        <f>VLOOKUP($B9, '[2]SSI - Totals'!$A$4:$G$55, 5, FALSE)</f>
        <v>15630.537906096672</v>
      </c>
      <c r="L9" s="15">
        <f>VLOOKUP($B9, [3]Data!$B$3:$K$54, 9, FALSE)</f>
        <v>39560000</v>
      </c>
      <c r="M9" s="14">
        <f>VLOOKUP($A9, '[1]SSI - Totals'!$A$3:$G$54, 4, FALSE)</f>
        <v>158412.644805908</v>
      </c>
      <c r="N9" s="14">
        <f>VLOOKUP($A9, '[1]SSI - Totals'!$A$3:$G$54, 7, FALSE)</f>
        <v>44590.570022583001</v>
      </c>
      <c r="O9" s="14">
        <f>VLOOKUP($B9, '[2]SSI - Totals'!$A$4:$G$55, 6, FALSE)</f>
        <v>72324</v>
      </c>
      <c r="P9" s="14">
        <f>VLOOKUP($B9, '[2]SSI - Totals'!$A$4:$G$55, 7, FALSE)</f>
        <v>43856.978119790765</v>
      </c>
      <c r="Q9" s="15">
        <f>VLOOKUP($B9, [3]Data!$B$3:$K$54, 10, FALSE)</f>
        <v>375917500</v>
      </c>
    </row>
    <row r="10" spans="1:17" x14ac:dyDescent="0.25">
      <c r="A10" s="1" t="s">
        <v>17</v>
      </c>
      <c r="B10" s="3" t="s">
        <v>18</v>
      </c>
      <c r="C10" s="4">
        <f>VLOOKUP($A10, '[1]SSI - Totals'!$A$3:$G$54, 2, FALSE)</f>
        <v>3519200</v>
      </c>
      <c r="D10" s="14">
        <f>VLOOKUP($A10, '[1]SSI - Totals'!$A$3:$G$54, 5, FALSE)</f>
        <v>361965.63398551918</v>
      </c>
      <c r="E10" s="14">
        <f>VLOOKUP($B10, '[2]SSI - Totals'!$A$4:$G$55, 2, FALSE)</f>
        <v>121038.5</v>
      </c>
      <c r="F10" s="14">
        <f>VLOOKUP($B10, '[2]SSI - Totals'!$A$4:$G$55, 3, FALSE)</f>
        <v>51056.690161001905</v>
      </c>
      <c r="G10" s="15">
        <f>VLOOKUP($B10, [3]Data!$B$3:$K$54, 8, FALSE)</f>
        <v>367097000</v>
      </c>
      <c r="H10" s="14">
        <f>VLOOKUP($A10, '[1]SSI - Totals'!$A$3:$G$54, 3, FALSE)</f>
        <v>508015.79908180202</v>
      </c>
      <c r="I10" s="14">
        <f>VLOOKUP($A10, '[1]SSI - Totals'!$A$3:$G$54, 6, FALSE)</f>
        <v>322326.784139633</v>
      </c>
      <c r="J10" s="14">
        <f>VLOOKUP($B10, '[2]SSI - Totals'!$A$4:$G$55, 4, FALSE)</f>
        <v>49229</v>
      </c>
      <c r="K10" s="14">
        <f>VLOOKUP($B10, '[2]SSI - Totals'!$A$4:$G$55, 5, FALSE)</f>
        <v>13516.383307581351</v>
      </c>
      <c r="L10" s="15">
        <f>VLOOKUP($B10, [3]Data!$B$3:$K$54, 9, FALSE)</f>
        <v>29265000</v>
      </c>
      <c r="M10" s="14">
        <f>VLOOKUP($A10, '[1]SSI - Totals'!$A$3:$G$54, 4, FALSE)</f>
        <v>142496.21480846399</v>
      </c>
      <c r="N10" s="14">
        <f>VLOOKUP($A10, '[1]SSI - Totals'!$A$3:$G$54, 7, FALSE)</f>
        <v>39638.849845886201</v>
      </c>
      <c r="O10" s="14">
        <f>VLOOKUP($B10, '[2]SSI - Totals'!$A$4:$G$55, 6, FALSE)</f>
        <v>71809.5</v>
      </c>
      <c r="P10" s="14">
        <f>VLOOKUP($B10, '[2]SSI - Totals'!$A$4:$G$55, 7, FALSE)</f>
        <v>37540.306853420552</v>
      </c>
      <c r="Q10" s="15">
        <f>VLOOKUP($B10, [3]Data!$B$3:$K$54, 10, FALSE)</f>
        <v>337832500</v>
      </c>
    </row>
    <row r="11" spans="1:17" x14ac:dyDescent="0.25">
      <c r="A11" s="1" t="s">
        <v>19</v>
      </c>
      <c r="B11" s="3" t="s">
        <v>20</v>
      </c>
      <c r="C11" s="4">
        <f>VLOOKUP($A11, '[1]SSI - Totals'!$A$3:$G$54, 2, FALSE)</f>
        <v>902240.9375</v>
      </c>
      <c r="D11" s="14">
        <f>VLOOKUP($A11, '[1]SSI - Totals'!$A$3:$G$54, 5, FALSE)</f>
        <v>99668.875255227103</v>
      </c>
      <c r="E11" s="14">
        <f>VLOOKUP($B11, '[2]SSI - Totals'!$A$4:$G$55, 2, FALSE)</f>
        <v>25542</v>
      </c>
      <c r="F11" s="14">
        <f>VLOOKUP($B11, '[2]SSI - Totals'!$A$4:$G$55, 3, FALSE)</f>
        <v>12343.382935296746</v>
      </c>
      <c r="G11" s="15">
        <f>VLOOKUP($B11, [3]Data!$B$3:$K$54, 8, FALSE)</f>
        <v>97005500</v>
      </c>
      <c r="H11" s="14">
        <f>VLOOKUP($A11, '[1]SSI - Totals'!$A$3:$G$54, 3, FALSE)</f>
        <v>141297.155246735</v>
      </c>
      <c r="I11" s="14">
        <f>VLOOKUP($A11, '[1]SSI - Totals'!$A$3:$G$54, 6, FALSE)</f>
        <v>85933.800275802598</v>
      </c>
      <c r="J11" s="14">
        <f>VLOOKUP($B11, '[2]SSI - Totals'!$A$4:$G$55, 4, FALSE)</f>
        <v>6341.5</v>
      </c>
      <c r="K11" s="14">
        <f>VLOOKUP($B11, '[2]SSI - Totals'!$A$4:$G$55, 5, FALSE)</f>
        <v>2486.8275120186267</v>
      </c>
      <c r="L11" s="15">
        <f>VLOOKUP($B11, [3]Data!$B$3:$K$54, 9, FALSE)</f>
        <v>4751500</v>
      </c>
      <c r="M11" s="14">
        <f>VLOOKUP($A11, '[1]SSI - Totals'!$A$3:$G$54, 4, FALSE)</f>
        <v>47087.979924797997</v>
      </c>
      <c r="N11" s="14">
        <f>VLOOKUP($A11, '[1]SSI - Totals'!$A$3:$G$54, 7, FALSE)</f>
        <v>13735.0749794245</v>
      </c>
      <c r="O11" s="14">
        <f>VLOOKUP($B11, '[2]SSI - Totals'!$A$4:$G$55, 6, FALSE)</f>
        <v>19200.5</v>
      </c>
      <c r="P11" s="14">
        <f>VLOOKUP($B11, '[2]SSI - Totals'!$A$4:$G$55, 7, FALSE)</f>
        <v>9856.5554232781196</v>
      </c>
      <c r="Q11" s="15">
        <f>VLOOKUP($B11, [3]Data!$B$3:$K$54, 10, FALSE)</f>
        <v>92254000</v>
      </c>
    </row>
    <row r="12" spans="1:17" x14ac:dyDescent="0.25">
      <c r="A12" s="1" t="s">
        <v>21</v>
      </c>
      <c r="B12" s="3" t="s">
        <v>22</v>
      </c>
      <c r="C12" s="4">
        <f>VLOOKUP($A12, '[1]SSI - Totals'!$A$3:$G$54, 2, FALSE)</f>
        <v>626302.5625</v>
      </c>
      <c r="D12" s="14">
        <f>VLOOKUP($A12, '[1]SSI - Totals'!$A$3:$G$54, 5, FALSE)</f>
        <v>46185.885045111187</v>
      </c>
      <c r="E12" s="14">
        <f>VLOOKUP($B12, '[2]SSI - Totals'!$A$4:$G$55, 2, FALSE)</f>
        <v>29524.5</v>
      </c>
      <c r="F12" s="14">
        <f>VLOOKUP($B12, '[2]SSI - Totals'!$A$4:$G$55, 3, FALSE)</f>
        <v>21239.63970487284</v>
      </c>
      <c r="G12" s="15">
        <f>VLOOKUP($B12, [3]Data!$B$3:$K$54, 8, FALSE)</f>
        <v>174532000</v>
      </c>
      <c r="H12" s="14">
        <f>VLOOKUP($A12, '[1]SSI - Totals'!$A$3:$G$54, 3, FALSE)</f>
        <v>76961.195088207707</v>
      </c>
      <c r="I12" s="14">
        <f>VLOOKUP($A12, '[1]SSI - Totals'!$A$3:$G$54, 6, FALSE)</f>
        <v>42813.610058844097</v>
      </c>
      <c r="J12" s="14">
        <f>VLOOKUP($B12, '[2]SSI - Totals'!$A$4:$G$55, 4, FALSE)</f>
        <v>11268.5</v>
      </c>
      <c r="K12" s="14">
        <f>VLOOKUP($B12, '[2]SSI - Totals'!$A$4:$G$55, 5, FALSE)</f>
        <v>4152.6305299734277</v>
      </c>
      <c r="L12" s="15">
        <f>VLOOKUP($B12, [3]Data!$B$3:$K$54, 9, FALSE)</f>
        <v>7603000</v>
      </c>
      <c r="M12" s="14">
        <f>VLOOKUP($A12, '[1]SSI - Totals'!$A$3:$G$54, 4, FALSE)</f>
        <v>27077.659966111201</v>
      </c>
      <c r="N12" s="14">
        <f>VLOOKUP($A12, '[1]SSI - Totals'!$A$3:$G$54, 7, FALSE)</f>
        <v>3372.2749862670898</v>
      </c>
      <c r="O12" s="14">
        <f>VLOOKUP($B12, '[2]SSI - Totals'!$A$4:$G$55, 6, FALSE)</f>
        <v>18256</v>
      </c>
      <c r="P12" s="14">
        <f>VLOOKUP($B12, '[2]SSI - Totals'!$A$4:$G$55, 7, FALSE)</f>
        <v>17087.009174899413</v>
      </c>
      <c r="Q12" s="15">
        <f>VLOOKUP($B12, [3]Data!$B$3:$K$54, 10, FALSE)</f>
        <v>166928500</v>
      </c>
    </row>
    <row r="13" spans="1:17" x14ac:dyDescent="0.25">
      <c r="A13" s="1" t="s">
        <v>23</v>
      </c>
      <c r="B13" s="3" t="s">
        <v>24</v>
      </c>
      <c r="C13" s="4">
        <f>VLOOKUP($A13, '[1]SSI - Totals'!$A$3:$G$54, 2, FALSE)</f>
        <v>19097790</v>
      </c>
      <c r="D13" s="14">
        <f>VLOOKUP($A13, '[1]SSI - Totals'!$A$3:$G$54, 5, FALSE)</f>
        <v>2048622.601401329</v>
      </c>
      <c r="E13" s="14">
        <f>VLOOKUP($B13, '[2]SSI - Totals'!$A$4:$G$55, 2, FALSE)</f>
        <v>626605</v>
      </c>
      <c r="F13" s="14">
        <f>VLOOKUP($B13, '[2]SSI - Totals'!$A$4:$G$55, 3, FALSE)</f>
        <v>405861.13856207428</v>
      </c>
      <c r="G13" s="15">
        <f>VLOOKUP($B13, [3]Data!$B$3:$K$54, 8, FALSE)</f>
        <v>3025641500</v>
      </c>
      <c r="H13" s="14">
        <f>VLOOKUP($A13, '[1]SSI - Totals'!$A$3:$G$54, 3, FALSE)</f>
        <v>3409778.65563107</v>
      </c>
      <c r="I13" s="14">
        <f>VLOOKUP($A13, '[1]SSI - Totals'!$A$3:$G$54, 6, FALSE)</f>
        <v>1784571.4964570999</v>
      </c>
      <c r="J13" s="14">
        <f>VLOOKUP($B13, '[2]SSI - Totals'!$A$4:$G$55, 4, FALSE)</f>
        <v>288782</v>
      </c>
      <c r="K13" s="14">
        <f>VLOOKUP($B13, '[2]SSI - Totals'!$A$4:$G$55, 5, FALSE)</f>
        <v>161796.301400884</v>
      </c>
      <c r="L13" s="15">
        <f>VLOOKUP($B13, [3]Data!$B$3:$K$54, 9, FALSE)</f>
        <v>519758000</v>
      </c>
      <c r="M13" s="14">
        <f>VLOOKUP($A13, '[1]SSI - Totals'!$A$3:$G$54, 4, FALSE)</f>
        <v>849657.45990562404</v>
      </c>
      <c r="N13" s="14">
        <f>VLOOKUP($A13, '[1]SSI - Totals'!$A$3:$G$54, 7, FALSE)</f>
        <v>264051.10494422901</v>
      </c>
      <c r="O13" s="14">
        <f>VLOOKUP($B13, '[2]SSI - Totals'!$A$4:$G$55, 6, FALSE)</f>
        <v>337823</v>
      </c>
      <c r="P13" s="14">
        <f>VLOOKUP($B13, '[2]SSI - Totals'!$A$4:$G$55, 7, FALSE)</f>
        <v>244064.83716119028</v>
      </c>
      <c r="Q13" s="15">
        <f>VLOOKUP($B13, [3]Data!$B$3:$K$54, 10, FALSE)</f>
        <v>2505883000</v>
      </c>
    </row>
    <row r="14" spans="1:17" x14ac:dyDescent="0.25">
      <c r="A14" s="1" t="s">
        <v>25</v>
      </c>
      <c r="B14" s="3" t="s">
        <v>26</v>
      </c>
      <c r="C14" s="4">
        <f>VLOOKUP($A14, '[1]SSI - Totals'!$A$3:$G$54, 2, FALSE)</f>
        <v>9677437</v>
      </c>
      <c r="D14" s="14">
        <f>VLOOKUP($A14, '[1]SSI - Totals'!$A$3:$G$54, 5, FALSE)</f>
        <v>709418.65018939995</v>
      </c>
      <c r="E14" s="14">
        <f>VLOOKUP($B14, '[2]SSI - Totals'!$A$4:$G$55, 2, FALSE)</f>
        <v>302758.5</v>
      </c>
      <c r="F14" s="14">
        <f>VLOOKUP($B14, '[2]SSI - Totals'!$A$4:$G$55, 3, FALSE)</f>
        <v>194059.09152346186</v>
      </c>
      <c r="G14" s="15">
        <f>VLOOKUP($B14, [3]Data!$B$3:$K$54, 8, FALSE)</f>
        <v>1447314500</v>
      </c>
      <c r="H14" s="14">
        <f>VLOOKUP($A14, '[1]SSI - Totals'!$A$3:$G$54, 3, FALSE)</f>
        <v>1078984.03581715</v>
      </c>
      <c r="I14" s="14">
        <f>VLOOKUP($A14, '[1]SSI - Totals'!$A$3:$G$54, 6, FALSE)</f>
        <v>589144.41502857197</v>
      </c>
      <c r="J14" s="14">
        <f>VLOOKUP($B14, '[2]SSI - Totals'!$A$4:$G$55, 4, FALSE)</f>
        <v>56784.5</v>
      </c>
      <c r="K14" s="14">
        <f>VLOOKUP($B14, '[2]SSI - Totals'!$A$4:$G$55, 5, FALSE)</f>
        <v>48831.620571516236</v>
      </c>
      <c r="L14" s="15">
        <f>VLOOKUP($B14, [3]Data!$B$3:$K$54, 9, FALSE)</f>
        <v>80650500</v>
      </c>
      <c r="M14" s="14">
        <f>VLOOKUP($A14, '[1]SSI - Totals'!$A$3:$G$54, 4, FALSE)</f>
        <v>491651.60030508001</v>
      </c>
      <c r="N14" s="14">
        <f>VLOOKUP($A14, '[1]SSI - Totals'!$A$3:$G$54, 7, FALSE)</f>
        <v>120274.235160828</v>
      </c>
      <c r="O14" s="14">
        <f>VLOOKUP($B14, '[2]SSI - Totals'!$A$4:$G$55, 6, FALSE)</f>
        <v>245974</v>
      </c>
      <c r="P14" s="14">
        <f>VLOOKUP($B14, '[2]SSI - Totals'!$A$4:$G$55, 7, FALSE)</f>
        <v>145227.47095194561</v>
      </c>
      <c r="Q14" s="15">
        <f>VLOOKUP($B14, [3]Data!$B$3:$K$54, 10, FALSE)</f>
        <v>1366664000</v>
      </c>
    </row>
    <row r="15" spans="1:17" x14ac:dyDescent="0.25">
      <c r="A15" s="1" t="s">
        <v>27</v>
      </c>
      <c r="B15" s="3" t="s">
        <v>28</v>
      </c>
      <c r="C15" s="4">
        <f>VLOOKUP($A15, '[1]SSI - Totals'!$A$3:$G$54, 2, FALSE)</f>
        <v>1347933.25</v>
      </c>
      <c r="D15" s="14">
        <f>VLOOKUP($A15, '[1]SSI - Totals'!$A$3:$G$54, 5, FALSE)</f>
        <v>138025.92486178869</v>
      </c>
      <c r="E15" s="14">
        <f>VLOOKUP($B15, '[2]SSI - Totals'!$A$4:$G$55, 2, FALSE)</f>
        <v>43951.5</v>
      </c>
      <c r="F15" s="14">
        <f>VLOOKUP($B15, '[2]SSI - Totals'!$A$4:$G$55, 3, FALSE)</f>
        <v>22974.947972441103</v>
      </c>
      <c r="G15" s="15">
        <f>VLOOKUP($B15, [3]Data!$B$3:$K$54, 8, FALSE)</f>
        <v>162220000</v>
      </c>
      <c r="H15" s="14">
        <f>VLOOKUP($A15, '[1]SSI - Totals'!$A$3:$G$54, 3, FALSE)</f>
        <v>204615.12494742899</v>
      </c>
      <c r="I15" s="14">
        <f>VLOOKUP($A15, '[1]SSI - Totals'!$A$3:$G$54, 6, FALSE)</f>
        <v>123096.459888339</v>
      </c>
      <c r="J15" s="14">
        <f>VLOOKUP($B15, '[2]SSI - Totals'!$A$4:$G$55, 4, FALSE)</f>
        <v>17850.5</v>
      </c>
      <c r="K15" s="14">
        <f>VLOOKUP($B15, '[2]SSI - Totals'!$A$4:$G$55, 5, FALSE)</f>
        <v>8333.878068631715</v>
      </c>
      <c r="L15" s="15">
        <f>VLOOKUP($B15, [3]Data!$B$3:$K$54, 9, FALSE)</f>
        <v>29438500</v>
      </c>
      <c r="M15" s="14">
        <f>VLOOKUP($A15, '[1]SSI - Totals'!$A$3:$G$54, 4, FALSE)</f>
        <v>52695.425025939898</v>
      </c>
      <c r="N15" s="14">
        <f>VLOOKUP($A15, '[1]SSI - Totals'!$A$3:$G$54, 7, FALSE)</f>
        <v>14929.4649734497</v>
      </c>
      <c r="O15" s="14">
        <f>VLOOKUP($B15, '[2]SSI - Totals'!$A$4:$G$55, 6, FALSE)</f>
        <v>26101</v>
      </c>
      <c r="P15" s="14">
        <f>VLOOKUP($B15, '[2]SSI - Totals'!$A$4:$G$55, 7, FALSE)</f>
        <v>14641.069903809388</v>
      </c>
      <c r="Q15" s="15">
        <f>VLOOKUP($B15, [3]Data!$B$3:$K$54, 10, FALSE)</f>
        <v>132781500</v>
      </c>
    </row>
    <row r="16" spans="1:17" x14ac:dyDescent="0.25">
      <c r="A16" s="1" t="s">
        <v>29</v>
      </c>
      <c r="B16" s="3" t="s">
        <v>30</v>
      </c>
      <c r="C16" s="4">
        <f>VLOOKUP($A16, '[1]SSI - Totals'!$A$3:$G$54, 2, FALSE)</f>
        <v>1581910.25</v>
      </c>
      <c r="D16" s="14">
        <f>VLOOKUP($A16, '[1]SSI - Totals'!$A$3:$G$54, 5, FALSE)</f>
        <v>143502.74059867871</v>
      </c>
      <c r="E16" s="14">
        <f>VLOOKUP($B16, '[2]SSI - Totals'!$A$4:$G$55, 2, FALSE)</f>
        <v>35567</v>
      </c>
      <c r="F16" s="14">
        <f>VLOOKUP($B16, '[2]SSI - Totals'!$A$4:$G$55, 3, FALSE)</f>
        <v>23096.854899095706</v>
      </c>
      <c r="G16" s="15">
        <f>VLOOKUP($B16, [3]Data!$B$3:$K$54, 8, FALSE)</f>
        <v>167884500</v>
      </c>
      <c r="H16" s="14">
        <f>VLOOKUP($A16, '[1]SSI - Totals'!$A$3:$G$54, 3, FALSE)</f>
        <v>231244.490507126</v>
      </c>
      <c r="I16" s="14">
        <f>VLOOKUP($A16, '[1]SSI - Totals'!$A$3:$G$54, 6, FALSE)</f>
        <v>130910.380552292</v>
      </c>
      <c r="J16" s="14">
        <f>VLOOKUP($B16, '[2]SSI - Totals'!$A$4:$G$55, 4, FALSE)</f>
        <v>12738.5</v>
      </c>
      <c r="K16" s="14">
        <f>VLOOKUP($B16, '[2]SSI - Totals'!$A$4:$G$55, 5, FALSE)</f>
        <v>3800.3609921074221</v>
      </c>
      <c r="L16" s="15">
        <f>VLOOKUP($B16, [3]Data!$B$3:$K$54, 9, FALSE)</f>
        <v>6001500</v>
      </c>
      <c r="M16" s="14">
        <f>VLOOKUP($A16, '[1]SSI - Totals'!$A$3:$G$54, 4, FALSE)</f>
        <v>46900.740051269502</v>
      </c>
      <c r="N16" s="14">
        <f>VLOOKUP($A16, '[1]SSI - Totals'!$A$3:$G$54, 7, FALSE)</f>
        <v>12592.360046386701</v>
      </c>
      <c r="O16" s="14">
        <f>VLOOKUP($B16, '[2]SSI - Totals'!$A$4:$G$55, 6, FALSE)</f>
        <v>22828.5</v>
      </c>
      <c r="P16" s="14">
        <f>VLOOKUP($B16, '[2]SSI - Totals'!$A$4:$G$55, 7, FALSE)</f>
        <v>19296.493906988282</v>
      </c>
      <c r="Q16" s="15">
        <f>VLOOKUP($B16, [3]Data!$B$3:$K$54, 10, FALSE)</f>
        <v>161883500</v>
      </c>
    </row>
    <row r="17" spans="1:17" x14ac:dyDescent="0.25">
      <c r="A17" s="1" t="s">
        <v>31</v>
      </c>
      <c r="B17" s="3" t="s">
        <v>32</v>
      </c>
      <c r="C17" s="4">
        <f>VLOOKUP($A17, '[1]SSI - Totals'!$A$3:$G$54, 2, FALSE)</f>
        <v>12723810</v>
      </c>
      <c r="D17" s="14">
        <f>VLOOKUP($A17, '[1]SSI - Totals'!$A$3:$G$54, 5, FALSE)</f>
        <v>1148844.925716877</v>
      </c>
      <c r="E17" s="14">
        <f>VLOOKUP($B17, '[2]SSI - Totals'!$A$4:$G$55, 2, FALSE)</f>
        <v>358668</v>
      </c>
      <c r="F17" s="14">
        <f>VLOOKUP($B17, '[2]SSI - Totals'!$A$4:$G$55, 3, FALSE)</f>
        <v>227768.34137181262</v>
      </c>
      <c r="G17" s="15">
        <f>VLOOKUP($B17, [3]Data!$B$3:$K$54, 8, FALSE)</f>
        <v>1714454000</v>
      </c>
      <c r="H17" s="14">
        <f>VLOOKUP($A17, '[1]SSI - Totals'!$A$3:$G$54, 3, FALSE)</f>
        <v>1739032.66630602</v>
      </c>
      <c r="I17" s="14">
        <f>VLOOKUP($A17, '[1]SSI - Totals'!$A$3:$G$54, 6, FALSE)</f>
        <v>980154.13097810699</v>
      </c>
      <c r="J17" s="14">
        <f>VLOOKUP($B17, '[2]SSI - Totals'!$A$4:$G$55, 4, FALSE)</f>
        <v>119886.5</v>
      </c>
      <c r="K17" s="14">
        <f>VLOOKUP($B17, '[2]SSI - Totals'!$A$4:$G$55, 5, FALSE)</f>
        <v>59294.399216797807</v>
      </c>
      <c r="L17" s="15">
        <f>VLOOKUP($B17, [3]Data!$B$3:$K$54, 9, FALSE)</f>
        <v>139835500</v>
      </c>
      <c r="M17" s="14">
        <f>VLOOKUP($A17, '[1]SSI - Totals'!$A$3:$G$54, 4, FALSE)</f>
        <v>509703.455037117</v>
      </c>
      <c r="N17" s="14">
        <f>VLOOKUP($A17, '[1]SSI - Totals'!$A$3:$G$54, 7, FALSE)</f>
        <v>168690.79473877</v>
      </c>
      <c r="O17" s="14">
        <f>VLOOKUP($B17, '[2]SSI - Totals'!$A$4:$G$55, 6, FALSE)</f>
        <v>238781.5</v>
      </c>
      <c r="P17" s="14">
        <f>VLOOKUP($B17, '[2]SSI - Totals'!$A$4:$G$55, 7, FALSE)</f>
        <v>168473.94215501481</v>
      </c>
      <c r="Q17" s="15">
        <f>VLOOKUP($B17, [3]Data!$B$3:$K$54, 10, FALSE)</f>
        <v>1574619000</v>
      </c>
    </row>
    <row r="18" spans="1:17" x14ac:dyDescent="0.25">
      <c r="A18" s="1" t="s">
        <v>33</v>
      </c>
      <c r="B18" s="3" t="s">
        <v>34</v>
      </c>
      <c r="C18" s="4">
        <f>VLOOKUP($A18, '[1]SSI - Totals'!$A$3:$G$54, 2, FALSE)</f>
        <v>6350266.5</v>
      </c>
      <c r="D18" s="14">
        <f>VLOOKUP($A18, '[1]SSI - Totals'!$A$3:$G$54, 5, FALSE)</f>
        <v>576425.2145004276</v>
      </c>
      <c r="E18" s="14">
        <f>VLOOKUP($B18, '[2]SSI - Totals'!$A$4:$G$55, 2, FALSE)</f>
        <v>179478</v>
      </c>
      <c r="F18" s="14">
        <f>VLOOKUP($B18, '[2]SSI - Totals'!$A$4:$G$55, 3, FALSE)</f>
        <v>95335.338156607118</v>
      </c>
      <c r="G18" s="15">
        <f>VLOOKUP($B18, [3]Data!$B$3:$K$54, 8, FALSE)</f>
        <v>765639500</v>
      </c>
      <c r="H18" s="14">
        <f>VLOOKUP($A18, '[1]SSI - Totals'!$A$3:$G$54, 3, FALSE)</f>
        <v>922737.905601501</v>
      </c>
      <c r="I18" s="14">
        <f>VLOOKUP($A18, '[1]SSI - Totals'!$A$3:$G$54, 6, FALSE)</f>
        <v>497978.45449066203</v>
      </c>
      <c r="J18" s="14">
        <f>VLOOKUP($B18, '[2]SSI - Totals'!$A$4:$G$55, 4, FALSE)</f>
        <v>35943.5</v>
      </c>
      <c r="K18" s="14">
        <f>VLOOKUP($B18, '[2]SSI - Totals'!$A$4:$G$55, 5, FALSE)</f>
        <v>12784.259599809708</v>
      </c>
      <c r="L18" s="15">
        <f>VLOOKUP($B18, [3]Data!$B$3:$K$54, 9, FALSE)</f>
        <v>18706500</v>
      </c>
      <c r="M18" s="14">
        <f>VLOOKUP($A18, '[1]SSI - Totals'!$A$3:$G$54, 4, FALSE)</f>
        <v>334435.62118148798</v>
      </c>
      <c r="N18" s="14">
        <f>VLOOKUP($A18, '[1]SSI - Totals'!$A$3:$G$54, 7, FALSE)</f>
        <v>78446.760009765596</v>
      </c>
      <c r="O18" s="14">
        <f>VLOOKUP($B18, '[2]SSI - Totals'!$A$4:$G$55, 6, FALSE)</f>
        <v>143534.5</v>
      </c>
      <c r="P18" s="14">
        <f>VLOOKUP($B18, '[2]SSI - Totals'!$A$4:$G$55, 7, FALSE)</f>
        <v>82551.078556797409</v>
      </c>
      <c r="Q18" s="15">
        <f>VLOOKUP($B18, [3]Data!$B$3:$K$54, 10, FALSE)</f>
        <v>746933000</v>
      </c>
    </row>
    <row r="19" spans="1:17" x14ac:dyDescent="0.25">
      <c r="A19" s="1" t="s">
        <v>35</v>
      </c>
      <c r="B19" s="3" t="s">
        <v>36</v>
      </c>
      <c r="C19" s="4">
        <f>VLOOKUP($A19, '[1]SSI - Totals'!$A$3:$G$54, 2, FALSE)</f>
        <v>3023284</v>
      </c>
      <c r="D19" s="14">
        <f>VLOOKUP($A19, '[1]SSI - Totals'!$A$3:$G$54, 5, FALSE)</f>
        <v>248926.86870956462</v>
      </c>
      <c r="E19" s="14">
        <f>VLOOKUP($B19, '[2]SSI - Totals'!$A$4:$G$55, 2, FALSE)</f>
        <v>72222</v>
      </c>
      <c r="F19" s="14">
        <f>VLOOKUP($B19, '[2]SSI - Totals'!$A$4:$G$55, 3, FALSE)</f>
        <v>40222.286840285742</v>
      </c>
      <c r="G19" s="15">
        <f>VLOOKUP($B19, [3]Data!$B$3:$K$54, 8, FALSE)</f>
        <v>280077000</v>
      </c>
      <c r="H19" s="14">
        <f>VLOOKUP($A19, '[1]SSI - Totals'!$A$3:$G$54, 3, FALSE)</f>
        <v>413573.05347824103</v>
      </c>
      <c r="I19" s="14">
        <f>VLOOKUP($A19, '[1]SSI - Totals'!$A$3:$G$54, 6, FALSE)</f>
        <v>222573.95852279701</v>
      </c>
      <c r="J19" s="14">
        <f>VLOOKUP($B19, '[2]SSI - Totals'!$A$4:$G$55, 4, FALSE)</f>
        <v>15516</v>
      </c>
      <c r="K19" s="14">
        <f>VLOOKUP($B19, '[2]SSI - Totals'!$A$4:$G$55, 5, FALSE)</f>
        <v>6716.0827675272885</v>
      </c>
      <c r="L19" s="15">
        <f>VLOOKUP($B19, [3]Data!$B$3:$K$54, 9, FALSE)</f>
        <v>10027000</v>
      </c>
      <c r="M19" s="14">
        <f>VLOOKUP($A19, '[1]SSI - Totals'!$A$3:$G$54, 4, FALSE)</f>
        <v>121775.99521184</v>
      </c>
      <c r="N19" s="14">
        <f>VLOOKUP($A19, '[1]SSI - Totals'!$A$3:$G$54, 7, FALSE)</f>
        <v>26352.9101867676</v>
      </c>
      <c r="O19" s="14">
        <f>VLOOKUP($B19, '[2]SSI - Totals'!$A$4:$G$55, 6, FALSE)</f>
        <v>56706</v>
      </c>
      <c r="P19" s="14">
        <f>VLOOKUP($B19, '[2]SSI - Totals'!$A$4:$G$55, 7, FALSE)</f>
        <v>33506.204072758454</v>
      </c>
      <c r="Q19" s="15">
        <f>VLOOKUP($B19, [3]Data!$B$3:$K$54, 10, FALSE)</f>
        <v>270050500</v>
      </c>
    </row>
    <row r="20" spans="1:17" x14ac:dyDescent="0.25">
      <c r="A20" s="1" t="s">
        <v>37</v>
      </c>
      <c r="B20" s="3" t="s">
        <v>38</v>
      </c>
      <c r="C20" s="4">
        <f>VLOOKUP($A20, '[1]SSI - Totals'!$A$3:$G$54, 2, FALSE)</f>
        <v>2824636</v>
      </c>
      <c r="D20" s="14">
        <f>VLOOKUP($A20, '[1]SSI - Totals'!$A$3:$G$54, 5, FALSE)</f>
        <v>292017.42438554746</v>
      </c>
      <c r="E20" s="14">
        <f>VLOOKUP($B20, '[2]SSI - Totals'!$A$4:$G$55, 2, FALSE)</f>
        <v>59682.5</v>
      </c>
      <c r="F20" s="14">
        <f>VLOOKUP($B20, '[2]SSI - Totals'!$A$4:$G$55, 3, FALSE)</f>
        <v>37675.493020601236</v>
      </c>
      <c r="G20" s="15">
        <f>VLOOKUP($B20, [3]Data!$B$3:$K$54, 8, FALSE)</f>
        <v>286092500</v>
      </c>
      <c r="H20" s="14">
        <f>VLOOKUP($A20, '[1]SSI - Totals'!$A$3:$G$54, 3, FALSE)</f>
        <v>413484.82900929498</v>
      </c>
      <c r="I20" s="14">
        <f>VLOOKUP($A20, '[1]SSI - Totals'!$A$3:$G$54, 6, FALSE)</f>
        <v>263652.92945861799</v>
      </c>
      <c r="J20" s="14">
        <f>VLOOKUP($B20, '[2]SSI - Totals'!$A$4:$G$55, 4, FALSE)</f>
        <v>15353</v>
      </c>
      <c r="K20" s="14">
        <f>VLOOKUP($B20, '[2]SSI - Totals'!$A$4:$G$55, 5, FALSE)</f>
        <v>6569.629960100161</v>
      </c>
      <c r="L20" s="15">
        <f>VLOOKUP($B20, [3]Data!$B$3:$K$54, 9, FALSE)</f>
        <v>11218500</v>
      </c>
      <c r="M20" s="14">
        <f>VLOOKUP($A20, '[1]SSI - Totals'!$A$3:$G$54, 4, FALSE)</f>
        <v>112691.45990419399</v>
      </c>
      <c r="N20" s="14">
        <f>VLOOKUP($A20, '[1]SSI - Totals'!$A$3:$G$54, 7, FALSE)</f>
        <v>28364.494926929499</v>
      </c>
      <c r="O20" s="14">
        <f>VLOOKUP($B20, '[2]SSI - Totals'!$A$4:$G$55, 6, FALSE)</f>
        <v>44329.5</v>
      </c>
      <c r="P20" s="14">
        <f>VLOOKUP($B20, '[2]SSI - Totals'!$A$4:$G$55, 7, FALSE)</f>
        <v>31105.863060501073</v>
      </c>
      <c r="Q20" s="15">
        <f>VLOOKUP($B20, [3]Data!$B$3:$K$54, 10, FALSE)</f>
        <v>274874500</v>
      </c>
    </row>
    <row r="21" spans="1:17" x14ac:dyDescent="0.25">
      <c r="A21" s="1" t="s">
        <v>39</v>
      </c>
      <c r="B21" s="3" t="s">
        <v>40</v>
      </c>
      <c r="C21" s="4">
        <f>VLOOKUP($A21, '[1]SSI - Totals'!$A$3:$G$54, 2, FALSE)</f>
        <v>4331883.5</v>
      </c>
      <c r="D21" s="14">
        <f>VLOOKUP($A21, '[1]SSI - Totals'!$A$3:$G$54, 5, FALSE)</f>
        <v>331336.67123413057</v>
      </c>
      <c r="E21" s="14">
        <f>VLOOKUP($B21, '[2]SSI - Totals'!$A$4:$G$55, 2, FALSE)</f>
        <v>192972</v>
      </c>
      <c r="F21" s="14">
        <f>VLOOKUP($B21, '[2]SSI - Totals'!$A$4:$G$55, 3, FALSE)</f>
        <v>159223.41059947992</v>
      </c>
      <c r="G21" s="15">
        <f>VLOOKUP($B21, [3]Data!$B$3:$K$54, 8, FALSE)</f>
        <v>1136619000</v>
      </c>
      <c r="H21" s="14">
        <f>VLOOKUP($A21, '[1]SSI - Totals'!$A$3:$G$54, 3, FALSE)</f>
        <v>575503.94754028297</v>
      </c>
      <c r="I21" s="14">
        <f>VLOOKUP($A21, '[1]SSI - Totals'!$A$3:$G$54, 6, FALSE)</f>
        <v>259664.63134765599</v>
      </c>
      <c r="J21" s="14">
        <f>VLOOKUP($B21, '[2]SSI - Totals'!$A$4:$G$55, 4, FALSE)</f>
        <v>57153</v>
      </c>
      <c r="K21" s="14">
        <f>VLOOKUP($B21, '[2]SSI - Totals'!$A$4:$G$55, 5, FALSE)</f>
        <v>31109.120058135697</v>
      </c>
      <c r="L21" s="15">
        <f>VLOOKUP($B21, [3]Data!$B$3:$K$54, 9, FALSE)</f>
        <v>29065000</v>
      </c>
      <c r="M21" s="14">
        <f>VLOOKUP($A21, '[1]SSI - Totals'!$A$3:$G$54, 4, FALSE)</f>
        <v>284059.75988769502</v>
      </c>
      <c r="N21" s="14">
        <f>VLOOKUP($A21, '[1]SSI - Totals'!$A$3:$G$54, 7, FALSE)</f>
        <v>71672.039886474595</v>
      </c>
      <c r="O21" s="14">
        <f>VLOOKUP($B21, '[2]SSI - Totals'!$A$4:$G$55, 6, FALSE)</f>
        <v>135819</v>
      </c>
      <c r="P21" s="14">
        <f>VLOOKUP($B21, '[2]SSI - Totals'!$A$4:$G$55, 7, FALSE)</f>
        <v>128114.29054134422</v>
      </c>
      <c r="Q21" s="15">
        <f>VLOOKUP($B21, [3]Data!$B$3:$K$54, 10, FALSE)</f>
        <v>1107553500</v>
      </c>
    </row>
    <row r="22" spans="1:17" x14ac:dyDescent="0.25">
      <c r="A22" s="1" t="s">
        <v>41</v>
      </c>
      <c r="B22" s="3" t="s">
        <v>42</v>
      </c>
      <c r="C22" s="4">
        <f>VLOOKUP($A22, '[1]SSI - Totals'!$A$3:$G$54, 2, FALSE)</f>
        <v>4486248</v>
      </c>
      <c r="D22" s="14">
        <f>VLOOKUP($A22, '[1]SSI - Totals'!$A$3:$G$54, 5, FALSE)</f>
        <v>362370.9037475583</v>
      </c>
      <c r="E22" s="14">
        <f>VLOOKUP($B22, '[2]SSI - Totals'!$A$4:$G$55, 2, FALSE)</f>
        <v>198389.5</v>
      </c>
      <c r="F22" s="14">
        <f>VLOOKUP($B22, '[2]SSI - Totals'!$A$4:$G$55, 3, FALSE)</f>
        <v>139455.70510553342</v>
      </c>
      <c r="G22" s="15">
        <f>VLOOKUP($B22, [3]Data!$B$3:$K$54, 8, FALSE)</f>
        <v>1051520500</v>
      </c>
      <c r="H22" s="14">
        <f>VLOOKUP($A22, '[1]SSI - Totals'!$A$3:$G$54, 3, FALSE)</f>
        <v>611982.88819408405</v>
      </c>
      <c r="I22" s="14">
        <f>VLOOKUP($A22, '[1]SSI - Totals'!$A$3:$G$54, 6, FALSE)</f>
        <v>292997.34387207002</v>
      </c>
      <c r="J22" s="14">
        <f>VLOOKUP($B22, '[2]SSI - Totals'!$A$4:$G$55, 4, FALSE)</f>
        <v>50609.5</v>
      </c>
      <c r="K22" s="14">
        <f>VLOOKUP($B22, '[2]SSI - Totals'!$A$4:$G$55, 5, FALSE)</f>
        <v>30875.865656167753</v>
      </c>
      <c r="L22" s="15">
        <f>VLOOKUP($B22, [3]Data!$B$3:$K$54, 9, FALSE)</f>
        <v>38264000</v>
      </c>
      <c r="M22" s="14">
        <f>VLOOKUP($A22, '[1]SSI - Totals'!$A$3:$G$54, 4, FALSE)</f>
        <v>308942.26007843</v>
      </c>
      <c r="N22" s="14">
        <f>VLOOKUP($A22, '[1]SSI - Totals'!$A$3:$G$54, 7, FALSE)</f>
        <v>69373.559875488296</v>
      </c>
      <c r="O22" s="14">
        <f>VLOOKUP($B22, '[2]SSI - Totals'!$A$4:$G$55, 6, FALSE)</f>
        <v>147780</v>
      </c>
      <c r="P22" s="14">
        <f>VLOOKUP($B22, '[2]SSI - Totals'!$A$4:$G$55, 7, FALSE)</f>
        <v>108579.83944936565</v>
      </c>
      <c r="Q22" s="15">
        <f>VLOOKUP($B22, [3]Data!$B$3:$K$54, 10, FALSE)</f>
        <v>1013256500</v>
      </c>
    </row>
    <row r="23" spans="1:17" x14ac:dyDescent="0.25">
      <c r="A23" s="1" t="s">
        <v>43</v>
      </c>
      <c r="B23" s="3" t="s">
        <v>44</v>
      </c>
      <c r="C23" s="4">
        <f>VLOOKUP($A23, '[1]SSI - Totals'!$A$3:$G$54, 2, FALSE)</f>
        <v>1330779.125</v>
      </c>
      <c r="D23" s="14">
        <f>VLOOKUP($A23, '[1]SSI - Totals'!$A$3:$G$54, 5, FALSE)</f>
        <v>133612.30014991781</v>
      </c>
      <c r="E23" s="14">
        <f>VLOOKUP($B23, '[2]SSI - Totals'!$A$4:$G$55, 2, FALSE)</f>
        <v>45550.5</v>
      </c>
      <c r="F23" s="14">
        <f>VLOOKUP($B23, '[2]SSI - Totals'!$A$4:$G$55, 3, FALSE)</f>
        <v>32732.197440295102</v>
      </c>
      <c r="G23" s="15">
        <f>VLOOKUP($B23, [3]Data!$B$3:$K$54, 8, FALSE)</f>
        <v>210672000</v>
      </c>
      <c r="H23" s="14">
        <f>VLOOKUP($A23, '[1]SSI - Totals'!$A$3:$G$54, 3, FALSE)</f>
        <v>207349.84061813401</v>
      </c>
      <c r="I23" s="14">
        <f>VLOOKUP($A23, '[1]SSI - Totals'!$A$3:$G$54, 6, FALSE)</f>
        <v>113364.165248871</v>
      </c>
      <c r="J23" s="14">
        <f>VLOOKUP($B23, '[2]SSI - Totals'!$A$4:$G$55, 4, FALSE)</f>
        <v>8082.5</v>
      </c>
      <c r="K23" s="14">
        <f>VLOOKUP($B23, '[2]SSI - Totals'!$A$4:$G$55, 5, FALSE)</f>
        <v>5431.8487493407356</v>
      </c>
      <c r="L23" s="15">
        <f>VLOOKUP($B23, [3]Data!$B$3:$K$54, 9, FALSE)</f>
        <v>5263500</v>
      </c>
      <c r="M23" s="14">
        <f>VLOOKUP($A23, '[1]SSI - Totals'!$A$3:$G$54, 4, FALSE)</f>
        <v>82666.569712400393</v>
      </c>
      <c r="N23" s="14">
        <f>VLOOKUP($A23, '[1]SSI - Totals'!$A$3:$G$54, 7, FALSE)</f>
        <v>20248.1349010468</v>
      </c>
      <c r="O23" s="14">
        <f>VLOOKUP($B23, '[2]SSI - Totals'!$A$4:$G$55, 6, FALSE)</f>
        <v>37468</v>
      </c>
      <c r="P23" s="14">
        <f>VLOOKUP($B23, '[2]SSI - Totals'!$A$4:$G$55, 7, FALSE)</f>
        <v>27300.348690954364</v>
      </c>
      <c r="Q23" s="15">
        <f>VLOOKUP($B23, [3]Data!$B$3:$K$54, 10, FALSE)</f>
        <v>205408500</v>
      </c>
    </row>
    <row r="24" spans="1:17" x14ac:dyDescent="0.25">
      <c r="A24" s="1" t="s">
        <v>45</v>
      </c>
      <c r="B24" s="3" t="s">
        <v>46</v>
      </c>
      <c r="C24" s="4">
        <f>VLOOKUP($A24, '[1]SSI - Totals'!$A$3:$G$54, 2, FALSE)</f>
        <v>5855553.5</v>
      </c>
      <c r="D24" s="14">
        <f>VLOOKUP($A24, '[1]SSI - Totals'!$A$3:$G$54, 5, FALSE)</f>
        <v>567947.70574283565</v>
      </c>
      <c r="E24" s="14">
        <f>VLOOKUP($B24, '[2]SSI - Totals'!$A$4:$G$55, 2, FALSE)</f>
        <v>133750</v>
      </c>
      <c r="F24" s="14">
        <f>VLOOKUP($B24, '[2]SSI - Totals'!$A$4:$G$55, 3, FALSE)</f>
        <v>92705.027037993626</v>
      </c>
      <c r="G24" s="15">
        <f>VLOOKUP($B24, [3]Data!$B$3:$K$54, 8, FALSE)</f>
        <v>713896000</v>
      </c>
      <c r="H24" s="14">
        <f>VLOOKUP($A24, '[1]SSI - Totals'!$A$3:$G$54, 3, FALSE)</f>
        <v>760816.00624561298</v>
      </c>
      <c r="I24" s="14">
        <f>VLOOKUP($A24, '[1]SSI - Totals'!$A$3:$G$54, 6, FALSE)</f>
        <v>500038.14061832399</v>
      </c>
      <c r="J24" s="14">
        <f>VLOOKUP($B24, '[2]SSI - Totals'!$A$4:$G$55, 4, FALSE)</f>
        <v>55936</v>
      </c>
      <c r="K24" s="14">
        <f>VLOOKUP($B24, '[2]SSI - Totals'!$A$4:$G$55, 5, FALSE)</f>
        <v>24415.322127831201</v>
      </c>
      <c r="L24" s="15">
        <f>VLOOKUP($B24, [3]Data!$B$3:$K$54, 9, FALSE)</f>
        <v>68040000</v>
      </c>
      <c r="M24" s="14">
        <f>VLOOKUP($A24, '[1]SSI - Totals'!$A$3:$G$54, 4, FALSE)</f>
        <v>197986.89033699001</v>
      </c>
      <c r="N24" s="14">
        <f>VLOOKUP($A24, '[1]SSI - Totals'!$A$3:$G$54, 7, FALSE)</f>
        <v>67909.565124511704</v>
      </c>
      <c r="O24" s="14">
        <f>VLOOKUP($B24, '[2]SSI - Totals'!$A$4:$G$55, 6, FALSE)</f>
        <v>77814</v>
      </c>
      <c r="P24" s="14">
        <f>VLOOKUP($B24, '[2]SSI - Totals'!$A$4:$G$55, 7, FALSE)</f>
        <v>68289.704910162429</v>
      </c>
      <c r="Q24" s="15">
        <f>VLOOKUP($B24, [3]Data!$B$3:$K$54, 10, FALSE)</f>
        <v>645857000</v>
      </c>
    </row>
    <row r="25" spans="1:17" x14ac:dyDescent="0.25">
      <c r="A25" s="1" t="s">
        <v>47</v>
      </c>
      <c r="B25" s="3" t="s">
        <v>48</v>
      </c>
      <c r="C25" s="4">
        <f>VLOOKUP($A25, '[1]SSI - Totals'!$A$3:$G$54, 2, FALSE)</f>
        <v>6549098.5</v>
      </c>
      <c r="D25" s="14">
        <f>VLOOKUP($A25, '[1]SSI - Totals'!$A$3:$G$54, 5, FALSE)</f>
        <v>618339.75294303871</v>
      </c>
      <c r="E25" s="14">
        <f>VLOOKUP($B25, '[2]SSI - Totals'!$A$4:$G$55, 2, FALSE)</f>
        <v>261067.5</v>
      </c>
      <c r="F25" s="14">
        <f>VLOOKUP($B25, '[2]SSI - Totals'!$A$4:$G$55, 3, FALSE)</f>
        <v>163557.19338568061</v>
      </c>
      <c r="G25" s="15">
        <f>VLOOKUP($B25, [3]Data!$B$3:$K$54, 8, FALSE)</f>
        <v>1210252000</v>
      </c>
      <c r="H25" s="14">
        <f>VLOOKUP($A25, '[1]SSI - Totals'!$A$3:$G$54, 3, FALSE)</f>
        <v>963778.32689476002</v>
      </c>
      <c r="I25" s="14">
        <f>VLOOKUP($A25, '[1]SSI - Totals'!$A$3:$G$54, 6, FALSE)</f>
        <v>561316.55326652504</v>
      </c>
      <c r="J25" s="14">
        <f>VLOOKUP($B25, '[2]SSI - Totals'!$A$4:$G$55, 4, FALSE)</f>
        <v>99953</v>
      </c>
      <c r="K25" s="14">
        <f>VLOOKUP($B25, '[2]SSI - Totals'!$A$4:$G$55, 5, FALSE)</f>
        <v>47185.489100451843</v>
      </c>
      <c r="L25" s="15">
        <f>VLOOKUP($B25, [3]Data!$B$3:$K$54, 9, FALSE)</f>
        <v>187870000</v>
      </c>
      <c r="M25" s="14">
        <f>VLOOKUP($A25, '[1]SSI - Totals'!$A$3:$G$54, 4, FALSE)</f>
        <v>301398.29408645601</v>
      </c>
      <c r="N25" s="14">
        <f>VLOOKUP($A25, '[1]SSI - Totals'!$A$3:$G$54, 7, FALSE)</f>
        <v>57023.199676513701</v>
      </c>
      <c r="O25" s="14">
        <f>VLOOKUP($B25, '[2]SSI - Totals'!$A$4:$G$55, 6, FALSE)</f>
        <v>161114.5</v>
      </c>
      <c r="P25" s="14">
        <f>VLOOKUP($B25, '[2]SSI - Totals'!$A$4:$G$55, 7, FALSE)</f>
        <v>116371.70428522876</v>
      </c>
      <c r="Q25" s="15">
        <f>VLOOKUP($B25, [3]Data!$B$3:$K$54, 10, FALSE)</f>
        <v>1022382000</v>
      </c>
    </row>
    <row r="26" spans="1:17" x14ac:dyDescent="0.25">
      <c r="A26" s="1" t="s">
        <v>49</v>
      </c>
      <c r="B26" s="3" t="s">
        <v>50</v>
      </c>
      <c r="C26" s="4">
        <f>VLOOKUP($A26, '[1]SSI - Totals'!$A$3:$G$54, 2, FALSE)</f>
        <v>9721926</v>
      </c>
      <c r="D26" s="14">
        <f>VLOOKUP($A26, '[1]SSI - Totals'!$A$3:$G$54, 5, FALSE)</f>
        <v>1008182.3271026619</v>
      </c>
      <c r="E26" s="14">
        <f>VLOOKUP($B26, '[2]SSI - Totals'!$A$4:$G$55, 2, FALSE)</f>
        <v>329030</v>
      </c>
      <c r="F26" s="14">
        <f>VLOOKUP($B26, '[2]SSI - Totals'!$A$4:$G$55, 3, FALSE)</f>
        <v>225722.99409476915</v>
      </c>
      <c r="G26" s="15">
        <f>VLOOKUP($B26, [3]Data!$B$3:$K$54, 8, FALSE)</f>
        <v>1701814500</v>
      </c>
      <c r="H26" s="14">
        <f>VLOOKUP($A26, '[1]SSI - Totals'!$A$3:$G$54, 3, FALSE)</f>
        <v>1463097.9586181601</v>
      </c>
      <c r="I26" s="14">
        <f>VLOOKUP($A26, '[1]SSI - Totals'!$A$3:$G$54, 6, FALSE)</f>
        <v>858123.49707031297</v>
      </c>
      <c r="J26" s="14">
        <f>VLOOKUP($B26, '[2]SSI - Totals'!$A$4:$G$55, 4, FALSE)</f>
        <v>89227.5</v>
      </c>
      <c r="K26" s="14">
        <f>VLOOKUP($B26, '[2]SSI - Totals'!$A$4:$G$55, 5, FALSE)</f>
        <v>39863.45834629095</v>
      </c>
      <c r="L26" s="15">
        <f>VLOOKUP($B26, [3]Data!$B$3:$K$54, 9, FALSE)</f>
        <v>72105000</v>
      </c>
      <c r="M26" s="14">
        <f>VLOOKUP($A26, '[1]SSI - Totals'!$A$3:$G$54, 4, FALSE)</f>
        <v>548173.07539367699</v>
      </c>
      <c r="N26" s="14">
        <f>VLOOKUP($A26, '[1]SSI - Totals'!$A$3:$G$54, 7, FALSE)</f>
        <v>150058.83003234901</v>
      </c>
      <c r="O26" s="14">
        <f>VLOOKUP($B26, '[2]SSI - Totals'!$A$4:$G$55, 6, FALSE)</f>
        <v>239802.5</v>
      </c>
      <c r="P26" s="14">
        <f>VLOOKUP($B26, '[2]SSI - Totals'!$A$4:$G$55, 7, FALSE)</f>
        <v>185859.5357484782</v>
      </c>
      <c r="Q26" s="15">
        <f>VLOOKUP($B26, [3]Data!$B$3:$K$54, 10, FALSE)</f>
        <v>1629710000</v>
      </c>
    </row>
    <row r="27" spans="1:17" x14ac:dyDescent="0.25">
      <c r="A27" s="1" t="s">
        <v>51</v>
      </c>
      <c r="B27" s="3" t="s">
        <v>52</v>
      </c>
      <c r="C27" s="4">
        <f>VLOOKUP($A27, '[1]SSI - Totals'!$A$3:$G$54, 2, FALSE)</f>
        <v>5321087.5</v>
      </c>
      <c r="D27" s="14">
        <f>VLOOKUP($A27, '[1]SSI - Totals'!$A$3:$G$54, 5, FALSE)</f>
        <v>470507.55995559692</v>
      </c>
      <c r="E27" s="14">
        <f>VLOOKUP($B27, '[2]SSI - Totals'!$A$4:$G$55, 2, FALSE)</f>
        <v>129605</v>
      </c>
      <c r="F27" s="14">
        <f>VLOOKUP($B27, '[2]SSI - Totals'!$A$4:$G$55, 3, FALSE)</f>
        <v>75762.067231937166</v>
      </c>
      <c r="G27" s="15">
        <f>VLOOKUP($B27, [3]Data!$B$3:$K$54, 8, FALSE)</f>
        <v>552425000</v>
      </c>
      <c r="H27" s="14">
        <f>VLOOKUP($A27, '[1]SSI - Totals'!$A$3:$G$54, 3, FALSE)</f>
        <v>723000.13500118302</v>
      </c>
      <c r="I27" s="14">
        <f>VLOOKUP($A27, '[1]SSI - Totals'!$A$3:$G$54, 6, FALSE)</f>
        <v>424517.48994445801</v>
      </c>
      <c r="J27" s="14">
        <f>VLOOKUP($B27, '[2]SSI - Totals'!$A$4:$G$55, 4, FALSE)</f>
        <v>39711</v>
      </c>
      <c r="K27" s="14">
        <f>VLOOKUP($B27, '[2]SSI - Totals'!$A$4:$G$55, 5, FALSE)</f>
        <v>18904.747055223328</v>
      </c>
      <c r="L27" s="15">
        <f>VLOOKUP($B27, [3]Data!$B$3:$K$54, 9, FALSE)</f>
        <v>49906500</v>
      </c>
      <c r="M27" s="14">
        <f>VLOOKUP($A27, '[1]SSI - Totals'!$A$3:$G$54, 4, FALSE)</f>
        <v>180884.71962356599</v>
      </c>
      <c r="N27" s="14">
        <f>VLOOKUP($A27, '[1]SSI - Totals'!$A$3:$G$54, 7, FALSE)</f>
        <v>45990.070011138901</v>
      </c>
      <c r="O27" s="14">
        <f>VLOOKUP($B27, '[2]SSI - Totals'!$A$4:$G$55, 6, FALSE)</f>
        <v>89894</v>
      </c>
      <c r="P27" s="14">
        <f>VLOOKUP($B27, '[2]SSI - Totals'!$A$4:$G$55, 7, FALSE)</f>
        <v>56857.320176713838</v>
      </c>
      <c r="Q27" s="15">
        <f>VLOOKUP($B27, [3]Data!$B$3:$K$54, 10, FALSE)</f>
        <v>502518500</v>
      </c>
    </row>
    <row r="28" spans="1:17" x14ac:dyDescent="0.25">
      <c r="A28" s="1" t="s">
        <v>53</v>
      </c>
      <c r="B28" s="3" t="s">
        <v>54</v>
      </c>
      <c r="C28" s="4">
        <f>VLOOKUP($A28, '[1]SSI - Totals'!$A$3:$G$54, 2, FALSE)</f>
        <v>2914643</v>
      </c>
      <c r="D28" s="14">
        <f>VLOOKUP($A28, '[1]SSI - Totals'!$A$3:$G$54, 5, FALSE)</f>
        <v>229524.31510925258</v>
      </c>
      <c r="E28" s="14">
        <f>VLOOKUP($B28, '[2]SSI - Totals'!$A$4:$G$55, 2, FALSE)</f>
        <v>154839</v>
      </c>
      <c r="F28" s="14">
        <f>VLOOKUP($B28, '[2]SSI - Totals'!$A$4:$G$55, 3, FALSE)</f>
        <v>99853.101688468611</v>
      </c>
      <c r="G28" s="15">
        <f>VLOOKUP($B28, [3]Data!$B$3:$K$54, 8, FALSE)</f>
        <v>724609000</v>
      </c>
      <c r="H28" s="14">
        <f>VLOOKUP($A28, '[1]SSI - Totals'!$A$3:$G$54, 3, FALSE)</f>
        <v>402210.37940978998</v>
      </c>
      <c r="I28" s="14">
        <f>VLOOKUP($A28, '[1]SSI - Totals'!$A$3:$G$54, 6, FALSE)</f>
        <v>184072.825210571</v>
      </c>
      <c r="J28" s="14">
        <f>VLOOKUP($B28, '[2]SSI - Totals'!$A$4:$G$55, 4, FALSE)</f>
        <v>34367.5</v>
      </c>
      <c r="K28" s="14">
        <f>VLOOKUP($B28, '[2]SSI - Totals'!$A$4:$G$55, 5, FALSE)</f>
        <v>23982.301008159873</v>
      </c>
      <c r="L28" s="15">
        <f>VLOOKUP($B28, [3]Data!$B$3:$K$54, 9, FALSE)</f>
        <v>24900500</v>
      </c>
      <c r="M28" s="14">
        <f>VLOOKUP($A28, '[1]SSI - Totals'!$A$3:$G$54, 4, FALSE)</f>
        <v>226030.45941162101</v>
      </c>
      <c r="N28" s="14">
        <f>VLOOKUP($A28, '[1]SSI - Totals'!$A$3:$G$54, 7, FALSE)</f>
        <v>45451.489898681597</v>
      </c>
      <c r="O28" s="14">
        <f>VLOOKUP($B28, '[2]SSI - Totals'!$A$4:$G$55, 6, FALSE)</f>
        <v>120471.5</v>
      </c>
      <c r="P28" s="14">
        <f>VLOOKUP($B28, '[2]SSI - Totals'!$A$4:$G$55, 7, FALSE)</f>
        <v>75870.800680308734</v>
      </c>
      <c r="Q28" s="15">
        <f>VLOOKUP($B28, [3]Data!$B$3:$K$54, 10, FALSE)</f>
        <v>699709000</v>
      </c>
    </row>
    <row r="29" spans="1:17" x14ac:dyDescent="0.25">
      <c r="A29" s="1" t="s">
        <v>55</v>
      </c>
      <c r="B29" s="3" t="s">
        <v>56</v>
      </c>
      <c r="C29" s="4">
        <f>VLOOKUP($A29, '[1]SSI - Totals'!$A$3:$G$54, 2, FALSE)</f>
        <v>5930632</v>
      </c>
      <c r="D29" s="14">
        <f>VLOOKUP($A29, '[1]SSI - Totals'!$A$3:$G$54, 5, FALSE)</f>
        <v>584596.58483171498</v>
      </c>
      <c r="E29" s="14">
        <f>VLOOKUP($B29, '[2]SSI - Totals'!$A$4:$G$55, 2, FALSE)</f>
        <v>206958</v>
      </c>
      <c r="F29" s="14">
        <f>VLOOKUP($B29, '[2]SSI - Totals'!$A$4:$G$55, 3, FALSE)</f>
        <v>112349.96094691822</v>
      </c>
      <c r="G29" s="15">
        <f>VLOOKUP($B29, [3]Data!$B$3:$K$54, 8, FALSE)</f>
        <v>824091000</v>
      </c>
      <c r="H29" s="14">
        <f>VLOOKUP($A29, '[1]SSI - Totals'!$A$3:$G$54, 3, FALSE)</f>
        <v>866789.00481462502</v>
      </c>
      <c r="I29" s="14">
        <f>VLOOKUP($A29, '[1]SSI - Totals'!$A$3:$G$54, 6, FALSE)</f>
        <v>478266.11989641201</v>
      </c>
      <c r="J29" s="14">
        <f>VLOOKUP($B29, '[2]SSI - Totals'!$A$4:$G$55, 4, FALSE)</f>
        <v>33399</v>
      </c>
      <c r="K29" s="14">
        <f>VLOOKUP($B29, '[2]SSI - Totals'!$A$4:$G$55, 5, FALSE)</f>
        <v>18481.957997162754</v>
      </c>
      <c r="L29" s="15">
        <f>VLOOKUP($B29, [3]Data!$B$3:$K$54, 9, FALSE)</f>
        <v>25834500</v>
      </c>
      <c r="M29" s="14">
        <f>VLOOKUP($A29, '[1]SSI - Totals'!$A$3:$G$54, 4, FALSE)</f>
        <v>410682.43951225298</v>
      </c>
      <c r="N29" s="14">
        <f>VLOOKUP($A29, '[1]SSI - Totals'!$A$3:$G$54, 7, FALSE)</f>
        <v>106330.464935303</v>
      </c>
      <c r="O29" s="14">
        <f>VLOOKUP($B29, '[2]SSI - Totals'!$A$4:$G$55, 6, FALSE)</f>
        <v>173559</v>
      </c>
      <c r="P29" s="14">
        <f>VLOOKUP($B29, '[2]SSI - Totals'!$A$4:$G$55, 7, FALSE)</f>
        <v>93868.002949755464</v>
      </c>
      <c r="Q29" s="15">
        <f>VLOOKUP($B29, [3]Data!$B$3:$K$54, 10, FALSE)</f>
        <v>798257500</v>
      </c>
    </row>
    <row r="30" spans="1:17" x14ac:dyDescent="0.25">
      <c r="A30" s="1" t="s">
        <v>57</v>
      </c>
      <c r="B30" s="3" t="s">
        <v>58</v>
      </c>
      <c r="C30" s="4">
        <f>VLOOKUP($A30, '[1]SSI - Totals'!$A$3:$G$54, 2, FALSE)</f>
        <v>993469.9375</v>
      </c>
      <c r="D30" s="14">
        <f>VLOOKUP($A30, '[1]SSI - Totals'!$A$3:$G$54, 5, FALSE)</f>
        <v>105305.60536193846</v>
      </c>
      <c r="E30" s="14">
        <f>VLOOKUP($B30, '[2]SSI - Totals'!$A$4:$G$55, 2, FALSE)</f>
        <v>28059.5</v>
      </c>
      <c r="F30" s="14">
        <f>VLOOKUP($B30, '[2]SSI - Totals'!$A$4:$G$55, 3, FALSE)</f>
        <v>15399.674206930584</v>
      </c>
      <c r="G30" s="15">
        <f>VLOOKUP($B30, [3]Data!$B$3:$K$54, 8, FALSE)</f>
        <v>105115500</v>
      </c>
      <c r="H30" s="14">
        <f>VLOOKUP($A30, '[1]SSI - Totals'!$A$3:$G$54, 3, FALSE)</f>
        <v>176260.475473881</v>
      </c>
      <c r="I30" s="14">
        <f>VLOOKUP($A30, '[1]SSI - Totals'!$A$3:$G$54, 6, FALSE)</f>
        <v>96724.840377807603</v>
      </c>
      <c r="J30" s="14">
        <f>VLOOKUP($B30, '[2]SSI - Totals'!$A$4:$G$55, 4, FALSE)</f>
        <v>9806.5</v>
      </c>
      <c r="K30" s="14">
        <f>VLOOKUP($B30, '[2]SSI - Totals'!$A$4:$G$55, 5, FALSE)</f>
        <v>2795.2533901272809</v>
      </c>
      <c r="L30" s="15">
        <f>VLOOKUP($B30, [3]Data!$B$3:$K$54, 9, FALSE)</f>
        <v>3841500</v>
      </c>
      <c r="M30" s="14">
        <f>VLOOKUP($A30, '[1]SSI - Totals'!$A$3:$G$54, 4, FALSE)</f>
        <v>43438.425020217903</v>
      </c>
      <c r="N30" s="14">
        <f>VLOOKUP($A30, '[1]SSI - Totals'!$A$3:$G$54, 7, FALSE)</f>
        <v>8580.7649841308594</v>
      </c>
      <c r="O30" s="14">
        <f>VLOOKUP($B30, '[2]SSI - Totals'!$A$4:$G$55, 6, FALSE)</f>
        <v>18253</v>
      </c>
      <c r="P30" s="14">
        <f>VLOOKUP($B30, '[2]SSI - Totals'!$A$4:$G$55, 7, FALSE)</f>
        <v>12604.420816803304</v>
      </c>
      <c r="Q30" s="15">
        <f>VLOOKUP($B30, [3]Data!$B$3:$K$54, 10, FALSE)</f>
        <v>101274000</v>
      </c>
    </row>
    <row r="31" spans="1:17" x14ac:dyDescent="0.25">
      <c r="A31" s="1" t="s">
        <v>59</v>
      </c>
      <c r="B31" s="3" t="s">
        <v>60</v>
      </c>
      <c r="C31" s="4">
        <f>VLOOKUP($A31, '[1]SSI - Totals'!$A$3:$G$54, 2, FALSE)</f>
        <v>1837693.25</v>
      </c>
      <c r="D31" s="14">
        <f>VLOOKUP($A31, '[1]SSI - Totals'!$A$3:$G$54, 5, FALSE)</f>
        <v>168895.1147000794</v>
      </c>
      <c r="E31" s="14">
        <f>VLOOKUP($B31, '[2]SSI - Totals'!$A$4:$G$55, 2, FALSE)</f>
        <v>30911</v>
      </c>
      <c r="F31" s="14">
        <f>VLOOKUP($B31, '[2]SSI - Totals'!$A$4:$G$55, 3, FALSE)</f>
        <v>22203.56462267007</v>
      </c>
      <c r="G31" s="15">
        <f>VLOOKUP($B31, [3]Data!$B$3:$K$54, 8, FALSE)</f>
        <v>153820500</v>
      </c>
      <c r="H31" s="14">
        <f>VLOOKUP($A31, '[1]SSI - Totals'!$A$3:$G$54, 3, FALSE)</f>
        <v>247605.17969036099</v>
      </c>
      <c r="I31" s="14">
        <f>VLOOKUP($A31, '[1]SSI - Totals'!$A$3:$G$54, 6, FALSE)</f>
        <v>151732.82471060799</v>
      </c>
      <c r="J31" s="14">
        <f>VLOOKUP($B31, '[2]SSI - Totals'!$A$4:$G$55, 4, FALSE)</f>
        <v>10770</v>
      </c>
      <c r="K31" s="14">
        <f>VLOOKUP($B31, '[2]SSI - Totals'!$A$4:$G$55, 5, FALSE)</f>
        <v>4012.7978929230649</v>
      </c>
      <c r="L31" s="15">
        <f>VLOOKUP($B31, [3]Data!$B$3:$K$54, 9, FALSE)</f>
        <v>6955500</v>
      </c>
      <c r="M31" s="14">
        <f>VLOOKUP($A31, '[1]SSI - Totals'!$A$3:$G$54, 4, FALSE)</f>
        <v>49097.640038490303</v>
      </c>
      <c r="N31" s="14">
        <f>VLOOKUP($A31, '[1]SSI - Totals'!$A$3:$G$54, 7, FALSE)</f>
        <v>17162.289989471399</v>
      </c>
      <c r="O31" s="14">
        <f>VLOOKUP($B31, '[2]SSI - Totals'!$A$4:$G$55, 6, FALSE)</f>
        <v>20141</v>
      </c>
      <c r="P31" s="14">
        <f>VLOOKUP($B31, '[2]SSI - Totals'!$A$4:$G$55, 7, FALSE)</f>
        <v>18190.766729747003</v>
      </c>
      <c r="Q31" s="15">
        <f>VLOOKUP($B31, [3]Data!$B$3:$K$54, 10, FALSE)</f>
        <v>146865000</v>
      </c>
    </row>
    <row r="32" spans="1:17" x14ac:dyDescent="0.25">
      <c r="A32" s="1" t="s">
        <v>61</v>
      </c>
      <c r="B32" s="3" t="s">
        <v>62</v>
      </c>
      <c r="C32" s="4">
        <f>VLOOKUP($A32, '[1]SSI - Totals'!$A$3:$G$54, 2, FALSE)</f>
        <v>2712010.25</v>
      </c>
      <c r="D32" s="14">
        <f>VLOOKUP($A32, '[1]SSI - Totals'!$A$3:$G$54, 5, FALSE)</f>
        <v>232757.02469968807</v>
      </c>
      <c r="E32" s="14">
        <f>VLOOKUP($B32, '[2]SSI - Totals'!$A$4:$G$55, 2, FALSE)</f>
        <v>66276</v>
      </c>
      <c r="F32" s="14">
        <f>VLOOKUP($B32, '[2]SSI - Totals'!$A$4:$G$55, 3, FALSE)</f>
        <v>35342.645594407615</v>
      </c>
      <c r="G32" s="15">
        <f>VLOOKUP($B32, [3]Data!$B$3:$K$54, 8, FALSE)</f>
        <v>271210000</v>
      </c>
      <c r="H32" s="14">
        <f>VLOOKUP($A32, '[1]SSI - Totals'!$A$3:$G$54, 3, FALSE)</f>
        <v>362402.34960055398</v>
      </c>
      <c r="I32" s="14">
        <f>VLOOKUP($A32, '[1]SSI - Totals'!$A$3:$G$54, 6, FALSE)</f>
        <v>205637.09471082699</v>
      </c>
      <c r="J32" s="14">
        <f>VLOOKUP($B32, '[2]SSI - Totals'!$A$4:$G$55, 4, FALSE)</f>
        <v>27184</v>
      </c>
      <c r="K32" s="14">
        <f>VLOOKUP($B32, '[2]SSI - Totals'!$A$4:$G$55, 5, FALSE)</f>
        <v>11162.574245478627</v>
      </c>
      <c r="L32" s="15">
        <f>VLOOKUP($B32, [3]Data!$B$3:$K$54, 9, FALSE)</f>
        <v>46876500</v>
      </c>
      <c r="M32" s="14">
        <f>VLOOKUP($A32, '[1]SSI - Totals'!$A$3:$G$54, 4, FALSE)</f>
        <v>93439.4049386978</v>
      </c>
      <c r="N32" s="14">
        <f>VLOOKUP($A32, '[1]SSI - Totals'!$A$3:$G$54, 7, FALSE)</f>
        <v>27119.929988861099</v>
      </c>
      <c r="O32" s="14">
        <f>VLOOKUP($B32, '[2]SSI - Totals'!$A$4:$G$55, 6, FALSE)</f>
        <v>39092</v>
      </c>
      <c r="P32" s="14">
        <f>VLOOKUP($B32, '[2]SSI - Totals'!$A$4:$G$55, 7, FALSE)</f>
        <v>24180.071348928985</v>
      </c>
      <c r="Q32" s="15">
        <f>VLOOKUP($B32, [3]Data!$B$3:$K$54, 10, FALSE)</f>
        <v>224333500</v>
      </c>
    </row>
    <row r="33" spans="1:17" x14ac:dyDescent="0.25">
      <c r="A33" s="1" t="s">
        <v>63</v>
      </c>
      <c r="B33" s="3" t="s">
        <v>64</v>
      </c>
      <c r="C33" s="4">
        <f>VLOOKUP($A33, '[1]SSI - Totals'!$A$3:$G$54, 2, FALSE)</f>
        <v>1305608.75</v>
      </c>
      <c r="D33" s="14">
        <f>VLOOKUP($A33, '[1]SSI - Totals'!$A$3:$G$54, 5, FALSE)</f>
        <v>128804.9597225192</v>
      </c>
      <c r="E33" s="14">
        <f>VLOOKUP($B33, '[2]SSI - Totals'!$A$4:$G$55, 2, FALSE)</f>
        <v>25963.5</v>
      </c>
      <c r="F33" s="14">
        <f>VLOOKUP($B33, '[2]SSI - Totals'!$A$4:$G$55, 3, FALSE)</f>
        <v>16315.396898300081</v>
      </c>
      <c r="G33" s="15">
        <f>VLOOKUP($B33, [3]Data!$B$3:$K$54, 8, FALSE)</f>
        <v>113435000</v>
      </c>
      <c r="H33" s="14">
        <f>VLOOKUP($A33, '[1]SSI - Totals'!$A$3:$G$54, 3, FALSE)</f>
        <v>184991.24936771399</v>
      </c>
      <c r="I33" s="14">
        <f>VLOOKUP($A33, '[1]SSI - Totals'!$A$3:$G$54, 6, FALSE)</f>
        <v>111147.299707413</v>
      </c>
      <c r="J33" s="14">
        <f>VLOOKUP($B33, '[2]SSI - Totals'!$A$4:$G$55, 4, FALSE)</f>
        <v>9120</v>
      </c>
      <c r="K33" s="14">
        <f>VLOOKUP($B33, '[2]SSI - Totals'!$A$4:$G$55, 5, FALSE)</f>
        <v>2073.479600779724</v>
      </c>
      <c r="L33" s="15">
        <f>VLOOKUP($B33, [3]Data!$B$3:$K$54, 9, FALSE)</f>
        <v>3795000</v>
      </c>
      <c r="M33" s="14">
        <f>VLOOKUP($A33, '[1]SSI - Totals'!$A$3:$G$54, 4, FALSE)</f>
        <v>50198.894877672203</v>
      </c>
      <c r="N33" s="14">
        <f>VLOOKUP($A33, '[1]SSI - Totals'!$A$3:$G$54, 7, FALSE)</f>
        <v>17657.660015106201</v>
      </c>
      <c r="O33" s="14">
        <f>VLOOKUP($B33, '[2]SSI - Totals'!$A$4:$G$55, 6, FALSE)</f>
        <v>16843.5</v>
      </c>
      <c r="P33" s="14">
        <f>VLOOKUP($B33, '[2]SSI - Totals'!$A$4:$G$55, 7, FALSE)</f>
        <v>14241.917297520358</v>
      </c>
      <c r="Q33" s="15">
        <f>VLOOKUP($B33, [3]Data!$B$3:$K$54, 10, FALSE)</f>
        <v>109640000</v>
      </c>
    </row>
    <row r="34" spans="1:17" x14ac:dyDescent="0.25">
      <c r="A34" s="1" t="s">
        <v>65</v>
      </c>
      <c r="B34" s="3" t="s">
        <v>66</v>
      </c>
      <c r="C34" s="4">
        <f>VLOOKUP($A34, '[1]SSI - Totals'!$A$3:$G$54, 2, FALSE)</f>
        <v>8688595</v>
      </c>
      <c r="D34" s="14">
        <f>VLOOKUP($A34, '[1]SSI - Totals'!$A$3:$G$54, 5, FALSE)</f>
        <v>931717.776016235</v>
      </c>
      <c r="E34" s="14">
        <f>VLOOKUP($B34, '[2]SSI - Totals'!$A$4:$G$55, 2, FALSE)</f>
        <v>217457.5</v>
      </c>
      <c r="F34" s="14">
        <f>VLOOKUP($B34, '[2]SSI - Totals'!$A$4:$G$55, 3, FALSE)</f>
        <v>145608.51731479572</v>
      </c>
      <c r="G34" s="15">
        <f>VLOOKUP($B34, [3]Data!$B$3:$K$54, 8, FALSE)</f>
        <v>1055600500</v>
      </c>
      <c r="H34" s="14">
        <f>VLOOKUP($A34, '[1]SSI - Totals'!$A$3:$G$54, 3, FALSE)</f>
        <v>1243529.9299087501</v>
      </c>
      <c r="I34" s="14">
        <f>VLOOKUP($A34, '[1]SSI - Totals'!$A$3:$G$54, 6, FALSE)</f>
        <v>795312.37124824501</v>
      </c>
      <c r="J34" s="14">
        <f>VLOOKUP($B34, '[2]SSI - Totals'!$A$4:$G$55, 4, FALSE)</f>
        <v>94497</v>
      </c>
      <c r="K34" s="14">
        <f>VLOOKUP($B34, '[2]SSI - Totals'!$A$4:$G$55, 5, FALSE)</f>
        <v>53146.695791308601</v>
      </c>
      <c r="L34" s="15">
        <f>VLOOKUP($B34, [3]Data!$B$3:$K$54, 9, FALSE)</f>
        <v>159612500</v>
      </c>
      <c r="M34" s="14">
        <f>VLOOKUP($A34, '[1]SSI - Totals'!$A$3:$G$54, 4, FALSE)</f>
        <v>344564.18017005897</v>
      </c>
      <c r="N34" s="14">
        <f>VLOOKUP($A34, '[1]SSI - Totals'!$A$3:$G$54, 7, FALSE)</f>
        <v>136405.40476799</v>
      </c>
      <c r="O34" s="14">
        <f>VLOOKUP($B34, '[2]SSI - Totals'!$A$4:$G$55, 6, FALSE)</f>
        <v>122960.5</v>
      </c>
      <c r="P34" s="14">
        <f>VLOOKUP($B34, '[2]SSI - Totals'!$A$4:$G$55, 7, FALSE)</f>
        <v>92461.821523487131</v>
      </c>
      <c r="Q34" s="15">
        <f>VLOOKUP($B34, [3]Data!$B$3:$K$54, 10, FALSE)</f>
        <v>895988000</v>
      </c>
    </row>
    <row r="35" spans="1:17" x14ac:dyDescent="0.25">
      <c r="A35" s="1" t="s">
        <v>67</v>
      </c>
      <c r="B35" s="3" t="s">
        <v>68</v>
      </c>
      <c r="C35" s="4">
        <f>VLOOKUP($A35, '[1]SSI - Totals'!$A$3:$G$54, 2, FALSE)</f>
        <v>2053084.625</v>
      </c>
      <c r="D35" s="14">
        <f>VLOOKUP($A35, '[1]SSI - Totals'!$A$3:$G$54, 5, FALSE)</f>
        <v>181652.67489623983</v>
      </c>
      <c r="E35" s="14">
        <f>VLOOKUP($B35, '[2]SSI - Totals'!$A$4:$G$55, 2, FALSE)</f>
        <v>66059.5</v>
      </c>
      <c r="F35" s="14">
        <f>VLOOKUP($B35, '[2]SSI - Totals'!$A$4:$G$55, 3, FALSE)</f>
        <v>51967.632945358346</v>
      </c>
      <c r="G35" s="15">
        <f>VLOOKUP($B35, [3]Data!$B$3:$K$54, 8, FALSE)</f>
        <v>359180500</v>
      </c>
      <c r="H35" s="14">
        <f>VLOOKUP($A35, '[1]SSI - Totals'!$A$3:$G$54, 3, FALSE)</f>
        <v>311631.18022537202</v>
      </c>
      <c r="I35" s="14">
        <f>VLOOKUP($A35, '[1]SSI - Totals'!$A$3:$G$54, 6, FALSE)</f>
        <v>163484.29995727501</v>
      </c>
      <c r="J35" s="14">
        <f>VLOOKUP($B35, '[2]SSI - Totals'!$A$4:$G$55, 4, FALSE)</f>
        <v>23906</v>
      </c>
      <c r="K35" s="14">
        <f>VLOOKUP($B35, '[2]SSI - Totals'!$A$4:$G$55, 5, FALSE)</f>
        <v>16254.088616562323</v>
      </c>
      <c r="L35" s="15">
        <f>VLOOKUP($B35, [3]Data!$B$3:$K$54, 9, FALSE)</f>
        <v>28610500</v>
      </c>
      <c r="M35" s="14">
        <f>VLOOKUP($A35, '[1]SSI - Totals'!$A$3:$G$54, 4, FALSE)</f>
        <v>98449.225011825605</v>
      </c>
      <c r="N35" s="14">
        <f>VLOOKUP($A35, '[1]SSI - Totals'!$A$3:$G$54, 7, FALSE)</f>
        <v>18168.3749389648</v>
      </c>
      <c r="O35" s="14">
        <f>VLOOKUP($B35, '[2]SSI - Totals'!$A$4:$G$55, 6, FALSE)</f>
        <v>42153.5</v>
      </c>
      <c r="P35" s="14">
        <f>VLOOKUP($B35, '[2]SSI - Totals'!$A$4:$G$55, 7, FALSE)</f>
        <v>35713.544328796022</v>
      </c>
      <c r="Q35" s="15">
        <f>VLOOKUP($B35, [3]Data!$B$3:$K$54, 10, FALSE)</f>
        <v>330569500</v>
      </c>
    </row>
    <row r="36" spans="1:17" x14ac:dyDescent="0.25">
      <c r="A36" s="1" t="s">
        <v>69</v>
      </c>
      <c r="B36" s="3" t="s">
        <v>70</v>
      </c>
      <c r="C36" s="4">
        <f>VLOOKUP($A36, '[1]SSI - Totals'!$A$3:$G$54, 2, FALSE)</f>
        <v>19334612</v>
      </c>
      <c r="D36" s="14">
        <f>VLOOKUP($A36, '[1]SSI - Totals'!$A$3:$G$54, 5, FALSE)</f>
        <v>1687253.8043470378</v>
      </c>
      <c r="E36" s="14">
        <f>VLOOKUP($B36, '[2]SSI - Totals'!$A$4:$G$55, 2, FALSE)</f>
        <v>896018.5</v>
      </c>
      <c r="F36" s="14">
        <f>VLOOKUP($B36, '[2]SSI - Totals'!$A$4:$G$55, 3, FALSE)</f>
        <v>591573.02882649109</v>
      </c>
      <c r="G36" s="15">
        <f>VLOOKUP($B36, [3]Data!$B$3:$K$54, 8, FALSE)</f>
        <v>4583085500</v>
      </c>
      <c r="H36" s="14">
        <f>VLOOKUP($A36, '[1]SSI - Totals'!$A$3:$G$54, 3, FALSE)</f>
        <v>2725793.0286655398</v>
      </c>
      <c r="I36" s="14">
        <f>VLOOKUP($A36, '[1]SSI - Totals'!$A$3:$G$54, 6, FALSE)</f>
        <v>1443949.6750650399</v>
      </c>
      <c r="J36" s="14">
        <f>VLOOKUP($B36, '[2]SSI - Totals'!$A$4:$G$55, 4, FALSE)</f>
        <v>389373</v>
      </c>
      <c r="K36" s="14">
        <f>VLOOKUP($B36, '[2]SSI - Totals'!$A$4:$G$55, 5, FALSE)</f>
        <v>230776.88104226696</v>
      </c>
      <c r="L36" s="15">
        <f>VLOOKUP($B36, [3]Data!$B$3:$K$54, 9, FALSE)</f>
        <v>664749500</v>
      </c>
      <c r="M36" s="14">
        <f>VLOOKUP($A36, '[1]SSI - Totals'!$A$3:$G$54, 4, FALSE)</f>
        <v>946626.94867229497</v>
      </c>
      <c r="N36" s="14">
        <f>VLOOKUP($A36, '[1]SSI - Totals'!$A$3:$G$54, 7, FALSE)</f>
        <v>243304.129281998</v>
      </c>
      <c r="O36" s="14">
        <f>VLOOKUP($B36, '[2]SSI - Totals'!$A$4:$G$55, 6, FALSE)</f>
        <v>506645.5</v>
      </c>
      <c r="P36" s="14">
        <f>VLOOKUP($B36, '[2]SSI - Totals'!$A$4:$G$55, 7, FALSE)</f>
        <v>360796.14778422413</v>
      </c>
      <c r="Q36" s="15">
        <f>VLOOKUP($B36, [3]Data!$B$3:$K$54, 10, FALSE)</f>
        <v>3918336000</v>
      </c>
    </row>
    <row r="37" spans="1:17" x14ac:dyDescent="0.25">
      <c r="A37" s="1" t="s">
        <v>71</v>
      </c>
      <c r="B37" s="3" t="s">
        <v>72</v>
      </c>
      <c r="C37" s="4">
        <f>VLOOKUP($A37, '[1]SSI - Totals'!$A$3:$G$54, 2, FALSE)</f>
        <v>9579359</v>
      </c>
      <c r="D37" s="14">
        <f>VLOOKUP($A37, '[1]SSI - Totals'!$A$3:$G$54, 5, FALSE)</f>
        <v>793946.13493347098</v>
      </c>
      <c r="E37" s="14">
        <f>VLOOKUP($B37, '[2]SSI - Totals'!$A$4:$G$55, 2, FALSE)</f>
        <v>342885</v>
      </c>
      <c r="F37" s="14">
        <f>VLOOKUP($B37, '[2]SSI - Totals'!$A$4:$G$55, 3, FALSE)</f>
        <v>179945.8855217729</v>
      </c>
      <c r="G37" s="15">
        <f>VLOOKUP($B37, [3]Data!$B$3:$K$54, 8, FALSE)</f>
        <v>1310529000</v>
      </c>
      <c r="H37" s="14">
        <f>VLOOKUP($A37, '[1]SSI - Totals'!$A$3:$G$54, 3, FALSE)</f>
        <v>1408736.72899437</v>
      </c>
      <c r="I37" s="14">
        <f>VLOOKUP($A37, '[1]SSI - Totals'!$A$3:$G$54, 6, FALSE)</f>
        <v>689883.60460662795</v>
      </c>
      <c r="J37" s="14">
        <f>VLOOKUP($B37, '[2]SSI - Totals'!$A$4:$G$55, 4, FALSE)</f>
        <v>107290.5</v>
      </c>
      <c r="K37" s="14">
        <f>VLOOKUP($B37, '[2]SSI - Totals'!$A$4:$G$55, 5, FALSE)</f>
        <v>42656.291247138768</v>
      </c>
      <c r="L37" s="15">
        <f>VLOOKUP($B37, [3]Data!$B$3:$K$54, 9, FALSE)</f>
        <v>56804500</v>
      </c>
      <c r="M37" s="14">
        <f>VLOOKUP($A37, '[1]SSI - Totals'!$A$3:$G$54, 4, FALSE)</f>
        <v>491955.466022968</v>
      </c>
      <c r="N37" s="14">
        <f>VLOOKUP($A37, '[1]SSI - Totals'!$A$3:$G$54, 7, FALSE)</f>
        <v>104062.530326843</v>
      </c>
      <c r="O37" s="14">
        <f>VLOOKUP($B37, '[2]SSI - Totals'!$A$4:$G$55, 6, FALSE)</f>
        <v>235594.5</v>
      </c>
      <c r="P37" s="14">
        <f>VLOOKUP($B37, '[2]SSI - Totals'!$A$4:$G$55, 7, FALSE)</f>
        <v>137289.59427463415</v>
      </c>
      <c r="Q37" s="15">
        <f>VLOOKUP($B37, [3]Data!$B$3:$K$54, 10, FALSE)</f>
        <v>1253724500</v>
      </c>
    </row>
    <row r="38" spans="1:17" x14ac:dyDescent="0.25">
      <c r="A38" s="1" t="s">
        <v>73</v>
      </c>
      <c r="B38" s="3" t="s">
        <v>74</v>
      </c>
      <c r="C38" s="4">
        <f>VLOOKUP($A38, '[1]SSI - Totals'!$A$3:$G$54, 2, FALSE)</f>
        <v>684371.8125</v>
      </c>
      <c r="D38" s="14">
        <f>VLOOKUP($A38, '[1]SSI - Totals'!$A$3:$G$54, 5, FALSE)</f>
        <v>55027.349960327134</v>
      </c>
      <c r="E38" s="14">
        <f>VLOOKUP($B38, '[2]SSI - Totals'!$A$4:$G$55, 2, FALSE)</f>
        <v>13716.5</v>
      </c>
      <c r="F38" s="14">
        <f>VLOOKUP($B38, '[2]SSI - Totals'!$A$4:$G$55, 3, FALSE)</f>
        <v>7164.5396879248428</v>
      </c>
      <c r="G38" s="15">
        <f>VLOOKUP($B38, [3]Data!$B$3:$K$54, 8, FALSE)</f>
        <v>45115000</v>
      </c>
      <c r="H38" s="14">
        <f>VLOOKUP($A38, '[1]SSI - Totals'!$A$3:$G$54, 3, FALSE)</f>
        <v>86060.039920806899</v>
      </c>
      <c r="I38" s="14">
        <f>VLOOKUP($A38, '[1]SSI - Totals'!$A$3:$G$54, 6, FALSE)</f>
        <v>49597.2349128723</v>
      </c>
      <c r="J38" s="14">
        <f>VLOOKUP($B38, '[2]SSI - Totals'!$A$4:$G$55, 4, FALSE)</f>
        <v>4004.5</v>
      </c>
      <c r="K38" s="14">
        <f>VLOOKUP($B38, '[2]SSI - Totals'!$A$4:$G$55, 5, FALSE)</f>
        <v>1532.9296620403104</v>
      </c>
      <c r="L38" s="15">
        <f>VLOOKUP($B38, [3]Data!$B$3:$K$54, 9, FALSE)</f>
        <v>2478000</v>
      </c>
      <c r="M38" s="14">
        <f>VLOOKUP($A38, '[1]SSI - Totals'!$A$3:$G$54, 4, FALSE)</f>
        <v>17864.505092620901</v>
      </c>
      <c r="N38" s="14">
        <f>VLOOKUP($A38, '[1]SSI - Totals'!$A$3:$G$54, 7, FALSE)</f>
        <v>5430.1150474548303</v>
      </c>
      <c r="O38" s="14">
        <f>VLOOKUP($B38, '[2]SSI - Totals'!$A$4:$G$55, 6, FALSE)</f>
        <v>9712</v>
      </c>
      <c r="P38" s="14">
        <f>VLOOKUP($B38, '[2]SSI - Totals'!$A$4:$G$55, 7, FALSE)</f>
        <v>5631.6100258845327</v>
      </c>
      <c r="Q38" s="15">
        <f>VLOOKUP($B38, [3]Data!$B$3:$K$54, 10, FALSE)</f>
        <v>42637000</v>
      </c>
    </row>
    <row r="39" spans="1:17" x14ac:dyDescent="0.25">
      <c r="A39" s="1" t="s">
        <v>75</v>
      </c>
      <c r="B39" s="3" t="s">
        <v>76</v>
      </c>
      <c r="C39" s="4">
        <f>VLOOKUP($A39, '[1]SSI - Totals'!$A$3:$G$54, 2, FALSE)</f>
        <v>11365413</v>
      </c>
      <c r="D39" s="14">
        <f>VLOOKUP($A39, '[1]SSI - Totals'!$A$3:$G$54, 5, FALSE)</f>
        <v>1080344.1934356689</v>
      </c>
      <c r="E39" s="14">
        <f>VLOOKUP($B39, '[2]SSI - Totals'!$A$4:$G$55, 2, FALSE)</f>
        <v>407334.5</v>
      </c>
      <c r="F39" s="14">
        <f>VLOOKUP($B39, '[2]SSI - Totals'!$A$4:$G$55, 3, FALSE)</f>
        <v>243394.17799128834</v>
      </c>
      <c r="G39" s="15">
        <f>VLOOKUP($B39, [3]Data!$B$3:$K$54, 8, FALSE)</f>
        <v>1904697000</v>
      </c>
      <c r="H39" s="14">
        <f>VLOOKUP($A39, '[1]SSI - Totals'!$A$3:$G$54, 3, FALSE)</f>
        <v>1729213.85997009</v>
      </c>
      <c r="I39" s="14">
        <f>VLOOKUP($A39, '[1]SSI - Totals'!$A$3:$G$54, 6, FALSE)</f>
        <v>920438.54380798305</v>
      </c>
      <c r="J39" s="14">
        <f>VLOOKUP($B39, '[2]SSI - Totals'!$A$4:$G$55, 4, FALSE)</f>
        <v>106562</v>
      </c>
      <c r="K39" s="14">
        <f>VLOOKUP($B39, '[2]SSI - Totals'!$A$4:$G$55, 5, FALSE)</f>
        <v>38993.886899871293</v>
      </c>
      <c r="L39" s="15">
        <f>VLOOKUP($B39, [3]Data!$B$3:$K$54, 9, FALSE)</f>
        <v>58245500</v>
      </c>
      <c r="M39" s="14">
        <f>VLOOKUP($A39, '[1]SSI - Totals'!$A$3:$G$54, 4, FALSE)</f>
        <v>625399.55972290004</v>
      </c>
      <c r="N39" s="14">
        <f>VLOOKUP($A39, '[1]SSI - Totals'!$A$3:$G$54, 7, FALSE)</f>
        <v>159905.64962768601</v>
      </c>
      <c r="O39" s="14">
        <f>VLOOKUP($B39, '[2]SSI - Totals'!$A$4:$G$55, 6, FALSE)</f>
        <v>300772.5</v>
      </c>
      <c r="P39" s="14">
        <f>VLOOKUP($B39, '[2]SSI - Totals'!$A$4:$G$55, 7, FALSE)</f>
        <v>204400.29109141705</v>
      </c>
      <c r="Q39" s="15">
        <f>VLOOKUP($B39, [3]Data!$B$3:$K$54, 10, FALSE)</f>
        <v>1846451000</v>
      </c>
    </row>
    <row r="40" spans="1:17" x14ac:dyDescent="0.25">
      <c r="A40" s="1" t="s">
        <v>77</v>
      </c>
      <c r="B40" s="3" t="s">
        <v>78</v>
      </c>
      <c r="C40" s="4">
        <f>VLOOKUP($A40, '[1]SSI - Totals'!$A$3:$G$54, 2, FALSE)</f>
        <v>3740748.75</v>
      </c>
      <c r="D40" s="14">
        <f>VLOOKUP($A40, '[1]SSI - Totals'!$A$3:$G$54, 5, FALSE)</f>
        <v>359087.39466857922</v>
      </c>
      <c r="E40" s="14">
        <f>VLOOKUP($B40, '[2]SSI - Totals'!$A$4:$G$55, 2, FALSE)</f>
        <v>129777</v>
      </c>
      <c r="F40" s="14">
        <f>VLOOKUP($B40, '[2]SSI - Totals'!$A$4:$G$55, 3, FALSE)</f>
        <v>77842.217749103322</v>
      </c>
      <c r="G40" s="15">
        <f>VLOOKUP($B40, [3]Data!$B$3:$K$54, 8, FALSE)</f>
        <v>570840000</v>
      </c>
      <c r="H40" s="14">
        <f>VLOOKUP($A40, '[1]SSI - Totals'!$A$3:$G$54, 3, FALSE)</f>
        <v>524083.880783081</v>
      </c>
      <c r="I40" s="14">
        <f>VLOOKUP($A40, '[1]SSI - Totals'!$A$3:$G$54, 6, FALSE)</f>
        <v>306605.36509704601</v>
      </c>
      <c r="J40" s="14">
        <f>VLOOKUP($B40, '[2]SSI - Totals'!$A$4:$G$55, 4, FALSE)</f>
        <v>35469.5</v>
      </c>
      <c r="K40" s="14">
        <f>VLOOKUP($B40, '[2]SSI - Totals'!$A$4:$G$55, 5, FALSE)</f>
        <v>14608.839402774263</v>
      </c>
      <c r="L40" s="15">
        <f>VLOOKUP($B40, [3]Data!$B$3:$K$54, 9, FALSE)</f>
        <v>19550500</v>
      </c>
      <c r="M40" s="14">
        <f>VLOOKUP($A40, '[1]SSI - Totals'!$A$3:$G$54, 4, FALSE)</f>
        <v>187681.64413070699</v>
      </c>
      <c r="N40" s="14">
        <f>VLOOKUP($A40, '[1]SSI - Totals'!$A$3:$G$54, 7, FALSE)</f>
        <v>52482.029571533203</v>
      </c>
      <c r="O40" s="14">
        <f>VLOOKUP($B40, '[2]SSI - Totals'!$A$4:$G$55, 6, FALSE)</f>
        <v>94307.5</v>
      </c>
      <c r="P40" s="14">
        <f>VLOOKUP($B40, '[2]SSI - Totals'!$A$4:$G$55, 7, FALSE)</f>
        <v>63233.378346329053</v>
      </c>
      <c r="Q40" s="15">
        <f>VLOOKUP($B40, [3]Data!$B$3:$K$54, 10, FALSE)</f>
        <v>551289500</v>
      </c>
    </row>
    <row r="41" spans="1:17" x14ac:dyDescent="0.25">
      <c r="A41" s="1" t="s">
        <v>79</v>
      </c>
      <c r="B41" s="3" t="s">
        <v>80</v>
      </c>
      <c r="C41" s="4">
        <f>VLOOKUP($A41, '[1]SSI - Totals'!$A$3:$G$54, 2, FALSE)</f>
        <v>3866663</v>
      </c>
      <c r="D41" s="14">
        <f>VLOOKUP($A41, '[1]SSI - Totals'!$A$3:$G$54, 5, FALSE)</f>
        <v>395336.41610145557</v>
      </c>
      <c r="E41" s="14">
        <f>VLOOKUP($B41, '[2]SSI - Totals'!$A$4:$G$55, 2, FALSE)</f>
        <v>102542.5</v>
      </c>
      <c r="F41" s="14">
        <f>VLOOKUP($B41, '[2]SSI - Totals'!$A$4:$G$55, 3, FALSE)</f>
        <v>67328.605092297075</v>
      </c>
      <c r="G41" s="15">
        <f>VLOOKUP($B41, [3]Data!$B$3:$K$54, 8, FALSE)</f>
        <v>478079500</v>
      </c>
      <c r="H41" s="14">
        <f>VLOOKUP($A41, '[1]SSI - Totals'!$A$3:$G$54, 3, FALSE)</f>
        <v>554830.52688598598</v>
      </c>
      <c r="I41" s="14">
        <f>VLOOKUP($A41, '[1]SSI - Totals'!$A$3:$G$54, 6, FALSE)</f>
        <v>332508.36117553699</v>
      </c>
      <c r="J41" s="14">
        <f>VLOOKUP($B41, '[2]SSI - Totals'!$A$4:$G$55, 4, FALSE)</f>
        <v>28208.5</v>
      </c>
      <c r="K41" s="14">
        <f>VLOOKUP($B41, '[2]SSI - Totals'!$A$4:$G$55, 5, FALSE)</f>
        <v>15511.940521909471</v>
      </c>
      <c r="L41" s="15">
        <f>VLOOKUP($B41, [3]Data!$B$3:$K$54, 9, FALSE)</f>
        <v>36153500</v>
      </c>
      <c r="M41" s="14">
        <f>VLOOKUP($A41, '[1]SSI - Totals'!$A$3:$G$54, 4, FALSE)</f>
        <v>191611.92497253401</v>
      </c>
      <c r="N41" s="14">
        <f>VLOOKUP($A41, '[1]SSI - Totals'!$A$3:$G$54, 7, FALSE)</f>
        <v>62828.054925918601</v>
      </c>
      <c r="O41" s="14">
        <f>VLOOKUP($B41, '[2]SSI - Totals'!$A$4:$G$55, 6, FALSE)</f>
        <v>74334</v>
      </c>
      <c r="P41" s="14">
        <f>VLOOKUP($B41, '[2]SSI - Totals'!$A$4:$G$55, 7, FALSE)</f>
        <v>51816.664570387598</v>
      </c>
      <c r="Q41" s="15">
        <f>VLOOKUP($B41, [3]Data!$B$3:$K$54, 10, FALSE)</f>
        <v>441926000</v>
      </c>
    </row>
    <row r="42" spans="1:17" x14ac:dyDescent="0.25">
      <c r="A42" s="1" t="s">
        <v>81</v>
      </c>
      <c r="B42" s="3" t="s">
        <v>82</v>
      </c>
      <c r="C42" s="4">
        <f>VLOOKUP($A42, '[1]SSI - Totals'!$A$3:$G$54, 2, FALSE)</f>
        <v>12703991</v>
      </c>
      <c r="D42" s="14">
        <f>VLOOKUP($A42, '[1]SSI - Totals'!$A$3:$G$54, 5, FALSE)</f>
        <v>1172036.0982284541</v>
      </c>
      <c r="E42" s="14">
        <f>VLOOKUP($B42, '[2]SSI - Totals'!$A$4:$G$55, 2, FALSE)</f>
        <v>455610</v>
      </c>
      <c r="F42" s="14">
        <f>VLOOKUP($B42, '[2]SSI - Totals'!$A$4:$G$55, 3, FALSE)</f>
        <v>297203.80149850319</v>
      </c>
      <c r="G42" s="15">
        <f>VLOOKUP($B42, [3]Data!$B$3:$K$54, 8, FALSE)</f>
        <v>2355967500</v>
      </c>
      <c r="H42" s="14">
        <f>VLOOKUP($A42, '[1]SSI - Totals'!$A$3:$G$54, 3, FALSE)</f>
        <v>1940215.2723255199</v>
      </c>
      <c r="I42" s="14">
        <f>VLOOKUP($A42, '[1]SSI - Totals'!$A$3:$G$54, 6, FALSE)</f>
        <v>1025385.957901</v>
      </c>
      <c r="J42" s="14">
        <f>VLOOKUP($B42, '[2]SSI - Totals'!$A$4:$G$55, 4, FALSE)</f>
        <v>124093</v>
      </c>
      <c r="K42" s="14">
        <f>VLOOKUP($B42, '[2]SSI - Totals'!$A$4:$G$55, 5, FALSE)</f>
        <v>62467.62817460308</v>
      </c>
      <c r="L42" s="15">
        <f>VLOOKUP($B42, [3]Data!$B$3:$K$54, 9, FALSE)</f>
        <v>103388000</v>
      </c>
      <c r="M42" s="14">
        <f>VLOOKUP($A42, '[1]SSI - Totals'!$A$3:$G$54, 4, FALSE)</f>
        <v>655892.430753708</v>
      </c>
      <c r="N42" s="14">
        <f>VLOOKUP($A42, '[1]SSI - Totals'!$A$3:$G$54, 7, FALSE)</f>
        <v>146650.14032745399</v>
      </c>
      <c r="O42" s="14">
        <f>VLOOKUP($B42, '[2]SSI - Totals'!$A$4:$G$55, 6, FALSE)</f>
        <v>331517</v>
      </c>
      <c r="P42" s="14">
        <f>VLOOKUP($B42, '[2]SSI - Totals'!$A$4:$G$55, 7, FALSE)</f>
        <v>234736.17332390009</v>
      </c>
      <c r="Q42" s="15">
        <f>VLOOKUP($B42, [3]Data!$B$3:$K$54, 10, FALSE)</f>
        <v>2252580500</v>
      </c>
    </row>
    <row r="43" spans="1:17" x14ac:dyDescent="0.25">
      <c r="A43" s="1" t="s">
        <v>83</v>
      </c>
      <c r="B43" s="3" t="s">
        <v>84</v>
      </c>
      <c r="C43" s="4">
        <f>VLOOKUP($A43, '[1]SSI - Totals'!$A$3:$G$54, 2, FALSE)</f>
        <v>1036982.0625</v>
      </c>
      <c r="D43" s="14">
        <f>VLOOKUP($A43, '[1]SSI - Totals'!$A$3:$G$54, 5, FALSE)</f>
        <v>107502.7747683526</v>
      </c>
      <c r="E43" s="14">
        <f>VLOOKUP($B43, '[2]SSI - Totals'!$A$4:$G$55, 2, FALSE)</f>
        <v>41921</v>
      </c>
      <c r="F43" s="14">
        <f>VLOOKUP($B43, '[2]SSI - Totals'!$A$4:$G$55, 3, FALSE)</f>
        <v>27327.797707499558</v>
      </c>
      <c r="G43" s="15">
        <f>VLOOKUP($B43, [3]Data!$B$3:$K$54, 8, FALSE)</f>
        <v>196489000</v>
      </c>
      <c r="H43" s="14">
        <f>VLOOKUP($A43, '[1]SSI - Totals'!$A$3:$G$54, 3, FALSE)</f>
        <v>161626.45945215199</v>
      </c>
      <c r="I43" s="14">
        <f>VLOOKUP($A43, '[1]SSI - Totals'!$A$3:$G$54, 6, FALSE)</f>
        <v>90902.854777813001</v>
      </c>
      <c r="J43" s="14">
        <f>VLOOKUP($B43, '[2]SSI - Totals'!$A$4:$G$55, 4, FALSE)</f>
        <v>11952</v>
      </c>
      <c r="K43" s="14">
        <f>VLOOKUP($B43, '[2]SSI - Totals'!$A$4:$G$55, 5, FALSE)</f>
        <v>6622.7091928748705</v>
      </c>
      <c r="L43" s="15">
        <f>VLOOKUP($B43, [3]Data!$B$3:$K$54, 9, FALSE)</f>
        <v>12867500</v>
      </c>
      <c r="M43" s="14">
        <f>VLOOKUP($A43, '[1]SSI - Totals'!$A$3:$G$54, 4, FALSE)</f>
        <v>59421.170014262199</v>
      </c>
      <c r="N43" s="14">
        <f>VLOOKUP($A43, '[1]SSI - Totals'!$A$3:$G$54, 7, FALSE)</f>
        <v>16599.919990539602</v>
      </c>
      <c r="O43" s="14">
        <f>VLOOKUP($B43, '[2]SSI - Totals'!$A$4:$G$55, 6, FALSE)</f>
        <v>29969</v>
      </c>
      <c r="P43" s="14">
        <f>VLOOKUP($B43, '[2]SSI - Totals'!$A$4:$G$55, 7, FALSE)</f>
        <v>20705.088514624687</v>
      </c>
      <c r="Q43" s="15">
        <f>VLOOKUP($B43, [3]Data!$B$3:$K$54, 10, FALSE)</f>
        <v>183621500</v>
      </c>
    </row>
    <row r="44" spans="1:17" x14ac:dyDescent="0.25">
      <c r="A44" s="1" t="s">
        <v>85</v>
      </c>
      <c r="B44" s="3" t="s">
        <v>86</v>
      </c>
      <c r="C44" s="4">
        <f>VLOOKUP($A44, '[1]SSI - Totals'!$A$3:$G$54, 2, FALSE)</f>
        <v>4640401.5</v>
      </c>
      <c r="D44" s="14">
        <f>VLOOKUP($A44, '[1]SSI - Totals'!$A$3:$G$54, 5, FALSE)</f>
        <v>406793.79372024519</v>
      </c>
      <c r="E44" s="14">
        <f>VLOOKUP($B44, '[2]SSI - Totals'!$A$4:$G$55, 2, FALSE)</f>
        <v>204221</v>
      </c>
      <c r="F44" s="14">
        <f>VLOOKUP($B44, '[2]SSI - Totals'!$A$4:$G$55, 3, FALSE)</f>
        <v>92865.7370302036</v>
      </c>
      <c r="G44" s="15">
        <f>VLOOKUP($B44, [3]Data!$B$3:$K$54, 8, FALSE)</f>
        <v>675404000</v>
      </c>
      <c r="H44" s="14">
        <f>VLOOKUP($A44, '[1]SSI - Totals'!$A$3:$G$54, 3, FALSE)</f>
        <v>653612.35118484497</v>
      </c>
      <c r="I44" s="14">
        <f>VLOOKUP($A44, '[1]SSI - Totals'!$A$3:$G$54, 6, FALSE)</f>
        <v>321580.04365920997</v>
      </c>
      <c r="J44" s="14">
        <f>VLOOKUP($B44, '[2]SSI - Totals'!$A$4:$G$55, 4, FALSE)</f>
        <v>62987</v>
      </c>
      <c r="K44" s="14">
        <f>VLOOKUP($B44, '[2]SSI - Totals'!$A$4:$G$55, 5, FALSE)</f>
        <v>21385.852863560263</v>
      </c>
      <c r="L44" s="15">
        <f>VLOOKUP($B44, [3]Data!$B$3:$K$54, 9, FALSE)</f>
        <v>25593500</v>
      </c>
      <c r="M44" s="14">
        <f>VLOOKUP($A44, '[1]SSI - Totals'!$A$3:$G$54, 4, FALSE)</f>
        <v>330022.330623627</v>
      </c>
      <c r="N44" s="14">
        <f>VLOOKUP($A44, '[1]SSI - Totals'!$A$3:$G$54, 7, FALSE)</f>
        <v>85213.7500610352</v>
      </c>
      <c r="O44" s="14">
        <f>VLOOKUP($B44, '[2]SSI - Totals'!$A$4:$G$55, 6, FALSE)</f>
        <v>141234</v>
      </c>
      <c r="P44" s="14">
        <f>VLOOKUP($B44, '[2]SSI - Totals'!$A$4:$G$55, 7, FALSE)</f>
        <v>71479.884166643344</v>
      </c>
      <c r="Q44" s="15">
        <f>VLOOKUP($B44, [3]Data!$B$3:$K$54, 10, FALSE)</f>
        <v>649810000</v>
      </c>
    </row>
    <row r="45" spans="1:17" x14ac:dyDescent="0.25">
      <c r="A45" s="1" t="s">
        <v>87</v>
      </c>
      <c r="B45" s="3" t="s">
        <v>88</v>
      </c>
      <c r="C45" s="4">
        <f>VLOOKUP($A45, '[1]SSI - Totals'!$A$3:$G$54, 2, FALSE)</f>
        <v>818066.8125</v>
      </c>
      <c r="D45" s="14">
        <f>VLOOKUP($A45, '[1]SSI - Totals'!$A$3:$G$54, 5, FALSE)</f>
        <v>69551.549987792954</v>
      </c>
      <c r="E45" s="14">
        <f>VLOOKUP($B45, '[2]SSI - Totals'!$A$4:$G$55, 2, FALSE)</f>
        <v>18345</v>
      </c>
      <c r="F45" s="14">
        <f>VLOOKUP($B45, '[2]SSI - Totals'!$A$4:$G$55, 3, FALSE)</f>
        <v>11702.539164912603</v>
      </c>
      <c r="G45" s="15">
        <f>VLOOKUP($B45, [3]Data!$B$3:$K$54, 8, FALSE)</f>
        <v>79854500</v>
      </c>
      <c r="H45" s="14">
        <f>VLOOKUP($A45, '[1]SSI - Totals'!$A$3:$G$54, 3, FALSE)</f>
        <v>114600.51489257799</v>
      </c>
      <c r="I45" s="14">
        <f>VLOOKUP($A45, '[1]SSI - Totals'!$A$3:$G$54, 6, FALSE)</f>
        <v>64002.589958190903</v>
      </c>
      <c r="J45" s="14">
        <f>VLOOKUP($B45, '[2]SSI - Totals'!$A$4:$G$55, 4, FALSE)</f>
        <v>7326</v>
      </c>
      <c r="K45" s="14">
        <f>VLOOKUP($B45, '[2]SSI - Totals'!$A$4:$G$55, 5, FALSE)</f>
        <v>2951.3454933351277</v>
      </c>
      <c r="L45" s="15">
        <f>VLOOKUP($B45, [3]Data!$B$3:$K$54, 9, FALSE)</f>
        <v>4830000</v>
      </c>
      <c r="M45" s="14">
        <f>VLOOKUP($A45, '[1]SSI - Totals'!$A$3:$G$54, 4, FALSE)</f>
        <v>25285.669990539602</v>
      </c>
      <c r="N45" s="14">
        <f>VLOOKUP($A45, '[1]SSI - Totals'!$A$3:$G$54, 7, FALSE)</f>
        <v>5548.9600296020499</v>
      </c>
      <c r="O45" s="14">
        <f>VLOOKUP($B45, '[2]SSI - Totals'!$A$4:$G$55, 6, FALSE)</f>
        <v>11019</v>
      </c>
      <c r="P45" s="14">
        <f>VLOOKUP($B45, '[2]SSI - Totals'!$A$4:$G$55, 7, FALSE)</f>
        <v>8751.1936715774755</v>
      </c>
      <c r="Q45" s="15">
        <f>VLOOKUP($B45, [3]Data!$B$3:$K$54, 10, FALSE)</f>
        <v>75024500</v>
      </c>
    </row>
    <row r="46" spans="1:17" x14ac:dyDescent="0.25">
      <c r="A46" s="1" t="s">
        <v>89</v>
      </c>
      <c r="B46" s="3" t="s">
        <v>90</v>
      </c>
      <c r="C46" s="4">
        <f>VLOOKUP($A46, '[1]SSI - Totals'!$A$3:$G$54, 2, FALSE)</f>
        <v>6382458</v>
      </c>
      <c r="D46" s="14">
        <f>VLOOKUP($A46, '[1]SSI - Totals'!$A$3:$G$54, 5, FALSE)</f>
        <v>561041.70899820398</v>
      </c>
      <c r="E46" s="14">
        <f>VLOOKUP($B46, '[2]SSI - Totals'!$A$4:$G$55, 2, FALSE)</f>
        <v>251604.5</v>
      </c>
      <c r="F46" s="14">
        <f>VLOOKUP($B46, '[2]SSI - Totals'!$A$4:$G$55, 3, FALSE)</f>
        <v>151874.61173921052</v>
      </c>
      <c r="G46" s="15">
        <f>VLOOKUP($B46, [3]Data!$B$3:$K$54, 8, FALSE)</f>
        <v>1086195000</v>
      </c>
      <c r="H46" s="14">
        <f>VLOOKUP($A46, '[1]SSI - Totals'!$A$3:$G$54, 3, FALSE)</f>
        <v>924799.960486889</v>
      </c>
      <c r="I46" s="14">
        <f>VLOOKUP($A46, '[1]SSI - Totals'!$A$3:$G$54, 6, FALSE)</f>
        <v>436247.57383298897</v>
      </c>
      <c r="J46" s="14">
        <f>VLOOKUP($B46, '[2]SSI - Totals'!$A$4:$G$55, 4, FALSE)</f>
        <v>79739.5</v>
      </c>
      <c r="K46" s="14">
        <f>VLOOKUP($B46, '[2]SSI - Totals'!$A$4:$G$55, 5, FALSE)</f>
        <v>31180.40477964489</v>
      </c>
      <c r="L46" s="15">
        <f>VLOOKUP($B46, [3]Data!$B$3:$K$54, 9, FALSE)</f>
        <v>36975500</v>
      </c>
      <c r="M46" s="14">
        <f>VLOOKUP($A46, '[1]SSI - Totals'!$A$3:$G$54, 4, FALSE)</f>
        <v>432517.34517574299</v>
      </c>
      <c r="N46" s="14">
        <f>VLOOKUP($A46, '[1]SSI - Totals'!$A$3:$G$54, 7, FALSE)</f>
        <v>124794.135165215</v>
      </c>
      <c r="O46" s="14">
        <f>VLOOKUP($B46, '[2]SSI - Totals'!$A$4:$G$55, 6, FALSE)</f>
        <v>171865</v>
      </c>
      <c r="P46" s="14">
        <f>VLOOKUP($B46, '[2]SSI - Totals'!$A$4:$G$55, 7, FALSE)</f>
        <v>120694.20695956564</v>
      </c>
      <c r="Q46" s="15">
        <f>VLOOKUP($B46, [3]Data!$B$3:$K$54, 10, FALSE)</f>
        <v>1049219500</v>
      </c>
    </row>
    <row r="47" spans="1:17" x14ac:dyDescent="0.25">
      <c r="A47" s="1" t="s">
        <v>91</v>
      </c>
      <c r="B47" s="3" t="s">
        <v>92</v>
      </c>
      <c r="C47" s="4">
        <f>VLOOKUP($A47, '[1]SSI - Totals'!$A$3:$G$54, 2, FALSE)</f>
        <v>25852322</v>
      </c>
      <c r="D47" s="14">
        <f>VLOOKUP($A47, '[1]SSI - Totals'!$A$3:$G$54, 5, FALSE)</f>
        <v>1721353.746346001</v>
      </c>
      <c r="E47" s="14">
        <f>VLOOKUP($B47, '[2]SSI - Totals'!$A$4:$G$55, 2, FALSE)</f>
        <v>791886.5</v>
      </c>
      <c r="F47" s="14">
        <f>VLOOKUP($B47, '[2]SSI - Totals'!$A$4:$G$55, 3, FALSE)</f>
        <v>494744.26489068824</v>
      </c>
      <c r="G47" s="15">
        <f>VLOOKUP($B47, [3]Data!$B$3:$K$54, 8, FALSE)</f>
        <v>3614713000</v>
      </c>
      <c r="H47" s="14">
        <f>VLOOKUP($A47, '[1]SSI - Totals'!$A$3:$G$54, 3, FALSE)</f>
        <v>2761840.5841164598</v>
      </c>
      <c r="I47" s="14">
        <f>VLOOKUP($A47, '[1]SSI - Totals'!$A$3:$G$54, 6, FALSE)</f>
        <v>1465587.2565979999</v>
      </c>
      <c r="J47" s="14">
        <f>VLOOKUP($B47, '[2]SSI - Totals'!$A$4:$G$55, 4, FALSE)</f>
        <v>303026</v>
      </c>
      <c r="K47" s="14">
        <f>VLOOKUP($B47, '[2]SSI - Totals'!$A$4:$G$55, 5, FALSE)</f>
        <v>165675.18812665681</v>
      </c>
      <c r="L47" s="15">
        <f>VLOOKUP($B47, [3]Data!$B$3:$K$54, 9, FALSE)</f>
        <v>377282000</v>
      </c>
      <c r="M47" s="14">
        <f>VLOOKUP($A47, '[1]SSI - Totals'!$A$3:$G$54, 4, FALSE)</f>
        <v>1055106.72499275</v>
      </c>
      <c r="N47" s="14">
        <f>VLOOKUP($A47, '[1]SSI - Totals'!$A$3:$G$54, 7, FALSE)</f>
        <v>255766.48974800101</v>
      </c>
      <c r="O47" s="14">
        <f>VLOOKUP($B47, '[2]SSI - Totals'!$A$4:$G$55, 6, FALSE)</f>
        <v>488860.5</v>
      </c>
      <c r="P47" s="14">
        <f>VLOOKUP($B47, '[2]SSI - Totals'!$A$4:$G$55, 7, FALSE)</f>
        <v>329069.07676403143</v>
      </c>
      <c r="Q47" s="15">
        <f>VLOOKUP($B47, [3]Data!$B$3:$K$54, 10, FALSE)</f>
        <v>3237430500</v>
      </c>
    </row>
    <row r="48" spans="1:17" x14ac:dyDescent="0.25">
      <c r="A48" s="1" t="s">
        <v>93</v>
      </c>
      <c r="B48" s="3" t="s">
        <v>94</v>
      </c>
      <c r="C48" s="4">
        <f>VLOOKUP($A48, '[1]SSI - Totals'!$A$3:$G$54, 2, FALSE)</f>
        <v>2833688.5</v>
      </c>
      <c r="D48" s="14">
        <f>VLOOKUP($A48, '[1]SSI - Totals'!$A$3:$G$54, 5, FALSE)</f>
        <v>190827.34400081661</v>
      </c>
      <c r="E48" s="14">
        <f>VLOOKUP($B48, '[2]SSI - Totals'!$A$4:$G$55, 2, FALSE)</f>
        <v>53296.5</v>
      </c>
      <c r="F48" s="14">
        <f>VLOOKUP($B48, '[2]SSI - Totals'!$A$4:$G$55, 3, FALSE)</f>
        <v>23842.826939707869</v>
      </c>
      <c r="G48" s="15">
        <f>VLOOKUP($B48, [3]Data!$B$3:$K$54, 8, FALSE)</f>
        <v>176949000</v>
      </c>
      <c r="H48" s="14">
        <f>VLOOKUP($A48, '[1]SSI - Totals'!$A$3:$G$54, 3, FALSE)</f>
        <v>272925.33372497599</v>
      </c>
      <c r="I48" s="14">
        <f>VLOOKUP($A48, '[1]SSI - Totals'!$A$3:$G$54, 6, FALSE)</f>
        <v>158216.159088135</v>
      </c>
      <c r="J48" s="14">
        <f>VLOOKUP($B48, '[2]SSI - Totals'!$A$4:$G$55, 4, FALSE)</f>
        <v>17483.5</v>
      </c>
      <c r="K48" s="14">
        <f>VLOOKUP($B48, '[2]SSI - Totals'!$A$4:$G$55, 5, FALSE)</f>
        <v>4648.2467453983354</v>
      </c>
      <c r="L48" s="15">
        <f>VLOOKUP($B48, [3]Data!$B$3:$K$54, 9, FALSE)</f>
        <v>11523000</v>
      </c>
      <c r="M48" s="14">
        <f>VLOOKUP($A48, '[1]SSI - Totals'!$A$3:$G$54, 4, FALSE)</f>
        <v>85766.090082168594</v>
      </c>
      <c r="N48" s="14">
        <f>VLOOKUP($A48, '[1]SSI - Totals'!$A$3:$G$54, 7, FALSE)</f>
        <v>32611.184912681601</v>
      </c>
      <c r="O48" s="14">
        <f>VLOOKUP($B48, '[2]SSI - Totals'!$A$4:$G$55, 6, FALSE)</f>
        <v>35813</v>
      </c>
      <c r="P48" s="14">
        <f>VLOOKUP($B48, '[2]SSI - Totals'!$A$4:$G$55, 7, FALSE)</f>
        <v>19194.580194309532</v>
      </c>
      <c r="Q48" s="15">
        <f>VLOOKUP($B48, [3]Data!$B$3:$K$54, 10, FALSE)</f>
        <v>165426500</v>
      </c>
    </row>
    <row r="49" spans="1:17" x14ac:dyDescent="0.25">
      <c r="A49" s="1" t="s">
        <v>95</v>
      </c>
      <c r="B49" s="3" t="s">
        <v>96</v>
      </c>
      <c r="C49" s="4">
        <f>VLOOKUP($A49, '[1]SSI - Totals'!$A$3:$G$54, 2, FALSE)</f>
        <v>615791.0625</v>
      </c>
      <c r="D49" s="14">
        <f>VLOOKUP($A49, '[1]SSI - Totals'!$A$3:$G$54, 5, FALSE)</f>
        <v>62961.53462052346</v>
      </c>
      <c r="E49" s="14">
        <f>VLOOKUP($B49, '[2]SSI - Totals'!$A$4:$G$55, 2, FALSE)</f>
        <v>19854</v>
      </c>
      <c r="F49" s="14">
        <f>VLOOKUP($B49, '[2]SSI - Totals'!$A$4:$G$55, 3, FALSE)</f>
        <v>13598.820187062831</v>
      </c>
      <c r="G49" s="15">
        <f>VLOOKUP($B49, [3]Data!$B$3:$K$54, 8, FALSE)</f>
        <v>92596000</v>
      </c>
      <c r="H49" s="14">
        <f>VLOOKUP($A49, '[1]SSI - Totals'!$A$3:$G$54, 3, FALSE)</f>
        <v>99293.869215250001</v>
      </c>
      <c r="I49" s="14">
        <f>VLOOKUP($A49, '[1]SSI - Totals'!$A$3:$G$54, 6, FALSE)</f>
        <v>56370.3845922947</v>
      </c>
      <c r="J49" s="14">
        <f>VLOOKUP($B49, '[2]SSI - Totals'!$A$4:$G$55, 4, FALSE)</f>
        <v>6279.5</v>
      </c>
      <c r="K49" s="14">
        <f>VLOOKUP($B49, '[2]SSI - Totals'!$A$4:$G$55, 5, FALSE)</f>
        <v>2451.910676429578</v>
      </c>
      <c r="L49" s="15">
        <f>VLOOKUP($B49, [3]Data!$B$3:$K$54, 9, FALSE)</f>
        <v>3307000</v>
      </c>
      <c r="M49" s="14">
        <f>VLOOKUP($A49, '[1]SSI - Totals'!$A$3:$G$54, 4, FALSE)</f>
        <v>29939.174973249399</v>
      </c>
      <c r="N49" s="14">
        <f>VLOOKUP($A49, '[1]SSI - Totals'!$A$3:$G$54, 7, FALSE)</f>
        <v>6591.1500282287598</v>
      </c>
      <c r="O49" s="14">
        <f>VLOOKUP($B49, '[2]SSI - Totals'!$A$4:$G$55, 6, FALSE)</f>
        <v>13574.5</v>
      </c>
      <c r="P49" s="14">
        <f>VLOOKUP($B49, '[2]SSI - Totals'!$A$4:$G$55, 7, FALSE)</f>
        <v>11146.909510633253</v>
      </c>
      <c r="Q49" s="15">
        <f>VLOOKUP($B49, [3]Data!$B$3:$K$54, 10, FALSE)</f>
        <v>89289000</v>
      </c>
    </row>
    <row r="50" spans="1:17" x14ac:dyDescent="0.25">
      <c r="A50" s="1" t="s">
        <v>97</v>
      </c>
      <c r="B50" s="3" t="s">
        <v>98</v>
      </c>
      <c r="C50" s="4">
        <f>VLOOKUP($A50, '[1]SSI - Totals'!$A$3:$G$54, 2, FALSE)</f>
        <v>7993450</v>
      </c>
      <c r="D50" s="14">
        <f>VLOOKUP($A50, '[1]SSI - Totals'!$A$3:$G$54, 5, FALSE)</f>
        <v>762613.03133773815</v>
      </c>
      <c r="E50" s="14">
        <f>VLOOKUP($B50, '[2]SSI - Totals'!$A$4:$G$55, 2, FALSE)</f>
        <v>208347.5</v>
      </c>
      <c r="F50" s="14">
        <f>VLOOKUP($B50, '[2]SSI - Totals'!$A$4:$G$55, 3, FALSE)</f>
        <v>124681.57737986839</v>
      </c>
      <c r="G50" s="15">
        <f>VLOOKUP($B50, [3]Data!$B$3:$K$54, 8, FALSE)</f>
        <v>883955500</v>
      </c>
      <c r="H50" s="14">
        <f>VLOOKUP($A50, '[1]SSI - Totals'!$A$3:$G$54, 3, FALSE)</f>
        <v>1065551.38171387</v>
      </c>
      <c r="I50" s="14">
        <f>VLOOKUP($A50, '[1]SSI - Totals'!$A$3:$G$54, 6, FALSE)</f>
        <v>683486.47629928601</v>
      </c>
      <c r="J50" s="14">
        <f>VLOOKUP($B50, '[2]SSI - Totals'!$A$4:$G$55, 4, FALSE)</f>
        <v>84055.5</v>
      </c>
      <c r="K50" s="14">
        <f>VLOOKUP($B50, '[2]SSI - Totals'!$A$4:$G$55, 5, FALSE)</f>
        <v>33001.87508558025</v>
      </c>
      <c r="L50" s="15">
        <f>VLOOKUP($B50, [3]Data!$B$3:$K$54, 9, FALSE)</f>
        <v>76773500</v>
      </c>
      <c r="M50" s="14">
        <f>VLOOKUP($A50, '[1]SSI - Totals'!$A$3:$G$54, 4, FALSE)</f>
        <v>291013.20504856098</v>
      </c>
      <c r="N50" s="14">
        <f>VLOOKUP($A50, '[1]SSI - Totals'!$A$3:$G$54, 7, FALSE)</f>
        <v>79126.555038452105</v>
      </c>
      <c r="O50" s="14">
        <f>VLOOKUP($B50, '[2]SSI - Totals'!$A$4:$G$55, 6, FALSE)</f>
        <v>124292</v>
      </c>
      <c r="P50" s="14">
        <f>VLOOKUP($B50, '[2]SSI - Totals'!$A$4:$G$55, 7, FALSE)</f>
        <v>91679.702294288145</v>
      </c>
      <c r="Q50" s="15">
        <f>VLOOKUP($B50, [3]Data!$B$3:$K$54, 10, FALSE)</f>
        <v>807182000</v>
      </c>
    </row>
    <row r="51" spans="1:17" x14ac:dyDescent="0.25">
      <c r="A51" s="1" t="s">
        <v>99</v>
      </c>
      <c r="B51" s="3" t="s">
        <v>100</v>
      </c>
      <c r="C51" s="4">
        <f>VLOOKUP($A51, '[1]SSI - Totals'!$A$3:$G$54, 2, FALSE)</f>
        <v>6845060</v>
      </c>
      <c r="D51" s="14">
        <f>VLOOKUP($A51, '[1]SSI - Totals'!$A$3:$G$54, 5, FALSE)</f>
        <v>638253.87235260021</v>
      </c>
      <c r="E51" s="14">
        <f>VLOOKUP($B51, '[2]SSI - Totals'!$A$4:$G$55, 2, FALSE)</f>
        <v>179103</v>
      </c>
      <c r="F51" s="14">
        <f>VLOOKUP($B51, '[2]SSI - Totals'!$A$4:$G$55, 3, FALSE)</f>
        <v>124843.50808665794</v>
      </c>
      <c r="G51" s="15">
        <f>VLOOKUP($B51, [3]Data!$B$3:$K$54, 8, FALSE)</f>
        <v>931295000</v>
      </c>
      <c r="H51" s="14">
        <f>VLOOKUP($A51, '[1]SSI - Totals'!$A$3:$G$54, 3, FALSE)</f>
        <v>873421.65393447899</v>
      </c>
      <c r="I51" s="14">
        <f>VLOOKUP($A51, '[1]SSI - Totals'!$A$3:$G$54, 6, FALSE)</f>
        <v>561278.86737823498</v>
      </c>
      <c r="J51" s="14">
        <f>VLOOKUP($B51, '[2]SSI - Totals'!$A$4:$G$55, 4, FALSE)</f>
        <v>45380.5</v>
      </c>
      <c r="K51" s="14">
        <f>VLOOKUP($B51, '[2]SSI - Totals'!$A$4:$G$55, 5, FALSE)</f>
        <v>31344.070007558839</v>
      </c>
      <c r="L51" s="15">
        <f>VLOOKUP($B51, [3]Data!$B$3:$K$54, 9, FALSE)</f>
        <v>84843000</v>
      </c>
      <c r="M51" s="14">
        <f>VLOOKUP($A51, '[1]SSI - Totals'!$A$3:$G$54, 4, FALSE)</f>
        <v>289345.43401288998</v>
      </c>
      <c r="N51" s="14">
        <f>VLOOKUP($A51, '[1]SSI - Totals'!$A$3:$G$54, 7, FALSE)</f>
        <v>76975.004974365205</v>
      </c>
      <c r="O51" s="14">
        <f>VLOOKUP($B51, '[2]SSI - Totals'!$A$4:$G$55, 6, FALSE)</f>
        <v>133722.5</v>
      </c>
      <c r="P51" s="14">
        <f>VLOOKUP($B51, '[2]SSI - Totals'!$A$4:$G$55, 7, FALSE)</f>
        <v>93499.438079099098</v>
      </c>
      <c r="Q51" s="15">
        <f>VLOOKUP($B51, [3]Data!$B$3:$K$54, 10, FALSE)</f>
        <v>846452000</v>
      </c>
    </row>
    <row r="52" spans="1:17" x14ac:dyDescent="0.25">
      <c r="A52" s="1" t="s">
        <v>101</v>
      </c>
      <c r="B52" s="3" t="s">
        <v>102</v>
      </c>
      <c r="C52" s="4">
        <f>VLOOKUP($A52, '[1]SSI - Totals'!$A$3:$G$54, 2, FALSE)</f>
        <v>1815753.375</v>
      </c>
      <c r="D52" s="14">
        <f>VLOOKUP($A52, '[1]SSI - Totals'!$A$3:$G$54, 5, FALSE)</f>
        <v>180004.77487182611</v>
      </c>
      <c r="E52" s="14">
        <f>VLOOKUP($B52, '[2]SSI - Totals'!$A$4:$G$55, 2, FALSE)</f>
        <v>112432.5</v>
      </c>
      <c r="F52" s="14">
        <f>VLOOKUP($B52, '[2]SSI - Totals'!$A$4:$G$55, 3, FALSE)</f>
        <v>69785.702803849868</v>
      </c>
      <c r="G52" s="15">
        <f>VLOOKUP($B52, [3]Data!$B$3:$K$54, 8, FALSE)</f>
        <v>484265000</v>
      </c>
      <c r="H52" s="14">
        <f>VLOOKUP($A52, '[1]SSI - Totals'!$A$3:$G$54, 3, FALSE)</f>
        <v>273353.57473373401</v>
      </c>
      <c r="I52" s="14">
        <f>VLOOKUP($A52, '[1]SSI - Totals'!$A$3:$G$54, 6, FALSE)</f>
        <v>136207.209701538</v>
      </c>
      <c r="J52" s="14">
        <f>VLOOKUP($B52, '[2]SSI - Totals'!$A$4:$G$55, 4, FALSE)</f>
        <v>22282.5</v>
      </c>
      <c r="K52" s="14">
        <f>VLOOKUP($B52, '[2]SSI - Totals'!$A$4:$G$55, 5, FALSE)</f>
        <v>11326.994382288269</v>
      </c>
      <c r="L52" s="15">
        <f>VLOOKUP($B52, [3]Data!$B$3:$K$54, 9, FALSE)</f>
        <v>7829000</v>
      </c>
      <c r="M52" s="14">
        <f>VLOOKUP($A52, '[1]SSI - Totals'!$A$3:$G$54, 4, FALSE)</f>
        <v>183102.519747257</v>
      </c>
      <c r="N52" s="14">
        <f>VLOOKUP($A52, '[1]SSI - Totals'!$A$3:$G$54, 7, FALSE)</f>
        <v>43797.5651702881</v>
      </c>
      <c r="O52" s="14">
        <f>VLOOKUP($B52, '[2]SSI - Totals'!$A$4:$G$55, 6, FALSE)</f>
        <v>90150</v>
      </c>
      <c r="P52" s="14">
        <f>VLOOKUP($B52, '[2]SSI - Totals'!$A$4:$G$55, 7, FALSE)</f>
        <v>58458.708421561605</v>
      </c>
      <c r="Q52" s="15">
        <f>VLOOKUP($B52, [3]Data!$B$3:$K$54, 10, FALSE)</f>
        <v>476436000</v>
      </c>
    </row>
    <row r="53" spans="1:17" x14ac:dyDescent="0.25">
      <c r="A53" s="1" t="s">
        <v>103</v>
      </c>
      <c r="B53" s="3" t="s">
        <v>104</v>
      </c>
      <c r="C53" s="4">
        <f>VLOOKUP($A53, '[1]SSI - Totals'!$A$3:$G$54, 2, FALSE)</f>
        <v>5667320.5</v>
      </c>
      <c r="D53" s="14">
        <f>VLOOKUP($A53, '[1]SSI - Totals'!$A$3:$G$54, 5, FALSE)</f>
        <v>538336.19192123413</v>
      </c>
      <c r="E53" s="14">
        <f>VLOOKUP($B53, '[2]SSI - Totals'!$A$4:$G$55, 2, FALSE)</f>
        <v>149460</v>
      </c>
      <c r="F53" s="14">
        <f>VLOOKUP($B53, '[2]SSI - Totals'!$A$4:$G$55, 3, FALSE)</f>
        <v>90879.561872025501</v>
      </c>
      <c r="G53" s="15">
        <f>VLOOKUP($B53, [3]Data!$B$3:$K$54, 8, FALSE)</f>
        <v>665610000</v>
      </c>
      <c r="H53" s="14">
        <f>VLOOKUP($A53, '[1]SSI - Totals'!$A$3:$G$54, 3, FALSE)</f>
        <v>794683.472226143</v>
      </c>
      <c r="I53" s="14">
        <f>VLOOKUP($A53, '[1]SSI - Totals'!$A$3:$G$54, 6, FALSE)</f>
        <v>470847.79189682001</v>
      </c>
      <c r="J53" s="14">
        <f>VLOOKUP($B53, '[2]SSI - Totals'!$A$4:$G$55, 4, FALSE)</f>
        <v>37212.5</v>
      </c>
      <c r="K53" s="14">
        <f>VLOOKUP($B53, '[2]SSI - Totals'!$A$4:$G$55, 5, FALSE)</f>
        <v>16044.685853206805</v>
      </c>
      <c r="L53" s="15">
        <f>VLOOKUP($B53, [3]Data!$B$3:$K$54, 9, FALSE)</f>
        <v>25212500</v>
      </c>
      <c r="M53" s="14">
        <f>VLOOKUP($A53, '[1]SSI - Totals'!$A$3:$G$54, 4, FALSE)</f>
        <v>237989.219779968</v>
      </c>
      <c r="N53" s="14">
        <f>VLOOKUP($A53, '[1]SSI - Totals'!$A$3:$G$54, 7, FALSE)</f>
        <v>67488.400024414106</v>
      </c>
      <c r="O53" s="14">
        <f>VLOOKUP($B53, '[2]SSI - Totals'!$A$4:$G$55, 6, FALSE)</f>
        <v>112247.5</v>
      </c>
      <c r="P53" s="14">
        <f>VLOOKUP($B53, '[2]SSI - Totals'!$A$4:$G$55, 7, FALSE)</f>
        <v>74834.876018818701</v>
      </c>
      <c r="Q53" s="15">
        <f>VLOOKUP($B53, [3]Data!$B$3:$K$54, 10, FALSE)</f>
        <v>640397500</v>
      </c>
    </row>
    <row r="54" spans="1:17" x14ac:dyDescent="0.25">
      <c r="A54" s="1" t="s">
        <v>105</v>
      </c>
      <c r="B54" s="3" t="s">
        <v>106</v>
      </c>
      <c r="C54" s="4">
        <f>VLOOKUP($A54, '[1]SSI - Totals'!$A$3:$G$54, 2, FALSE)</f>
        <v>570742.375</v>
      </c>
      <c r="D54" s="17">
        <f>VLOOKUP($A54, '[1]SSI - Totals'!$A$3:$G$54, 5, FALSE)</f>
        <v>49318.654765367508</v>
      </c>
      <c r="E54" s="17">
        <f>VLOOKUP($B54, '[2]SSI - Totals'!$A$4:$G$55, 2, FALSE)</f>
        <v>12552</v>
      </c>
      <c r="F54" s="17">
        <f>VLOOKUP($B54, '[2]SSI - Totals'!$A$4:$G$55, 3, FALSE)</f>
        <v>5581.0398892701105</v>
      </c>
      <c r="G54" s="18">
        <f>VLOOKUP($B54, [3]Data!$B$3:$K$54, 8, FALSE)</f>
        <v>37043000</v>
      </c>
      <c r="H54" s="17">
        <f>VLOOKUP($A54, '[1]SSI - Totals'!$A$3:$G$54, 3, FALSE)</f>
        <v>72547.194742202802</v>
      </c>
      <c r="I54" s="17">
        <f>VLOOKUP($A54, '[1]SSI - Totals'!$A$3:$G$54, 6, FALSE)</f>
        <v>43835.564805984497</v>
      </c>
      <c r="J54" s="17">
        <f>VLOOKUP($B54, '[2]SSI - Totals'!$A$4:$G$55, 4, FALSE)</f>
        <v>3086.5</v>
      </c>
      <c r="K54" s="17">
        <f>VLOOKUP($B54, '[2]SSI - Totals'!$A$4:$G$55, 5, FALSE)</f>
        <v>844.53420814400874</v>
      </c>
      <c r="L54" s="18">
        <f>VLOOKUP($B54, [3]Data!$B$3:$K$54, 9, FALSE)</f>
        <v>833000</v>
      </c>
      <c r="M54" s="17">
        <f>VLOOKUP($A54, '[1]SSI - Totals'!$A$3:$G$54, 4, FALSE)</f>
        <v>20328.989930391301</v>
      </c>
      <c r="N54" s="17">
        <f>VLOOKUP($A54, '[1]SSI - Totals'!$A$3:$G$54, 7, FALSE)</f>
        <v>5483.08995938301</v>
      </c>
      <c r="O54" s="17">
        <f>VLOOKUP($B54, '[2]SSI - Totals'!$A$4:$G$55, 6, FALSE)</f>
        <v>9465.5</v>
      </c>
      <c r="P54" s="17">
        <f>VLOOKUP($B54, '[2]SSI - Totals'!$A$4:$G$55, 7, FALSE)</f>
        <v>4736.505681126102</v>
      </c>
      <c r="Q54" s="18">
        <f>VLOOKUP($B54, [3]Data!$B$3:$K$54, 10, FALSE)</f>
        <v>36209500</v>
      </c>
    </row>
  </sheetData>
  <mergeCells count="4">
    <mergeCell ref="M1:Q1"/>
    <mergeCell ref="A1:C1"/>
    <mergeCell ref="D1:G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C3" sqref="C3"/>
    </sheetView>
  </sheetViews>
  <sheetFormatPr defaultRowHeight="15" x14ac:dyDescent="0.25"/>
  <cols>
    <col min="2" max="2" width="19.140625" bestFit="1" customWidth="1"/>
    <col min="3" max="3" width="16.28515625" style="31" customWidth="1"/>
    <col min="4" max="4" width="2.5703125" bestFit="1" customWidth="1"/>
    <col min="5" max="5" width="15.85546875" style="32" customWidth="1"/>
    <col min="6" max="6" width="2.28515625" bestFit="1" customWidth="1"/>
    <col min="7" max="7" width="17.5703125" style="31" customWidth="1"/>
    <col min="8" max="8" width="19.42578125" customWidth="1"/>
    <col min="9" max="9" width="4.28515625" bestFit="1" customWidth="1"/>
    <col min="10" max="10" width="45.140625" bestFit="1" customWidth="1"/>
    <col min="11" max="11" width="4" bestFit="1" customWidth="1"/>
    <col min="12" max="12" width="29.5703125" customWidth="1"/>
    <col min="13" max="13" width="2" bestFit="1" customWidth="1"/>
    <col min="14" max="14" width="18.5703125" bestFit="1" customWidth="1"/>
  </cols>
  <sheetData>
    <row r="1" spans="1:14" x14ac:dyDescent="0.25">
      <c r="A1" s="21"/>
      <c r="B1" s="21"/>
      <c r="C1" s="86" t="s">
        <v>116</v>
      </c>
      <c r="D1" s="87"/>
      <c r="E1" s="87"/>
      <c r="F1" s="87"/>
      <c r="G1" s="88"/>
      <c r="H1" s="86" t="s">
        <v>117</v>
      </c>
      <c r="I1" s="87"/>
      <c r="J1" s="87"/>
      <c r="K1" s="87"/>
      <c r="L1" s="87"/>
      <c r="M1" s="87"/>
      <c r="N1" s="88"/>
    </row>
    <row r="2" spans="1:14" s="26" customFormat="1" ht="45.75" customHeight="1" x14ac:dyDescent="0.25">
      <c r="A2" s="22" t="s">
        <v>0</v>
      </c>
      <c r="B2" s="22" t="s">
        <v>1</v>
      </c>
      <c r="C2" s="23" t="s">
        <v>118</v>
      </c>
      <c r="D2" s="23" t="s">
        <v>119</v>
      </c>
      <c r="E2" s="24" t="s">
        <v>120</v>
      </c>
      <c r="F2" s="23" t="s">
        <v>121</v>
      </c>
      <c r="G2" s="69" t="s">
        <v>122</v>
      </c>
      <c r="H2" s="70" t="s">
        <v>123</v>
      </c>
      <c r="I2" s="70" t="s">
        <v>119</v>
      </c>
      <c r="J2" s="70" t="s">
        <v>124</v>
      </c>
      <c r="K2" s="70" t="s">
        <v>121</v>
      </c>
      <c r="L2" s="70" t="s">
        <v>125</v>
      </c>
      <c r="M2" s="25" t="s">
        <v>121</v>
      </c>
      <c r="N2" s="68" t="s">
        <v>126</v>
      </c>
    </row>
    <row r="3" spans="1:14" x14ac:dyDescent="0.25">
      <c r="A3" s="53" t="s">
        <v>53</v>
      </c>
      <c r="B3" s="54" t="s">
        <v>54</v>
      </c>
      <c r="C3" s="27">
        <f>VLOOKUP($A3, Data!$A$2:$Q$54, 7, FALSE)/VLOOKUP($A3, Data!$A$2:$Q$54, 3, FALSE)</f>
        <v>248.60986405539202</v>
      </c>
      <c r="D3" s="28"/>
      <c r="E3" s="63">
        <f>VLOOKUP($A3, Data!$A$2:$Q$54, 6, FALSE)/VLOOKUP($A3, Data!$A$2:$Q$54, 3, FALSE)</f>
        <v>3.4259119105999811E-2</v>
      </c>
      <c r="F3" s="28"/>
      <c r="G3" s="12">
        <f>VLOOKUP($A3, Data!$A$2:$Q$54, 7, FALSE)/VLOOKUP($A3, Data!$A$2:$Q$54, 6, FALSE)</f>
        <v>7256.7500432856395</v>
      </c>
      <c r="H3" s="62">
        <f>VLOOKUP($A3, Data!$A$2:$Q$54, 6, FALSE)/VLOOKUP($A3, Data!$A$2:$Q$54, 3, FALSE)</f>
        <v>3.4259119105999811E-2</v>
      </c>
      <c r="I3" s="29"/>
      <c r="J3" s="62">
        <f>VLOOKUP($A3, Data!$A$2:$Q$54, 4, FALSE)/VLOOKUP($A3, Data!$A$2:$Q$54, 3, FALSE)</f>
        <v>7.8748688984981205E-2</v>
      </c>
      <c r="K3" s="29"/>
      <c r="L3" s="62">
        <f>VLOOKUP($A3, Data!$A$2:$Q$54, 5, FALSE)/VLOOKUP($A3, Data!$A$2:$Q$54, 4, FALSE)</f>
        <v>0.67460826503848759</v>
      </c>
      <c r="M3" s="28"/>
      <c r="N3" s="71">
        <f>VLOOKUP($A3, Data!$A$2:$Q$54, 6, FALSE)/VLOOKUP($A3, Data!$A$2:$Q$54, 5, FALSE)</f>
        <v>0.64488340591497373</v>
      </c>
    </row>
    <row r="4" spans="1:14" x14ac:dyDescent="0.25">
      <c r="A4" s="55" t="s">
        <v>29</v>
      </c>
      <c r="B4" s="56" t="s">
        <v>30</v>
      </c>
      <c r="C4" s="64">
        <f>VLOOKUP($A4, Data!$A$2:$Q$54, 7, FALSE)/VLOOKUP($A4, Data!$A$2:$Q$54, 3, FALSE)</f>
        <v>106.12770225112328</v>
      </c>
      <c r="D4" s="29"/>
      <c r="E4" s="62">
        <f>VLOOKUP($A4, Data!$A$2:$Q$54, 6, FALSE)/VLOOKUP($A4, Data!$A$2:$Q$54, 3, FALSE)</f>
        <v>1.4600610179430663E-2</v>
      </c>
      <c r="F4" s="29"/>
      <c r="G4" s="15">
        <f>VLOOKUP($A4, Data!$A$2:$Q$54, 7, FALSE)/VLOOKUP($A4, Data!$A$2:$Q$54, 6, FALSE)</f>
        <v>7268.7169198336633</v>
      </c>
      <c r="H4" s="62">
        <f>VLOOKUP($A4, Data!$A$2:$Q$54, 6, FALSE)/VLOOKUP($A4, Data!$A$2:$Q$54, 3, FALSE)</f>
        <v>1.4600610179430663E-2</v>
      </c>
      <c r="I4" s="29"/>
      <c r="J4" s="62">
        <f>VLOOKUP($A4, Data!$A$2:$Q$54, 4, FALSE)/VLOOKUP($A4, Data!$A$2:$Q$54, 3, FALSE)</f>
        <v>9.0714843398150252E-2</v>
      </c>
      <c r="K4" s="29"/>
      <c r="L4" s="62">
        <f>VLOOKUP($A4, Data!$A$2:$Q$54, 5, FALSE)/VLOOKUP($A4, Data!$A$2:$Q$54, 4, FALSE)</f>
        <v>0.24784892505619144</v>
      </c>
      <c r="M4" s="29"/>
      <c r="N4" s="72">
        <f>VLOOKUP($A4, Data!$A$2:$Q$54, 6, FALSE)/VLOOKUP($A4, Data!$A$2:$Q$54, 5, FALSE)</f>
        <v>0.64939002162385651</v>
      </c>
    </row>
    <row r="5" spans="1:14" x14ac:dyDescent="0.25">
      <c r="A5" s="55" t="s">
        <v>77</v>
      </c>
      <c r="B5" s="56" t="s">
        <v>78</v>
      </c>
      <c r="C5" s="64">
        <f>VLOOKUP($A5, Data!$A$2:$Q$54, 7, FALSE)/VLOOKUP($A5, Data!$A$2:$Q$54, 3, FALSE)</f>
        <v>152.60046534801356</v>
      </c>
      <c r="D5" s="29"/>
      <c r="E5" s="62">
        <f>VLOOKUP($A5, Data!$A$2:$Q$54, 6, FALSE)/VLOOKUP($A5, Data!$A$2:$Q$54, 3, FALSE)</f>
        <v>2.0809261180426329E-2</v>
      </c>
      <c r="F5" s="29"/>
      <c r="G5" s="15">
        <f>VLOOKUP($A5, Data!$A$2:$Q$54, 7, FALSE)/VLOOKUP($A5, Data!$A$2:$Q$54, 6, FALSE)</f>
        <v>7333.2956910336179</v>
      </c>
      <c r="H5" s="62">
        <f>VLOOKUP($A5, Data!$A$2:$Q$54, 6, FALSE)/VLOOKUP($A5, Data!$A$2:$Q$54, 3, FALSE)</f>
        <v>2.0809261180426329E-2</v>
      </c>
      <c r="I5" s="29"/>
      <c r="J5" s="62">
        <f>VLOOKUP($A5, Data!$A$2:$Q$54, 4, FALSE)/VLOOKUP($A5, Data!$A$2:$Q$54, 3, FALSE)</f>
        <v>9.5993454430367511E-2</v>
      </c>
      <c r="K5" s="29"/>
      <c r="L5" s="62">
        <f>VLOOKUP($A5, Data!$A$2:$Q$54, 5, FALSE)/VLOOKUP($A5, Data!$A$2:$Q$54, 4, FALSE)</f>
        <v>0.36140784089560724</v>
      </c>
      <c r="M5" s="29"/>
      <c r="N5" s="72">
        <f>VLOOKUP($A5, Data!$A$2:$Q$54, 6, FALSE)/VLOOKUP($A5, Data!$A$2:$Q$54, 5, FALSE)</f>
        <v>0.59981520415099221</v>
      </c>
    </row>
    <row r="6" spans="1:14" x14ac:dyDescent="0.25">
      <c r="A6" s="55" t="s">
        <v>89</v>
      </c>
      <c r="B6" s="56" t="s">
        <v>90</v>
      </c>
      <c r="C6" s="64">
        <f>VLOOKUP($A6, Data!$A$2:$Q$54, 7, FALSE)/VLOOKUP($A6, Data!$A$2:$Q$54, 3, FALSE)</f>
        <v>170.18443364609683</v>
      </c>
      <c r="D6" s="29"/>
      <c r="E6" s="62">
        <f>VLOOKUP($A6, Data!$A$2:$Q$54, 6, FALSE)/VLOOKUP($A6, Data!$A$2:$Q$54, 3, FALSE)</f>
        <v>2.379563042000598E-2</v>
      </c>
      <c r="F6" s="29"/>
      <c r="G6" s="15">
        <f>VLOOKUP($A6, Data!$A$2:$Q$54, 7, FALSE)/VLOOKUP($A6, Data!$A$2:$Q$54, 6, FALSE)</f>
        <v>7151.9195180899978</v>
      </c>
      <c r="H6" s="62">
        <f>VLOOKUP($A6, Data!$A$2:$Q$54, 6, FALSE)/VLOOKUP($A6, Data!$A$2:$Q$54, 3, FALSE)</f>
        <v>2.379563042000598E-2</v>
      </c>
      <c r="I6" s="29"/>
      <c r="J6" s="62">
        <f>VLOOKUP($A6, Data!$A$2:$Q$54, 4, FALSE)/VLOOKUP($A6, Data!$A$2:$Q$54, 3, FALSE)</f>
        <v>8.7903705594020984E-2</v>
      </c>
      <c r="K6" s="29"/>
      <c r="L6" s="62">
        <f>VLOOKUP($A6, Data!$A$2:$Q$54, 5, FALSE)/VLOOKUP($A6, Data!$A$2:$Q$54, 4, FALSE)</f>
        <v>0.44845952798993316</v>
      </c>
      <c r="M6" s="29"/>
      <c r="N6" s="72">
        <f>VLOOKUP($A6, Data!$A$2:$Q$54, 6, FALSE)/VLOOKUP($A6, Data!$A$2:$Q$54, 5, FALSE)</f>
        <v>0.60362438564974208</v>
      </c>
    </row>
    <row r="7" spans="1:14" x14ac:dyDescent="0.25">
      <c r="A7" s="55" t="s">
        <v>39</v>
      </c>
      <c r="B7" s="56" t="s">
        <v>40</v>
      </c>
      <c r="C7" s="64">
        <f>VLOOKUP($A7, Data!$A$2:$Q$54, 7, FALSE)/VLOOKUP($A7, Data!$A$2:$Q$54, 3, FALSE)</f>
        <v>262.38448009970722</v>
      </c>
      <c r="D7" s="29"/>
      <c r="E7" s="62">
        <f>VLOOKUP($A7, Data!$A$2:$Q$54, 6, FALSE)/VLOOKUP($A7, Data!$A$2:$Q$54, 3, FALSE)</f>
        <v>3.6756161747997125E-2</v>
      </c>
      <c r="F7" s="29"/>
      <c r="G7" s="15">
        <f>VLOOKUP($A7, Data!$A$2:$Q$54, 7, FALSE)/VLOOKUP($A7, Data!$A$2:$Q$54, 6, FALSE)</f>
        <v>7138.5168532730368</v>
      </c>
      <c r="H7" s="62">
        <f>VLOOKUP($A7, Data!$A$2:$Q$54, 6, FALSE)/VLOOKUP($A7, Data!$A$2:$Q$54, 3, FALSE)</f>
        <v>3.6756161747997125E-2</v>
      </c>
      <c r="I7" s="29"/>
      <c r="J7" s="62">
        <f>VLOOKUP($A7, Data!$A$2:$Q$54, 4, FALSE)/VLOOKUP($A7, Data!$A$2:$Q$54, 3, FALSE)</f>
        <v>7.6487899832516401E-2</v>
      </c>
      <c r="K7" s="29"/>
      <c r="L7" s="62">
        <f>VLOOKUP($A7, Data!$A$2:$Q$54, 5, FALSE)/VLOOKUP($A7, Data!$A$2:$Q$54, 4, FALSE)</f>
        <v>0.58240459554699053</v>
      </c>
      <c r="M7" s="29"/>
      <c r="N7" s="72">
        <f>VLOOKUP($A7, Data!$A$2:$Q$54, 6, FALSE)/VLOOKUP($A7, Data!$A$2:$Q$54, 5, FALSE)</f>
        <v>0.82511147005513708</v>
      </c>
    </row>
    <row r="8" spans="1:14" x14ac:dyDescent="0.25">
      <c r="A8" s="55" t="s">
        <v>87</v>
      </c>
      <c r="B8" s="56" t="s">
        <v>88</v>
      </c>
      <c r="C8" s="64">
        <f>VLOOKUP($A8, Data!$A$2:$Q$54, 7, FALSE)/VLOOKUP($A8, Data!$A$2:$Q$54, 3, FALSE)</f>
        <v>97.613665265268295</v>
      </c>
      <c r="D8" s="29"/>
      <c r="E8" s="62">
        <f>VLOOKUP($A8, Data!$A$2:$Q$54, 6, FALSE)/VLOOKUP($A8, Data!$A$2:$Q$54, 3, FALSE)</f>
        <v>1.4305114186394895E-2</v>
      </c>
      <c r="F8" s="29"/>
      <c r="G8" s="15">
        <f>VLOOKUP($A8, Data!$A$2:$Q$54, 7, FALSE)/VLOOKUP($A8, Data!$A$2:$Q$54, 6, FALSE)</f>
        <v>6823.6900449284985</v>
      </c>
      <c r="H8" s="62">
        <f>VLOOKUP($A8, Data!$A$2:$Q$54, 6, FALSE)/VLOOKUP($A8, Data!$A$2:$Q$54, 3, FALSE)</f>
        <v>1.4305114186394895E-2</v>
      </c>
      <c r="I8" s="29"/>
      <c r="J8" s="62">
        <f>VLOOKUP($A8, Data!$A$2:$Q$54, 4, FALSE)/VLOOKUP($A8, Data!$A$2:$Q$54, 3, FALSE)</f>
        <v>8.501940052456651E-2</v>
      </c>
      <c r="K8" s="29"/>
      <c r="L8" s="62">
        <f>VLOOKUP($A8, Data!$A$2:$Q$54, 5, FALSE)/VLOOKUP($A8, Data!$A$2:$Q$54, 4, FALSE)</f>
        <v>0.26376119587873664</v>
      </c>
      <c r="M8" s="29"/>
      <c r="N8" s="72">
        <f>VLOOKUP($A8, Data!$A$2:$Q$54, 6, FALSE)/VLOOKUP($A8, Data!$A$2:$Q$54, 5, FALSE)</f>
        <v>0.63791437257632067</v>
      </c>
    </row>
    <row r="9" spans="1:14" x14ac:dyDescent="0.25">
      <c r="A9" s="55" t="s">
        <v>11</v>
      </c>
      <c r="B9" s="56" t="s">
        <v>12</v>
      </c>
      <c r="C9" s="64">
        <f>VLOOKUP($A9, Data!$A$2:$Q$54, 7, FALSE)/VLOOKUP($A9, Data!$A$2:$Q$54, 3, FALSE)</f>
        <v>221.49062889453808</v>
      </c>
      <c r="D9" s="29"/>
      <c r="E9" s="62">
        <f>VLOOKUP($A9, Data!$A$2:$Q$54, 6, FALSE)/VLOOKUP($A9, Data!$A$2:$Q$54, 3, FALSE)</f>
        <v>2.7422087882795654E-2</v>
      </c>
      <c r="F9" s="29"/>
      <c r="G9" s="15">
        <f>VLOOKUP($A9, Data!$A$2:$Q$54, 7, FALSE)/VLOOKUP($A9, Data!$A$2:$Q$54, 6, FALSE)</f>
        <v>8077.0884347394676</v>
      </c>
      <c r="H9" s="62">
        <f>VLOOKUP($A9, Data!$A$2:$Q$54, 6, FALSE)/VLOOKUP($A9, Data!$A$2:$Q$54, 3, FALSE)</f>
        <v>2.7422087882795654E-2</v>
      </c>
      <c r="I9" s="29"/>
      <c r="J9" s="62">
        <f>VLOOKUP($A9, Data!$A$2:$Q$54, 4, FALSE)/VLOOKUP($A9, Data!$A$2:$Q$54, 3, FALSE)</f>
        <v>9.1007387764676165E-2</v>
      </c>
      <c r="K9" s="29"/>
      <c r="L9" s="62">
        <f>VLOOKUP($A9, Data!$A$2:$Q$54, 5, FALSE)/VLOOKUP($A9, Data!$A$2:$Q$54, 4, FALSE)</f>
        <v>0.56387367838558389</v>
      </c>
      <c r="M9" s="29"/>
      <c r="N9" s="72">
        <f>VLOOKUP($A9, Data!$A$2:$Q$54, 6, FALSE)/VLOOKUP($A9, Data!$A$2:$Q$54, 5, FALSE)</f>
        <v>0.53436997404693187</v>
      </c>
    </row>
    <row r="10" spans="1:14" x14ac:dyDescent="0.25">
      <c r="A10" s="55" t="s">
        <v>41</v>
      </c>
      <c r="B10" s="56" t="s">
        <v>42</v>
      </c>
      <c r="C10" s="64">
        <f>VLOOKUP($A10, Data!$A$2:$Q$54, 7, FALSE)/VLOOKUP($A10, Data!$A$2:$Q$54, 3, FALSE)</f>
        <v>234.38751045417015</v>
      </c>
      <c r="D10" s="29"/>
      <c r="E10" s="62">
        <f>VLOOKUP($A10, Data!$A$2:$Q$54, 6, FALSE)/VLOOKUP($A10, Data!$A$2:$Q$54, 3, FALSE)</f>
        <v>3.1085152917434217E-2</v>
      </c>
      <c r="F10" s="29"/>
      <c r="G10" s="15">
        <f>VLOOKUP($A10, Data!$A$2:$Q$54, 7, FALSE)/VLOOKUP($A10, Data!$A$2:$Q$54, 6, FALSE)</f>
        <v>7540.1755647376312</v>
      </c>
      <c r="H10" s="62">
        <f>VLOOKUP($A10, Data!$A$2:$Q$54, 6, FALSE)/VLOOKUP($A10, Data!$A$2:$Q$54, 3, FALSE)</f>
        <v>3.1085152917434217E-2</v>
      </c>
      <c r="I10" s="29"/>
      <c r="J10" s="62">
        <f>VLOOKUP($A10, Data!$A$2:$Q$54, 4, FALSE)/VLOOKUP($A10, Data!$A$2:$Q$54, 3, FALSE)</f>
        <v>8.077371196321699E-2</v>
      </c>
      <c r="K10" s="29"/>
      <c r="L10" s="62">
        <f>VLOOKUP($A10, Data!$A$2:$Q$54, 5, FALSE)/VLOOKUP($A10, Data!$A$2:$Q$54, 4, FALSE)</f>
        <v>0.54747635074532874</v>
      </c>
      <c r="M10" s="29"/>
      <c r="N10" s="72">
        <f>VLOOKUP($A10, Data!$A$2:$Q$54, 6, FALSE)/VLOOKUP($A10, Data!$A$2:$Q$54, 5, FALSE)</f>
        <v>0.70293894135291135</v>
      </c>
    </row>
    <row r="11" spans="1:14" x14ac:dyDescent="0.25">
      <c r="A11" s="55" t="s">
        <v>37</v>
      </c>
      <c r="B11" s="56" t="s">
        <v>38</v>
      </c>
      <c r="C11" s="64">
        <f>VLOOKUP($A11, Data!$A$2:$Q$54, 7, FALSE)/VLOOKUP($A11, Data!$A$2:$Q$54, 3, FALSE)</f>
        <v>101.2847319088194</v>
      </c>
      <c r="D11" s="29"/>
      <c r="E11" s="62">
        <f>VLOOKUP($A11, Data!$A$2:$Q$54, 6, FALSE)/VLOOKUP($A11, Data!$A$2:$Q$54, 3, FALSE)</f>
        <v>1.3338176324525084E-2</v>
      </c>
      <c r="F11" s="29"/>
      <c r="G11" s="15">
        <f>VLOOKUP($A11, Data!$A$2:$Q$54, 7, FALSE)/VLOOKUP($A11, Data!$A$2:$Q$54, 6, FALSE)</f>
        <v>7593.5967140114799</v>
      </c>
      <c r="H11" s="62">
        <f>VLOOKUP($A11, Data!$A$2:$Q$54, 6, FALSE)/VLOOKUP($A11, Data!$A$2:$Q$54, 3, FALSE)</f>
        <v>1.3338176324525084E-2</v>
      </c>
      <c r="I11" s="29"/>
      <c r="J11" s="62">
        <f>VLOOKUP($A11, Data!$A$2:$Q$54, 4, FALSE)/VLOOKUP($A11, Data!$A$2:$Q$54, 3, FALSE)</f>
        <v>0.103382320548753</v>
      </c>
      <c r="K11" s="29"/>
      <c r="L11" s="62">
        <f>VLOOKUP($A11, Data!$A$2:$Q$54, 5, FALSE)/VLOOKUP($A11, Data!$A$2:$Q$54, 4, FALSE)</f>
        <v>0.20437992741557037</v>
      </c>
      <c r="M11" s="29"/>
      <c r="N11" s="72">
        <f>VLOOKUP($A11, Data!$A$2:$Q$54, 6, FALSE)/VLOOKUP($A11, Data!$A$2:$Q$54, 5, FALSE)</f>
        <v>0.63126532937797908</v>
      </c>
    </row>
    <row r="12" spans="1:14" x14ac:dyDescent="0.25">
      <c r="A12" s="55" t="s">
        <v>23</v>
      </c>
      <c r="B12" s="56" t="s">
        <v>24</v>
      </c>
      <c r="C12" s="64">
        <f>VLOOKUP($A12, Data!$A$2:$Q$54, 7, FALSE)/VLOOKUP($A12, Data!$A$2:$Q$54, 3, FALSE)</f>
        <v>158.42888103806774</v>
      </c>
      <c r="D12" s="29"/>
      <c r="E12" s="62">
        <f>VLOOKUP($A12, Data!$A$2:$Q$54, 6, FALSE)/VLOOKUP($A12, Data!$A$2:$Q$54, 3, FALSE)</f>
        <v>2.1251733240446893E-2</v>
      </c>
      <c r="F12" s="29"/>
      <c r="G12" s="15">
        <f>VLOOKUP($A12, Data!$A$2:$Q$54, 7, FALSE)/VLOOKUP($A12, Data!$A$2:$Q$54, 6, FALSE)</f>
        <v>7454.8687039107699</v>
      </c>
      <c r="H12" s="62">
        <f>VLOOKUP($A12, Data!$A$2:$Q$54, 6, FALSE)/VLOOKUP($A12, Data!$A$2:$Q$54, 3, FALSE)</f>
        <v>2.1251733240446893E-2</v>
      </c>
      <c r="I12" s="29"/>
      <c r="J12" s="62">
        <f>VLOOKUP($A12, Data!$A$2:$Q$54, 4, FALSE)/VLOOKUP($A12, Data!$A$2:$Q$54, 3, FALSE)</f>
        <v>0.10727013970733415</v>
      </c>
      <c r="K12" s="29"/>
      <c r="L12" s="62">
        <f>VLOOKUP($A12, Data!$A$2:$Q$54, 5, FALSE)/VLOOKUP($A12, Data!$A$2:$Q$54, 4, FALSE)</f>
        <v>0.30586648783986881</v>
      </c>
      <c r="M12" s="29"/>
      <c r="N12" s="72">
        <f>VLOOKUP($A12, Data!$A$2:$Q$54, 6, FALSE)/VLOOKUP($A12, Data!$A$2:$Q$54, 5, FALSE)</f>
        <v>0.64771449088672173</v>
      </c>
    </row>
    <row r="13" spans="1:14" x14ac:dyDescent="0.25">
      <c r="A13" s="55" t="s">
        <v>5</v>
      </c>
      <c r="B13" s="56" t="s">
        <v>6</v>
      </c>
      <c r="C13" s="64">
        <f>VLOOKUP($A13, Data!$A$2:$Q$54, 7, FALSE)/VLOOKUP($A13, Data!$A$2:$Q$54, 3, FALSE)</f>
        <v>216.13921216939687</v>
      </c>
      <c r="D13" s="29"/>
      <c r="E13" s="62">
        <f>VLOOKUP($A13, Data!$A$2:$Q$54, 6, FALSE)/VLOOKUP($A13, Data!$A$2:$Q$54, 3, FALSE)</f>
        <v>2.9750926043773118E-2</v>
      </c>
      <c r="F13" s="29"/>
      <c r="G13" s="15">
        <f>VLOOKUP($A13, Data!$A$2:$Q$54, 7, FALSE)/VLOOKUP($A13, Data!$A$2:$Q$54, 6, FALSE)</f>
        <v>7264.9574622109931</v>
      </c>
      <c r="H13" s="62">
        <f>VLOOKUP($A13, Data!$A$2:$Q$54, 6, FALSE)/VLOOKUP($A13, Data!$A$2:$Q$54, 3, FALSE)</f>
        <v>2.9750926043773118E-2</v>
      </c>
      <c r="I13" s="29"/>
      <c r="J13" s="62">
        <f>VLOOKUP($A13, Data!$A$2:$Q$54, 4, FALSE)/VLOOKUP($A13, Data!$A$2:$Q$54, 3, FALSE)</f>
        <v>8.5452560728148871E-2</v>
      </c>
      <c r="K13" s="29"/>
      <c r="L13" s="62">
        <f>VLOOKUP($A13, Data!$A$2:$Q$54, 5, FALSE)/VLOOKUP($A13, Data!$A$2:$Q$54, 4, FALSE)</f>
        <v>0.49686741412138535</v>
      </c>
      <c r="M13" s="29"/>
      <c r="N13" s="72">
        <f>VLOOKUP($A13, Data!$A$2:$Q$54, 6, FALSE)/VLOOKUP($A13, Data!$A$2:$Q$54, 5, FALSE)</f>
        <v>0.70070447526431556</v>
      </c>
    </row>
    <row r="14" spans="1:14" x14ac:dyDescent="0.25">
      <c r="A14" s="55" t="s">
        <v>71</v>
      </c>
      <c r="B14" s="56" t="s">
        <v>72</v>
      </c>
      <c r="C14" s="64">
        <f>VLOOKUP($A14, Data!$A$2:$Q$54, 7, FALSE)/VLOOKUP($A14, Data!$A$2:$Q$54, 3, FALSE)</f>
        <v>136.80758806513046</v>
      </c>
      <c r="D14" s="29"/>
      <c r="E14" s="62">
        <f>VLOOKUP($A14, Data!$A$2:$Q$54, 6, FALSE)/VLOOKUP($A14, Data!$A$2:$Q$54, 3, FALSE)</f>
        <v>1.8784752249265624E-2</v>
      </c>
      <c r="F14" s="29"/>
      <c r="G14" s="15">
        <f>VLOOKUP($A14, Data!$A$2:$Q$54, 7, FALSE)/VLOOKUP($A14, Data!$A$2:$Q$54, 6, FALSE)</f>
        <v>7282.906170374371</v>
      </c>
      <c r="H14" s="62">
        <f>VLOOKUP($A14, Data!$A$2:$Q$54, 6, FALSE)/VLOOKUP($A14, Data!$A$2:$Q$54, 3, FALSE)</f>
        <v>1.8784752249265624E-2</v>
      </c>
      <c r="I14" s="29"/>
      <c r="J14" s="62">
        <f>VLOOKUP($A14, Data!$A$2:$Q$54, 4, FALSE)/VLOOKUP($A14, Data!$A$2:$Q$54, 3, FALSE)</f>
        <v>8.288092501110679E-2</v>
      </c>
      <c r="K14" s="29"/>
      <c r="L14" s="62">
        <f>VLOOKUP($A14, Data!$A$2:$Q$54, 5, FALSE)/VLOOKUP($A14, Data!$A$2:$Q$54, 4, FALSE)</f>
        <v>0.43187438657753802</v>
      </c>
      <c r="M14" s="29"/>
      <c r="N14" s="72">
        <f>VLOOKUP($A14, Data!$A$2:$Q$54, 6, FALSE)/VLOOKUP($A14, Data!$A$2:$Q$54, 5, FALSE)</f>
        <v>0.52479952614367176</v>
      </c>
    </row>
    <row r="15" spans="1:14" x14ac:dyDescent="0.25">
      <c r="A15" s="55" t="s">
        <v>67</v>
      </c>
      <c r="B15" s="56" t="s">
        <v>68</v>
      </c>
      <c r="C15" s="64">
        <f>VLOOKUP($A15, Data!$A$2:$Q$54, 7, FALSE)/VLOOKUP($A15, Data!$A$2:$Q$54, 3, FALSE)</f>
        <v>174.94675846593512</v>
      </c>
      <c r="D15" s="29"/>
      <c r="E15" s="62">
        <f>VLOOKUP($A15, Data!$A$2:$Q$54, 6, FALSE)/VLOOKUP($A15, Data!$A$2:$Q$54, 3, FALSE)</f>
        <v>2.531197804150832E-2</v>
      </c>
      <c r="F15" s="29"/>
      <c r="G15" s="15">
        <f>VLOOKUP($A15, Data!$A$2:$Q$54, 7, FALSE)/VLOOKUP($A15, Data!$A$2:$Q$54, 6, FALSE)</f>
        <v>6911.6193992838253</v>
      </c>
      <c r="H15" s="62">
        <f>VLOOKUP($A15, Data!$A$2:$Q$54, 6, FALSE)/VLOOKUP($A15, Data!$A$2:$Q$54, 3, FALSE)</f>
        <v>2.531197804150832E-2</v>
      </c>
      <c r="I15" s="29"/>
      <c r="J15" s="62">
        <f>VLOOKUP($A15, Data!$A$2:$Q$54, 4, FALSE)/VLOOKUP($A15, Data!$A$2:$Q$54, 3, FALSE)</f>
        <v>8.8477928617404084E-2</v>
      </c>
      <c r="K15" s="29"/>
      <c r="L15" s="62">
        <f>VLOOKUP($A15, Data!$A$2:$Q$54, 5, FALSE)/VLOOKUP($A15, Data!$A$2:$Q$54, 4, FALSE)</f>
        <v>0.36365828379754522</v>
      </c>
      <c r="M15" s="29"/>
      <c r="N15" s="72">
        <f>VLOOKUP($A15, Data!$A$2:$Q$54, 6, FALSE)/VLOOKUP($A15, Data!$A$2:$Q$54, 5, FALSE)</f>
        <v>0.7866791747645433</v>
      </c>
    </row>
    <row r="16" spans="1:14" x14ac:dyDescent="0.25">
      <c r="A16" s="55" t="s">
        <v>85</v>
      </c>
      <c r="B16" s="56" t="s">
        <v>86</v>
      </c>
      <c r="C16" s="64">
        <f>VLOOKUP($A16, Data!$A$2:$Q$54, 7, FALSE)/VLOOKUP($A16, Data!$A$2:$Q$54, 3, FALSE)</f>
        <v>145.54861255001319</v>
      </c>
      <c r="D16" s="29"/>
      <c r="E16" s="62">
        <f>VLOOKUP($A16, Data!$A$2:$Q$54, 6, FALSE)/VLOOKUP($A16, Data!$A$2:$Q$54, 3, FALSE)</f>
        <v>2.0012435783887148E-2</v>
      </c>
      <c r="F16" s="29"/>
      <c r="G16" s="15">
        <f>VLOOKUP($A16, Data!$A$2:$Q$54, 7, FALSE)/VLOOKUP($A16, Data!$A$2:$Q$54, 6, FALSE)</f>
        <v>7272.9084116387512</v>
      </c>
      <c r="H16" s="62">
        <f>VLOOKUP($A16, Data!$A$2:$Q$54, 6, FALSE)/VLOOKUP($A16, Data!$A$2:$Q$54, 3, FALSE)</f>
        <v>2.0012435783887148E-2</v>
      </c>
      <c r="I16" s="29"/>
      <c r="J16" s="62">
        <f>VLOOKUP($A16, Data!$A$2:$Q$54, 4, FALSE)/VLOOKUP($A16, Data!$A$2:$Q$54, 3, FALSE)</f>
        <v>8.7663490695847154E-2</v>
      </c>
      <c r="K16" s="29"/>
      <c r="L16" s="62">
        <f>VLOOKUP($A16, Data!$A$2:$Q$54, 5, FALSE)/VLOOKUP($A16, Data!$A$2:$Q$54, 4, FALSE)</f>
        <v>0.502025849834976</v>
      </c>
      <c r="M16" s="29"/>
      <c r="N16" s="72">
        <f>VLOOKUP($A16, Data!$A$2:$Q$54, 6, FALSE)/VLOOKUP($A16, Data!$A$2:$Q$54, 5, FALSE)</f>
        <v>0.45473157525525582</v>
      </c>
    </row>
    <row r="17" spans="1:14" x14ac:dyDescent="0.25">
      <c r="A17" s="55" t="s">
        <v>9</v>
      </c>
      <c r="B17" s="56" t="s">
        <v>10</v>
      </c>
      <c r="C17" s="64">
        <f>VLOOKUP($A17, Data!$A$2:$Q$54, 7, FALSE)/VLOOKUP($A17, Data!$A$2:$Q$54, 3, FALSE)</f>
        <v>104.87076846021785</v>
      </c>
      <c r="D17" s="29"/>
      <c r="E17" s="62">
        <f>VLOOKUP($A17, Data!$A$2:$Q$54, 6, FALSE)/VLOOKUP($A17, Data!$A$2:$Q$54, 3, FALSE)</f>
        <v>1.3787953371988819E-2</v>
      </c>
      <c r="F17" s="29"/>
      <c r="G17" s="15">
        <f>VLOOKUP($A17, Data!$A$2:$Q$54, 7, FALSE)/VLOOKUP($A17, Data!$A$2:$Q$54, 6, FALSE)</f>
        <v>7605.9706347187148</v>
      </c>
      <c r="H17" s="62">
        <f>VLOOKUP($A17, Data!$A$2:$Q$54, 6, FALSE)/VLOOKUP($A17, Data!$A$2:$Q$54, 3, FALSE)</f>
        <v>1.3787953371988819E-2</v>
      </c>
      <c r="I17" s="29"/>
      <c r="J17" s="62">
        <f>VLOOKUP($A17, Data!$A$2:$Q$54, 4, FALSE)/VLOOKUP($A17, Data!$A$2:$Q$54, 3, FALSE)</f>
        <v>8.658697748948152E-2</v>
      </c>
      <c r="K17" s="29"/>
      <c r="L17" s="62">
        <f>VLOOKUP($A17, Data!$A$2:$Q$54, 5, FALSE)/VLOOKUP($A17, Data!$A$2:$Q$54, 4, FALSE)</f>
        <v>0.36033371337267306</v>
      </c>
      <c r="M17" s="29"/>
      <c r="N17" s="72">
        <f>VLOOKUP($A17, Data!$A$2:$Q$54, 6, FALSE)/VLOOKUP($A17, Data!$A$2:$Q$54, 5, FALSE)</f>
        <v>0.44191864865517927</v>
      </c>
    </row>
    <row r="18" spans="1:14" x14ac:dyDescent="0.25">
      <c r="A18" s="55" t="s">
        <v>55</v>
      </c>
      <c r="B18" s="56" t="s">
        <v>56</v>
      </c>
      <c r="C18" s="64">
        <f>VLOOKUP($A18, Data!$A$2:$Q$54, 7, FALSE)/VLOOKUP($A18, Data!$A$2:$Q$54, 3, FALSE)</f>
        <v>138.95500513267388</v>
      </c>
      <c r="D18" s="29"/>
      <c r="E18" s="62">
        <f>VLOOKUP($A18, Data!$A$2:$Q$54, 6, FALSE)/VLOOKUP($A18, Data!$A$2:$Q$54, 3, FALSE)</f>
        <v>1.8944011523041426E-2</v>
      </c>
      <c r="F18" s="29"/>
      <c r="G18" s="15">
        <f>VLOOKUP($A18, Data!$A$2:$Q$54, 7, FALSE)/VLOOKUP($A18, Data!$A$2:$Q$54, 6, FALSE)</f>
        <v>7335.0359275100845</v>
      </c>
      <c r="H18" s="62">
        <f>VLOOKUP($A18, Data!$A$2:$Q$54, 6, FALSE)/VLOOKUP($A18, Data!$A$2:$Q$54, 3, FALSE)</f>
        <v>1.8944011523041426E-2</v>
      </c>
      <c r="I18" s="29"/>
      <c r="J18" s="62">
        <f>VLOOKUP($A18, Data!$A$2:$Q$54, 4, FALSE)/VLOOKUP($A18, Data!$A$2:$Q$54, 3, FALSE)</f>
        <v>9.8572392424907659E-2</v>
      </c>
      <c r="K18" s="29"/>
      <c r="L18" s="62">
        <f>VLOOKUP($A18, Data!$A$2:$Q$54, 5, FALSE)/VLOOKUP($A18, Data!$A$2:$Q$54, 4, FALSE)</f>
        <v>0.35401848962148147</v>
      </c>
      <c r="M18" s="29"/>
      <c r="N18" s="72">
        <f>VLOOKUP($A18, Data!$A$2:$Q$54, 6, FALSE)/VLOOKUP($A18, Data!$A$2:$Q$54, 5, FALSE)</f>
        <v>0.54286358075995234</v>
      </c>
    </row>
    <row r="19" spans="1:14" x14ac:dyDescent="0.25">
      <c r="A19" s="55" t="s">
        <v>43</v>
      </c>
      <c r="B19" s="56" t="s">
        <v>44</v>
      </c>
      <c r="C19" s="64">
        <f>VLOOKUP($A19, Data!$A$2:$Q$54, 7, FALSE)/VLOOKUP($A19, Data!$A$2:$Q$54, 3, FALSE)</f>
        <v>158.30726229643855</v>
      </c>
      <c r="D19" s="29"/>
      <c r="E19" s="62">
        <f>VLOOKUP($A19, Data!$A$2:$Q$54, 6, FALSE)/VLOOKUP($A19, Data!$A$2:$Q$54, 3, FALSE)</f>
        <v>2.459626607104699E-2</v>
      </c>
      <c r="F19" s="29"/>
      <c r="G19" s="15">
        <f>VLOOKUP($A19, Data!$A$2:$Q$54, 7, FALSE)/VLOOKUP($A19, Data!$A$2:$Q$54, 6, FALSE)</f>
        <v>6436.2314929901831</v>
      </c>
      <c r="H19" s="62">
        <f>VLOOKUP($A19, Data!$A$2:$Q$54, 6, FALSE)/VLOOKUP($A19, Data!$A$2:$Q$54, 3, FALSE)</f>
        <v>2.459626607104699E-2</v>
      </c>
      <c r="I19" s="29"/>
      <c r="J19" s="62">
        <f>VLOOKUP($A19, Data!$A$2:$Q$54, 4, FALSE)/VLOOKUP($A19, Data!$A$2:$Q$54, 3, FALSE)</f>
        <v>0.10040155998833977</v>
      </c>
      <c r="K19" s="29"/>
      <c r="L19" s="62">
        <f>VLOOKUP($A19, Data!$A$2:$Q$54, 5, FALSE)/VLOOKUP($A19, Data!$A$2:$Q$54, 4, FALSE)</f>
        <v>0.34091546922619176</v>
      </c>
      <c r="M19" s="29"/>
      <c r="N19" s="72">
        <f>VLOOKUP($A19, Data!$A$2:$Q$54, 6, FALSE)/VLOOKUP($A19, Data!$A$2:$Q$54, 5, FALSE)</f>
        <v>0.71859139724690402</v>
      </c>
    </row>
    <row r="20" spans="1:14" x14ac:dyDescent="0.25">
      <c r="A20" s="55" t="s">
        <v>91</v>
      </c>
      <c r="B20" s="56" t="s">
        <v>92</v>
      </c>
      <c r="C20" s="64">
        <f>VLOOKUP($A20, Data!$A$2:$Q$54, 7, FALSE)/VLOOKUP($A20, Data!$A$2:$Q$54, 3, FALSE)</f>
        <v>139.8215990037568</v>
      </c>
      <c r="D20" s="29"/>
      <c r="E20" s="62">
        <f>VLOOKUP($A20, Data!$A$2:$Q$54, 6, FALSE)/VLOOKUP($A20, Data!$A$2:$Q$54, 3, FALSE)</f>
        <v>1.9137324101513521E-2</v>
      </c>
      <c r="F20" s="29"/>
      <c r="G20" s="15">
        <f>VLOOKUP($A20, Data!$A$2:$Q$54, 7, FALSE)/VLOOKUP($A20, Data!$A$2:$Q$54, 6, FALSE)</f>
        <v>7306.2251682667938</v>
      </c>
      <c r="H20" s="62">
        <f>VLOOKUP($A20, Data!$A$2:$Q$54, 6, FALSE)/VLOOKUP($A20, Data!$A$2:$Q$54, 3, FALSE)</f>
        <v>1.9137324101513521E-2</v>
      </c>
      <c r="I20" s="29"/>
      <c r="J20" s="62">
        <f>VLOOKUP($A20, Data!$A$2:$Q$54, 4, FALSE)/VLOOKUP($A20, Data!$A$2:$Q$54, 3, FALSE)</f>
        <v>6.6584105920775752E-2</v>
      </c>
      <c r="K20" s="29"/>
      <c r="L20" s="62">
        <f>VLOOKUP($A20, Data!$A$2:$Q$54, 5, FALSE)/VLOOKUP($A20, Data!$A$2:$Q$54, 4, FALSE)</f>
        <v>0.46003705030472375</v>
      </c>
      <c r="M20" s="29"/>
      <c r="N20" s="72">
        <f>VLOOKUP($A20, Data!$A$2:$Q$54, 6, FALSE)/VLOOKUP($A20, Data!$A$2:$Q$54, 5, FALSE)</f>
        <v>0.62476663624230022</v>
      </c>
    </row>
    <row r="21" spans="1:14" x14ac:dyDescent="0.25">
      <c r="A21" s="55" t="s">
        <v>101</v>
      </c>
      <c r="B21" s="56" t="s">
        <v>102</v>
      </c>
      <c r="C21" s="64">
        <f>VLOOKUP($A21, Data!$A$2:$Q$54, 7, FALSE)/VLOOKUP($A21, Data!$A$2:$Q$54, 3, FALSE)</f>
        <v>266.70196881776417</v>
      </c>
      <c r="D21" s="29"/>
      <c r="E21" s="62">
        <f>VLOOKUP($A21, Data!$A$2:$Q$54, 6, FALSE)/VLOOKUP($A21, Data!$A$2:$Q$54, 3, FALSE)</f>
        <v>3.8433469966068418E-2</v>
      </c>
      <c r="F21" s="29"/>
      <c r="G21" s="15">
        <f>VLOOKUP($A21, Data!$A$2:$Q$54, 7, FALSE)/VLOOKUP($A21, Data!$A$2:$Q$54, 6, FALSE)</f>
        <v>6939.3153689538331</v>
      </c>
      <c r="H21" s="62">
        <f>VLOOKUP($A21, Data!$A$2:$Q$54, 6, FALSE)/VLOOKUP($A21, Data!$A$2:$Q$54, 3, FALSE)</f>
        <v>3.8433469966068418E-2</v>
      </c>
      <c r="I21" s="29"/>
      <c r="J21" s="62">
        <f>VLOOKUP($A21, Data!$A$2:$Q$54, 4, FALSE)/VLOOKUP($A21, Data!$A$2:$Q$54, 3, FALSE)</f>
        <v>9.9135035269768454E-2</v>
      </c>
      <c r="K21" s="29"/>
      <c r="L21" s="62">
        <f>VLOOKUP($A21, Data!$A$2:$Q$54, 5, FALSE)/VLOOKUP($A21, Data!$A$2:$Q$54, 4, FALSE)</f>
        <v>0.62460843097111451</v>
      </c>
      <c r="M21" s="29"/>
      <c r="N21" s="72">
        <f>VLOOKUP($A21, Data!$A$2:$Q$54, 6, FALSE)/VLOOKUP($A21, Data!$A$2:$Q$54, 5, FALSE)</f>
        <v>0.6206897721197151</v>
      </c>
    </row>
    <row r="22" spans="1:14" x14ac:dyDescent="0.25">
      <c r="A22" s="55" t="s">
        <v>25</v>
      </c>
      <c r="B22" s="56" t="s">
        <v>26</v>
      </c>
      <c r="C22" s="64">
        <f>VLOOKUP($A22, Data!$A$2:$Q$54, 7, FALSE)/VLOOKUP($A22, Data!$A$2:$Q$54, 3, FALSE)</f>
        <v>149.55555897703078</v>
      </c>
      <c r="D22" s="29"/>
      <c r="E22" s="62">
        <f>VLOOKUP($A22, Data!$A$2:$Q$54, 6, FALSE)/VLOOKUP($A22, Data!$A$2:$Q$54, 3, FALSE)</f>
        <v>2.0052736227935335E-2</v>
      </c>
      <c r="F22" s="29"/>
      <c r="G22" s="15">
        <f>VLOOKUP($A22, Data!$A$2:$Q$54, 7, FALSE)/VLOOKUP($A22, Data!$A$2:$Q$54, 6, FALSE)</f>
        <v>7458.1123133054489</v>
      </c>
      <c r="H22" s="62">
        <f>VLOOKUP($A22, Data!$A$2:$Q$54, 6, FALSE)/VLOOKUP($A22, Data!$A$2:$Q$54, 3, FALSE)</f>
        <v>2.0052736227935335E-2</v>
      </c>
      <c r="I22" s="29"/>
      <c r="J22" s="62">
        <f>VLOOKUP($A22, Data!$A$2:$Q$54, 4, FALSE)/VLOOKUP($A22, Data!$A$2:$Q$54, 3, FALSE)</f>
        <v>7.3306460190792247E-2</v>
      </c>
      <c r="K22" s="29"/>
      <c r="L22" s="62">
        <f>VLOOKUP($A22, Data!$A$2:$Q$54, 5, FALSE)/VLOOKUP($A22, Data!$A$2:$Q$54, 4, FALSE)</f>
        <v>0.42676986278718471</v>
      </c>
      <c r="M22" s="29"/>
      <c r="N22" s="72">
        <f>VLOOKUP($A22, Data!$A$2:$Q$54, 6, FALSE)/VLOOKUP($A22, Data!$A$2:$Q$54, 5, FALSE)</f>
        <v>0.64096991999716557</v>
      </c>
    </row>
    <row r="23" spans="1:14" x14ac:dyDescent="0.25">
      <c r="A23" s="55" t="s">
        <v>93</v>
      </c>
      <c r="B23" s="56" t="s">
        <v>94</v>
      </c>
      <c r="C23" s="64">
        <f>VLOOKUP($A23, Data!$A$2:$Q$54, 7, FALSE)/VLOOKUP($A23, Data!$A$2:$Q$54, 3, FALSE)</f>
        <v>62.444760600891733</v>
      </c>
      <c r="D23" s="29"/>
      <c r="E23" s="62">
        <f>VLOOKUP($A23, Data!$A$2:$Q$54, 6, FALSE)/VLOOKUP($A23, Data!$A$2:$Q$54, 3, FALSE)</f>
        <v>8.4140606632337571E-3</v>
      </c>
      <c r="F23" s="29"/>
      <c r="G23" s="15">
        <f>VLOOKUP($A23, Data!$A$2:$Q$54, 7, FALSE)/VLOOKUP($A23, Data!$A$2:$Q$54, 6, FALSE)</f>
        <v>7421.4773460989627</v>
      </c>
      <c r="H23" s="62">
        <f>VLOOKUP($A23, Data!$A$2:$Q$54, 6, FALSE)/VLOOKUP($A23, Data!$A$2:$Q$54, 3, FALSE)</f>
        <v>8.4140606632337571E-3</v>
      </c>
      <c r="I23" s="29"/>
      <c r="J23" s="62">
        <f>VLOOKUP($A23, Data!$A$2:$Q$54, 4, FALSE)/VLOOKUP($A23, Data!$A$2:$Q$54, 3, FALSE)</f>
        <v>6.7342385728288975E-2</v>
      </c>
      <c r="K23" s="29"/>
      <c r="L23" s="62">
        <f>VLOOKUP($A23, Data!$A$2:$Q$54, 5, FALSE)/VLOOKUP($A23, Data!$A$2:$Q$54, 4, FALSE)</f>
        <v>0.27929173504491017</v>
      </c>
      <c r="M23" s="29"/>
      <c r="N23" s="72">
        <f>VLOOKUP($A23, Data!$A$2:$Q$54, 6, FALSE)/VLOOKUP($A23, Data!$A$2:$Q$54, 5, FALSE)</f>
        <v>0.44736196447623894</v>
      </c>
    </row>
    <row r="24" spans="1:14" x14ac:dyDescent="0.25">
      <c r="A24" s="55" t="s">
        <v>33</v>
      </c>
      <c r="B24" s="56" t="s">
        <v>34</v>
      </c>
      <c r="C24" s="64">
        <f>VLOOKUP($A24, Data!$A$2:$Q$54, 7, FALSE)/VLOOKUP($A24, Data!$A$2:$Q$54, 3, FALSE)</f>
        <v>120.56808954395851</v>
      </c>
      <c r="D24" s="29"/>
      <c r="E24" s="62">
        <f>VLOOKUP($A24, Data!$A$2:$Q$54, 6, FALSE)/VLOOKUP($A24, Data!$A$2:$Q$54, 3, FALSE)</f>
        <v>1.5012809014646411E-2</v>
      </c>
      <c r="F24" s="29"/>
      <c r="G24" s="15">
        <f>VLOOKUP($A24, Data!$A$2:$Q$54, 7, FALSE)/VLOOKUP($A24, Data!$A$2:$Q$54, 6, FALSE)</f>
        <v>8031.0146772887711</v>
      </c>
      <c r="H24" s="62">
        <f>VLOOKUP($A24, Data!$A$2:$Q$54, 6, FALSE)/VLOOKUP($A24, Data!$A$2:$Q$54, 3, FALSE)</f>
        <v>1.5012809014646411E-2</v>
      </c>
      <c r="I24" s="29"/>
      <c r="J24" s="62">
        <f>VLOOKUP($A24, Data!$A$2:$Q$54, 4, FALSE)/VLOOKUP($A24, Data!$A$2:$Q$54, 3, FALSE)</f>
        <v>9.0771814773510304E-2</v>
      </c>
      <c r="K24" s="29"/>
      <c r="L24" s="62">
        <f>VLOOKUP($A24, Data!$A$2:$Q$54, 5, FALSE)/VLOOKUP($A24, Data!$A$2:$Q$54, 4, FALSE)</f>
        <v>0.31136389506407836</v>
      </c>
      <c r="M24" s="29"/>
      <c r="N24" s="72">
        <f>VLOOKUP($A24, Data!$A$2:$Q$54, 6, FALSE)/VLOOKUP($A24, Data!$A$2:$Q$54, 5, FALSE)</f>
        <v>0.53118119299639577</v>
      </c>
    </row>
    <row r="25" spans="1:14" x14ac:dyDescent="0.25">
      <c r="A25" s="55" t="s">
        <v>35</v>
      </c>
      <c r="B25" s="56" t="s">
        <v>36</v>
      </c>
      <c r="C25" s="64">
        <f>VLOOKUP($A25, Data!$A$2:$Q$54, 7, FALSE)/VLOOKUP($A25, Data!$A$2:$Q$54, 3, FALSE)</f>
        <v>92.639990156399463</v>
      </c>
      <c r="D25" s="29"/>
      <c r="E25" s="62">
        <f>VLOOKUP($A25, Data!$A$2:$Q$54, 6, FALSE)/VLOOKUP($A25, Data!$A$2:$Q$54, 3, FALSE)</f>
        <v>1.330417084213251E-2</v>
      </c>
      <c r="F25" s="29"/>
      <c r="G25" s="15">
        <f>VLOOKUP($A25, Data!$A$2:$Q$54, 7, FALSE)/VLOOKUP($A25, Data!$A$2:$Q$54, 6, FALSE)</f>
        <v>6963.229144879976</v>
      </c>
      <c r="H25" s="62">
        <f>VLOOKUP($A25, Data!$A$2:$Q$54, 6, FALSE)/VLOOKUP($A25, Data!$A$2:$Q$54, 3, FALSE)</f>
        <v>1.330417084213251E-2</v>
      </c>
      <c r="I25" s="29"/>
      <c r="J25" s="62">
        <f>VLOOKUP($A25, Data!$A$2:$Q$54, 4, FALSE)/VLOOKUP($A25, Data!$A$2:$Q$54, 3, FALSE)</f>
        <v>8.23365812505754E-2</v>
      </c>
      <c r="K25" s="29"/>
      <c r="L25" s="62">
        <f>VLOOKUP($A25, Data!$A$2:$Q$54, 5, FALSE)/VLOOKUP($A25, Data!$A$2:$Q$54, 4, FALSE)</f>
        <v>0.29013340494097084</v>
      </c>
      <c r="M25" s="29"/>
      <c r="N25" s="72">
        <f>VLOOKUP($A25, Data!$A$2:$Q$54, 6, FALSE)/VLOOKUP($A25, Data!$A$2:$Q$54, 5, FALSE)</f>
        <v>0.55692568525221875</v>
      </c>
    </row>
    <row r="26" spans="1:14" x14ac:dyDescent="0.25">
      <c r="A26" s="55" t="s">
        <v>59</v>
      </c>
      <c r="B26" s="56" t="s">
        <v>60</v>
      </c>
      <c r="C26" s="64">
        <f>VLOOKUP($A26, Data!$A$2:$Q$54, 7, FALSE)/VLOOKUP($A26, Data!$A$2:$Q$54, 3, FALSE)</f>
        <v>83.70303368094757</v>
      </c>
      <c r="D26" s="29"/>
      <c r="E26" s="62">
        <f>VLOOKUP($A26, Data!$A$2:$Q$54, 6, FALSE)/VLOOKUP($A26, Data!$A$2:$Q$54, 3, FALSE)</f>
        <v>1.2082301887254617E-2</v>
      </c>
      <c r="F26" s="29"/>
      <c r="G26" s="15">
        <f>VLOOKUP($A26, Data!$A$2:$Q$54, 7, FALSE)/VLOOKUP($A26, Data!$A$2:$Q$54, 6, FALSE)</f>
        <v>6927.7389740811113</v>
      </c>
      <c r="H26" s="62">
        <f>VLOOKUP($A26, Data!$A$2:$Q$54, 6, FALSE)/VLOOKUP($A26, Data!$A$2:$Q$54, 3, FALSE)</f>
        <v>1.2082301887254617E-2</v>
      </c>
      <c r="I26" s="29"/>
      <c r="J26" s="62">
        <f>VLOOKUP($A26, Data!$A$2:$Q$54, 4, FALSE)/VLOOKUP($A26, Data!$A$2:$Q$54, 3, FALSE)</f>
        <v>9.1906042915529784E-2</v>
      </c>
      <c r="K26" s="29"/>
      <c r="L26" s="62">
        <f>VLOOKUP($A26, Data!$A$2:$Q$54, 5, FALSE)/VLOOKUP($A26, Data!$A$2:$Q$54, 4, FALSE)</f>
        <v>0.18301891120350722</v>
      </c>
      <c r="M26" s="29"/>
      <c r="N26" s="72">
        <f>VLOOKUP($A26, Data!$A$2:$Q$54, 6, FALSE)/VLOOKUP($A26, Data!$A$2:$Q$54, 5, FALSE)</f>
        <v>0.71830625417068583</v>
      </c>
    </row>
    <row r="27" spans="1:14" x14ac:dyDescent="0.25">
      <c r="A27" s="55" t="s">
        <v>15</v>
      </c>
      <c r="B27" s="56" t="s">
        <v>16</v>
      </c>
      <c r="C27" s="64">
        <f>VLOOKUP($A27, Data!$A$2:$Q$54, 7, FALSE)/VLOOKUP($A27, Data!$A$2:$Q$54, 3, FALSE)</f>
        <v>81.561107202422264</v>
      </c>
      <c r="D27" s="29"/>
      <c r="E27" s="62">
        <f>VLOOKUP($A27, Data!$A$2:$Q$54, 6, FALSE)/VLOOKUP($A27, Data!$A$2:$Q$54, 3, FALSE)</f>
        <v>1.1677810884568282E-2</v>
      </c>
      <c r="F27" s="29"/>
      <c r="G27" s="15">
        <f>VLOOKUP($A27, Data!$A$2:$Q$54, 7, FALSE)/VLOOKUP($A27, Data!$A$2:$Q$54, 6, FALSE)</f>
        <v>6984.2805307116014</v>
      </c>
      <c r="H27" s="62">
        <f>VLOOKUP($A27, Data!$A$2:$Q$54, 6, FALSE)/VLOOKUP($A27, Data!$A$2:$Q$54, 3, FALSE)</f>
        <v>1.1677810884568282E-2</v>
      </c>
      <c r="I27" s="29"/>
      <c r="J27" s="62">
        <f>VLOOKUP($A27, Data!$A$2:$Q$54, 4, FALSE)/VLOOKUP($A27, Data!$A$2:$Q$54, 3, FALSE)</f>
        <v>7.9723844328135063E-2</v>
      </c>
      <c r="K27" s="29"/>
      <c r="L27" s="62">
        <f>VLOOKUP($A27, Data!$A$2:$Q$54, 5, FALSE)/VLOOKUP($A27, Data!$A$2:$Q$54, 4, FALSE)</f>
        <v>0.31127747669370043</v>
      </c>
      <c r="M27" s="29"/>
      <c r="N27" s="72">
        <f>VLOOKUP($A27, Data!$A$2:$Q$54, 6, FALSE)/VLOOKUP($A27, Data!$A$2:$Q$54, 5, FALSE)</f>
        <v>0.47057137792349385</v>
      </c>
    </row>
    <row r="28" spans="1:14" x14ac:dyDescent="0.25">
      <c r="A28" s="55" t="s">
        <v>57</v>
      </c>
      <c r="B28" s="56" t="s">
        <v>58</v>
      </c>
      <c r="C28" s="64">
        <f>VLOOKUP($A28, Data!$A$2:$Q$54, 7, FALSE)/VLOOKUP($A28, Data!$A$2:$Q$54, 3, FALSE)</f>
        <v>105.80642255216706</v>
      </c>
      <c r="D28" s="29"/>
      <c r="E28" s="62">
        <f>VLOOKUP($A28, Data!$A$2:$Q$54, 6, FALSE)/VLOOKUP($A28, Data!$A$2:$Q$54, 3, FALSE)</f>
        <v>1.5500896026791534E-2</v>
      </c>
      <c r="F28" s="29"/>
      <c r="G28" s="15">
        <f>VLOOKUP($A28, Data!$A$2:$Q$54, 7, FALSE)/VLOOKUP($A28, Data!$A$2:$Q$54, 6, FALSE)</f>
        <v>6825.8262212257087</v>
      </c>
      <c r="H28" s="62">
        <f>VLOOKUP($A28, Data!$A$2:$Q$54, 6, FALSE)/VLOOKUP($A28, Data!$A$2:$Q$54, 3, FALSE)</f>
        <v>1.5500896026791534E-2</v>
      </c>
      <c r="I28" s="29"/>
      <c r="J28" s="62">
        <f>VLOOKUP($A28, Data!$A$2:$Q$54, 4, FALSE)/VLOOKUP($A28, Data!$A$2:$Q$54, 3, FALSE)</f>
        <v>0.10599777747370283</v>
      </c>
      <c r="K28" s="29"/>
      <c r="L28" s="62">
        <f>VLOOKUP($A28, Data!$A$2:$Q$54, 5, FALSE)/VLOOKUP($A28, Data!$A$2:$Q$54, 4, FALSE)</f>
        <v>0.2664578006418431</v>
      </c>
      <c r="M28" s="29"/>
      <c r="N28" s="72">
        <f>VLOOKUP($A28, Data!$A$2:$Q$54, 6, FALSE)/VLOOKUP($A28, Data!$A$2:$Q$54, 5, FALSE)</f>
        <v>0.54882211753347654</v>
      </c>
    </row>
    <row r="29" spans="1:14" x14ac:dyDescent="0.25">
      <c r="A29" s="55" t="s">
        <v>97</v>
      </c>
      <c r="B29" s="56" t="s">
        <v>98</v>
      </c>
      <c r="C29" s="64">
        <f>VLOOKUP($A29, Data!$A$2:$Q$54, 7, FALSE)/VLOOKUP($A29, Data!$A$2:$Q$54, 3, FALSE)</f>
        <v>110.58497895151656</v>
      </c>
      <c r="D29" s="29"/>
      <c r="E29" s="62">
        <f>VLOOKUP($A29, Data!$A$2:$Q$54, 6, FALSE)/VLOOKUP($A29, Data!$A$2:$Q$54, 3, FALSE)</f>
        <v>1.5597968008790746E-2</v>
      </c>
      <c r="F29" s="29"/>
      <c r="G29" s="15">
        <f>VLOOKUP($A29, Data!$A$2:$Q$54, 7, FALSE)/VLOOKUP($A29, Data!$A$2:$Q$54, 6, FALSE)</f>
        <v>7089.70417744111</v>
      </c>
      <c r="H29" s="62">
        <f>VLOOKUP($A29, Data!$A$2:$Q$54, 6, FALSE)/VLOOKUP($A29, Data!$A$2:$Q$54, 3, FALSE)</f>
        <v>1.5597968008790746E-2</v>
      </c>
      <c r="I29" s="29"/>
      <c r="J29" s="62">
        <f>VLOOKUP($A29, Data!$A$2:$Q$54, 4, FALSE)/VLOOKUP($A29, Data!$A$2:$Q$54, 3, FALSE)</f>
        <v>9.5404741549360808E-2</v>
      </c>
      <c r="K29" s="29"/>
      <c r="L29" s="62">
        <f>VLOOKUP($A29, Data!$A$2:$Q$54, 5, FALSE)/VLOOKUP($A29, Data!$A$2:$Q$54, 4, FALSE)</f>
        <v>0.27320212406353339</v>
      </c>
      <c r="M29" s="29"/>
      <c r="N29" s="72">
        <f>VLOOKUP($A29, Data!$A$2:$Q$54, 6, FALSE)/VLOOKUP($A29, Data!$A$2:$Q$54, 5, FALSE)</f>
        <v>0.59843087812365592</v>
      </c>
    </row>
    <row r="30" spans="1:14" x14ac:dyDescent="0.25">
      <c r="A30" s="55" t="s">
        <v>73</v>
      </c>
      <c r="B30" s="56" t="s">
        <v>74</v>
      </c>
      <c r="C30" s="64">
        <f>VLOOKUP($A30, Data!$A$2:$Q$54, 7, FALSE)/VLOOKUP($A30, Data!$A$2:$Q$54, 3, FALSE)</f>
        <v>65.921768220107694</v>
      </c>
      <c r="D30" s="29"/>
      <c r="E30" s="62">
        <f>VLOOKUP($A30, Data!$A$2:$Q$54, 6, FALSE)/VLOOKUP($A30, Data!$A$2:$Q$54, 3, FALSE)</f>
        <v>1.0468782549288356E-2</v>
      </c>
      <c r="F30" s="29"/>
      <c r="G30" s="15">
        <f>VLOOKUP($A30, Data!$A$2:$Q$54, 7, FALSE)/VLOOKUP($A30, Data!$A$2:$Q$54, 6, FALSE)</f>
        <v>6296.9851470063159</v>
      </c>
      <c r="H30" s="62">
        <f>VLOOKUP($A30, Data!$A$2:$Q$54, 6, FALSE)/VLOOKUP($A30, Data!$A$2:$Q$54, 3, FALSE)</f>
        <v>1.0468782549288356E-2</v>
      </c>
      <c r="I30" s="29"/>
      <c r="J30" s="62">
        <f>VLOOKUP($A30, Data!$A$2:$Q$54, 4, FALSE)/VLOOKUP($A30, Data!$A$2:$Q$54, 3, FALSE)</f>
        <v>8.0405634708000384E-2</v>
      </c>
      <c r="K30" s="29"/>
      <c r="L30" s="62">
        <f>VLOOKUP($A30, Data!$A$2:$Q$54, 5, FALSE)/VLOOKUP($A30, Data!$A$2:$Q$54, 4, FALSE)</f>
        <v>0.24926695561187545</v>
      </c>
      <c r="M30" s="29"/>
      <c r="N30" s="72">
        <f>VLOOKUP($A30, Data!$A$2:$Q$54, 6, FALSE)/VLOOKUP($A30, Data!$A$2:$Q$54, 5, FALSE)</f>
        <v>0.52233001771041032</v>
      </c>
    </row>
    <row r="31" spans="1:14" x14ac:dyDescent="0.25">
      <c r="A31" s="55" t="s">
        <v>95</v>
      </c>
      <c r="B31" s="56" t="s">
        <v>96</v>
      </c>
      <c r="C31" s="64">
        <f>VLOOKUP($A31, Data!$A$2:$Q$54, 7, FALSE)/VLOOKUP($A31, Data!$A$2:$Q$54, 3, FALSE)</f>
        <v>150.36918467779807</v>
      </c>
      <c r="D31" s="29"/>
      <c r="E31" s="62">
        <f>VLOOKUP($A31, Data!$A$2:$Q$54, 6, FALSE)/VLOOKUP($A31, Data!$A$2:$Q$54, 3, FALSE)</f>
        <v>2.2083497171677173E-2</v>
      </c>
      <c r="F31" s="29"/>
      <c r="G31" s="15">
        <f>VLOOKUP($A31, Data!$A$2:$Q$54, 7, FALSE)/VLOOKUP($A31, Data!$A$2:$Q$54, 6, FALSE)</f>
        <v>6809.1201094114576</v>
      </c>
      <c r="H31" s="62">
        <f>VLOOKUP($A31, Data!$A$2:$Q$54, 6, FALSE)/VLOOKUP($A31, Data!$A$2:$Q$54, 3, FALSE)</f>
        <v>2.2083497171677173E-2</v>
      </c>
      <c r="I31" s="29"/>
      <c r="J31" s="62">
        <f>VLOOKUP($A31, Data!$A$2:$Q$54, 4, FALSE)/VLOOKUP($A31, Data!$A$2:$Q$54, 3, FALSE)</f>
        <v>0.10224496335642004</v>
      </c>
      <c r="K31" s="29"/>
      <c r="L31" s="62">
        <f>VLOOKUP($A31, Data!$A$2:$Q$54, 5, FALSE)/VLOOKUP($A31, Data!$A$2:$Q$54, 4, FALSE)</f>
        <v>0.31533538881576478</v>
      </c>
      <c r="M31" s="29"/>
      <c r="N31" s="72">
        <f>VLOOKUP($A31, Data!$A$2:$Q$54, 6, FALSE)/VLOOKUP($A31, Data!$A$2:$Q$54, 5, FALSE)</f>
        <v>0.68494107923153169</v>
      </c>
    </row>
    <row r="32" spans="1:14" x14ac:dyDescent="0.25">
      <c r="A32" s="55" t="s">
        <v>63</v>
      </c>
      <c r="B32" s="56" t="s">
        <v>64</v>
      </c>
      <c r="C32" s="64">
        <f>VLOOKUP($A32, Data!$A$2:$Q$54, 7, FALSE)/VLOOKUP($A32, Data!$A$2:$Q$54, 3, FALSE)</f>
        <v>86.882842965015357</v>
      </c>
      <c r="D32" s="29"/>
      <c r="E32" s="62">
        <f>VLOOKUP($A32, Data!$A$2:$Q$54, 6, FALSE)/VLOOKUP($A32, Data!$A$2:$Q$54, 3, FALSE)</f>
        <v>1.2496390590443026E-2</v>
      </c>
      <c r="F32" s="29"/>
      <c r="G32" s="15">
        <f>VLOOKUP($A32, Data!$A$2:$Q$54, 7, FALSE)/VLOOKUP($A32, Data!$A$2:$Q$54, 6, FALSE)</f>
        <v>6952.6350297870422</v>
      </c>
      <c r="H32" s="62">
        <f>VLOOKUP($A32, Data!$A$2:$Q$54, 6, FALSE)/VLOOKUP($A32, Data!$A$2:$Q$54, 3, FALSE)</f>
        <v>1.2496390590443026E-2</v>
      </c>
      <c r="I32" s="29"/>
      <c r="J32" s="62">
        <f>VLOOKUP($A32, Data!$A$2:$Q$54, 4, FALSE)/VLOOKUP($A32, Data!$A$2:$Q$54, 3, FALSE)</f>
        <v>9.8655098414834608E-2</v>
      </c>
      <c r="K32" s="29"/>
      <c r="L32" s="62">
        <f>VLOOKUP($A32, Data!$A$2:$Q$54, 5, FALSE)/VLOOKUP($A32, Data!$A$2:$Q$54, 4, FALSE)</f>
        <v>0.201572206970387</v>
      </c>
      <c r="M32" s="29"/>
      <c r="N32" s="72">
        <f>VLOOKUP($A32, Data!$A$2:$Q$54, 6, FALSE)/VLOOKUP($A32, Data!$A$2:$Q$54, 5, FALSE)</f>
        <v>0.62839743864656461</v>
      </c>
    </row>
    <row r="33" spans="1:14" x14ac:dyDescent="0.25">
      <c r="A33" s="55" t="s">
        <v>105</v>
      </c>
      <c r="B33" s="56" t="s">
        <v>106</v>
      </c>
      <c r="C33" s="64">
        <f>VLOOKUP($A33, Data!$A$2:$Q$54, 7, FALSE)/VLOOKUP($A33, Data!$A$2:$Q$54, 3, FALSE)</f>
        <v>64.903188588371421</v>
      </c>
      <c r="D33" s="29"/>
      <c r="E33" s="62">
        <f>VLOOKUP($A33, Data!$A$2:$Q$54, 6, FALSE)/VLOOKUP($A33, Data!$A$2:$Q$54, 3, FALSE)</f>
        <v>9.7785623316826806E-3</v>
      </c>
      <c r="F33" s="29"/>
      <c r="G33" s="15">
        <f>VLOOKUP($A33, Data!$A$2:$Q$54, 7, FALSE)/VLOOKUP($A33, Data!$A$2:$Q$54, 6, FALSE)</f>
        <v>6637.2935393666376</v>
      </c>
      <c r="H33" s="62">
        <f>VLOOKUP($A33, Data!$A$2:$Q$54, 6, FALSE)/VLOOKUP($A33, Data!$A$2:$Q$54, 3, FALSE)</f>
        <v>9.7785623316826806E-3</v>
      </c>
      <c r="I33" s="29"/>
      <c r="J33" s="62">
        <f>VLOOKUP($A33, Data!$A$2:$Q$54, 4, FALSE)/VLOOKUP($A33, Data!$A$2:$Q$54, 3, FALSE)</f>
        <v>8.641141244395513E-2</v>
      </c>
      <c r="K33" s="29"/>
      <c r="L33" s="62">
        <f>VLOOKUP($A33, Data!$A$2:$Q$54, 5, FALSE)/VLOOKUP($A33, Data!$A$2:$Q$54, 4, FALSE)</f>
        <v>0.25450815841826757</v>
      </c>
      <c r="M33" s="29"/>
      <c r="N33" s="72">
        <f>VLOOKUP($A33, Data!$A$2:$Q$54, 6, FALSE)/VLOOKUP($A33, Data!$A$2:$Q$54, 5, FALSE)</f>
        <v>0.44463351571622933</v>
      </c>
    </row>
    <row r="34" spans="1:14" x14ac:dyDescent="0.25">
      <c r="A34" s="55" t="s">
        <v>79</v>
      </c>
      <c r="B34" s="56" t="s">
        <v>80</v>
      </c>
      <c r="C34" s="64">
        <f>VLOOKUP($A34, Data!$A$2:$Q$54, 7, FALSE)/VLOOKUP($A34, Data!$A$2:$Q$54, 3, FALSE)</f>
        <v>123.64136724612412</v>
      </c>
      <c r="D34" s="29"/>
      <c r="E34" s="62">
        <f>VLOOKUP($A34, Data!$A$2:$Q$54, 6, FALSE)/VLOOKUP($A34, Data!$A$2:$Q$54, 3, FALSE)</f>
        <v>1.7412586794426376E-2</v>
      </c>
      <c r="F34" s="29"/>
      <c r="G34" s="15">
        <f>VLOOKUP($A34, Data!$A$2:$Q$54, 7, FALSE)/VLOOKUP($A34, Data!$A$2:$Q$54, 6, FALSE)</f>
        <v>7100.6892144078602</v>
      </c>
      <c r="H34" s="62">
        <f>VLOOKUP($A34, Data!$A$2:$Q$54, 6, FALSE)/VLOOKUP($A34, Data!$A$2:$Q$54, 3, FALSE)</f>
        <v>1.7412586794426376E-2</v>
      </c>
      <c r="I34" s="29"/>
      <c r="J34" s="62">
        <f>VLOOKUP($A34, Data!$A$2:$Q$54, 4, FALSE)/VLOOKUP($A34, Data!$A$2:$Q$54, 3, FALSE)</f>
        <v>0.10224227353184272</v>
      </c>
      <c r="K34" s="29"/>
      <c r="L34" s="62">
        <f>VLOOKUP($A34, Data!$A$2:$Q$54, 5, FALSE)/VLOOKUP($A34, Data!$A$2:$Q$54, 4, FALSE)</f>
        <v>0.25938035511933316</v>
      </c>
      <c r="M34" s="29"/>
      <c r="N34" s="72">
        <f>VLOOKUP($A34, Data!$A$2:$Q$54, 6, FALSE)/VLOOKUP($A34, Data!$A$2:$Q$54, 5, FALSE)</f>
        <v>0.65659219438083793</v>
      </c>
    </row>
    <row r="35" spans="1:14" x14ac:dyDescent="0.25">
      <c r="A35" s="55" t="s">
        <v>27</v>
      </c>
      <c r="B35" s="56" t="s">
        <v>28</v>
      </c>
      <c r="C35" s="64">
        <f>VLOOKUP($A35, Data!$A$2:$Q$54, 7, FALSE)/VLOOKUP($A35, Data!$A$2:$Q$54, 3, FALSE)</f>
        <v>120.3472056201596</v>
      </c>
      <c r="D35" s="29"/>
      <c r="E35" s="62">
        <f>VLOOKUP($A35, Data!$A$2:$Q$54, 6, FALSE)/VLOOKUP($A35, Data!$A$2:$Q$54, 3, FALSE)</f>
        <v>1.7044573959757357E-2</v>
      </c>
      <c r="F35" s="29"/>
      <c r="G35" s="15">
        <f>VLOOKUP($A35, Data!$A$2:$Q$54, 7, FALSE)/VLOOKUP($A35, Data!$A$2:$Q$54, 6, FALSE)</f>
        <v>7060.7341611648499</v>
      </c>
      <c r="H35" s="62">
        <f>VLOOKUP($A35, Data!$A$2:$Q$54, 6, FALSE)/VLOOKUP($A35, Data!$A$2:$Q$54, 3, FALSE)</f>
        <v>1.7044573959757357E-2</v>
      </c>
      <c r="I35" s="29"/>
      <c r="J35" s="62">
        <f>VLOOKUP($A35, Data!$A$2:$Q$54, 4, FALSE)/VLOOKUP($A35, Data!$A$2:$Q$54, 3, FALSE)</f>
        <v>0.10239818986718273</v>
      </c>
      <c r="K35" s="29"/>
      <c r="L35" s="62">
        <f>VLOOKUP($A35, Data!$A$2:$Q$54, 5, FALSE)/VLOOKUP($A35, Data!$A$2:$Q$54, 4, FALSE)</f>
        <v>0.31842930988515766</v>
      </c>
      <c r="M35" s="29"/>
      <c r="N35" s="72">
        <f>VLOOKUP($A35, Data!$A$2:$Q$54, 6, FALSE)/VLOOKUP($A35, Data!$A$2:$Q$54, 5, FALSE)</f>
        <v>0.52273410401103726</v>
      </c>
    </row>
    <row r="36" spans="1:14" x14ac:dyDescent="0.25">
      <c r="A36" s="55" t="s">
        <v>75</v>
      </c>
      <c r="B36" s="56" t="s">
        <v>76</v>
      </c>
      <c r="C36" s="64">
        <f>VLOOKUP($A36, Data!$A$2:$Q$54, 7, FALSE)/VLOOKUP($A36, Data!$A$2:$Q$54, 3, FALSE)</f>
        <v>167.58713475700355</v>
      </c>
      <c r="D36" s="29"/>
      <c r="E36" s="62">
        <f>VLOOKUP($A36, Data!$A$2:$Q$54, 6, FALSE)/VLOOKUP($A36, Data!$A$2:$Q$54, 3, FALSE)</f>
        <v>2.1415339503394054E-2</v>
      </c>
      <c r="F36" s="29"/>
      <c r="G36" s="15">
        <f>VLOOKUP($A36, Data!$A$2:$Q$54, 7, FALSE)/VLOOKUP($A36, Data!$A$2:$Q$54, 6, FALSE)</f>
        <v>7825.5651623194281</v>
      </c>
      <c r="H36" s="62">
        <f>VLOOKUP($A36, Data!$A$2:$Q$54, 6, FALSE)/VLOOKUP($A36, Data!$A$2:$Q$54, 3, FALSE)</f>
        <v>2.1415339503394054E-2</v>
      </c>
      <c r="I36" s="29"/>
      <c r="J36" s="62">
        <f>VLOOKUP($A36, Data!$A$2:$Q$54, 4, FALSE)/VLOOKUP($A36, Data!$A$2:$Q$54, 3, FALSE)</f>
        <v>9.5055427676554199E-2</v>
      </c>
      <c r="K36" s="29"/>
      <c r="L36" s="62">
        <f>VLOOKUP($A36, Data!$A$2:$Q$54, 5, FALSE)/VLOOKUP($A36, Data!$A$2:$Q$54, 4, FALSE)</f>
        <v>0.37704141187135048</v>
      </c>
      <c r="M36" s="29"/>
      <c r="N36" s="72">
        <f>VLOOKUP($A36, Data!$A$2:$Q$54, 6, FALSE)/VLOOKUP($A36, Data!$A$2:$Q$54, 5, FALSE)</f>
        <v>0.59752900378261187</v>
      </c>
    </row>
    <row r="37" spans="1:14" x14ac:dyDescent="0.25">
      <c r="A37" s="55" t="s">
        <v>3</v>
      </c>
      <c r="B37" s="56" t="s">
        <v>4</v>
      </c>
      <c r="C37" s="64">
        <f>VLOOKUP($A37, Data!$A$2:$Q$54, 7, FALSE)/VLOOKUP($A37, Data!$A$2:$Q$54, 3, FALSE)</f>
        <v>163.87757047387817</v>
      </c>
      <c r="D37" s="29"/>
      <c r="E37" s="62">
        <f>VLOOKUP($A37, Data!$A$2:$Q$54, 6, FALSE)/VLOOKUP($A37, Data!$A$2:$Q$54, 3, FALSE)</f>
        <v>2.1758064320430696E-2</v>
      </c>
      <c r="F37" s="29"/>
      <c r="G37" s="15">
        <f>VLOOKUP($A37, Data!$A$2:$Q$54, 7, FALSE)/VLOOKUP($A37, Data!$A$2:$Q$54, 6, FALSE)</f>
        <v>7531.8083474915584</v>
      </c>
      <c r="H37" s="62">
        <f>VLOOKUP($A37, Data!$A$2:$Q$54, 6, FALSE)/VLOOKUP($A37, Data!$A$2:$Q$54, 3, FALSE)</f>
        <v>2.1758064320430696E-2</v>
      </c>
      <c r="I37" s="29"/>
      <c r="J37" s="62">
        <f>VLOOKUP($A37, Data!$A$2:$Q$54, 4, FALSE)/VLOOKUP($A37, Data!$A$2:$Q$54, 3, FALSE)</f>
        <v>8.8147551882505046E-2</v>
      </c>
      <c r="K37" s="29"/>
      <c r="L37" s="62">
        <f>VLOOKUP($A37, Data!$A$2:$Q$54, 5, FALSE)/VLOOKUP($A37, Data!$A$2:$Q$54, 4, FALSE)</f>
        <v>0.38696643884422055</v>
      </c>
      <c r="M37" s="29"/>
      <c r="N37" s="72">
        <f>VLOOKUP($A37, Data!$A$2:$Q$54, 6, FALSE)/VLOOKUP($A37, Data!$A$2:$Q$54, 5, FALSE)</f>
        <v>0.6378766435073584</v>
      </c>
    </row>
    <row r="38" spans="1:14" x14ac:dyDescent="0.25">
      <c r="A38" s="55" t="s">
        <v>103</v>
      </c>
      <c r="B38" s="56" t="s">
        <v>104</v>
      </c>
      <c r="C38" s="64">
        <f>VLOOKUP($A38, Data!$A$2:$Q$54, 7, FALSE)/VLOOKUP($A38, Data!$A$2:$Q$54, 3, FALSE)</f>
        <v>117.44703691982834</v>
      </c>
      <c r="D38" s="29"/>
      <c r="E38" s="62">
        <f>VLOOKUP($A38, Data!$A$2:$Q$54, 6, FALSE)/VLOOKUP($A38, Data!$A$2:$Q$54, 3, FALSE)</f>
        <v>1.6035719503074777E-2</v>
      </c>
      <c r="F38" s="29"/>
      <c r="G38" s="15">
        <f>VLOOKUP($A38, Data!$A$2:$Q$54, 7, FALSE)/VLOOKUP($A38, Data!$A$2:$Q$54, 6, FALSE)</f>
        <v>7324.0890062530962</v>
      </c>
      <c r="H38" s="62">
        <f>VLOOKUP($A38, Data!$A$2:$Q$54, 6, FALSE)/VLOOKUP($A38, Data!$A$2:$Q$54, 3, FALSE)</f>
        <v>1.6035719503074777E-2</v>
      </c>
      <c r="I38" s="29"/>
      <c r="J38" s="62">
        <f>VLOOKUP($A38, Data!$A$2:$Q$54, 4, FALSE)/VLOOKUP($A38, Data!$A$2:$Q$54, 3, FALSE)</f>
        <v>9.4989544339557669E-2</v>
      </c>
      <c r="K38" s="29"/>
      <c r="L38" s="62">
        <f>VLOOKUP($A38, Data!$A$2:$Q$54, 5, FALSE)/VLOOKUP($A38, Data!$A$2:$Q$54, 4, FALSE)</f>
        <v>0.27763320067075858</v>
      </c>
      <c r="M38" s="29"/>
      <c r="N38" s="72">
        <f>VLOOKUP($A38, Data!$A$2:$Q$54, 6, FALSE)/VLOOKUP($A38, Data!$A$2:$Q$54, 5, FALSE)</f>
        <v>0.60805273566188611</v>
      </c>
    </row>
    <row r="39" spans="1:14" x14ac:dyDescent="0.25">
      <c r="A39" s="55" t="s">
        <v>49</v>
      </c>
      <c r="B39" s="56" t="s">
        <v>50</v>
      </c>
      <c r="C39" s="64">
        <f>VLOOKUP($A39, Data!$A$2:$Q$54, 7, FALSE)/VLOOKUP($A39, Data!$A$2:$Q$54, 3, FALSE)</f>
        <v>175.04911063918817</v>
      </c>
      <c r="D39" s="29"/>
      <c r="E39" s="62">
        <f>VLOOKUP($A39, Data!$A$2:$Q$54, 6, FALSE)/VLOOKUP($A39, Data!$A$2:$Q$54, 3, FALSE)</f>
        <v>2.3217929666896165E-2</v>
      </c>
      <c r="F39" s="29"/>
      <c r="G39" s="15">
        <f>VLOOKUP($A39, Data!$A$2:$Q$54, 7, FALSE)/VLOOKUP($A39, Data!$A$2:$Q$54, 6, FALSE)</f>
        <v>7539.3936130649499</v>
      </c>
      <c r="H39" s="62">
        <f>VLOOKUP($A39, Data!$A$2:$Q$54, 6, FALSE)/VLOOKUP($A39, Data!$A$2:$Q$54, 3, FALSE)</f>
        <v>2.3217929666896165E-2</v>
      </c>
      <c r="I39" s="29"/>
      <c r="J39" s="62">
        <f>VLOOKUP($A39, Data!$A$2:$Q$54, 4, FALSE)/VLOOKUP($A39, Data!$A$2:$Q$54, 3, FALSE)</f>
        <v>0.10370191329399771</v>
      </c>
      <c r="K39" s="29"/>
      <c r="L39" s="62">
        <f>VLOOKUP($A39, Data!$A$2:$Q$54, 5, FALSE)/VLOOKUP($A39, Data!$A$2:$Q$54, 4, FALSE)</f>
        <v>0.32635961884550602</v>
      </c>
      <c r="M39" s="29"/>
      <c r="N39" s="72">
        <f>VLOOKUP($A39, Data!$A$2:$Q$54, 6, FALSE)/VLOOKUP($A39, Data!$A$2:$Q$54, 5, FALSE)</f>
        <v>0.68602557242430529</v>
      </c>
    </row>
    <row r="40" spans="1:14" x14ac:dyDescent="0.25">
      <c r="A40" s="55" t="s">
        <v>81</v>
      </c>
      <c r="B40" s="56" t="s">
        <v>82</v>
      </c>
      <c r="C40" s="64">
        <f>VLOOKUP($A40, Data!$A$2:$Q$54, 7, FALSE)/VLOOKUP($A40, Data!$A$2:$Q$54, 3, FALSE)</f>
        <v>185.45097363497817</v>
      </c>
      <c r="D40" s="29"/>
      <c r="E40" s="62">
        <f>VLOOKUP($A40, Data!$A$2:$Q$54, 6, FALSE)/VLOOKUP($A40, Data!$A$2:$Q$54, 3, FALSE)</f>
        <v>2.3394522359036871E-2</v>
      </c>
      <c r="F40" s="29"/>
      <c r="G40" s="15">
        <f>VLOOKUP($A40, Data!$A$2:$Q$54, 7, FALSE)/VLOOKUP($A40, Data!$A$2:$Q$54, 6, FALSE)</f>
        <v>7927.1109189088393</v>
      </c>
      <c r="H40" s="62">
        <f>VLOOKUP($A40, Data!$A$2:$Q$54, 6, FALSE)/VLOOKUP($A40, Data!$A$2:$Q$54, 3, FALSE)</f>
        <v>2.3394522359036871E-2</v>
      </c>
      <c r="I40" s="29"/>
      <c r="J40" s="62">
        <f>VLOOKUP($A40, Data!$A$2:$Q$54, 4, FALSE)/VLOOKUP($A40, Data!$A$2:$Q$54, 3, FALSE)</f>
        <v>9.2257314904304805E-2</v>
      </c>
      <c r="K40" s="29"/>
      <c r="L40" s="62">
        <f>VLOOKUP($A40, Data!$A$2:$Q$54, 5, FALSE)/VLOOKUP($A40, Data!$A$2:$Q$54, 4, FALSE)</f>
        <v>0.38873376058012182</v>
      </c>
      <c r="M40" s="29"/>
      <c r="N40" s="72">
        <f>VLOOKUP($A40, Data!$A$2:$Q$54, 6, FALSE)/VLOOKUP($A40, Data!$A$2:$Q$54, 5, FALSE)</f>
        <v>0.65232062838502924</v>
      </c>
    </row>
    <row r="41" spans="1:14" x14ac:dyDescent="0.25">
      <c r="A41" s="55" t="s">
        <v>31</v>
      </c>
      <c r="B41" s="56" t="s">
        <v>32</v>
      </c>
      <c r="C41" s="64">
        <f>VLOOKUP($A41, Data!$A$2:$Q$54, 7, FALSE)/VLOOKUP($A41, Data!$A$2:$Q$54, 3, FALSE)</f>
        <v>134.7437599272545</v>
      </c>
      <c r="D41" s="29"/>
      <c r="E41" s="62">
        <f>VLOOKUP($A41, Data!$A$2:$Q$54, 6, FALSE)/VLOOKUP($A41, Data!$A$2:$Q$54, 3, FALSE)</f>
        <v>1.7900954303138181E-2</v>
      </c>
      <c r="F41" s="29"/>
      <c r="G41" s="15">
        <f>VLOOKUP($A41, Data!$A$2:$Q$54, 7, FALSE)/VLOOKUP($A41, Data!$A$2:$Q$54, 6, FALSE)</f>
        <v>7527.1830565833479</v>
      </c>
      <c r="H41" s="62">
        <f>VLOOKUP($A41, Data!$A$2:$Q$54, 6, FALSE)/VLOOKUP($A41, Data!$A$2:$Q$54, 3, FALSE)</f>
        <v>1.7900954303138181E-2</v>
      </c>
      <c r="I41" s="29"/>
      <c r="J41" s="62">
        <f>VLOOKUP($A41, Data!$A$2:$Q$54, 4, FALSE)/VLOOKUP($A41, Data!$A$2:$Q$54, 3, FALSE)</f>
        <v>9.0290952609075187E-2</v>
      </c>
      <c r="K41" s="29"/>
      <c r="L41" s="62">
        <f>VLOOKUP($A41, Data!$A$2:$Q$54, 5, FALSE)/VLOOKUP($A41, Data!$A$2:$Q$54, 4, FALSE)</f>
        <v>0.31219879373727649</v>
      </c>
      <c r="M41" s="29"/>
      <c r="N41" s="72">
        <f>VLOOKUP($A41, Data!$A$2:$Q$54, 6, FALSE)/VLOOKUP($A41, Data!$A$2:$Q$54, 5, FALSE)</f>
        <v>0.63503948323188197</v>
      </c>
    </row>
    <row r="42" spans="1:14" x14ac:dyDescent="0.25">
      <c r="A42" s="55" t="s">
        <v>19</v>
      </c>
      <c r="B42" s="56" t="s">
        <v>20</v>
      </c>
      <c r="C42" s="64">
        <f>VLOOKUP($A42, Data!$A$2:$Q$54, 7, FALSE)/VLOOKUP($A42, Data!$A$2:$Q$54, 3, FALSE)</f>
        <v>107.51618106443989</v>
      </c>
      <c r="D42" s="29"/>
      <c r="E42" s="62">
        <f>VLOOKUP($A42, Data!$A$2:$Q$54, 6, FALSE)/VLOOKUP($A42, Data!$A$2:$Q$54, 3, FALSE)</f>
        <v>1.3680805672040065E-2</v>
      </c>
      <c r="F42" s="29"/>
      <c r="G42" s="15">
        <f>VLOOKUP($A42, Data!$A$2:$Q$54, 7, FALSE)/VLOOKUP($A42, Data!$A$2:$Q$54, 6, FALSE)</f>
        <v>7858.9071171571732</v>
      </c>
      <c r="H42" s="62">
        <f>VLOOKUP($A42, Data!$A$2:$Q$54, 6, FALSE)/VLOOKUP($A42, Data!$A$2:$Q$54, 3, FALSE)</f>
        <v>1.3680805672040065E-2</v>
      </c>
      <c r="I42" s="29"/>
      <c r="J42" s="62">
        <f>VLOOKUP($A42, Data!$A$2:$Q$54, 4, FALSE)/VLOOKUP($A42, Data!$A$2:$Q$54, 3, FALSE)</f>
        <v>0.11046813673894852</v>
      </c>
      <c r="K42" s="29"/>
      <c r="L42" s="62">
        <f>VLOOKUP($A42, Data!$A$2:$Q$54, 5, FALSE)/VLOOKUP($A42, Data!$A$2:$Q$54, 4, FALSE)</f>
        <v>0.25626856864385511</v>
      </c>
      <c r="M42" s="29"/>
      <c r="N42" s="72">
        <f>VLOOKUP($A42, Data!$A$2:$Q$54, 6, FALSE)/VLOOKUP($A42, Data!$A$2:$Q$54, 5, FALSE)</f>
        <v>0.48325827794600057</v>
      </c>
    </row>
    <row r="43" spans="1:14" x14ac:dyDescent="0.25">
      <c r="A43" s="55" t="s">
        <v>7</v>
      </c>
      <c r="B43" s="56" t="s">
        <v>8</v>
      </c>
      <c r="C43" s="64">
        <f>VLOOKUP($A43, Data!$A$2:$Q$54, 7, FALSE)/VLOOKUP($A43, Data!$A$2:$Q$54, 3, FALSE)</f>
        <v>104.47249315427523</v>
      </c>
      <c r="D43" s="29"/>
      <c r="E43" s="62">
        <f>VLOOKUP($A43, Data!$A$2:$Q$54, 6, FALSE)/VLOOKUP($A43, Data!$A$2:$Q$54, 3, FALSE)</f>
        <v>1.6426867294501796E-2</v>
      </c>
      <c r="F43" s="29"/>
      <c r="G43" s="15">
        <f>VLOOKUP($A43, Data!$A$2:$Q$54, 7, FALSE)/VLOOKUP($A43, Data!$A$2:$Q$54, 6, FALSE)</f>
        <v>6359.8549425941364</v>
      </c>
      <c r="H43" s="62">
        <f>VLOOKUP($A43, Data!$A$2:$Q$54, 6, FALSE)/VLOOKUP($A43, Data!$A$2:$Q$54, 3, FALSE)</f>
        <v>1.6426867294501796E-2</v>
      </c>
      <c r="I43" s="29"/>
      <c r="J43" s="62">
        <f>VLOOKUP($A43, Data!$A$2:$Q$54, 4, FALSE)/VLOOKUP($A43, Data!$A$2:$Q$54, 3, FALSE)</f>
        <v>6.9743608209309804E-2</v>
      </c>
      <c r="K43" s="29"/>
      <c r="L43" s="62">
        <f>VLOOKUP($A43, Data!$A$2:$Q$54, 5, FALSE)/VLOOKUP($A43, Data!$A$2:$Q$54, 4, FALSE)</f>
        <v>0.46047997051373402</v>
      </c>
      <c r="M43" s="29"/>
      <c r="N43" s="72">
        <f>VLOOKUP($A43, Data!$A$2:$Q$54, 6, FALSE)/VLOOKUP($A43, Data!$A$2:$Q$54, 5, FALSE)</f>
        <v>0.51149287946260469</v>
      </c>
    </row>
    <row r="44" spans="1:14" x14ac:dyDescent="0.25">
      <c r="A44" s="55" t="s">
        <v>47</v>
      </c>
      <c r="B44" s="56" t="s">
        <v>48</v>
      </c>
      <c r="C44" s="64">
        <f>VLOOKUP($A44, Data!$A$2:$Q$54, 7, FALSE)/VLOOKUP($A44, Data!$A$2:$Q$54, 3, FALSE)</f>
        <v>184.79673194715272</v>
      </c>
      <c r="D44" s="29"/>
      <c r="E44" s="62">
        <f>VLOOKUP($A44, Data!$A$2:$Q$54, 6, FALSE)/VLOOKUP($A44, Data!$A$2:$Q$54, 3, FALSE)</f>
        <v>2.4974001137054301E-2</v>
      </c>
      <c r="F44" s="29"/>
      <c r="G44" s="15">
        <f>VLOOKUP($A44, Data!$A$2:$Q$54, 7, FALSE)/VLOOKUP($A44, Data!$A$2:$Q$54, 6, FALSE)</f>
        <v>7399.5644884057865</v>
      </c>
      <c r="H44" s="62">
        <f>VLOOKUP($A44, Data!$A$2:$Q$54, 6, FALSE)/VLOOKUP($A44, Data!$A$2:$Q$54, 3, FALSE)</f>
        <v>2.4974001137054301E-2</v>
      </c>
      <c r="I44" s="29"/>
      <c r="J44" s="62">
        <f>VLOOKUP($A44, Data!$A$2:$Q$54, 4, FALSE)/VLOOKUP($A44, Data!$A$2:$Q$54, 3, FALSE)</f>
        <v>9.4416010530768271E-2</v>
      </c>
      <c r="K44" s="29"/>
      <c r="L44" s="62">
        <f>VLOOKUP($A44, Data!$A$2:$Q$54, 5, FALSE)/VLOOKUP($A44, Data!$A$2:$Q$54, 4, FALSE)</f>
        <v>0.42220720689140212</v>
      </c>
      <c r="M44" s="29"/>
      <c r="N44" s="72">
        <f>VLOOKUP($A44, Data!$A$2:$Q$54, 6, FALSE)/VLOOKUP($A44, Data!$A$2:$Q$54, 5, FALSE)</f>
        <v>0.62649388907344117</v>
      </c>
    </row>
    <row r="45" spans="1:14" x14ac:dyDescent="0.25">
      <c r="A45" s="55" t="s">
        <v>99</v>
      </c>
      <c r="B45" s="56" t="s">
        <v>100</v>
      </c>
      <c r="C45" s="64">
        <f>VLOOKUP($A45, Data!$A$2:$Q$54, 7, FALSE)/VLOOKUP($A45, Data!$A$2:$Q$54, 3, FALSE)</f>
        <v>136.05359193345274</v>
      </c>
      <c r="D45" s="29"/>
      <c r="E45" s="62">
        <f>VLOOKUP($A45, Data!$A$2:$Q$54, 6, FALSE)/VLOOKUP($A45, Data!$A$2:$Q$54, 3, FALSE)</f>
        <v>1.8238482655617033E-2</v>
      </c>
      <c r="F45" s="29"/>
      <c r="G45" s="15">
        <f>VLOOKUP($A45, Data!$A$2:$Q$54, 7, FALSE)/VLOOKUP($A45, Data!$A$2:$Q$54, 6, FALSE)</f>
        <v>7459.699060631634</v>
      </c>
      <c r="H45" s="62">
        <f>VLOOKUP($A45, Data!$A$2:$Q$54, 6, FALSE)/VLOOKUP($A45, Data!$A$2:$Q$54, 3, FALSE)</f>
        <v>1.8238482655617033E-2</v>
      </c>
      <c r="I45" s="29"/>
      <c r="J45" s="62">
        <f>VLOOKUP($A45, Data!$A$2:$Q$54, 4, FALSE)/VLOOKUP($A45, Data!$A$2:$Q$54, 3, FALSE)</f>
        <v>9.3242991639605824E-2</v>
      </c>
      <c r="K45" s="29"/>
      <c r="L45" s="62">
        <f>VLOOKUP($A45, Data!$A$2:$Q$54, 5, FALSE)/VLOOKUP($A45, Data!$A$2:$Q$54, 4, FALSE)</f>
        <v>0.28061404365605702</v>
      </c>
      <c r="M45" s="29"/>
      <c r="N45" s="72">
        <f>VLOOKUP($A45, Data!$A$2:$Q$54, 6, FALSE)/VLOOKUP($A45, Data!$A$2:$Q$54, 5, FALSE)</f>
        <v>0.69704867080204092</v>
      </c>
    </row>
    <row r="46" spans="1:14" x14ac:dyDescent="0.25">
      <c r="A46" s="55" t="s">
        <v>61</v>
      </c>
      <c r="B46" s="56" t="s">
        <v>62</v>
      </c>
      <c r="C46" s="64">
        <f>VLOOKUP($A46, Data!$A$2:$Q$54, 7, FALSE)/VLOOKUP($A46, Data!$A$2:$Q$54, 3, FALSE)</f>
        <v>100.00330935327402</v>
      </c>
      <c r="D46" s="29"/>
      <c r="E46" s="62">
        <f>VLOOKUP($A46, Data!$A$2:$Q$54, 6, FALSE)/VLOOKUP($A46, Data!$A$2:$Q$54, 3, FALSE)</f>
        <v>1.3031899711443796E-2</v>
      </c>
      <c r="F46" s="29"/>
      <c r="G46" s="15">
        <f>VLOOKUP($A46, Data!$A$2:$Q$54, 7, FALSE)/VLOOKUP($A46, Data!$A$2:$Q$54, 6, FALSE)</f>
        <v>7673.7322698591206</v>
      </c>
      <c r="H46" s="62">
        <f>VLOOKUP($A46, Data!$A$2:$Q$54, 6, FALSE)/VLOOKUP($A46, Data!$A$2:$Q$54, 3, FALSE)</f>
        <v>1.3031899711443796E-2</v>
      </c>
      <c r="I46" s="29"/>
      <c r="J46" s="62">
        <f>VLOOKUP($A46, Data!$A$2:$Q$54, 4, FALSE)/VLOOKUP($A46, Data!$A$2:$Q$54, 3, FALSE)</f>
        <v>8.5824537241217316E-2</v>
      </c>
      <c r="K46" s="29"/>
      <c r="L46" s="62">
        <f>VLOOKUP($A46, Data!$A$2:$Q$54, 5, FALSE)/VLOOKUP($A46, Data!$A$2:$Q$54, 4, FALSE)</f>
        <v>0.2847432857741321</v>
      </c>
      <c r="M46" s="29"/>
      <c r="N46" s="72">
        <f>VLOOKUP($A46, Data!$A$2:$Q$54, 6, FALSE)/VLOOKUP($A46, Data!$A$2:$Q$54, 5, FALSE)</f>
        <v>0.53326461455742069</v>
      </c>
    </row>
    <row r="47" spans="1:14" x14ac:dyDescent="0.25">
      <c r="A47" s="55" t="s">
        <v>13</v>
      </c>
      <c r="B47" s="56" t="s">
        <v>14</v>
      </c>
      <c r="C47" s="64">
        <f>VLOOKUP($A47, Data!$A$2:$Q$54, 7, FALSE)/VLOOKUP($A47, Data!$A$2:$Q$54, 3, FALSE)</f>
        <v>240.24007606973862</v>
      </c>
      <c r="D47" s="29"/>
      <c r="E47" s="62">
        <f>VLOOKUP($A47, Data!$A$2:$Q$54, 6, FALSE)/VLOOKUP($A47, Data!$A$2:$Q$54, 3, FALSE)</f>
        <v>3.0252468106421643E-2</v>
      </c>
      <c r="F47" s="29"/>
      <c r="G47" s="15">
        <f>VLOOKUP($A47, Data!$A$2:$Q$54, 7, FALSE)/VLOOKUP($A47, Data!$A$2:$Q$54, 6, FALSE)</f>
        <v>7941.1727738915706</v>
      </c>
      <c r="H47" s="62">
        <f>VLOOKUP($A47, Data!$A$2:$Q$54, 6, FALSE)/VLOOKUP($A47, Data!$A$2:$Q$54, 3, FALSE)</f>
        <v>3.0252468106421643E-2</v>
      </c>
      <c r="I47" s="29"/>
      <c r="J47" s="62">
        <f>VLOOKUP($A47, Data!$A$2:$Q$54, 4, FALSE)/VLOOKUP($A47, Data!$A$2:$Q$54, 3, FALSE)</f>
        <v>7.7252617031901491E-2</v>
      </c>
      <c r="K47" s="29"/>
      <c r="L47" s="62">
        <f>VLOOKUP($A47, Data!$A$2:$Q$54, 5, FALSE)/VLOOKUP($A47, Data!$A$2:$Q$54, 4, FALSE)</f>
        <v>0.52461685184189544</v>
      </c>
      <c r="M47" s="29"/>
      <c r="N47" s="72">
        <f>VLOOKUP($A47, Data!$A$2:$Q$54, 6, FALSE)/VLOOKUP($A47, Data!$A$2:$Q$54, 5, FALSE)</f>
        <v>0.74645799536608193</v>
      </c>
    </row>
    <row r="48" spans="1:14" x14ac:dyDescent="0.25">
      <c r="A48" s="55" t="s">
        <v>17</v>
      </c>
      <c r="B48" s="56" t="s">
        <v>18</v>
      </c>
      <c r="C48" s="64">
        <f>VLOOKUP($A48, Data!$A$2:$Q$54, 7, FALSE)/VLOOKUP($A48, Data!$A$2:$Q$54, 3, FALSE)</f>
        <v>104.31262786997044</v>
      </c>
      <c r="D48" s="29"/>
      <c r="E48" s="62">
        <f>VLOOKUP($A48, Data!$A$2:$Q$54, 6, FALSE)/VLOOKUP($A48, Data!$A$2:$Q$54, 3, FALSE)</f>
        <v>1.4508038804558395E-2</v>
      </c>
      <c r="F48" s="29"/>
      <c r="G48" s="15">
        <f>VLOOKUP($A48, Data!$A$2:$Q$54, 7, FALSE)/VLOOKUP($A48, Data!$A$2:$Q$54, 6, FALSE)</f>
        <v>7189.9882041393248</v>
      </c>
      <c r="H48" s="62">
        <f>VLOOKUP($A48, Data!$A$2:$Q$54, 6, FALSE)/VLOOKUP($A48, Data!$A$2:$Q$54, 3, FALSE)</f>
        <v>1.4508038804558395E-2</v>
      </c>
      <c r="I48" s="29"/>
      <c r="J48" s="62">
        <f>VLOOKUP($A48, Data!$A$2:$Q$54, 4, FALSE)/VLOOKUP($A48, Data!$A$2:$Q$54, 3, FALSE)</f>
        <v>0.1028545220463512</v>
      </c>
      <c r="K48" s="29"/>
      <c r="L48" s="62">
        <f>VLOOKUP($A48, Data!$A$2:$Q$54, 5, FALSE)/VLOOKUP($A48, Data!$A$2:$Q$54, 4, FALSE)</f>
        <v>0.3343922423443168</v>
      </c>
      <c r="M48" s="29"/>
      <c r="N48" s="72">
        <f>VLOOKUP($A48, Data!$A$2:$Q$54, 6, FALSE)/VLOOKUP($A48, Data!$A$2:$Q$54, 5, FALSE)</f>
        <v>0.42182190097367289</v>
      </c>
    </row>
    <row r="49" spans="1:14" x14ac:dyDescent="0.25">
      <c r="A49" s="55" t="s">
        <v>69</v>
      </c>
      <c r="B49" s="56" t="s">
        <v>70</v>
      </c>
      <c r="C49" s="64">
        <f>VLOOKUP($A49, Data!$A$2:$Q$54, 7, FALSE)/VLOOKUP($A49, Data!$A$2:$Q$54, 3, FALSE)</f>
        <v>237.04046918552078</v>
      </c>
      <c r="D49" s="29"/>
      <c r="E49" s="62">
        <f>VLOOKUP($A49, Data!$A$2:$Q$54, 6, FALSE)/VLOOKUP($A49, Data!$A$2:$Q$54, 3, FALSE)</f>
        <v>3.0596581344714397E-2</v>
      </c>
      <c r="F49" s="29"/>
      <c r="G49" s="15">
        <f>VLOOKUP($A49, Data!$A$2:$Q$54, 7, FALSE)/VLOOKUP($A49, Data!$A$2:$Q$54, 6, FALSE)</f>
        <v>7747.286094316215</v>
      </c>
      <c r="H49" s="62">
        <f>VLOOKUP($A49, Data!$A$2:$Q$54, 6, FALSE)/VLOOKUP($A49, Data!$A$2:$Q$54, 3, FALSE)</f>
        <v>3.0596581344714397E-2</v>
      </c>
      <c r="I49" s="29"/>
      <c r="J49" s="62">
        <f>VLOOKUP($A49, Data!$A$2:$Q$54, 4, FALSE)/VLOOKUP($A49, Data!$A$2:$Q$54, 3, FALSE)</f>
        <v>8.726597690954635E-2</v>
      </c>
      <c r="K49" s="29"/>
      <c r="L49" s="62">
        <f>VLOOKUP($A49, Data!$A$2:$Q$54, 5, FALSE)/VLOOKUP($A49, Data!$A$2:$Q$54, 4, FALSE)</f>
        <v>0.53105140299076492</v>
      </c>
      <c r="M49" s="29"/>
      <c r="N49" s="72">
        <f>VLOOKUP($A49, Data!$A$2:$Q$54, 6, FALSE)/VLOOKUP($A49, Data!$A$2:$Q$54, 5, FALSE)</f>
        <v>0.66022412352701543</v>
      </c>
    </row>
    <row r="50" spans="1:14" x14ac:dyDescent="0.25">
      <c r="A50" s="55" t="s">
        <v>83</v>
      </c>
      <c r="B50" s="56" t="s">
        <v>84</v>
      </c>
      <c r="C50" s="64">
        <f>VLOOKUP($A50, Data!$A$2:$Q$54, 7, FALSE)/VLOOKUP($A50, Data!$A$2:$Q$54, 3, FALSE)</f>
        <v>189.4815803527942</v>
      </c>
      <c r="D50" s="29"/>
      <c r="E50" s="62">
        <f>VLOOKUP($A50, Data!$A$2:$Q$54, 6, FALSE)/VLOOKUP($A50, Data!$A$2:$Q$54, 3, FALSE)</f>
        <v>2.6353201946055414E-2</v>
      </c>
      <c r="F50" s="29"/>
      <c r="G50" s="15">
        <f>VLOOKUP($A50, Data!$A$2:$Q$54, 7, FALSE)/VLOOKUP($A50, Data!$A$2:$Q$54, 6, FALSE)</f>
        <v>7190.0781066627114</v>
      </c>
      <c r="H50" s="62">
        <f>VLOOKUP($A50, Data!$A$2:$Q$54, 6, FALSE)/VLOOKUP($A50, Data!$A$2:$Q$54, 3, FALSE)</f>
        <v>2.6353201946055414E-2</v>
      </c>
      <c r="I50" s="29"/>
      <c r="J50" s="62">
        <f>VLOOKUP($A50, Data!$A$2:$Q$54, 4, FALSE)/VLOOKUP($A50, Data!$A$2:$Q$54, 3, FALSE)</f>
        <v>0.10366888556315081</v>
      </c>
      <c r="K50" s="29"/>
      <c r="L50" s="62">
        <f>VLOOKUP($A50, Data!$A$2:$Q$54, 5, FALSE)/VLOOKUP($A50, Data!$A$2:$Q$54, 4, FALSE)</f>
        <v>0.38995272531645381</v>
      </c>
      <c r="M50" s="29"/>
      <c r="N50" s="72">
        <f>VLOOKUP($A50, Data!$A$2:$Q$54, 6, FALSE)/VLOOKUP($A50, Data!$A$2:$Q$54, 5, FALSE)</f>
        <v>0.65188802050284</v>
      </c>
    </row>
    <row r="51" spans="1:14" x14ac:dyDescent="0.25">
      <c r="A51" s="55" t="s">
        <v>45</v>
      </c>
      <c r="B51" s="56" t="s">
        <v>46</v>
      </c>
      <c r="C51" s="64">
        <f>VLOOKUP($A51, Data!$A$2:$Q$54, 7, FALSE)/VLOOKUP($A51, Data!$A$2:$Q$54, 3, FALSE)</f>
        <v>121.91776575860847</v>
      </c>
      <c r="D51" s="29"/>
      <c r="E51" s="62">
        <f>VLOOKUP($A51, Data!$A$2:$Q$54, 6, FALSE)/VLOOKUP($A51, Data!$A$2:$Q$54, 3, FALSE)</f>
        <v>1.583198360974648E-2</v>
      </c>
      <c r="F51" s="29"/>
      <c r="G51" s="15">
        <f>VLOOKUP($A51, Data!$A$2:$Q$54, 7, FALSE)/VLOOKUP($A51, Data!$A$2:$Q$54, 6, FALSE)</f>
        <v>7700.7258701021847</v>
      </c>
      <c r="H51" s="62">
        <f>VLOOKUP($A51, Data!$A$2:$Q$54, 6, FALSE)/VLOOKUP($A51, Data!$A$2:$Q$54, 3, FALSE)</f>
        <v>1.583198360974648E-2</v>
      </c>
      <c r="I51" s="29"/>
      <c r="J51" s="62">
        <f>VLOOKUP($A51, Data!$A$2:$Q$54, 4, FALSE)/VLOOKUP($A51, Data!$A$2:$Q$54, 3, FALSE)</f>
        <v>9.6993000873928592E-2</v>
      </c>
      <c r="K51" s="29"/>
      <c r="L51" s="62">
        <f>VLOOKUP($A51, Data!$A$2:$Q$54, 5, FALSE)/VLOOKUP($A51, Data!$A$2:$Q$54, 4, FALSE)</f>
        <v>0.23549703370148209</v>
      </c>
      <c r="M51" s="29"/>
      <c r="N51" s="72">
        <f>VLOOKUP($A51, Data!$A$2:$Q$54, 6, FALSE)/VLOOKUP($A51, Data!$A$2:$Q$54, 5, FALSE)</f>
        <v>0.69312169748032615</v>
      </c>
    </row>
    <row r="52" spans="1:14" x14ac:dyDescent="0.25">
      <c r="A52" s="55" t="s">
        <v>51</v>
      </c>
      <c r="B52" s="56" t="s">
        <v>52</v>
      </c>
      <c r="C52" s="64">
        <f>VLOOKUP($A52, Data!$A$2:$Q$54, 7, FALSE)/VLOOKUP($A52, Data!$A$2:$Q$54, 3, FALSE)</f>
        <v>103.81806350675497</v>
      </c>
      <c r="D52" s="29"/>
      <c r="E52" s="62">
        <f>VLOOKUP($A52, Data!$A$2:$Q$54, 6, FALSE)/VLOOKUP($A52, Data!$A$2:$Q$54, 3, FALSE)</f>
        <v>1.4238079571504353E-2</v>
      </c>
      <c r="F52" s="29"/>
      <c r="G52" s="15">
        <f>VLOOKUP($A52, Data!$A$2:$Q$54, 7, FALSE)/VLOOKUP($A52, Data!$A$2:$Q$54, 6, FALSE)</f>
        <v>7291.5777008672712</v>
      </c>
      <c r="H52" s="62">
        <f>VLOOKUP($A52, Data!$A$2:$Q$54, 6, FALSE)/VLOOKUP($A52, Data!$A$2:$Q$54, 3, FALSE)</f>
        <v>1.4238079571504353E-2</v>
      </c>
      <c r="I52" s="29"/>
      <c r="J52" s="62">
        <f>VLOOKUP($A52, Data!$A$2:$Q$54, 4, FALSE)/VLOOKUP($A52, Data!$A$2:$Q$54, 3, FALSE)</f>
        <v>8.8423195438074809E-2</v>
      </c>
      <c r="K52" s="29"/>
      <c r="L52" s="62">
        <f>VLOOKUP($A52, Data!$A$2:$Q$54, 5, FALSE)/VLOOKUP($A52, Data!$A$2:$Q$54, 4, FALSE)</f>
        <v>0.27545784814218749</v>
      </c>
      <c r="M52" s="29"/>
      <c r="N52" s="72">
        <f>VLOOKUP($A52, Data!$A$2:$Q$54, 6, FALSE)/VLOOKUP($A52, Data!$A$2:$Q$54, 5, FALSE)</f>
        <v>0.58456129957900671</v>
      </c>
    </row>
    <row r="53" spans="1:14" x14ac:dyDescent="0.25">
      <c r="A53" s="55" t="s">
        <v>65</v>
      </c>
      <c r="B53" s="56" t="s">
        <v>66</v>
      </c>
      <c r="C53" s="64">
        <f>VLOOKUP($A53, Data!$A$2:$Q$54, 7, FALSE)/VLOOKUP($A53, Data!$A$2:$Q$54, 3, FALSE)</f>
        <v>121.49265790383831</v>
      </c>
      <c r="D53" s="29"/>
      <c r="E53" s="62">
        <f>VLOOKUP($A53, Data!$A$2:$Q$54, 6, FALSE)/VLOOKUP($A53, Data!$A$2:$Q$54, 3, FALSE)</f>
        <v>1.6758580336037728E-2</v>
      </c>
      <c r="F53" s="29"/>
      <c r="G53" s="15">
        <f>VLOOKUP($A53, Data!$A$2:$Q$54, 7, FALSE)/VLOOKUP($A53, Data!$A$2:$Q$54, 6, FALSE)</f>
        <v>7249.5793478747082</v>
      </c>
      <c r="H53" s="62">
        <f>VLOOKUP($A53, Data!$A$2:$Q$54, 6, FALSE)/VLOOKUP($A53, Data!$A$2:$Q$54, 3, FALSE)</f>
        <v>1.6758580336037728E-2</v>
      </c>
      <c r="I53" s="29"/>
      <c r="J53" s="62">
        <f>VLOOKUP($A53, Data!$A$2:$Q$54, 4, FALSE)/VLOOKUP($A53, Data!$A$2:$Q$54, 3, FALSE)</f>
        <v>0.10723457314056357</v>
      </c>
      <c r="K53" s="29"/>
      <c r="L53" s="62">
        <f>VLOOKUP($A53, Data!$A$2:$Q$54, 5, FALSE)/VLOOKUP($A53, Data!$A$2:$Q$54, 4, FALSE)</f>
        <v>0.23339417321175038</v>
      </c>
      <c r="M53" s="29"/>
      <c r="N53" s="72">
        <f>VLOOKUP($A53, Data!$A$2:$Q$54, 6, FALSE)/VLOOKUP($A53, Data!$A$2:$Q$54, 5, FALSE)</f>
        <v>0.66959528788290001</v>
      </c>
    </row>
    <row r="54" spans="1:14" x14ac:dyDescent="0.25">
      <c r="A54" s="57" t="s">
        <v>21</v>
      </c>
      <c r="B54" s="58" t="s">
        <v>22</v>
      </c>
      <c r="C54" s="65">
        <f>VLOOKUP($A54, Data!$A$2:$Q$54, 7, FALSE)/VLOOKUP($A54, Data!$A$2:$Q$54, 3, FALSE)</f>
        <v>278.67042297148515</v>
      </c>
      <c r="D54" s="30"/>
      <c r="E54" s="66">
        <f>VLOOKUP($A54, Data!$A$2:$Q$54, 6, FALSE)/VLOOKUP($A54, Data!$A$2:$Q$54, 3, FALSE)</f>
        <v>3.3912745973912313E-2</v>
      </c>
      <c r="F54" s="30"/>
      <c r="G54" s="18">
        <f>VLOOKUP($A54, Data!$A$2:$Q$54, 7, FALSE)/VLOOKUP($A54, Data!$A$2:$Q$54, 6, FALSE)</f>
        <v>8217.2768665166441</v>
      </c>
      <c r="H54" s="74">
        <f>VLOOKUP($A54, Data!$A$2:$Q$54, 6, FALSE)/VLOOKUP($A54, Data!$A$2:$Q$54, 3, FALSE)</f>
        <v>3.3912745973912313E-2</v>
      </c>
      <c r="I54" s="30"/>
      <c r="J54" s="66">
        <f>VLOOKUP($A54, Data!$A$2:$Q$54, 4, FALSE)/VLOOKUP($A54, Data!$A$2:$Q$54, 3, FALSE)</f>
        <v>7.3743726771214005E-2</v>
      </c>
      <c r="K54" s="30"/>
      <c r="L54" s="66">
        <f>VLOOKUP($A54, Data!$A$2:$Q$54, 5, FALSE)/VLOOKUP($A54, Data!$A$2:$Q$54, 4, FALSE)</f>
        <v>0.63925374540647006</v>
      </c>
      <c r="M54" s="30"/>
      <c r="N54" s="73">
        <f>VLOOKUP($A54, Data!$A$2:$Q$54, 6, FALSE)/VLOOKUP($A54, Data!$A$2:$Q$54, 5, FALSE)</f>
        <v>0.71939032684288773</v>
      </c>
    </row>
  </sheetData>
  <mergeCells count="2">
    <mergeCell ref="C1:G1"/>
    <mergeCell ref="H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opLeftCell="A25" workbookViewId="0">
      <selection activeCell="D3" sqref="D3"/>
    </sheetView>
  </sheetViews>
  <sheetFormatPr defaultRowHeight="15" x14ac:dyDescent="0.25"/>
  <cols>
    <col min="2" max="2" width="19.140625" bestFit="1" customWidth="1"/>
    <col min="3" max="3" width="19.140625" style="6" customWidth="1"/>
    <col min="4" max="4" width="16.28515625" style="38" customWidth="1"/>
    <col min="5" max="5" width="2.5703125" bestFit="1" customWidth="1"/>
    <col min="6" max="6" width="15.85546875" style="32" customWidth="1"/>
    <col min="7" max="7" width="2.28515625" bestFit="1" customWidth="1"/>
    <col min="8" max="8" width="17.5703125" style="31" customWidth="1"/>
    <col min="9" max="9" width="19.42578125" customWidth="1"/>
    <col min="10" max="10" width="4.28515625" bestFit="1" customWidth="1"/>
    <col min="11" max="11" width="45.140625" bestFit="1" customWidth="1"/>
    <col min="12" max="12" width="4" bestFit="1" customWidth="1"/>
    <col min="13" max="13" width="29.5703125" style="38" customWidth="1"/>
    <col min="14" max="14" width="2" style="38" bestFit="1" customWidth="1"/>
    <col min="15" max="15" width="18.5703125" style="38" bestFit="1" customWidth="1"/>
  </cols>
  <sheetData>
    <row r="1" spans="1:15" x14ac:dyDescent="0.25">
      <c r="A1" s="21"/>
      <c r="B1" s="21"/>
      <c r="C1" s="33"/>
      <c r="D1" s="86" t="s">
        <v>127</v>
      </c>
      <c r="E1" s="87"/>
      <c r="F1" s="87"/>
      <c r="G1" s="87"/>
      <c r="H1" s="88"/>
      <c r="I1" s="86" t="s">
        <v>117</v>
      </c>
      <c r="J1" s="87"/>
      <c r="K1" s="87"/>
      <c r="L1" s="87"/>
      <c r="M1" s="87"/>
      <c r="N1" s="87"/>
      <c r="O1" s="88"/>
    </row>
    <row r="2" spans="1:15" ht="43.5" x14ac:dyDescent="0.25">
      <c r="A2" s="22" t="s">
        <v>0</v>
      </c>
      <c r="B2" s="22" t="s">
        <v>1</v>
      </c>
      <c r="C2" s="2" t="s">
        <v>128</v>
      </c>
      <c r="D2" s="34" t="s">
        <v>118</v>
      </c>
      <c r="E2" s="23" t="s">
        <v>119</v>
      </c>
      <c r="F2" s="24" t="s">
        <v>120</v>
      </c>
      <c r="G2" s="23" t="s">
        <v>121</v>
      </c>
      <c r="H2" s="68" t="s">
        <v>122</v>
      </c>
      <c r="I2" s="67" t="s">
        <v>123</v>
      </c>
      <c r="J2" s="25" t="s">
        <v>119</v>
      </c>
      <c r="K2" s="25" t="s">
        <v>124</v>
      </c>
      <c r="L2" s="25" t="s">
        <v>121</v>
      </c>
      <c r="M2" s="34" t="s">
        <v>125</v>
      </c>
      <c r="N2" s="34" t="s">
        <v>121</v>
      </c>
      <c r="O2" s="78" t="s">
        <v>126</v>
      </c>
    </row>
    <row r="3" spans="1:15" x14ac:dyDescent="0.25">
      <c r="A3" s="53" t="s">
        <v>53</v>
      </c>
      <c r="B3" s="59" t="s">
        <v>54</v>
      </c>
      <c r="C3" s="75">
        <f>VLOOKUP($A3, Data!$A$2:$Q$54, 8, FALSE)/VLOOKUP($A3, Data!$A$2:$Q$54, 3, FALSE)</f>
        <v>0.13799644738988273</v>
      </c>
      <c r="D3" s="13">
        <f>VLOOKUP($A3, Data!$A$2:$Q$54, 12, FALSE)/VLOOKUP($A3, Data!$A$2:$Q$54, 8, FALSE)</f>
        <v>61.909143261144571</v>
      </c>
      <c r="E3" s="28"/>
      <c r="F3" s="63">
        <f>VLOOKUP($A3, Data!$A$2:$Q$54, 11, FALSE)/VLOOKUP($A3, Data!$A$2:$Q$54, 8, FALSE)</f>
        <v>5.9626260872113472E-2</v>
      </c>
      <c r="G3" s="28"/>
      <c r="H3" s="12">
        <f>VLOOKUP($A3, Data!$A$2:$Q$54, 12, FALSE)/VLOOKUP($A3, Data!$A$2:$Q$54, 11, FALSE)</f>
        <v>1038.2865260313308</v>
      </c>
      <c r="I3" s="63">
        <f>VLOOKUP($A3, Data!$A$2:$Q$54, 11, FALSE)/VLOOKUP($A3, Data!$A$2:$Q$54, 8, FALSE)</f>
        <v>5.9626260872113472E-2</v>
      </c>
      <c r="J3" s="28"/>
      <c r="K3" s="63">
        <f>VLOOKUP($A3, Data!$A$2:$Q$54, 9, FALSE)/VLOOKUP($A3, Data!$A$2:$Q$54, 8, FALSE)</f>
        <v>0.45765309557819578</v>
      </c>
      <c r="L3" s="28"/>
      <c r="M3" s="63">
        <f>VLOOKUP($A3, Data!$A$2:$Q$54, 10, FALSE)/VLOOKUP($A3, Data!$A$2:$Q$54, 9, FALSE)</f>
        <v>0.18670599509017766</v>
      </c>
      <c r="N3" s="63"/>
      <c r="O3" s="71">
        <f>VLOOKUP($A3, Data!$A$2:$Q$54, 11, FALSE)/VLOOKUP($A3, Data!$A$2:$Q$54, 10, FALSE)</f>
        <v>0.6978191898788062</v>
      </c>
    </row>
    <row r="4" spans="1:15" x14ac:dyDescent="0.25">
      <c r="A4" s="55" t="s">
        <v>29</v>
      </c>
      <c r="B4" s="60" t="s">
        <v>30</v>
      </c>
      <c r="C4" s="76">
        <f>VLOOKUP($A4, Data!$A$2:$Q$54, 8, FALSE)/VLOOKUP($A4, Data!$A$2:$Q$54, 3, FALSE)</f>
        <v>0.14618053742753484</v>
      </c>
      <c r="D4" s="16">
        <f>VLOOKUP($A4, Data!$A$2:$Q$54, 12, FALSE)/VLOOKUP($A4, Data!$A$2:$Q$54, 8, FALSE)</f>
        <v>25.953050759559861</v>
      </c>
      <c r="E4" s="29"/>
      <c r="F4" s="62">
        <f>VLOOKUP($A4, Data!$A$2:$Q$54, 11, FALSE)/VLOOKUP($A4, Data!$A$2:$Q$54, 8, FALSE)</f>
        <v>1.6434385025879399E-2</v>
      </c>
      <c r="G4" s="29"/>
      <c r="H4" s="15">
        <f>VLOOKUP($A4, Data!$A$2:$Q$54, 12, FALSE)/VLOOKUP($A4, Data!$A$2:$Q$54, 11, FALSE)</f>
        <v>1579.1920852950277</v>
      </c>
      <c r="I4" s="62">
        <f>VLOOKUP($A4, Data!$A$2:$Q$54, 11, FALSE)/VLOOKUP($A4, Data!$A$2:$Q$54, 8, FALSE)</f>
        <v>1.6434385025879399E-2</v>
      </c>
      <c r="J4" s="29"/>
      <c r="K4" s="62">
        <f>VLOOKUP($A4, Data!$A$2:$Q$54, 9, FALSE)/VLOOKUP($A4, Data!$A$2:$Q$54, 8, FALSE)</f>
        <v>0.56611243046353954</v>
      </c>
      <c r="L4" s="29"/>
      <c r="M4" s="62">
        <f>VLOOKUP($A4, Data!$A$2:$Q$54, 10, FALSE)/VLOOKUP($A4, Data!$A$2:$Q$54, 9, FALSE)</f>
        <v>9.7307027496659218E-2</v>
      </c>
      <c r="N4" s="36"/>
      <c r="O4" s="72">
        <f>VLOOKUP($A4, Data!$A$2:$Q$54, 11, FALSE)/VLOOKUP($A4, Data!$A$2:$Q$54, 10, FALSE)</f>
        <v>0.29833661672154665</v>
      </c>
    </row>
    <row r="5" spans="1:15" x14ac:dyDescent="0.25">
      <c r="A5" s="55" t="s">
        <v>77</v>
      </c>
      <c r="B5" s="60" t="s">
        <v>78</v>
      </c>
      <c r="C5" s="76">
        <f>VLOOKUP($A5, Data!$A$2:$Q$54, 8, FALSE)/VLOOKUP($A5, Data!$A$2:$Q$54, 3, FALSE)</f>
        <v>0.14010133152703211</v>
      </c>
      <c r="D5" s="16">
        <f>VLOOKUP($A5, Data!$A$2:$Q$54, 12, FALSE)/VLOOKUP($A5, Data!$A$2:$Q$54, 8, FALSE)</f>
        <v>37.304142937553877</v>
      </c>
      <c r="E5" s="29"/>
      <c r="F5" s="62">
        <f>VLOOKUP($A5, Data!$A$2:$Q$54, 11, FALSE)/VLOOKUP($A5, Data!$A$2:$Q$54, 8, FALSE)</f>
        <v>2.7875002339216918E-2</v>
      </c>
      <c r="G5" s="29"/>
      <c r="H5" s="15">
        <f>VLOOKUP($A5, Data!$A$2:$Q$54, 12, FALSE)/VLOOKUP($A5, Data!$A$2:$Q$54, 11, FALSE)</f>
        <v>1338.265105186063</v>
      </c>
      <c r="I5" s="62">
        <f>VLOOKUP($A5, Data!$A$2:$Q$54, 11, FALSE)/VLOOKUP($A5, Data!$A$2:$Q$54, 8, FALSE)</f>
        <v>2.7875002339216918E-2</v>
      </c>
      <c r="J5" s="29"/>
      <c r="K5" s="62">
        <f>VLOOKUP($A5, Data!$A$2:$Q$54, 9, FALSE)/VLOOKUP($A5, Data!$A$2:$Q$54, 8, FALSE)</f>
        <v>0.58503109204373793</v>
      </c>
      <c r="L5" s="29"/>
      <c r="M5" s="62">
        <f>VLOOKUP($A5, Data!$A$2:$Q$54, 10, FALSE)/VLOOKUP($A5, Data!$A$2:$Q$54, 9, FALSE)</f>
        <v>0.11568453796877715</v>
      </c>
      <c r="N5" s="36"/>
      <c r="O5" s="72">
        <f>VLOOKUP($A5, Data!$A$2:$Q$54, 11, FALSE)/VLOOKUP($A5, Data!$A$2:$Q$54, 10, FALSE)</f>
        <v>0.41187046343405642</v>
      </c>
    </row>
    <row r="6" spans="1:15" x14ac:dyDescent="0.25">
      <c r="A6" s="55" t="s">
        <v>89</v>
      </c>
      <c r="B6" s="60" t="s">
        <v>90</v>
      </c>
      <c r="C6" s="76">
        <f>VLOOKUP($A6, Data!$A$2:$Q$54, 8, FALSE)/VLOOKUP($A6, Data!$A$2:$Q$54, 3, FALSE)</f>
        <v>0.14489714785226773</v>
      </c>
      <c r="D6" s="16">
        <f>VLOOKUP($A6, Data!$A$2:$Q$54, 12, FALSE)/VLOOKUP($A6, Data!$A$2:$Q$54, 8, FALSE)</f>
        <v>39.982160012780632</v>
      </c>
      <c r="E6" s="29"/>
      <c r="F6" s="62">
        <f>VLOOKUP($A6, Data!$A$2:$Q$54, 11, FALSE)/VLOOKUP($A6, Data!$A$2:$Q$54, 8, FALSE)</f>
        <v>3.3715837058674848E-2</v>
      </c>
      <c r="G6" s="29"/>
      <c r="H6" s="15">
        <f>VLOOKUP($A6, Data!$A$2:$Q$54, 12, FALSE)/VLOOKUP($A6, Data!$A$2:$Q$54, 11, FALSE)</f>
        <v>1185.8569592444242</v>
      </c>
      <c r="I6" s="62">
        <f>VLOOKUP($A6, Data!$A$2:$Q$54, 11, FALSE)/VLOOKUP($A6, Data!$A$2:$Q$54, 8, FALSE)</f>
        <v>3.3715837058674848E-2</v>
      </c>
      <c r="J6" s="29"/>
      <c r="K6" s="62">
        <f>VLOOKUP($A6, Data!$A$2:$Q$54, 9, FALSE)/VLOOKUP($A6, Data!$A$2:$Q$54, 8, FALSE)</f>
        <v>0.47172101262127347</v>
      </c>
      <c r="L6" s="29"/>
      <c r="M6" s="62">
        <f>VLOOKUP($A6, Data!$A$2:$Q$54, 10, FALSE)/VLOOKUP($A6, Data!$A$2:$Q$54, 9, FALSE)</f>
        <v>0.18278497069768715</v>
      </c>
      <c r="N6" s="36"/>
      <c r="O6" s="72">
        <f>VLOOKUP($A6, Data!$A$2:$Q$54, 11, FALSE)/VLOOKUP($A6, Data!$A$2:$Q$54, 10, FALSE)</f>
        <v>0.39102834579656121</v>
      </c>
    </row>
    <row r="7" spans="1:15" x14ac:dyDescent="0.25">
      <c r="A7" s="55" t="s">
        <v>39</v>
      </c>
      <c r="B7" s="60" t="s">
        <v>40</v>
      </c>
      <c r="C7" s="76">
        <f>VLOOKUP($A7, Data!$A$2:$Q$54, 8, FALSE)/VLOOKUP($A7, Data!$A$2:$Q$54, 3, FALSE)</f>
        <v>0.13285305284416882</v>
      </c>
      <c r="D7" s="16">
        <f>VLOOKUP($A7, Data!$A$2:$Q$54, 12, FALSE)/VLOOKUP($A7, Data!$A$2:$Q$54, 8, FALSE)</f>
        <v>50.503563223544298</v>
      </c>
      <c r="E7" s="29"/>
      <c r="F7" s="62">
        <f>VLOOKUP($A7, Data!$A$2:$Q$54, 11, FALSE)/VLOOKUP($A7, Data!$A$2:$Q$54, 8, FALSE)</f>
        <v>5.4055441654391405E-2</v>
      </c>
      <c r="G7" s="29"/>
      <c r="H7" s="15">
        <f>VLOOKUP($A7, Data!$A$2:$Q$54, 12, FALSE)/VLOOKUP($A7, Data!$A$2:$Q$54, 11, FALSE)</f>
        <v>934.29193579517153</v>
      </c>
      <c r="I7" s="62">
        <f>VLOOKUP($A7, Data!$A$2:$Q$54, 11, FALSE)/VLOOKUP($A7, Data!$A$2:$Q$54, 8, FALSE)</f>
        <v>5.4055441654391405E-2</v>
      </c>
      <c r="J7" s="29"/>
      <c r="K7" s="62">
        <f>VLOOKUP($A7, Data!$A$2:$Q$54, 9, FALSE)/VLOOKUP($A7, Data!$A$2:$Q$54, 8, FALSE)</f>
        <v>0.4511952219571535</v>
      </c>
      <c r="L7" s="29"/>
      <c r="M7" s="62">
        <f>VLOOKUP($A7, Data!$A$2:$Q$54, 10, FALSE)/VLOOKUP($A7, Data!$A$2:$Q$54, 9, FALSE)</f>
        <v>0.22010313727894587</v>
      </c>
      <c r="N7" s="36"/>
      <c r="O7" s="72">
        <f>VLOOKUP($A7, Data!$A$2:$Q$54, 11, FALSE)/VLOOKUP($A7, Data!$A$2:$Q$54, 10, FALSE)</f>
        <v>0.5443129854624551</v>
      </c>
    </row>
    <row r="8" spans="1:15" x14ac:dyDescent="0.25">
      <c r="A8" s="55" t="s">
        <v>87</v>
      </c>
      <c r="B8" s="60" t="s">
        <v>88</v>
      </c>
      <c r="C8" s="76">
        <f>VLOOKUP($A8, Data!$A$2:$Q$54, 8, FALSE)/VLOOKUP($A8, Data!$A$2:$Q$54, 3, FALSE)</f>
        <v>0.14008698695692168</v>
      </c>
      <c r="D8" s="16">
        <f>VLOOKUP($A8, Data!$A$2:$Q$54, 12, FALSE)/VLOOKUP($A8, Data!$A$2:$Q$54, 8, FALSE)</f>
        <v>42.146407496750356</v>
      </c>
      <c r="E8" s="29"/>
      <c r="F8" s="62">
        <f>VLOOKUP($A8, Data!$A$2:$Q$54, 11, FALSE)/VLOOKUP($A8, Data!$A$2:$Q$54, 8, FALSE)</f>
        <v>2.5753335367660456E-2</v>
      </c>
      <c r="G8" s="29"/>
      <c r="H8" s="15">
        <f>VLOOKUP($A8, Data!$A$2:$Q$54, 12, FALSE)/VLOOKUP($A8, Data!$A$2:$Q$54, 11, FALSE)</f>
        <v>1636.5417098429655</v>
      </c>
      <c r="I8" s="62">
        <f>VLOOKUP($A8, Data!$A$2:$Q$54, 11, FALSE)/VLOOKUP($A8, Data!$A$2:$Q$54, 8, FALSE)</f>
        <v>2.5753335367660456E-2</v>
      </c>
      <c r="J8" s="29"/>
      <c r="K8" s="62">
        <f>VLOOKUP($A8, Data!$A$2:$Q$54, 9, FALSE)/VLOOKUP($A8, Data!$A$2:$Q$54, 8, FALSE)</f>
        <v>0.5584843141253284</v>
      </c>
      <c r="L8" s="29"/>
      <c r="M8" s="62">
        <f>VLOOKUP($A8, Data!$A$2:$Q$54, 10, FALSE)/VLOOKUP($A8, Data!$A$2:$Q$54, 9, FALSE)</f>
        <v>0.11446411785500619</v>
      </c>
      <c r="N8" s="36"/>
      <c r="O8" s="72">
        <f>VLOOKUP($A8, Data!$A$2:$Q$54, 11, FALSE)/VLOOKUP($A8, Data!$A$2:$Q$54, 10, FALSE)</f>
        <v>0.4028590626993076</v>
      </c>
    </row>
    <row r="9" spans="1:15" x14ac:dyDescent="0.25">
      <c r="A9" s="55" t="s">
        <v>11</v>
      </c>
      <c r="B9" s="60" t="s">
        <v>12</v>
      </c>
      <c r="C9" s="76">
        <f>VLOOKUP($A9, Data!$A$2:$Q$54, 8, FALSE)/VLOOKUP($A9, Data!$A$2:$Q$54, 3, FALSE)</f>
        <v>0.15805467160055017</v>
      </c>
      <c r="D9" s="16">
        <f>VLOOKUP($A9, Data!$A$2:$Q$54, 12, FALSE)/VLOOKUP($A9, Data!$A$2:$Q$54, 8, FALSE)</f>
        <v>33.184780213624315</v>
      </c>
      <c r="E9" s="29"/>
      <c r="F9" s="62">
        <f>VLOOKUP($A9, Data!$A$2:$Q$54, 11, FALSE)/VLOOKUP($A9, Data!$A$2:$Q$54, 8, FALSE)</f>
        <v>3.2370421330486045E-2</v>
      </c>
      <c r="G9" s="29"/>
      <c r="H9" s="15">
        <f>VLOOKUP($A9, Data!$A$2:$Q$54, 12, FALSE)/VLOOKUP($A9, Data!$A$2:$Q$54, 11, FALSE)</f>
        <v>1025.1575002630973</v>
      </c>
      <c r="I9" s="62">
        <f>VLOOKUP($A9, Data!$A$2:$Q$54, 11, FALSE)/VLOOKUP($A9, Data!$A$2:$Q$54, 8, FALSE)</f>
        <v>3.2370421330486045E-2</v>
      </c>
      <c r="J9" s="29"/>
      <c r="K9" s="62">
        <f>VLOOKUP($A9, Data!$A$2:$Q$54, 9, FALSE)/VLOOKUP($A9, Data!$A$2:$Q$54, 8, FALSE)</f>
        <v>0.46866301447850978</v>
      </c>
      <c r="L9" s="29"/>
      <c r="M9" s="62">
        <f>VLOOKUP($A9, Data!$A$2:$Q$54, 10, FALSE)/VLOOKUP($A9, Data!$A$2:$Q$54, 9, FALSE)</f>
        <v>0.18449968988459173</v>
      </c>
      <c r="N9" s="36"/>
      <c r="O9" s="72">
        <f>VLOOKUP($A9, Data!$A$2:$Q$54, 11, FALSE)/VLOOKUP($A9, Data!$A$2:$Q$54, 10, FALSE)</f>
        <v>0.37436223381991895</v>
      </c>
    </row>
    <row r="10" spans="1:15" x14ac:dyDescent="0.25">
      <c r="A10" s="55" t="s">
        <v>41</v>
      </c>
      <c r="B10" s="60" t="s">
        <v>42</v>
      </c>
      <c r="C10" s="76">
        <f>VLOOKUP($A10, Data!$A$2:$Q$54, 8, FALSE)/VLOOKUP($A10, Data!$A$2:$Q$54, 3, FALSE)</f>
        <v>0.13641307573591208</v>
      </c>
      <c r="D10" s="16">
        <f>VLOOKUP($A10, Data!$A$2:$Q$54, 12, FALSE)/VLOOKUP($A10, Data!$A$2:$Q$54, 8, FALSE)</f>
        <v>62.524624034691911</v>
      </c>
      <c r="E10" s="29"/>
      <c r="F10" s="62">
        <f>VLOOKUP($A10, Data!$A$2:$Q$54, 11, FALSE)/VLOOKUP($A10, Data!$A$2:$Q$54, 8, FALSE)</f>
        <v>5.045217154237782E-2</v>
      </c>
      <c r="G10" s="29"/>
      <c r="H10" s="15">
        <f>VLOOKUP($A10, Data!$A$2:$Q$54, 12, FALSE)/VLOOKUP($A10, Data!$A$2:$Q$54, 11, FALSE)</f>
        <v>1239.2850916669406</v>
      </c>
      <c r="I10" s="62">
        <f>VLOOKUP($A10, Data!$A$2:$Q$54, 11, FALSE)/VLOOKUP($A10, Data!$A$2:$Q$54, 8, FALSE)</f>
        <v>5.045217154237782E-2</v>
      </c>
      <c r="J10" s="29"/>
      <c r="K10" s="62">
        <f>VLOOKUP($A10, Data!$A$2:$Q$54, 9, FALSE)/VLOOKUP($A10, Data!$A$2:$Q$54, 8, FALSE)</f>
        <v>0.47876721641136627</v>
      </c>
      <c r="L10" s="29"/>
      <c r="M10" s="62">
        <f>VLOOKUP($A10, Data!$A$2:$Q$54, 10, FALSE)/VLOOKUP($A10, Data!$A$2:$Q$54, 9, FALSE)</f>
        <v>0.17273023479044702</v>
      </c>
      <c r="N10" s="36"/>
      <c r="O10" s="72">
        <f>VLOOKUP($A10, Data!$A$2:$Q$54, 11, FALSE)/VLOOKUP($A10, Data!$A$2:$Q$54, 10, FALSE)</f>
        <v>0.61008043264935941</v>
      </c>
    </row>
    <row r="11" spans="1:15" x14ac:dyDescent="0.25">
      <c r="A11" s="55" t="s">
        <v>37</v>
      </c>
      <c r="B11" s="60" t="s">
        <v>38</v>
      </c>
      <c r="C11" s="76">
        <f>VLOOKUP($A11, Data!$A$2:$Q$54, 8, FALSE)/VLOOKUP($A11, Data!$A$2:$Q$54, 3, FALSE)</f>
        <v>0.14638517281847818</v>
      </c>
      <c r="D11" s="16">
        <f>VLOOKUP($A11, Data!$A$2:$Q$54, 12, FALSE)/VLOOKUP($A11, Data!$A$2:$Q$54, 8, FALSE)</f>
        <v>27.131587939706037</v>
      </c>
      <c r="E11" s="29"/>
      <c r="F11" s="62">
        <f>VLOOKUP($A11, Data!$A$2:$Q$54, 11, FALSE)/VLOOKUP($A11, Data!$A$2:$Q$54, 8, FALSE)</f>
        <v>1.5888442571982436E-2</v>
      </c>
      <c r="G11" s="29"/>
      <c r="H11" s="15">
        <f>VLOOKUP($A11, Data!$A$2:$Q$54, 12, FALSE)/VLOOKUP($A11, Data!$A$2:$Q$54, 11, FALSE)</f>
        <v>1707.630424869312</v>
      </c>
      <c r="I11" s="62">
        <f>VLOOKUP($A11, Data!$A$2:$Q$54, 11, FALSE)/VLOOKUP($A11, Data!$A$2:$Q$54, 8, FALSE)</f>
        <v>1.5888442571982436E-2</v>
      </c>
      <c r="J11" s="29"/>
      <c r="K11" s="62">
        <f>VLOOKUP($A11, Data!$A$2:$Q$54, 9, FALSE)/VLOOKUP($A11, Data!$A$2:$Q$54, 8, FALSE)</f>
        <v>0.6376362830296034</v>
      </c>
      <c r="L11" s="29"/>
      <c r="M11" s="62">
        <f>VLOOKUP($A11, Data!$A$2:$Q$54, 10, FALSE)/VLOOKUP($A11, Data!$A$2:$Q$54, 9, FALSE)</f>
        <v>5.8231858191470434E-2</v>
      </c>
      <c r="N11" s="36"/>
      <c r="O11" s="72">
        <f>VLOOKUP($A11, Data!$A$2:$Q$54, 11, FALSE)/VLOOKUP($A11, Data!$A$2:$Q$54, 10, FALSE)</f>
        <v>0.4279052927831799</v>
      </c>
    </row>
    <row r="12" spans="1:15" x14ac:dyDescent="0.25">
      <c r="A12" s="55" t="s">
        <v>23</v>
      </c>
      <c r="B12" s="60" t="s">
        <v>24</v>
      </c>
      <c r="C12" s="76">
        <f>VLOOKUP($A12, Data!$A$2:$Q$54, 8, FALSE)/VLOOKUP($A12, Data!$A$2:$Q$54, 3, FALSE)</f>
        <v>0.17854310135523901</v>
      </c>
      <c r="D12" s="16">
        <f>VLOOKUP($A12, Data!$A$2:$Q$54, 12, FALSE)/VLOOKUP($A12, Data!$A$2:$Q$54, 8, FALSE)</f>
        <v>152.43159527133733</v>
      </c>
      <c r="E12" s="29"/>
      <c r="F12" s="62">
        <f>VLOOKUP($A12, Data!$A$2:$Q$54, 11, FALSE)/VLOOKUP($A12, Data!$A$2:$Q$54, 8, FALSE)</f>
        <v>4.7450675759755229E-2</v>
      </c>
      <c r="G12" s="29"/>
      <c r="H12" s="15">
        <f>VLOOKUP($A12, Data!$A$2:$Q$54, 12, FALSE)/VLOOKUP($A12, Data!$A$2:$Q$54, 11, FALSE)</f>
        <v>3212.4220115031644</v>
      </c>
      <c r="I12" s="62">
        <f>VLOOKUP($A12, Data!$A$2:$Q$54, 11, FALSE)/VLOOKUP($A12, Data!$A$2:$Q$54, 8, FALSE)</f>
        <v>4.7450675759755229E-2</v>
      </c>
      <c r="J12" s="29"/>
      <c r="K12" s="62">
        <f>VLOOKUP($A12, Data!$A$2:$Q$54, 9, FALSE)/VLOOKUP($A12, Data!$A$2:$Q$54, 8, FALSE)</f>
        <v>0.52336872175264926</v>
      </c>
      <c r="L12" s="29"/>
      <c r="M12" s="62">
        <f>VLOOKUP($A12, Data!$A$2:$Q$54, 10, FALSE)/VLOOKUP($A12, Data!$A$2:$Q$54, 9, FALSE)</f>
        <v>0.1618214795951394</v>
      </c>
      <c r="N12" s="36"/>
      <c r="O12" s="72">
        <f>VLOOKUP($A12, Data!$A$2:$Q$54, 11, FALSE)/VLOOKUP($A12, Data!$A$2:$Q$54, 10, FALSE)</f>
        <v>0.56027142065947322</v>
      </c>
    </row>
    <row r="13" spans="1:15" x14ac:dyDescent="0.25">
      <c r="A13" s="55" t="s">
        <v>5</v>
      </c>
      <c r="B13" s="60" t="s">
        <v>6</v>
      </c>
      <c r="C13" s="76">
        <f>VLOOKUP($A13, Data!$A$2:$Q$54, 8, FALSE)/VLOOKUP($A13, Data!$A$2:$Q$54, 3, FALSE)</f>
        <v>0.13365072385511229</v>
      </c>
      <c r="D13" s="16">
        <f>VLOOKUP($A13, Data!$A$2:$Q$54, 12, FALSE)/VLOOKUP($A13, Data!$A$2:$Q$54, 8, FALSE)</f>
        <v>47.177321428911974</v>
      </c>
      <c r="E13" s="29"/>
      <c r="F13" s="62">
        <f>VLOOKUP($A13, Data!$A$2:$Q$54, 11, FALSE)/VLOOKUP($A13, Data!$A$2:$Q$54, 8, FALSE)</f>
        <v>4.4114658545687115E-2</v>
      </c>
      <c r="G13" s="29"/>
      <c r="H13" s="15">
        <f>VLOOKUP($A13, Data!$A$2:$Q$54, 12, FALSE)/VLOOKUP($A13, Data!$A$2:$Q$54, 11, FALSE)</f>
        <v>1069.4250615144856</v>
      </c>
      <c r="I13" s="62">
        <f>VLOOKUP($A13, Data!$A$2:$Q$54, 11, FALSE)/VLOOKUP($A13, Data!$A$2:$Q$54, 8, FALSE)</f>
        <v>4.4114658545687115E-2</v>
      </c>
      <c r="J13" s="29"/>
      <c r="K13" s="62">
        <f>VLOOKUP($A13, Data!$A$2:$Q$54, 9, FALSE)/VLOOKUP($A13, Data!$A$2:$Q$54, 8, FALSE)</f>
        <v>0.49160884227542989</v>
      </c>
      <c r="L13" s="29"/>
      <c r="M13" s="62">
        <f>VLOOKUP($A13, Data!$A$2:$Q$54, 10, FALSE)/VLOOKUP($A13, Data!$A$2:$Q$54, 9, FALSE)</f>
        <v>0.11579323741788669</v>
      </c>
      <c r="N13" s="36"/>
      <c r="O13" s="72">
        <f>VLOOKUP($A13, Data!$A$2:$Q$54, 11, FALSE)/VLOOKUP($A13, Data!$A$2:$Q$54, 10, FALSE)</f>
        <v>0.77496134417889673</v>
      </c>
    </row>
    <row r="14" spans="1:15" x14ac:dyDescent="0.25">
      <c r="A14" s="55" t="s">
        <v>71</v>
      </c>
      <c r="B14" s="60" t="s">
        <v>72</v>
      </c>
      <c r="C14" s="76">
        <f>VLOOKUP($A14, Data!$A$2:$Q$54, 8, FALSE)/VLOOKUP($A14, Data!$A$2:$Q$54, 3, FALSE)</f>
        <v>0.1470596027348354</v>
      </c>
      <c r="D14" s="16">
        <f>VLOOKUP($A14, Data!$A$2:$Q$54, 12, FALSE)/VLOOKUP($A14, Data!$A$2:$Q$54, 8, FALSE)</f>
        <v>40.323006301219976</v>
      </c>
      <c r="E14" s="29"/>
      <c r="F14" s="62">
        <f>VLOOKUP($A14, Data!$A$2:$Q$54, 11, FALSE)/VLOOKUP($A14, Data!$A$2:$Q$54, 8, FALSE)</f>
        <v>3.0279817633198973E-2</v>
      </c>
      <c r="G14" s="29"/>
      <c r="H14" s="15">
        <f>VLOOKUP($A14, Data!$A$2:$Q$54, 12, FALSE)/VLOOKUP($A14, Data!$A$2:$Q$54, 11, FALSE)</f>
        <v>1331.6792983921273</v>
      </c>
      <c r="I14" s="62">
        <f>VLOOKUP($A14, Data!$A$2:$Q$54, 11, FALSE)/VLOOKUP($A14, Data!$A$2:$Q$54, 8, FALSE)</f>
        <v>3.0279817633198973E-2</v>
      </c>
      <c r="J14" s="29"/>
      <c r="K14" s="62">
        <f>VLOOKUP($A14, Data!$A$2:$Q$54, 9, FALSE)/VLOOKUP($A14, Data!$A$2:$Q$54, 8, FALSE)</f>
        <v>0.48971790854001723</v>
      </c>
      <c r="L14" s="29"/>
      <c r="M14" s="62">
        <f>VLOOKUP($A14, Data!$A$2:$Q$54, 10, FALSE)/VLOOKUP($A14, Data!$A$2:$Q$54, 9, FALSE)</f>
        <v>0.15551971272194112</v>
      </c>
      <c r="N14" s="36"/>
      <c r="O14" s="72">
        <f>VLOOKUP($A14, Data!$A$2:$Q$54, 11, FALSE)/VLOOKUP($A14, Data!$A$2:$Q$54, 10, FALSE)</f>
        <v>0.39757752314639944</v>
      </c>
    </row>
    <row r="15" spans="1:15" x14ac:dyDescent="0.25">
      <c r="A15" s="55" t="s">
        <v>67</v>
      </c>
      <c r="B15" s="60" t="s">
        <v>68</v>
      </c>
      <c r="C15" s="76">
        <f>VLOOKUP($A15, Data!$A$2:$Q$54, 8, FALSE)/VLOOKUP($A15, Data!$A$2:$Q$54, 3, FALSE)</f>
        <v>0.15178681698294438</v>
      </c>
      <c r="D15" s="16">
        <f>VLOOKUP($A15, Data!$A$2:$Q$54, 12, FALSE)/VLOOKUP($A15, Data!$A$2:$Q$54, 8, FALSE)</f>
        <v>91.808849099467054</v>
      </c>
      <c r="E15" s="29"/>
      <c r="F15" s="62">
        <f>VLOOKUP($A15, Data!$A$2:$Q$54, 11, FALSE)/VLOOKUP($A15, Data!$A$2:$Q$54, 8, FALSE)</f>
        <v>5.2158094722124237E-2</v>
      </c>
      <c r="G15" s="29"/>
      <c r="H15" s="15">
        <f>VLOOKUP($A15, Data!$A$2:$Q$54, 12, FALSE)/VLOOKUP($A15, Data!$A$2:$Q$54, 11, FALSE)</f>
        <v>1760.2032740763418</v>
      </c>
      <c r="I15" s="62">
        <f>VLOOKUP($A15, Data!$A$2:$Q$54, 11, FALSE)/VLOOKUP($A15, Data!$A$2:$Q$54, 8, FALSE)</f>
        <v>5.2158094722124237E-2</v>
      </c>
      <c r="J15" s="29"/>
      <c r="K15" s="62">
        <f>VLOOKUP($A15, Data!$A$2:$Q$54, 9, FALSE)/VLOOKUP($A15, Data!$A$2:$Q$54, 8, FALSE)</f>
        <v>0.52460828803793957</v>
      </c>
      <c r="L15" s="29"/>
      <c r="M15" s="62">
        <f>VLOOKUP($A15, Data!$A$2:$Q$54, 10, FALSE)/VLOOKUP($A15, Data!$A$2:$Q$54, 9, FALSE)</f>
        <v>0.14622810879238921</v>
      </c>
      <c r="N15" s="36"/>
      <c r="O15" s="72">
        <f>VLOOKUP($A15, Data!$A$2:$Q$54, 11, FALSE)/VLOOKUP($A15, Data!$A$2:$Q$54, 10, FALSE)</f>
        <v>0.67991669942952915</v>
      </c>
    </row>
    <row r="16" spans="1:15" x14ac:dyDescent="0.25">
      <c r="A16" s="55" t="s">
        <v>85</v>
      </c>
      <c r="B16" s="60" t="s">
        <v>86</v>
      </c>
      <c r="C16" s="76">
        <f>VLOOKUP($A16, Data!$A$2:$Q$54, 8, FALSE)/VLOOKUP($A16, Data!$A$2:$Q$54, 3, FALSE)</f>
        <v>0.14085254286398385</v>
      </c>
      <c r="D16" s="16">
        <f>VLOOKUP($A16, Data!$A$2:$Q$54, 12, FALSE)/VLOOKUP($A16, Data!$A$2:$Q$54, 8, FALSE)</f>
        <v>39.157001781874264</v>
      </c>
      <c r="E16" s="29"/>
      <c r="F16" s="62">
        <f>VLOOKUP($A16, Data!$A$2:$Q$54, 11, FALSE)/VLOOKUP($A16, Data!$A$2:$Q$54, 8, FALSE)</f>
        <v>3.2719474815298022E-2</v>
      </c>
      <c r="G16" s="29"/>
      <c r="H16" s="15">
        <f>VLOOKUP($A16, Data!$A$2:$Q$54, 12, FALSE)/VLOOKUP($A16, Data!$A$2:$Q$54, 11, FALSE)</f>
        <v>1196.749092181833</v>
      </c>
      <c r="I16" s="62">
        <f>VLOOKUP($A16, Data!$A$2:$Q$54, 11, FALSE)/VLOOKUP($A16, Data!$A$2:$Q$54, 8, FALSE)</f>
        <v>3.2719474815298022E-2</v>
      </c>
      <c r="J16" s="29"/>
      <c r="K16" s="62">
        <f>VLOOKUP($A16, Data!$A$2:$Q$54, 9, FALSE)/VLOOKUP($A16, Data!$A$2:$Q$54, 8, FALSE)</f>
        <v>0.49200423320682546</v>
      </c>
      <c r="L16" s="29"/>
      <c r="M16" s="62">
        <f>VLOOKUP($A16, Data!$A$2:$Q$54, 10, FALSE)/VLOOKUP($A16, Data!$A$2:$Q$54, 9, FALSE)</f>
        <v>0.1958672537116439</v>
      </c>
      <c r="N16" s="36"/>
      <c r="O16" s="72">
        <f>VLOOKUP($A16, Data!$A$2:$Q$54, 11, FALSE)/VLOOKUP($A16, Data!$A$2:$Q$54, 10, FALSE)</f>
        <v>0.33952804330354303</v>
      </c>
    </row>
    <row r="17" spans="1:15" x14ac:dyDescent="0.25">
      <c r="A17" s="55" t="s">
        <v>9</v>
      </c>
      <c r="B17" s="60" t="s">
        <v>10</v>
      </c>
      <c r="C17" s="76">
        <f>VLOOKUP($A17, Data!$A$2:$Q$54, 8, FALSE)/VLOOKUP($A17, Data!$A$2:$Q$54, 3, FALSE)</f>
        <v>0.13834127436013566</v>
      </c>
      <c r="D17" s="16">
        <f>VLOOKUP($A17, Data!$A$2:$Q$54, 12, FALSE)/VLOOKUP($A17, Data!$A$2:$Q$54, 8, FALSE)</f>
        <v>67.222560660900896</v>
      </c>
      <c r="E17" s="29"/>
      <c r="F17" s="62">
        <f>VLOOKUP($A17, Data!$A$2:$Q$54, 11, FALSE)/VLOOKUP($A17, Data!$A$2:$Q$54, 8, FALSE)</f>
        <v>2.857499200672713E-2</v>
      </c>
      <c r="G17" s="29"/>
      <c r="H17" s="15">
        <f>VLOOKUP($A17, Data!$A$2:$Q$54, 12, FALSE)/VLOOKUP($A17, Data!$A$2:$Q$54, 11, FALSE)</f>
        <v>2352.4962192491726</v>
      </c>
      <c r="I17" s="62">
        <f>VLOOKUP($A17, Data!$A$2:$Q$54, 11, FALSE)/VLOOKUP($A17, Data!$A$2:$Q$54, 8, FALSE)</f>
        <v>2.857499200672713E-2</v>
      </c>
      <c r="J17" s="29"/>
      <c r="K17" s="62">
        <f>VLOOKUP($A17, Data!$A$2:$Q$54, 9, FALSE)/VLOOKUP($A17, Data!$A$2:$Q$54, 8, FALSE)</f>
        <v>0.55280889721465465</v>
      </c>
      <c r="L17" s="29"/>
      <c r="M17" s="62">
        <f>VLOOKUP($A17, Data!$A$2:$Q$54, 10, FALSE)/VLOOKUP($A17, Data!$A$2:$Q$54, 9, FALSE)</f>
        <v>0.14882049048734999</v>
      </c>
      <c r="N17" s="36"/>
      <c r="O17" s="72">
        <f>VLOOKUP($A17, Data!$A$2:$Q$54, 11, FALSE)/VLOOKUP($A17, Data!$A$2:$Q$54, 10, FALSE)</f>
        <v>0.34733485094819333</v>
      </c>
    </row>
    <row r="18" spans="1:15" x14ac:dyDescent="0.25">
      <c r="A18" s="55" t="s">
        <v>55</v>
      </c>
      <c r="B18" s="60" t="s">
        <v>56</v>
      </c>
      <c r="C18" s="76">
        <f>VLOOKUP($A18, Data!$A$2:$Q$54, 8, FALSE)/VLOOKUP($A18, Data!$A$2:$Q$54, 3, FALSE)</f>
        <v>0.14615457590601222</v>
      </c>
      <c r="D18" s="16">
        <f>VLOOKUP($A18, Data!$A$2:$Q$54, 12, FALSE)/VLOOKUP($A18, Data!$A$2:$Q$54, 8, FALSE)</f>
        <v>29.804831229400598</v>
      </c>
      <c r="E18" s="29"/>
      <c r="F18" s="62">
        <f>VLOOKUP($A18, Data!$A$2:$Q$54, 11, FALSE)/VLOOKUP($A18, Data!$A$2:$Q$54, 8, FALSE)</f>
        <v>2.1322326303752987E-2</v>
      </c>
      <c r="G18" s="29"/>
      <c r="H18" s="15">
        <f>VLOOKUP($A18, Data!$A$2:$Q$54, 12, FALSE)/VLOOKUP($A18, Data!$A$2:$Q$54, 11, FALSE)</f>
        <v>1397.8226767946321</v>
      </c>
      <c r="I18" s="62">
        <f>VLOOKUP($A18, Data!$A$2:$Q$54, 11, FALSE)/VLOOKUP($A18, Data!$A$2:$Q$54, 8, FALSE)</f>
        <v>2.1322326303752987E-2</v>
      </c>
      <c r="J18" s="29"/>
      <c r="K18" s="62">
        <f>VLOOKUP($A18, Data!$A$2:$Q$54, 9, FALSE)/VLOOKUP($A18, Data!$A$2:$Q$54, 8, FALSE)</f>
        <v>0.55176763576817167</v>
      </c>
      <c r="L18" s="29"/>
      <c r="M18" s="62">
        <f>VLOOKUP($A18, Data!$A$2:$Q$54, 10, FALSE)/VLOOKUP($A18, Data!$A$2:$Q$54, 9, FALSE)</f>
        <v>6.9833506097471243E-2</v>
      </c>
      <c r="N18" s="36"/>
      <c r="O18" s="72">
        <f>VLOOKUP($A18, Data!$A$2:$Q$54, 11, FALSE)/VLOOKUP($A18, Data!$A$2:$Q$54, 10, FALSE)</f>
        <v>0.5533686037654646</v>
      </c>
    </row>
    <row r="19" spans="1:15" x14ac:dyDescent="0.25">
      <c r="A19" s="55" t="s">
        <v>43</v>
      </c>
      <c r="B19" s="60" t="s">
        <v>44</v>
      </c>
      <c r="C19" s="76">
        <f>VLOOKUP($A19, Data!$A$2:$Q$54, 8, FALSE)/VLOOKUP($A19, Data!$A$2:$Q$54, 3, FALSE)</f>
        <v>0.15581086051235887</v>
      </c>
      <c r="D19" s="16">
        <f>VLOOKUP($A19, Data!$A$2:$Q$54, 12, FALSE)/VLOOKUP($A19, Data!$A$2:$Q$54, 8, FALSE)</f>
        <v>25.384634896795163</v>
      </c>
      <c r="E19" s="29"/>
      <c r="F19" s="62">
        <f>VLOOKUP($A19, Data!$A$2:$Q$54, 11, FALSE)/VLOOKUP($A19, Data!$A$2:$Q$54, 8, FALSE)</f>
        <v>2.6196541714947851E-2</v>
      </c>
      <c r="G19" s="29"/>
      <c r="H19" s="15">
        <f>VLOOKUP($A19, Data!$A$2:$Q$54, 12, FALSE)/VLOOKUP($A19, Data!$A$2:$Q$54, 11, FALSE)</f>
        <v>969.007099219917</v>
      </c>
      <c r="I19" s="62">
        <f>VLOOKUP($A19, Data!$A$2:$Q$54, 11, FALSE)/VLOOKUP($A19, Data!$A$2:$Q$54, 8, FALSE)</f>
        <v>2.6196541714947851E-2</v>
      </c>
      <c r="J19" s="29"/>
      <c r="K19" s="62">
        <f>VLOOKUP($A19, Data!$A$2:$Q$54, 9, FALSE)/VLOOKUP($A19, Data!$A$2:$Q$54, 8, FALSE)</f>
        <v>0.54672897220908978</v>
      </c>
      <c r="L19" s="29"/>
      <c r="M19" s="62">
        <f>VLOOKUP($A19, Data!$A$2:$Q$54, 10, FALSE)/VLOOKUP($A19, Data!$A$2:$Q$54, 9, FALSE)</f>
        <v>7.1296780444299129E-2</v>
      </c>
      <c r="N19" s="36"/>
      <c r="O19" s="72">
        <f>VLOOKUP($A19, Data!$A$2:$Q$54, 11, FALSE)/VLOOKUP($A19, Data!$A$2:$Q$54, 10, FALSE)</f>
        <v>0.67205057214237374</v>
      </c>
    </row>
    <row r="20" spans="1:15" x14ac:dyDescent="0.25">
      <c r="A20" s="55" t="s">
        <v>91</v>
      </c>
      <c r="B20" s="60" t="s">
        <v>92</v>
      </c>
      <c r="C20" s="76">
        <f>VLOOKUP($A20, Data!$A$2:$Q$54, 8, FALSE)/VLOOKUP($A20, Data!$A$2:$Q$54, 3, FALSE)</f>
        <v>0.10683143216754223</v>
      </c>
      <c r="D20" s="16">
        <f>VLOOKUP($A20, Data!$A$2:$Q$54, 12, FALSE)/VLOOKUP($A20, Data!$A$2:$Q$54, 8, FALSE)</f>
        <v>136.60527771580135</v>
      </c>
      <c r="E20" s="29"/>
      <c r="F20" s="62">
        <f>VLOOKUP($A20, Data!$A$2:$Q$54, 11, FALSE)/VLOOKUP($A20, Data!$A$2:$Q$54, 8, FALSE)</f>
        <v>5.9987237887467695E-2</v>
      </c>
      <c r="G20" s="29"/>
      <c r="H20" s="15">
        <f>VLOOKUP($A20, Data!$A$2:$Q$54, 12, FALSE)/VLOOKUP($A20, Data!$A$2:$Q$54, 11, FALSE)</f>
        <v>2277.2390016033792</v>
      </c>
      <c r="I20" s="62">
        <f>VLOOKUP($A20, Data!$A$2:$Q$54, 11, FALSE)/VLOOKUP($A20, Data!$A$2:$Q$54, 8, FALSE)</f>
        <v>5.9987237887467695E-2</v>
      </c>
      <c r="J20" s="29"/>
      <c r="K20" s="62">
        <f>VLOOKUP($A20, Data!$A$2:$Q$54, 9, FALSE)/VLOOKUP($A20, Data!$A$2:$Q$54, 8, FALSE)</f>
        <v>0.53065599261112162</v>
      </c>
      <c r="L20" s="29"/>
      <c r="M20" s="62">
        <f>VLOOKUP($A20, Data!$A$2:$Q$54, 10, FALSE)/VLOOKUP($A20, Data!$A$2:$Q$54, 9, FALSE)</f>
        <v>0.20676080433682281</v>
      </c>
      <c r="N20" s="36"/>
      <c r="O20" s="72">
        <f>VLOOKUP($A20, Data!$A$2:$Q$54, 11, FALSE)/VLOOKUP($A20, Data!$A$2:$Q$54, 10, FALSE)</f>
        <v>0.54673588446752686</v>
      </c>
    </row>
    <row r="21" spans="1:15" x14ac:dyDescent="0.25">
      <c r="A21" s="55" t="s">
        <v>101</v>
      </c>
      <c r="B21" s="60" t="s">
        <v>102</v>
      </c>
      <c r="C21" s="76">
        <f>VLOOKUP($A21, Data!$A$2:$Q$54, 8, FALSE)/VLOOKUP($A21, Data!$A$2:$Q$54, 3, FALSE)</f>
        <v>0.15054554131490133</v>
      </c>
      <c r="D21" s="16">
        <f>VLOOKUP($A21, Data!$A$2:$Q$54, 12, FALSE)/VLOOKUP($A21, Data!$A$2:$Q$54, 8, FALSE)</f>
        <v>28.640561981404513</v>
      </c>
      <c r="E21" s="29"/>
      <c r="F21" s="62">
        <f>VLOOKUP($A21, Data!$A$2:$Q$54, 11, FALSE)/VLOOKUP($A21, Data!$A$2:$Q$54, 8, FALSE)</f>
        <v>4.1437154766757939E-2</v>
      </c>
      <c r="G21" s="29"/>
      <c r="H21" s="15">
        <f>VLOOKUP($A21, Data!$A$2:$Q$54, 12, FALSE)/VLOOKUP($A21, Data!$A$2:$Q$54, 11, FALSE)</f>
        <v>691.18070829469173</v>
      </c>
      <c r="I21" s="62">
        <f>VLOOKUP($A21, Data!$A$2:$Q$54, 11, FALSE)/VLOOKUP($A21, Data!$A$2:$Q$54, 8, FALSE)</f>
        <v>4.1437154766757939E-2</v>
      </c>
      <c r="J21" s="29"/>
      <c r="K21" s="62">
        <f>VLOOKUP($A21, Data!$A$2:$Q$54, 9, FALSE)/VLOOKUP($A21, Data!$A$2:$Q$54, 8, FALSE)</f>
        <v>0.49828216014447074</v>
      </c>
      <c r="L21" s="29"/>
      <c r="M21" s="62">
        <f>VLOOKUP($A21, Data!$A$2:$Q$54, 10, FALSE)/VLOOKUP($A21, Data!$A$2:$Q$54, 9, FALSE)</f>
        <v>0.16359266186295274</v>
      </c>
      <c r="N21" s="36"/>
      <c r="O21" s="72">
        <f>VLOOKUP($A21, Data!$A$2:$Q$54, 11, FALSE)/VLOOKUP($A21, Data!$A$2:$Q$54, 10, FALSE)</f>
        <v>0.50833588611189362</v>
      </c>
    </row>
    <row r="22" spans="1:15" x14ac:dyDescent="0.25">
      <c r="A22" s="55" t="s">
        <v>25</v>
      </c>
      <c r="B22" s="60" t="s">
        <v>26</v>
      </c>
      <c r="C22" s="76">
        <f>VLOOKUP($A22, Data!$A$2:$Q$54, 8, FALSE)/VLOOKUP($A22, Data!$A$2:$Q$54, 3, FALSE)</f>
        <v>0.11149481374222844</v>
      </c>
      <c r="D22" s="16">
        <f>VLOOKUP($A22, Data!$A$2:$Q$54, 12, FALSE)/VLOOKUP($A22, Data!$A$2:$Q$54, 8, FALSE)</f>
        <v>74.746703679374392</v>
      </c>
      <c r="E22" s="29"/>
      <c r="F22" s="62">
        <f>VLOOKUP($A22, Data!$A$2:$Q$54, 11, FALSE)/VLOOKUP($A22, Data!$A$2:$Q$54, 8, FALSE)</f>
        <v>4.5257037129872314E-2</v>
      </c>
      <c r="G22" s="29"/>
      <c r="H22" s="15">
        <f>VLOOKUP($A22, Data!$A$2:$Q$54, 12, FALSE)/VLOOKUP($A22, Data!$A$2:$Q$54, 11, FALSE)</f>
        <v>1651.604002817877</v>
      </c>
      <c r="I22" s="62">
        <f>VLOOKUP($A22, Data!$A$2:$Q$54, 11, FALSE)/VLOOKUP($A22, Data!$A$2:$Q$54, 8, FALSE)</f>
        <v>4.5257037129872314E-2</v>
      </c>
      <c r="J22" s="29"/>
      <c r="K22" s="62">
        <f>VLOOKUP($A22, Data!$A$2:$Q$54, 9, FALSE)/VLOOKUP($A22, Data!$A$2:$Q$54, 8, FALSE)</f>
        <v>0.54601773100599549</v>
      </c>
      <c r="L22" s="29"/>
      <c r="M22" s="62">
        <f>VLOOKUP($A22, Data!$A$2:$Q$54, 10, FALSE)/VLOOKUP($A22, Data!$A$2:$Q$54, 9, FALSE)</f>
        <v>9.6384686931549876E-2</v>
      </c>
      <c r="N22" s="36"/>
      <c r="O22" s="72">
        <f>VLOOKUP($A22, Data!$A$2:$Q$54, 11, FALSE)/VLOOKUP($A22, Data!$A$2:$Q$54, 10, FALSE)</f>
        <v>0.85994629822427315</v>
      </c>
    </row>
    <row r="23" spans="1:15" x14ac:dyDescent="0.25">
      <c r="A23" s="55" t="s">
        <v>93</v>
      </c>
      <c r="B23" s="60" t="s">
        <v>94</v>
      </c>
      <c r="C23" s="76">
        <f>VLOOKUP($A23, Data!$A$2:$Q$54, 8, FALSE)/VLOOKUP($A23, Data!$A$2:$Q$54, 3, FALSE)</f>
        <v>9.6314515065779455E-2</v>
      </c>
      <c r="D23" s="16">
        <f>VLOOKUP($A23, Data!$A$2:$Q$54, 12, FALSE)/VLOOKUP($A23, Data!$A$2:$Q$54, 8, FALSE)</f>
        <v>42.220338591255903</v>
      </c>
      <c r="E23" s="29"/>
      <c r="F23" s="62">
        <f>VLOOKUP($A23, Data!$A$2:$Q$54, 11, FALSE)/VLOOKUP($A23, Data!$A$2:$Q$54, 8, FALSE)</f>
        <v>1.7031202937292458E-2</v>
      </c>
      <c r="G23" s="29"/>
      <c r="H23" s="15">
        <f>VLOOKUP($A23, Data!$A$2:$Q$54, 12, FALSE)/VLOOKUP($A23, Data!$A$2:$Q$54, 11, FALSE)</f>
        <v>2478.9992079072658</v>
      </c>
      <c r="I23" s="62">
        <f>VLOOKUP($A23, Data!$A$2:$Q$54, 11, FALSE)/VLOOKUP($A23, Data!$A$2:$Q$54, 8, FALSE)</f>
        <v>1.7031202937292458E-2</v>
      </c>
      <c r="J23" s="29"/>
      <c r="K23" s="62">
        <f>VLOOKUP($A23, Data!$A$2:$Q$54, 9, FALSE)/VLOOKUP($A23, Data!$A$2:$Q$54, 8, FALSE)</f>
        <v>0.57970492122789807</v>
      </c>
      <c r="L23" s="29"/>
      <c r="M23" s="62">
        <f>VLOOKUP($A23, Data!$A$2:$Q$54, 10, FALSE)/VLOOKUP($A23, Data!$A$2:$Q$54, 9, FALSE)</f>
        <v>0.11050388342609645</v>
      </c>
      <c r="N23" s="36"/>
      <c r="O23" s="72">
        <f>VLOOKUP($A23, Data!$A$2:$Q$54, 11, FALSE)/VLOOKUP($A23, Data!$A$2:$Q$54, 10, FALSE)</f>
        <v>0.26586477223658511</v>
      </c>
    </row>
    <row r="24" spans="1:15" x14ac:dyDescent="0.25">
      <c r="A24" s="55" t="s">
        <v>33</v>
      </c>
      <c r="B24" s="60" t="s">
        <v>34</v>
      </c>
      <c r="C24" s="76">
        <f>VLOOKUP($A24, Data!$A$2:$Q$54, 8, FALSE)/VLOOKUP($A24, Data!$A$2:$Q$54, 3, FALSE)</f>
        <v>0.14530695768461072</v>
      </c>
      <c r="D24" s="16">
        <f>VLOOKUP($A24, Data!$A$2:$Q$54, 12, FALSE)/VLOOKUP($A24, Data!$A$2:$Q$54, 8, FALSE)</f>
        <v>20.272820577156065</v>
      </c>
      <c r="E24" s="29"/>
      <c r="F24" s="62">
        <f>VLOOKUP($A24, Data!$A$2:$Q$54, 11, FALSE)/VLOOKUP($A24, Data!$A$2:$Q$54, 8, FALSE)</f>
        <v>1.3854702968418849E-2</v>
      </c>
      <c r="G24" s="29"/>
      <c r="H24" s="15">
        <f>VLOOKUP($A24, Data!$A$2:$Q$54, 12, FALSE)/VLOOKUP($A24, Data!$A$2:$Q$54, 11, FALSE)</f>
        <v>1463.2446919552888</v>
      </c>
      <c r="I24" s="62">
        <f>VLOOKUP($A24, Data!$A$2:$Q$54, 11, FALSE)/VLOOKUP($A24, Data!$A$2:$Q$54, 8, FALSE)</f>
        <v>1.3854702968418849E-2</v>
      </c>
      <c r="J24" s="29"/>
      <c r="K24" s="62">
        <f>VLOOKUP($A24, Data!$A$2:$Q$54, 9, FALSE)/VLOOKUP($A24, Data!$A$2:$Q$54, 8, FALSE)</f>
        <v>0.5396748648426305</v>
      </c>
      <c r="L24" s="29"/>
      <c r="M24" s="62">
        <f>VLOOKUP($A24, Data!$A$2:$Q$54, 10, FALSE)/VLOOKUP($A24, Data!$A$2:$Q$54, 9, FALSE)</f>
        <v>7.2178825561365734E-2</v>
      </c>
      <c r="N24" s="36"/>
      <c r="O24" s="72">
        <f>VLOOKUP($A24, Data!$A$2:$Q$54, 11, FALSE)/VLOOKUP($A24, Data!$A$2:$Q$54, 10, FALSE)</f>
        <v>0.35567653678160743</v>
      </c>
    </row>
    <row r="25" spans="1:15" x14ac:dyDescent="0.25">
      <c r="A25" s="55" t="s">
        <v>35</v>
      </c>
      <c r="B25" s="60" t="s">
        <v>36</v>
      </c>
      <c r="C25" s="76">
        <f>VLOOKUP($A25, Data!$A$2:$Q$54, 8, FALSE)/VLOOKUP($A25, Data!$A$2:$Q$54, 3, FALSE)</f>
        <v>0.13679596540657146</v>
      </c>
      <c r="D25" s="16">
        <f>VLOOKUP($A25, Data!$A$2:$Q$54, 12, FALSE)/VLOOKUP($A25, Data!$A$2:$Q$54, 8, FALSE)</f>
        <v>24.24480975167678</v>
      </c>
      <c r="E25" s="29"/>
      <c r="F25" s="62">
        <f>VLOOKUP($A25, Data!$A$2:$Q$54, 11, FALSE)/VLOOKUP($A25, Data!$A$2:$Q$54, 8, FALSE)</f>
        <v>1.6239169140841125E-2</v>
      </c>
      <c r="G25" s="29"/>
      <c r="H25" s="15">
        <f>VLOOKUP($A25, Data!$A$2:$Q$54, 12, FALSE)/VLOOKUP($A25, Data!$A$2:$Q$54, 11, FALSE)</f>
        <v>1492.9833873521063</v>
      </c>
      <c r="I25" s="62">
        <f>VLOOKUP($A25, Data!$A$2:$Q$54, 11, FALSE)/VLOOKUP($A25, Data!$A$2:$Q$54, 8, FALSE)</f>
        <v>1.6239169140841125E-2</v>
      </c>
      <c r="J25" s="29"/>
      <c r="K25" s="62">
        <f>VLOOKUP($A25, Data!$A$2:$Q$54, 9, FALSE)/VLOOKUP($A25, Data!$A$2:$Q$54, 8, FALSE)</f>
        <v>0.53817326020373113</v>
      </c>
      <c r="L25" s="29"/>
      <c r="M25" s="62">
        <f>VLOOKUP($A25, Data!$A$2:$Q$54, 10, FALSE)/VLOOKUP($A25, Data!$A$2:$Q$54, 9, FALSE)</f>
        <v>6.9711659454584324E-2</v>
      </c>
      <c r="N25" s="36"/>
      <c r="O25" s="72">
        <f>VLOOKUP($A25, Data!$A$2:$Q$54, 11, FALSE)/VLOOKUP($A25, Data!$A$2:$Q$54, 10, FALSE)</f>
        <v>0.43284885070425938</v>
      </c>
    </row>
    <row r="26" spans="1:15" x14ac:dyDescent="0.25">
      <c r="A26" s="55" t="s">
        <v>59</v>
      </c>
      <c r="B26" s="60" t="s">
        <v>60</v>
      </c>
      <c r="C26" s="76">
        <f>VLOOKUP($A26, Data!$A$2:$Q$54, 8, FALSE)/VLOOKUP($A26, Data!$A$2:$Q$54, 3, FALSE)</f>
        <v>0.13473694790485899</v>
      </c>
      <c r="D26" s="16">
        <f>VLOOKUP($A26, Data!$A$2:$Q$54, 12, FALSE)/VLOOKUP($A26, Data!$A$2:$Q$54, 8, FALSE)</f>
        <v>28.091092475117435</v>
      </c>
      <c r="E26" s="29"/>
      <c r="F26" s="62">
        <f>VLOOKUP($A26, Data!$A$2:$Q$54, 11, FALSE)/VLOOKUP($A26, Data!$A$2:$Q$54, 8, FALSE)</f>
        <v>1.6206437595292677E-2</v>
      </c>
      <c r="G26" s="29"/>
      <c r="H26" s="15">
        <f>VLOOKUP($A26, Data!$A$2:$Q$54, 12, FALSE)/VLOOKUP($A26, Data!$A$2:$Q$54, 11, FALSE)</f>
        <v>1733.3292594343361</v>
      </c>
      <c r="I26" s="62">
        <f>VLOOKUP($A26, Data!$A$2:$Q$54, 11, FALSE)/VLOOKUP($A26, Data!$A$2:$Q$54, 8, FALSE)</f>
        <v>1.6206437595292677E-2</v>
      </c>
      <c r="J26" s="29"/>
      <c r="K26" s="62">
        <f>VLOOKUP($A26, Data!$A$2:$Q$54, 9, FALSE)/VLOOKUP($A26, Data!$A$2:$Q$54, 8, FALSE)</f>
        <v>0.61280149672294915</v>
      </c>
      <c r="L26" s="29"/>
      <c r="M26" s="62">
        <f>VLOOKUP($A26, Data!$A$2:$Q$54, 10, FALSE)/VLOOKUP($A26, Data!$A$2:$Q$54, 9, FALSE)</f>
        <v>7.0980027034631771E-2</v>
      </c>
      <c r="N26" s="36"/>
      <c r="O26" s="72">
        <f>VLOOKUP($A26, Data!$A$2:$Q$54, 11, FALSE)/VLOOKUP($A26, Data!$A$2:$Q$54, 10, FALSE)</f>
        <v>0.37259033360474142</v>
      </c>
    </row>
    <row r="27" spans="1:15" x14ac:dyDescent="0.25">
      <c r="A27" s="55" t="s">
        <v>15</v>
      </c>
      <c r="B27" s="60" t="s">
        <v>16</v>
      </c>
      <c r="C27" s="76">
        <f>VLOOKUP($A27, Data!$A$2:$Q$54, 8, FALSE)/VLOOKUP($A27, Data!$A$2:$Q$54, 3, FALSE)</f>
        <v>0.12183024612736432</v>
      </c>
      <c r="D27" s="16">
        <f>VLOOKUP($A27, Data!$A$2:$Q$54, 12, FALSE)/VLOOKUP($A27, Data!$A$2:$Q$54, 8, FALSE)</f>
        <v>63.743626007325304</v>
      </c>
      <c r="E27" s="29"/>
      <c r="F27" s="62">
        <f>VLOOKUP($A27, Data!$A$2:$Q$54, 11, FALSE)/VLOOKUP($A27, Data!$A$2:$Q$54, 8, FALSE)</f>
        <v>2.5185722006560864E-2</v>
      </c>
      <c r="G27" s="29"/>
      <c r="H27" s="15">
        <f>VLOOKUP($A27, Data!$A$2:$Q$54, 12, FALSE)/VLOOKUP($A27, Data!$A$2:$Q$54, 11, FALSE)</f>
        <v>2530.9429680324483</v>
      </c>
      <c r="I27" s="62">
        <f>VLOOKUP($A27, Data!$A$2:$Q$54, 11, FALSE)/VLOOKUP($A27, Data!$A$2:$Q$54, 8, FALSE)</f>
        <v>2.5185722006560864E-2</v>
      </c>
      <c r="J27" s="29"/>
      <c r="K27" s="62">
        <f>VLOOKUP($A27, Data!$A$2:$Q$54, 9, FALSE)/VLOOKUP($A27, Data!$A$2:$Q$54, 8, FALSE)</f>
        <v>0.58253520160656169</v>
      </c>
      <c r="L27" s="29"/>
      <c r="M27" s="62">
        <f>VLOOKUP($A27, Data!$A$2:$Q$54, 10, FALSE)/VLOOKUP($A27, Data!$A$2:$Q$54, 9, FALSE)</f>
        <v>0.14961920134929685</v>
      </c>
      <c r="N27" s="36"/>
      <c r="O27" s="72">
        <f>VLOOKUP($A27, Data!$A$2:$Q$54, 11, FALSE)/VLOOKUP($A27, Data!$A$2:$Q$54, 10, FALSE)</f>
        <v>0.28896477091773515</v>
      </c>
    </row>
    <row r="28" spans="1:15" x14ac:dyDescent="0.25">
      <c r="A28" s="55" t="s">
        <v>57</v>
      </c>
      <c r="B28" s="60" t="s">
        <v>58</v>
      </c>
      <c r="C28" s="76">
        <f>VLOOKUP($A28, Data!$A$2:$Q$54, 8, FALSE)/VLOOKUP($A28, Data!$A$2:$Q$54, 3, FALSE)</f>
        <v>0.17741903284706187</v>
      </c>
      <c r="D28" s="16">
        <f>VLOOKUP($A28, Data!$A$2:$Q$54, 12, FALSE)/VLOOKUP($A28, Data!$A$2:$Q$54, 8, FALSE)</f>
        <v>21.794449320938369</v>
      </c>
      <c r="E28" s="29"/>
      <c r="F28" s="62">
        <f>VLOOKUP($A28, Data!$A$2:$Q$54, 11, FALSE)/VLOOKUP($A28, Data!$A$2:$Q$54, 8, FALSE)</f>
        <v>1.585865113895879E-2</v>
      </c>
      <c r="G28" s="29"/>
      <c r="H28" s="15">
        <f>VLOOKUP($A28, Data!$A$2:$Q$54, 12, FALSE)/VLOOKUP($A28, Data!$A$2:$Q$54, 11, FALSE)</f>
        <v>1374.2940134043013</v>
      </c>
      <c r="I28" s="62">
        <f>VLOOKUP($A28, Data!$A$2:$Q$54, 11, FALSE)/VLOOKUP($A28, Data!$A$2:$Q$54, 8, FALSE)</f>
        <v>1.585865113895879E-2</v>
      </c>
      <c r="J28" s="29"/>
      <c r="K28" s="62">
        <f>VLOOKUP($A28, Data!$A$2:$Q$54, 9, FALSE)/VLOOKUP($A28, Data!$A$2:$Q$54, 8, FALSE)</f>
        <v>0.54876080481321909</v>
      </c>
      <c r="L28" s="29"/>
      <c r="M28" s="62">
        <f>VLOOKUP($A28, Data!$A$2:$Q$54, 10, FALSE)/VLOOKUP($A28, Data!$A$2:$Q$54, 9, FALSE)</f>
        <v>0.10138553821020302</v>
      </c>
      <c r="N28" s="36"/>
      <c r="O28" s="72">
        <f>VLOOKUP($A28, Data!$A$2:$Q$54, 11, FALSE)/VLOOKUP($A28, Data!$A$2:$Q$54, 10, FALSE)</f>
        <v>0.28504088004153172</v>
      </c>
    </row>
    <row r="29" spans="1:15" x14ac:dyDescent="0.25">
      <c r="A29" s="55" t="s">
        <v>97</v>
      </c>
      <c r="B29" s="60" t="s">
        <v>98</v>
      </c>
      <c r="C29" s="76">
        <f>VLOOKUP($A29, Data!$A$2:$Q$54, 8, FALSE)/VLOOKUP($A29, Data!$A$2:$Q$54, 3, FALSE)</f>
        <v>0.13330306459837366</v>
      </c>
      <c r="D29" s="16">
        <f>VLOOKUP($A29, Data!$A$2:$Q$54, 12, FALSE)/VLOOKUP($A29, Data!$A$2:$Q$54, 8, FALSE)</f>
        <v>72.050490776441791</v>
      </c>
      <c r="E29" s="29"/>
      <c r="F29" s="62">
        <f>VLOOKUP($A29, Data!$A$2:$Q$54, 11, FALSE)/VLOOKUP($A29, Data!$A$2:$Q$54, 8, FALSE)</f>
        <v>3.0971641210298918E-2</v>
      </c>
      <c r="G29" s="29"/>
      <c r="H29" s="15">
        <f>VLOOKUP($A29, Data!$A$2:$Q$54, 12, FALSE)/VLOOKUP($A29, Data!$A$2:$Q$54, 11, FALSE)</f>
        <v>2326.3375126689452</v>
      </c>
      <c r="I29" s="62">
        <f>VLOOKUP($A29, Data!$A$2:$Q$54, 11, FALSE)/VLOOKUP($A29, Data!$A$2:$Q$54, 8, FALSE)</f>
        <v>3.0971641210298918E-2</v>
      </c>
      <c r="J29" s="29"/>
      <c r="K29" s="62">
        <f>VLOOKUP($A29, Data!$A$2:$Q$54, 9, FALSE)/VLOOKUP($A29, Data!$A$2:$Q$54, 8, FALSE)</f>
        <v>0.64143924734998936</v>
      </c>
      <c r="L29" s="29"/>
      <c r="M29" s="62">
        <f>VLOOKUP($A29, Data!$A$2:$Q$54, 10, FALSE)/VLOOKUP($A29, Data!$A$2:$Q$54, 9, FALSE)</f>
        <v>0.12298048741961305</v>
      </c>
      <c r="N29" s="36"/>
      <c r="O29" s="72">
        <f>VLOOKUP($A29, Data!$A$2:$Q$54, 11, FALSE)/VLOOKUP($A29, Data!$A$2:$Q$54, 10, FALSE)</f>
        <v>0.39262005562491747</v>
      </c>
    </row>
    <row r="30" spans="1:15" x14ac:dyDescent="0.25">
      <c r="A30" s="55" t="s">
        <v>73</v>
      </c>
      <c r="B30" s="60" t="s">
        <v>74</v>
      </c>
      <c r="C30" s="76">
        <f>VLOOKUP($A30, Data!$A$2:$Q$54, 8, FALSE)/VLOOKUP($A30, Data!$A$2:$Q$54, 3, FALSE)</f>
        <v>0.12575041570813802</v>
      </c>
      <c r="D30" s="16">
        <f>VLOOKUP($A30, Data!$A$2:$Q$54, 12, FALSE)/VLOOKUP($A30, Data!$A$2:$Q$54, 8, FALSE)</f>
        <v>28.793851388870774</v>
      </c>
      <c r="E30" s="29"/>
      <c r="F30" s="62">
        <f>VLOOKUP($A30, Data!$A$2:$Q$54, 11, FALSE)/VLOOKUP($A30, Data!$A$2:$Q$54, 8, FALSE)</f>
        <v>1.7812328038087407E-2</v>
      </c>
      <c r="G30" s="29"/>
      <c r="H30" s="15">
        <f>VLOOKUP($A30, Data!$A$2:$Q$54, 12, FALSE)/VLOOKUP($A30, Data!$A$2:$Q$54, 11, FALSE)</f>
        <v>1616.5125258922922</v>
      </c>
      <c r="I30" s="62">
        <f>VLOOKUP($A30, Data!$A$2:$Q$54, 11, FALSE)/VLOOKUP($A30, Data!$A$2:$Q$54, 8, FALSE)</f>
        <v>1.7812328038087407E-2</v>
      </c>
      <c r="J30" s="29"/>
      <c r="K30" s="62">
        <f>VLOOKUP($A30, Data!$A$2:$Q$54, 9, FALSE)/VLOOKUP($A30, Data!$A$2:$Q$54, 8, FALSE)</f>
        <v>0.5763096898225013</v>
      </c>
      <c r="L30" s="29"/>
      <c r="M30" s="62">
        <f>VLOOKUP($A30, Data!$A$2:$Q$54, 10, FALSE)/VLOOKUP($A30, Data!$A$2:$Q$54, 9, FALSE)</f>
        <v>8.0740388189678811E-2</v>
      </c>
      <c r="N30" s="36"/>
      <c r="O30" s="72">
        <f>VLOOKUP($A30, Data!$A$2:$Q$54, 11, FALSE)/VLOOKUP($A30, Data!$A$2:$Q$54, 10, FALSE)</f>
        <v>0.38280176352611073</v>
      </c>
    </row>
    <row r="31" spans="1:15" x14ac:dyDescent="0.25">
      <c r="A31" s="55" t="s">
        <v>95</v>
      </c>
      <c r="B31" s="60" t="s">
        <v>96</v>
      </c>
      <c r="C31" s="76">
        <f>VLOOKUP($A31, Data!$A$2:$Q$54, 8, FALSE)/VLOOKUP($A31, Data!$A$2:$Q$54, 3, FALSE)</f>
        <v>0.16124603824572398</v>
      </c>
      <c r="D31" s="16">
        <f>VLOOKUP($A31, Data!$A$2:$Q$54, 12, FALSE)/VLOOKUP($A31, Data!$A$2:$Q$54, 8, FALSE)</f>
        <v>33.305178115590003</v>
      </c>
      <c r="E31" s="29"/>
      <c r="F31" s="62">
        <f>VLOOKUP($A31, Data!$A$2:$Q$54, 11, FALSE)/VLOOKUP($A31, Data!$A$2:$Q$54, 8, FALSE)</f>
        <v>2.4693474993046222E-2</v>
      </c>
      <c r="G31" s="29"/>
      <c r="H31" s="15">
        <f>VLOOKUP($A31, Data!$A$2:$Q$54, 12, FALSE)/VLOOKUP($A31, Data!$A$2:$Q$54, 11, FALSE)</f>
        <v>1348.744076116013</v>
      </c>
      <c r="I31" s="62">
        <f>VLOOKUP($A31, Data!$A$2:$Q$54, 11, FALSE)/VLOOKUP($A31, Data!$A$2:$Q$54, 8, FALSE)</f>
        <v>2.4693474993046222E-2</v>
      </c>
      <c r="J31" s="29"/>
      <c r="K31" s="62">
        <f>VLOOKUP($A31, Data!$A$2:$Q$54, 9, FALSE)/VLOOKUP($A31, Data!$A$2:$Q$54, 8, FALSE)</f>
        <v>0.56771263964036445</v>
      </c>
      <c r="L31" s="29"/>
      <c r="M31" s="62">
        <f>VLOOKUP($A31, Data!$A$2:$Q$54, 10, FALSE)/VLOOKUP($A31, Data!$A$2:$Q$54, 9, FALSE)</f>
        <v>0.11139714666517192</v>
      </c>
      <c r="N31" s="36"/>
      <c r="O31" s="72">
        <f>VLOOKUP($A31, Data!$A$2:$Q$54, 11, FALSE)/VLOOKUP($A31, Data!$A$2:$Q$54, 10, FALSE)</f>
        <v>0.39046272417064704</v>
      </c>
    </row>
    <row r="32" spans="1:15" x14ac:dyDescent="0.25">
      <c r="A32" s="55" t="s">
        <v>63</v>
      </c>
      <c r="B32" s="60" t="s">
        <v>64</v>
      </c>
      <c r="C32" s="76">
        <f>VLOOKUP($A32, Data!$A$2:$Q$54, 8, FALSE)/VLOOKUP($A32, Data!$A$2:$Q$54, 3, FALSE)</f>
        <v>0.14168965194796221</v>
      </c>
      <c r="D32" s="16">
        <f>VLOOKUP($A32, Data!$A$2:$Q$54, 12, FALSE)/VLOOKUP($A32, Data!$A$2:$Q$54, 8, FALSE)</f>
        <v>20.514483863269323</v>
      </c>
      <c r="E32" s="29"/>
      <c r="F32" s="62">
        <f>VLOOKUP($A32, Data!$A$2:$Q$54, 11, FALSE)/VLOOKUP($A32, Data!$A$2:$Q$54, 8, FALSE)</f>
        <v>1.1208528013442362E-2</v>
      </c>
      <c r="G32" s="29"/>
      <c r="H32" s="15">
        <f>VLOOKUP($A32, Data!$A$2:$Q$54, 12, FALSE)/VLOOKUP($A32, Data!$A$2:$Q$54, 11, FALSE)</f>
        <v>1830.2567329685351</v>
      </c>
      <c r="I32" s="62">
        <f>VLOOKUP($A32, Data!$A$2:$Q$54, 11, FALSE)/VLOOKUP($A32, Data!$A$2:$Q$54, 8, FALSE)</f>
        <v>1.1208528013442362E-2</v>
      </c>
      <c r="J32" s="29"/>
      <c r="K32" s="62">
        <f>VLOOKUP($A32, Data!$A$2:$Q$54, 9, FALSE)/VLOOKUP($A32, Data!$A$2:$Q$54, 8, FALSE)</f>
        <v>0.60082463406948172</v>
      </c>
      <c r="L32" s="29"/>
      <c r="M32" s="62">
        <f>VLOOKUP($A32, Data!$A$2:$Q$54, 10, FALSE)/VLOOKUP($A32, Data!$A$2:$Q$54, 9, FALSE)</f>
        <v>8.2053275464250786E-2</v>
      </c>
      <c r="N32" s="36"/>
      <c r="O32" s="72">
        <f>VLOOKUP($A32, Data!$A$2:$Q$54, 11, FALSE)/VLOOKUP($A32, Data!$A$2:$Q$54, 10, FALSE)</f>
        <v>0.22735521938374167</v>
      </c>
    </row>
    <row r="33" spans="1:15" x14ac:dyDescent="0.25">
      <c r="A33" s="55" t="s">
        <v>105</v>
      </c>
      <c r="B33" s="60" t="s">
        <v>106</v>
      </c>
      <c r="C33" s="76">
        <f>VLOOKUP($A33, Data!$A$2:$Q$54, 8, FALSE)/VLOOKUP($A33, Data!$A$2:$Q$54, 3, FALSE)</f>
        <v>0.12711023032450114</v>
      </c>
      <c r="D33" s="16">
        <f>VLOOKUP($A33, Data!$A$2:$Q$54, 12, FALSE)/VLOOKUP($A33, Data!$A$2:$Q$54, 8, FALSE)</f>
        <v>11.482180709537756</v>
      </c>
      <c r="E33" s="29"/>
      <c r="F33" s="62">
        <f>VLOOKUP($A33, Data!$A$2:$Q$54, 11, FALSE)/VLOOKUP($A33, Data!$A$2:$Q$54, 8, FALSE)</f>
        <v>1.1641169739850998E-2</v>
      </c>
      <c r="G33" s="29"/>
      <c r="H33" s="15">
        <f>VLOOKUP($A33, Data!$A$2:$Q$54, 12, FALSE)/VLOOKUP($A33, Data!$A$2:$Q$54, 11, FALSE)</f>
        <v>986.34252108110945</v>
      </c>
      <c r="I33" s="62">
        <f>VLOOKUP($A33, Data!$A$2:$Q$54, 11, FALSE)/VLOOKUP($A33, Data!$A$2:$Q$54, 8, FALSE)</f>
        <v>1.1641169739850998E-2</v>
      </c>
      <c r="J33" s="29"/>
      <c r="K33" s="62">
        <f>VLOOKUP($A33, Data!$A$2:$Q$54, 9, FALSE)/VLOOKUP($A33, Data!$A$2:$Q$54, 8, FALSE)</f>
        <v>0.60423514598675554</v>
      </c>
      <c r="L33" s="29"/>
      <c r="M33" s="62">
        <f>VLOOKUP($A33, Data!$A$2:$Q$54, 10, FALSE)/VLOOKUP($A33, Data!$A$2:$Q$54, 9, FALSE)</f>
        <v>7.0410864184385427E-2</v>
      </c>
      <c r="N33" s="36"/>
      <c r="O33" s="72">
        <f>VLOOKUP($A33, Data!$A$2:$Q$54, 11, FALSE)/VLOOKUP($A33, Data!$A$2:$Q$54, 10, FALSE)</f>
        <v>0.27362196926745785</v>
      </c>
    </row>
    <row r="34" spans="1:15" x14ac:dyDescent="0.25">
      <c r="A34" s="55" t="s">
        <v>79</v>
      </c>
      <c r="B34" s="60" t="s">
        <v>80</v>
      </c>
      <c r="C34" s="76">
        <f>VLOOKUP($A34, Data!$A$2:$Q$54, 8, FALSE)/VLOOKUP($A34, Data!$A$2:$Q$54, 3, FALSE)</f>
        <v>0.14349078957384856</v>
      </c>
      <c r="D34" s="16">
        <f>VLOOKUP($A34, Data!$A$2:$Q$54, 12, FALSE)/VLOOKUP($A34, Data!$A$2:$Q$54, 8, FALSE)</f>
        <v>65.161338909943041</v>
      </c>
      <c r="E34" s="29"/>
      <c r="F34" s="62">
        <f>VLOOKUP($A34, Data!$A$2:$Q$54, 11, FALSE)/VLOOKUP($A34, Data!$A$2:$Q$54, 8, FALSE)</f>
        <v>2.7957979545521785E-2</v>
      </c>
      <c r="G34" s="29"/>
      <c r="H34" s="15">
        <f>VLOOKUP($A34, Data!$A$2:$Q$54, 12, FALSE)/VLOOKUP($A34, Data!$A$2:$Q$54, 11, FALSE)</f>
        <v>2330.6884105786667</v>
      </c>
      <c r="I34" s="62">
        <f>VLOOKUP($A34, Data!$A$2:$Q$54, 11, FALSE)/VLOOKUP($A34, Data!$A$2:$Q$54, 8, FALSE)</f>
        <v>2.7957979545521785E-2</v>
      </c>
      <c r="J34" s="29"/>
      <c r="K34" s="62">
        <f>VLOOKUP($A34, Data!$A$2:$Q$54, 9, FALSE)/VLOOKUP($A34, Data!$A$2:$Q$54, 8, FALSE)</f>
        <v>0.59929716384164511</v>
      </c>
      <c r="L34" s="29"/>
      <c r="M34" s="62">
        <f>VLOOKUP($A34, Data!$A$2:$Q$54, 10, FALSE)/VLOOKUP($A34, Data!$A$2:$Q$54, 9, FALSE)</f>
        <v>8.4835460679162408E-2</v>
      </c>
      <c r="N34" s="36"/>
      <c r="O34" s="72">
        <f>VLOOKUP($A34, Data!$A$2:$Q$54, 11, FALSE)/VLOOKUP($A34, Data!$A$2:$Q$54, 10, FALSE)</f>
        <v>0.54990306191075289</v>
      </c>
    </row>
    <row r="35" spans="1:15" x14ac:dyDescent="0.25">
      <c r="A35" s="55" t="s">
        <v>27</v>
      </c>
      <c r="B35" s="60" t="s">
        <v>28</v>
      </c>
      <c r="C35" s="76">
        <f>VLOOKUP($A35, Data!$A$2:$Q$54, 8, FALSE)/VLOOKUP($A35, Data!$A$2:$Q$54, 3, FALSE)</f>
        <v>0.15179915247838052</v>
      </c>
      <c r="D35" s="16">
        <f>VLOOKUP($A35, Data!$A$2:$Q$54, 12, FALSE)/VLOOKUP($A35, Data!$A$2:$Q$54, 8, FALSE)</f>
        <v>143.87255100307723</v>
      </c>
      <c r="E35" s="29"/>
      <c r="F35" s="62">
        <f>VLOOKUP($A35, Data!$A$2:$Q$54, 11, FALSE)/VLOOKUP($A35, Data!$A$2:$Q$54, 8, FALSE)</f>
        <v>4.0729530970757453E-2</v>
      </c>
      <c r="G35" s="29"/>
      <c r="H35" s="15">
        <f>VLOOKUP($A35, Data!$A$2:$Q$54, 12, FALSE)/VLOOKUP($A35, Data!$A$2:$Q$54, 11, FALSE)</f>
        <v>3532.3890939567482</v>
      </c>
      <c r="I35" s="62">
        <f>VLOOKUP($A35, Data!$A$2:$Q$54, 11, FALSE)/VLOOKUP($A35, Data!$A$2:$Q$54, 8, FALSE)</f>
        <v>4.0729530970757453E-2</v>
      </c>
      <c r="J35" s="29"/>
      <c r="K35" s="62">
        <f>VLOOKUP($A35, Data!$A$2:$Q$54, 9, FALSE)/VLOOKUP($A35, Data!$A$2:$Q$54, 8, FALSE)</f>
        <v>0.60160000351863385</v>
      </c>
      <c r="L35" s="29"/>
      <c r="M35" s="62">
        <f>VLOOKUP($A35, Data!$A$2:$Q$54, 10, FALSE)/VLOOKUP($A35, Data!$A$2:$Q$54, 9, FALSE)</f>
        <v>0.14501229374258381</v>
      </c>
      <c r="N35" s="36"/>
      <c r="O35" s="72">
        <f>VLOOKUP($A35, Data!$A$2:$Q$54, 11, FALSE)/VLOOKUP($A35, Data!$A$2:$Q$54, 10, FALSE)</f>
        <v>0.4668708477987572</v>
      </c>
    </row>
    <row r="36" spans="1:15" x14ac:dyDescent="0.25">
      <c r="A36" s="55" t="s">
        <v>75</v>
      </c>
      <c r="B36" s="60" t="s">
        <v>76</v>
      </c>
      <c r="C36" s="76">
        <f>VLOOKUP($A36, Data!$A$2:$Q$54, 8, FALSE)/VLOOKUP($A36, Data!$A$2:$Q$54, 3, FALSE)</f>
        <v>0.15214703240173411</v>
      </c>
      <c r="D36" s="16">
        <f>VLOOKUP($A36, Data!$A$2:$Q$54, 12, FALSE)/VLOOKUP($A36, Data!$A$2:$Q$54, 8, FALSE)</f>
        <v>33.683225278455417</v>
      </c>
      <c r="E36" s="29"/>
      <c r="F36" s="62">
        <f>VLOOKUP($A36, Data!$A$2:$Q$54, 11, FALSE)/VLOOKUP($A36, Data!$A$2:$Q$54, 8, FALSE)</f>
        <v>2.2550066132679372E-2</v>
      </c>
      <c r="G36" s="29"/>
      <c r="H36" s="15">
        <f>VLOOKUP($A36, Data!$A$2:$Q$54, 12, FALSE)/VLOOKUP($A36, Data!$A$2:$Q$54, 11, FALSE)</f>
        <v>1493.7084920403831</v>
      </c>
      <c r="I36" s="62">
        <f>VLOOKUP($A36, Data!$A$2:$Q$54, 11, FALSE)/VLOOKUP($A36, Data!$A$2:$Q$54, 8, FALSE)</f>
        <v>2.2550066132679372E-2</v>
      </c>
      <c r="J36" s="29"/>
      <c r="K36" s="62">
        <f>VLOOKUP($A36, Data!$A$2:$Q$54, 9, FALSE)/VLOOKUP($A36, Data!$A$2:$Q$54, 8, FALSE)</f>
        <v>0.53228728100982481</v>
      </c>
      <c r="L36" s="29"/>
      <c r="M36" s="62">
        <f>VLOOKUP($A36, Data!$A$2:$Q$54, 10, FALSE)/VLOOKUP($A36, Data!$A$2:$Q$54, 9, FALSE)</f>
        <v>0.11577307438597485</v>
      </c>
      <c r="N36" s="36"/>
      <c r="O36" s="72">
        <f>VLOOKUP($A36, Data!$A$2:$Q$54, 11, FALSE)/VLOOKUP($A36, Data!$A$2:$Q$54, 10, FALSE)</f>
        <v>0.36592675531494617</v>
      </c>
    </row>
    <row r="37" spans="1:15" x14ac:dyDescent="0.25">
      <c r="A37" s="55" t="s">
        <v>3</v>
      </c>
      <c r="B37" s="60" t="s">
        <v>4</v>
      </c>
      <c r="C37" s="76">
        <f>VLOOKUP($A37, Data!$A$2:$Q$54, 8, FALSE)/VLOOKUP($A37, Data!$A$2:$Q$54, 3, FALSE)</f>
        <v>0.1367772920754339</v>
      </c>
      <c r="D37" s="16">
        <f>VLOOKUP($A37, Data!$A$2:$Q$54, 12, FALSE)/VLOOKUP($A37, Data!$A$2:$Q$54, 8, FALSE)</f>
        <v>128.74358174903819</v>
      </c>
      <c r="E37" s="29"/>
      <c r="F37" s="62">
        <f>VLOOKUP($A37, Data!$A$2:$Q$54, 11, FALSE)/VLOOKUP($A37, Data!$A$2:$Q$54, 8, FALSE)</f>
        <v>4.7493280113730468E-2</v>
      </c>
      <c r="G37" s="29"/>
      <c r="H37" s="15">
        <f>VLOOKUP($A37, Data!$A$2:$Q$54, 12, FALSE)/VLOOKUP($A37, Data!$A$2:$Q$54, 11, FALSE)</f>
        <v>2710.7746915087882</v>
      </c>
      <c r="I37" s="62">
        <f>VLOOKUP($A37, Data!$A$2:$Q$54, 11, FALSE)/VLOOKUP($A37, Data!$A$2:$Q$54, 8, FALSE)</f>
        <v>4.7493280113730468E-2</v>
      </c>
      <c r="J37" s="29"/>
      <c r="K37" s="62">
        <f>VLOOKUP($A37, Data!$A$2:$Q$54, 9, FALSE)/VLOOKUP($A37, Data!$A$2:$Q$54, 8, FALSE)</f>
        <v>0.5528728133527967</v>
      </c>
      <c r="L37" s="29"/>
      <c r="M37" s="62">
        <f>VLOOKUP($A37, Data!$A$2:$Q$54, 10, FALSE)/VLOOKUP($A37, Data!$A$2:$Q$54, 9, FALSE)</f>
        <v>0.15647520326916234</v>
      </c>
      <c r="N37" s="36"/>
      <c r="O37" s="72">
        <f>VLOOKUP($A37, Data!$A$2:$Q$54, 11, FALSE)/VLOOKUP($A37, Data!$A$2:$Q$54, 10, FALSE)</f>
        <v>0.54898617262254024</v>
      </c>
    </row>
    <row r="38" spans="1:15" x14ac:dyDescent="0.25">
      <c r="A38" s="55" t="s">
        <v>103</v>
      </c>
      <c r="B38" s="60" t="s">
        <v>104</v>
      </c>
      <c r="C38" s="76">
        <f>VLOOKUP($A38, Data!$A$2:$Q$54, 8, FALSE)/VLOOKUP($A38, Data!$A$2:$Q$54, 3, FALSE)</f>
        <v>0.14022208065101366</v>
      </c>
      <c r="D38" s="16">
        <f>VLOOKUP($A38, Data!$A$2:$Q$54, 12, FALSE)/VLOOKUP($A38, Data!$A$2:$Q$54, 8, FALSE)</f>
        <v>31.726468312436829</v>
      </c>
      <c r="E38" s="29"/>
      <c r="F38" s="62">
        <f>VLOOKUP($A38, Data!$A$2:$Q$54, 11, FALSE)/VLOOKUP($A38, Data!$A$2:$Q$54, 8, FALSE)</f>
        <v>2.0190033408220891E-2</v>
      </c>
      <c r="G38" s="29"/>
      <c r="H38" s="15">
        <f>VLOOKUP($A38, Data!$A$2:$Q$54, 12, FALSE)/VLOOKUP($A38, Data!$A$2:$Q$54, 11, FALSE)</f>
        <v>1571.3925614168911</v>
      </c>
      <c r="I38" s="62">
        <f>VLOOKUP($A38, Data!$A$2:$Q$54, 11, FALSE)/VLOOKUP($A38, Data!$A$2:$Q$54, 8, FALSE)</f>
        <v>2.0190033408220891E-2</v>
      </c>
      <c r="J38" s="29"/>
      <c r="K38" s="62">
        <f>VLOOKUP($A38, Data!$A$2:$Q$54, 9, FALSE)/VLOOKUP($A38, Data!$A$2:$Q$54, 8, FALSE)</f>
        <v>0.59249727514507922</v>
      </c>
      <c r="L38" s="29"/>
      <c r="M38" s="62">
        <f>VLOOKUP($A38, Data!$A$2:$Q$54, 10, FALSE)/VLOOKUP($A38, Data!$A$2:$Q$54, 9, FALSE)</f>
        <v>7.9032971249771988E-2</v>
      </c>
      <c r="N38" s="36"/>
      <c r="O38" s="72">
        <f>VLOOKUP($A38, Data!$A$2:$Q$54, 11, FALSE)/VLOOKUP($A38, Data!$A$2:$Q$54, 10, FALSE)</f>
        <v>0.43116387915906768</v>
      </c>
    </row>
    <row r="39" spans="1:15" x14ac:dyDescent="0.25">
      <c r="A39" s="55" t="s">
        <v>49</v>
      </c>
      <c r="B39" s="60" t="s">
        <v>50</v>
      </c>
      <c r="C39" s="76">
        <f>VLOOKUP($A39, Data!$A$2:$Q$54, 8, FALSE)/VLOOKUP($A39, Data!$A$2:$Q$54, 3, FALSE)</f>
        <v>0.15049466110091356</v>
      </c>
      <c r="D39" s="16">
        <f>VLOOKUP($A39, Data!$A$2:$Q$54, 12, FALSE)/VLOOKUP($A39, Data!$A$2:$Q$54, 8, FALSE)</f>
        <v>49.282414465331087</v>
      </c>
      <c r="E39" s="29"/>
      <c r="F39" s="62">
        <f>VLOOKUP($A39, Data!$A$2:$Q$54, 11, FALSE)/VLOOKUP($A39, Data!$A$2:$Q$54, 8, FALSE)</f>
        <v>2.7245925750549512E-2</v>
      </c>
      <c r="G39" s="29"/>
      <c r="H39" s="15">
        <f>VLOOKUP($A39, Data!$A$2:$Q$54, 12, FALSE)/VLOOKUP($A39, Data!$A$2:$Q$54, 11, FALSE)</f>
        <v>1808.7994115721003</v>
      </c>
      <c r="I39" s="62">
        <f>VLOOKUP($A39, Data!$A$2:$Q$54, 11, FALSE)/VLOOKUP($A39, Data!$A$2:$Q$54, 8, FALSE)</f>
        <v>2.7245925750549512E-2</v>
      </c>
      <c r="J39" s="29"/>
      <c r="K39" s="62">
        <f>VLOOKUP($A39, Data!$A$2:$Q$54, 9, FALSE)/VLOOKUP($A39, Data!$A$2:$Q$54, 8, FALSE)</f>
        <v>0.58651130774645988</v>
      </c>
      <c r="L39" s="29"/>
      <c r="M39" s="62">
        <f>VLOOKUP($A39, Data!$A$2:$Q$54, 10, FALSE)/VLOOKUP($A39, Data!$A$2:$Q$54, 9, FALSE)</f>
        <v>0.10397978881201626</v>
      </c>
      <c r="N39" s="36"/>
      <c r="O39" s="72">
        <f>VLOOKUP($A39, Data!$A$2:$Q$54, 11, FALSE)/VLOOKUP($A39, Data!$A$2:$Q$54, 10, FALSE)</f>
        <v>0.44676202231700934</v>
      </c>
    </row>
    <row r="40" spans="1:15" x14ac:dyDescent="0.25">
      <c r="A40" s="55" t="s">
        <v>81</v>
      </c>
      <c r="B40" s="60" t="s">
        <v>82</v>
      </c>
      <c r="C40" s="76">
        <f>VLOOKUP($A40, Data!$A$2:$Q$54, 8, FALSE)/VLOOKUP($A40, Data!$A$2:$Q$54, 3, FALSE)</f>
        <v>0.1527248620001006</v>
      </c>
      <c r="D40" s="16">
        <f>VLOOKUP($A40, Data!$A$2:$Q$54, 12, FALSE)/VLOOKUP($A40, Data!$A$2:$Q$54, 8, FALSE)</f>
        <v>53.286870521372776</v>
      </c>
      <c r="E40" s="29"/>
      <c r="F40" s="62">
        <f>VLOOKUP($A40, Data!$A$2:$Q$54, 11, FALSE)/VLOOKUP($A40, Data!$A$2:$Q$54, 8, FALSE)</f>
        <v>3.2196235678389487E-2</v>
      </c>
      <c r="G40" s="29"/>
      <c r="H40" s="15">
        <f>VLOOKUP($A40, Data!$A$2:$Q$54, 12, FALSE)/VLOOKUP($A40, Data!$A$2:$Q$54, 11, FALSE)</f>
        <v>1655.0652397273755</v>
      </c>
      <c r="I40" s="62">
        <f>VLOOKUP($A40, Data!$A$2:$Q$54, 11, FALSE)/VLOOKUP($A40, Data!$A$2:$Q$54, 8, FALSE)</f>
        <v>3.2196235678389487E-2</v>
      </c>
      <c r="J40" s="29"/>
      <c r="K40" s="62">
        <f>VLOOKUP($A40, Data!$A$2:$Q$54, 9, FALSE)/VLOOKUP($A40, Data!$A$2:$Q$54, 8, FALSE)</f>
        <v>0.52849081879042425</v>
      </c>
      <c r="L40" s="29"/>
      <c r="M40" s="62">
        <f>VLOOKUP($A40, Data!$A$2:$Q$54, 10, FALSE)/VLOOKUP($A40, Data!$A$2:$Q$54, 9, FALSE)</f>
        <v>0.12102077178238582</v>
      </c>
      <c r="N40" s="36"/>
      <c r="O40" s="72">
        <f>VLOOKUP($A40, Data!$A$2:$Q$54, 11, FALSE)/VLOOKUP($A40, Data!$A$2:$Q$54, 10, FALSE)</f>
        <v>0.5033936497191871</v>
      </c>
    </row>
    <row r="41" spans="1:15" x14ac:dyDescent="0.25">
      <c r="A41" s="55" t="s">
        <v>31</v>
      </c>
      <c r="B41" s="60" t="s">
        <v>32</v>
      </c>
      <c r="C41" s="76">
        <f>VLOOKUP($A41, Data!$A$2:$Q$54, 8, FALSE)/VLOOKUP($A41, Data!$A$2:$Q$54, 3, FALSE)</f>
        <v>0.13667546641344219</v>
      </c>
      <c r="D41" s="16">
        <f>VLOOKUP($A41, Data!$A$2:$Q$54, 12, FALSE)/VLOOKUP($A41, Data!$A$2:$Q$54, 8, FALSE)</f>
        <v>80.409932895069005</v>
      </c>
      <c r="E41" s="29"/>
      <c r="F41" s="62">
        <f>VLOOKUP($A41, Data!$A$2:$Q$54, 11, FALSE)/VLOOKUP($A41, Data!$A$2:$Q$54, 8, FALSE)</f>
        <v>3.4096196331233085E-2</v>
      </c>
      <c r="G41" s="29"/>
      <c r="H41" s="15">
        <f>VLOOKUP($A41, Data!$A$2:$Q$54, 12, FALSE)/VLOOKUP($A41, Data!$A$2:$Q$54, 11, FALSE)</f>
        <v>2358.3256065841933</v>
      </c>
      <c r="I41" s="62">
        <f>VLOOKUP($A41, Data!$A$2:$Q$54, 11, FALSE)/VLOOKUP($A41, Data!$A$2:$Q$54, 8, FALSE)</f>
        <v>3.4096196331233085E-2</v>
      </c>
      <c r="J41" s="29"/>
      <c r="K41" s="62">
        <f>VLOOKUP($A41, Data!$A$2:$Q$54, 9, FALSE)/VLOOKUP($A41, Data!$A$2:$Q$54, 8, FALSE)</f>
        <v>0.56362031028440029</v>
      </c>
      <c r="L41" s="29"/>
      <c r="M41" s="62">
        <f>VLOOKUP($A41, Data!$A$2:$Q$54, 10, FALSE)/VLOOKUP($A41, Data!$A$2:$Q$54, 9, FALSE)</f>
        <v>0.12231392615808688</v>
      </c>
      <c r="N41" s="36"/>
      <c r="O41" s="72">
        <f>VLOOKUP($A41, Data!$A$2:$Q$54, 11, FALSE)/VLOOKUP($A41, Data!$A$2:$Q$54, 10, FALSE)</f>
        <v>0.49458779109238993</v>
      </c>
    </row>
    <row r="42" spans="1:15" x14ac:dyDescent="0.25">
      <c r="A42" s="55" t="s">
        <v>19</v>
      </c>
      <c r="B42" s="60" t="s">
        <v>20</v>
      </c>
      <c r="C42" s="76">
        <f>VLOOKUP($A42, Data!$A$2:$Q$54, 8, FALSE)/VLOOKUP($A42, Data!$A$2:$Q$54, 3, FALSE)</f>
        <v>0.1566068988603557</v>
      </c>
      <c r="D42" s="16">
        <f>VLOOKUP($A42, Data!$A$2:$Q$54, 12, FALSE)/VLOOKUP($A42, Data!$A$2:$Q$54, 8, FALSE)</f>
        <v>33.627711695277</v>
      </c>
      <c r="E42" s="29"/>
      <c r="F42" s="62">
        <f>VLOOKUP($A42, Data!$A$2:$Q$54, 11, FALSE)/VLOOKUP($A42, Data!$A$2:$Q$54, 8, FALSE)</f>
        <v>1.7599982870681968E-2</v>
      </c>
      <c r="G42" s="29"/>
      <c r="H42" s="15">
        <f>VLOOKUP($A42, Data!$A$2:$Q$54, 12, FALSE)/VLOOKUP($A42, Data!$A$2:$Q$54, 11, FALSE)</f>
        <v>1910.6672968014077</v>
      </c>
      <c r="I42" s="62">
        <f>VLOOKUP($A42, Data!$A$2:$Q$54, 11, FALSE)/VLOOKUP($A42, Data!$A$2:$Q$54, 8, FALSE)</f>
        <v>1.7599982870681968E-2</v>
      </c>
      <c r="J42" s="29"/>
      <c r="K42" s="62">
        <f>VLOOKUP($A42, Data!$A$2:$Q$54, 9, FALSE)/VLOOKUP($A42, Data!$A$2:$Q$54, 8, FALSE)</f>
        <v>0.60817785132152047</v>
      </c>
      <c r="L42" s="29"/>
      <c r="M42" s="62">
        <f>VLOOKUP($A42, Data!$A$2:$Q$54, 10, FALSE)/VLOOKUP($A42, Data!$A$2:$Q$54, 9, FALSE)</f>
        <v>7.3795176980967894E-2</v>
      </c>
      <c r="N42" s="36"/>
      <c r="O42" s="72">
        <f>VLOOKUP($A42, Data!$A$2:$Q$54, 11, FALSE)/VLOOKUP($A42, Data!$A$2:$Q$54, 10, FALSE)</f>
        <v>0.39215130679155197</v>
      </c>
    </row>
    <row r="43" spans="1:15" x14ac:dyDescent="0.25">
      <c r="A43" s="55" t="s">
        <v>7</v>
      </c>
      <c r="B43" s="60" t="s">
        <v>8</v>
      </c>
      <c r="C43" s="76">
        <f>VLOOKUP($A43, Data!$A$2:$Q$54, 8, FALSE)/VLOOKUP($A43, Data!$A$2:$Q$54, 3, FALSE)</f>
        <v>9.1483868098109003E-2</v>
      </c>
      <c r="D43" s="16">
        <f>VLOOKUP($A43, Data!$A$2:$Q$54, 12, FALSE)/VLOOKUP($A43, Data!$A$2:$Q$54, 8, FALSE)</f>
        <v>108.85815081253909</v>
      </c>
      <c r="E43" s="29"/>
      <c r="F43" s="62">
        <f>VLOOKUP($A43, Data!$A$2:$Q$54, 11, FALSE)/VLOOKUP($A43, Data!$A$2:$Q$54, 8, FALSE)</f>
        <v>4.8524247344180413E-2</v>
      </c>
      <c r="G43" s="29"/>
      <c r="H43" s="15">
        <f>VLOOKUP($A43, Data!$A$2:$Q$54, 12, FALSE)/VLOOKUP($A43, Data!$A$2:$Q$54, 11, FALSE)</f>
        <v>2243.3763895483607</v>
      </c>
      <c r="I43" s="62">
        <f>VLOOKUP($A43, Data!$A$2:$Q$54, 11, FALSE)/VLOOKUP($A43, Data!$A$2:$Q$54, 8, FALSE)</f>
        <v>4.8524247344180413E-2</v>
      </c>
      <c r="J43" s="29"/>
      <c r="K43" s="62">
        <f>VLOOKUP($A43, Data!$A$2:$Q$54, 9, FALSE)/VLOOKUP($A43, Data!$A$2:$Q$54, 8, FALSE)</f>
        <v>0.61454127730069452</v>
      </c>
      <c r="L43" s="29"/>
      <c r="M43" s="62">
        <f>VLOOKUP($A43, Data!$A$2:$Q$54, 10, FALSE)/VLOOKUP($A43, Data!$A$2:$Q$54, 9, FALSE)</f>
        <v>0.2406461469376944</v>
      </c>
      <c r="N43" s="36"/>
      <c r="O43" s="72">
        <f>VLOOKUP($A43, Data!$A$2:$Q$54, 11, FALSE)/VLOOKUP($A43, Data!$A$2:$Q$54, 10, FALSE)</f>
        <v>0.3281170789579344</v>
      </c>
    </row>
    <row r="44" spans="1:15" x14ac:dyDescent="0.25">
      <c r="A44" s="55" t="s">
        <v>47</v>
      </c>
      <c r="B44" s="60" t="s">
        <v>48</v>
      </c>
      <c r="C44" s="76">
        <f>VLOOKUP($A44, Data!$A$2:$Q$54, 8, FALSE)/VLOOKUP($A44, Data!$A$2:$Q$54, 3, FALSE)</f>
        <v>0.14716198372871625</v>
      </c>
      <c r="D44" s="16">
        <f>VLOOKUP($A44, Data!$A$2:$Q$54, 12, FALSE)/VLOOKUP($A44, Data!$A$2:$Q$54, 8, FALSE)</f>
        <v>194.93071669842033</v>
      </c>
      <c r="E44" s="29"/>
      <c r="F44" s="62">
        <f>VLOOKUP($A44, Data!$A$2:$Q$54, 11, FALSE)/VLOOKUP($A44, Data!$A$2:$Q$54, 8, FALSE)</f>
        <v>4.8958860957665294E-2</v>
      </c>
      <c r="G44" s="29"/>
      <c r="H44" s="15">
        <f>VLOOKUP($A44, Data!$A$2:$Q$54, 12, FALSE)/VLOOKUP($A44, Data!$A$2:$Q$54, 11, FALSE)</f>
        <v>3981.5206662380656</v>
      </c>
      <c r="I44" s="62">
        <f>VLOOKUP($A44, Data!$A$2:$Q$54, 11, FALSE)/VLOOKUP($A44, Data!$A$2:$Q$54, 8, FALSE)</f>
        <v>4.8958860957665294E-2</v>
      </c>
      <c r="J44" s="29"/>
      <c r="K44" s="62">
        <f>VLOOKUP($A44, Data!$A$2:$Q$54, 9, FALSE)/VLOOKUP($A44, Data!$A$2:$Q$54, 8, FALSE)</f>
        <v>0.58241250877165462</v>
      </c>
      <c r="L44" s="29"/>
      <c r="M44" s="62">
        <f>VLOOKUP($A44, Data!$A$2:$Q$54, 10, FALSE)/VLOOKUP($A44, Data!$A$2:$Q$54, 9, FALSE)</f>
        <v>0.17806886224597085</v>
      </c>
      <c r="N44" s="36"/>
      <c r="O44" s="72">
        <f>VLOOKUP($A44, Data!$A$2:$Q$54, 11, FALSE)/VLOOKUP($A44, Data!$A$2:$Q$54, 10, FALSE)</f>
        <v>0.47207676708504842</v>
      </c>
    </row>
    <row r="45" spans="1:15" x14ac:dyDescent="0.25">
      <c r="A45" s="55" t="s">
        <v>99</v>
      </c>
      <c r="B45" s="60" t="s">
        <v>100</v>
      </c>
      <c r="C45" s="76">
        <f>VLOOKUP($A45, Data!$A$2:$Q$54, 8, FALSE)/VLOOKUP($A45, Data!$A$2:$Q$54, 3, FALSE)</f>
        <v>0.12759883097218711</v>
      </c>
      <c r="D45" s="16">
        <f>VLOOKUP($A45, Data!$A$2:$Q$54, 12, FALSE)/VLOOKUP($A45, Data!$A$2:$Q$54, 8, FALSE)</f>
        <v>97.138649606189659</v>
      </c>
      <c r="E45" s="29"/>
      <c r="F45" s="62">
        <f>VLOOKUP($A45, Data!$A$2:$Q$54, 11, FALSE)/VLOOKUP($A45, Data!$A$2:$Q$54, 8, FALSE)</f>
        <v>3.5886527276217682E-2</v>
      </c>
      <c r="G45" s="29"/>
      <c r="H45" s="15">
        <f>VLOOKUP($A45, Data!$A$2:$Q$54, 12, FALSE)/VLOOKUP($A45, Data!$A$2:$Q$54, 11, FALSE)</f>
        <v>2706.8277980345092</v>
      </c>
      <c r="I45" s="62">
        <f>VLOOKUP($A45, Data!$A$2:$Q$54, 11, FALSE)/VLOOKUP($A45, Data!$A$2:$Q$54, 8, FALSE)</f>
        <v>3.5886527276217682E-2</v>
      </c>
      <c r="J45" s="29"/>
      <c r="K45" s="62">
        <f>VLOOKUP($A45, Data!$A$2:$Q$54, 9, FALSE)/VLOOKUP($A45, Data!$A$2:$Q$54, 8, FALSE)</f>
        <v>0.64262073747525861</v>
      </c>
      <c r="L45" s="29"/>
      <c r="M45" s="62">
        <f>VLOOKUP($A45, Data!$A$2:$Q$54, 10, FALSE)/VLOOKUP($A45, Data!$A$2:$Q$54, 9, FALSE)</f>
        <v>8.0851966174986883E-2</v>
      </c>
      <c r="N45" s="36"/>
      <c r="O45" s="72">
        <f>VLOOKUP($A45, Data!$A$2:$Q$54, 11, FALSE)/VLOOKUP($A45, Data!$A$2:$Q$54, 10, FALSE)</f>
        <v>0.69069468180295146</v>
      </c>
    </row>
    <row r="46" spans="1:15" x14ac:dyDescent="0.25">
      <c r="A46" s="55" t="s">
        <v>61</v>
      </c>
      <c r="B46" s="60" t="s">
        <v>62</v>
      </c>
      <c r="C46" s="76">
        <f>VLOOKUP($A46, Data!$A$2:$Q$54, 8, FALSE)/VLOOKUP($A46, Data!$A$2:$Q$54, 3, FALSE)</f>
        <v>0.13362867990655786</v>
      </c>
      <c r="D46" s="16">
        <f>VLOOKUP($A46, Data!$A$2:$Q$54, 12, FALSE)/VLOOKUP($A46, Data!$A$2:$Q$54, 8, FALSE)</f>
        <v>129.34932693363626</v>
      </c>
      <c r="E46" s="29"/>
      <c r="F46" s="62">
        <f>VLOOKUP($A46, Data!$A$2:$Q$54, 11, FALSE)/VLOOKUP($A46, Data!$A$2:$Q$54, 8, FALSE)</f>
        <v>3.0801605612607662E-2</v>
      </c>
      <c r="G46" s="29"/>
      <c r="H46" s="15">
        <f>VLOOKUP($A46, Data!$A$2:$Q$54, 12, FALSE)/VLOOKUP($A46, Data!$A$2:$Q$54, 11, FALSE)</f>
        <v>4199.4345541743842</v>
      </c>
      <c r="I46" s="62">
        <f>VLOOKUP($A46, Data!$A$2:$Q$54, 11, FALSE)/VLOOKUP($A46, Data!$A$2:$Q$54, 8, FALSE)</f>
        <v>3.0801605612607662E-2</v>
      </c>
      <c r="J46" s="29"/>
      <c r="K46" s="62">
        <f>VLOOKUP($A46, Data!$A$2:$Q$54, 9, FALSE)/VLOOKUP($A46, Data!$A$2:$Q$54, 8, FALSE)</f>
        <v>0.56742759791012309</v>
      </c>
      <c r="L46" s="29"/>
      <c r="M46" s="62">
        <f>VLOOKUP($A46, Data!$A$2:$Q$54, 10, FALSE)/VLOOKUP($A46, Data!$A$2:$Q$54, 9, FALSE)</f>
        <v>0.1321940481518033</v>
      </c>
      <c r="N46" s="36"/>
      <c r="O46" s="72">
        <f>VLOOKUP($A46, Data!$A$2:$Q$54, 11, FALSE)/VLOOKUP($A46, Data!$A$2:$Q$54, 10, FALSE)</f>
        <v>0.41063030626392832</v>
      </c>
    </row>
    <row r="47" spans="1:15" x14ac:dyDescent="0.25">
      <c r="A47" s="55" t="s">
        <v>13</v>
      </c>
      <c r="B47" s="60" t="s">
        <v>14</v>
      </c>
      <c r="C47" s="76">
        <f>VLOOKUP($A47, Data!$A$2:$Q$54, 8, FALSE)/VLOOKUP($A47, Data!$A$2:$Q$54, 3, FALSE)</f>
        <v>0.11689838747427789</v>
      </c>
      <c r="D47" s="16">
        <f>VLOOKUP($A47, Data!$A$2:$Q$54, 12, FALSE)/VLOOKUP($A47, Data!$A$2:$Q$54, 8, FALSE)</f>
        <v>472.13567698957667</v>
      </c>
      <c r="E47" s="29"/>
      <c r="F47" s="62">
        <f>VLOOKUP($A47, Data!$A$2:$Q$54, 11, FALSE)/VLOOKUP($A47, Data!$A$2:$Q$54, 8, FALSE)</f>
        <v>0.12071674564932892</v>
      </c>
      <c r="G47" s="29"/>
      <c r="H47" s="15">
        <f>VLOOKUP($A47, Data!$A$2:$Q$54, 12, FALSE)/VLOOKUP($A47, Data!$A$2:$Q$54, 11, FALSE)</f>
        <v>3911.1034218987938</v>
      </c>
      <c r="I47" s="62">
        <f>VLOOKUP($A47, Data!$A$2:$Q$54, 11, FALSE)/VLOOKUP($A47, Data!$A$2:$Q$54, 8, FALSE)</f>
        <v>0.12071674564932892</v>
      </c>
      <c r="J47" s="29"/>
      <c r="K47" s="62">
        <f>VLOOKUP($A47, Data!$A$2:$Q$54, 9, FALSE)/VLOOKUP($A47, Data!$A$2:$Q$54, 8, FALSE)</f>
        <v>0.56719786935919747</v>
      </c>
      <c r="L47" s="29"/>
      <c r="M47" s="62">
        <f>VLOOKUP($A47, Data!$A$2:$Q$54, 10, FALSE)/VLOOKUP($A47, Data!$A$2:$Q$54, 9, FALSE)</f>
        <v>0.28062778977608355</v>
      </c>
      <c r="N47" s="36"/>
      <c r="O47" s="72">
        <f>VLOOKUP($A47, Data!$A$2:$Q$54, 11, FALSE)/VLOOKUP($A47, Data!$A$2:$Q$54, 10, FALSE)</f>
        <v>0.75840685956421028</v>
      </c>
    </row>
    <row r="48" spans="1:15" x14ac:dyDescent="0.25">
      <c r="A48" s="55" t="s">
        <v>17</v>
      </c>
      <c r="B48" s="60" t="s">
        <v>18</v>
      </c>
      <c r="C48" s="76">
        <f>VLOOKUP($A48, Data!$A$2:$Q$54, 8, FALSE)/VLOOKUP($A48, Data!$A$2:$Q$54, 3, FALSE)</f>
        <v>0.14435547825693396</v>
      </c>
      <c r="D48" s="16">
        <f>VLOOKUP($A48, Data!$A$2:$Q$54, 12, FALSE)/VLOOKUP($A48, Data!$A$2:$Q$54, 8, FALSE)</f>
        <v>57.606476123172058</v>
      </c>
      <c r="E48" s="29"/>
      <c r="F48" s="62">
        <f>VLOOKUP($A48, Data!$A$2:$Q$54, 11, FALSE)/VLOOKUP($A48, Data!$A$2:$Q$54, 8, FALSE)</f>
        <v>2.6606226286684655E-2</v>
      </c>
      <c r="G48" s="29"/>
      <c r="H48" s="15">
        <f>VLOOKUP($A48, Data!$A$2:$Q$54, 12, FALSE)/VLOOKUP($A48, Data!$A$2:$Q$54, 11, FALSE)</f>
        <v>2165.1501983955454</v>
      </c>
      <c r="I48" s="62">
        <f>VLOOKUP($A48, Data!$A$2:$Q$54, 11, FALSE)/VLOOKUP($A48, Data!$A$2:$Q$54, 8, FALSE)</f>
        <v>2.6606226286684655E-2</v>
      </c>
      <c r="J48" s="29"/>
      <c r="K48" s="62">
        <f>VLOOKUP($A48, Data!$A$2:$Q$54, 9, FALSE)/VLOOKUP($A48, Data!$A$2:$Q$54, 8, FALSE)</f>
        <v>0.63448181084567234</v>
      </c>
      <c r="L48" s="29"/>
      <c r="M48" s="62">
        <f>VLOOKUP($A48, Data!$A$2:$Q$54, 10, FALSE)/VLOOKUP($A48, Data!$A$2:$Q$54, 9, FALSE)</f>
        <v>0.15273009387477349</v>
      </c>
      <c r="N48" s="36"/>
      <c r="O48" s="72">
        <f>VLOOKUP($A48, Data!$A$2:$Q$54, 11, FALSE)/VLOOKUP($A48, Data!$A$2:$Q$54, 10, FALSE)</f>
        <v>0.274561402985666</v>
      </c>
    </row>
    <row r="49" spans="1:15" x14ac:dyDescent="0.25">
      <c r="A49" s="55" t="s">
        <v>69</v>
      </c>
      <c r="B49" s="60" t="s">
        <v>70</v>
      </c>
      <c r="C49" s="76">
        <f>VLOOKUP($A49, Data!$A$2:$Q$54, 8, FALSE)/VLOOKUP($A49, Data!$A$2:$Q$54, 3, FALSE)</f>
        <v>0.14097997046258492</v>
      </c>
      <c r="D49" s="16">
        <f>VLOOKUP($A49, Data!$A$2:$Q$54, 12, FALSE)/VLOOKUP($A49, Data!$A$2:$Q$54, 8, FALSE)</f>
        <v>243.87379856402373</v>
      </c>
      <c r="E49" s="29"/>
      <c r="F49" s="62">
        <f>VLOOKUP($A49, Data!$A$2:$Q$54, 11, FALSE)/VLOOKUP($A49, Data!$A$2:$Q$54, 8, FALSE)</f>
        <v>8.4664124757574816E-2</v>
      </c>
      <c r="G49" s="29"/>
      <c r="H49" s="15">
        <f>VLOOKUP($A49, Data!$A$2:$Q$54, 12, FALSE)/VLOOKUP($A49, Data!$A$2:$Q$54, 11, FALSE)</f>
        <v>2880.4856751584689</v>
      </c>
      <c r="I49" s="62">
        <f>VLOOKUP($A49, Data!$A$2:$Q$54, 11, FALSE)/VLOOKUP($A49, Data!$A$2:$Q$54, 8, FALSE)</f>
        <v>8.4664124757574816E-2</v>
      </c>
      <c r="J49" s="29"/>
      <c r="K49" s="62">
        <f>VLOOKUP($A49, Data!$A$2:$Q$54, 9, FALSE)/VLOOKUP($A49, Data!$A$2:$Q$54, 8, FALSE)</f>
        <v>0.52973562551517384</v>
      </c>
      <c r="L49" s="29"/>
      <c r="M49" s="62">
        <f>VLOOKUP($A49, Data!$A$2:$Q$54, 10, FALSE)/VLOOKUP($A49, Data!$A$2:$Q$54, 9, FALSE)</f>
        <v>0.26965828984480461</v>
      </c>
      <c r="N49" s="36"/>
      <c r="O49" s="72">
        <f>VLOOKUP($A49, Data!$A$2:$Q$54, 11, FALSE)/VLOOKUP($A49, Data!$A$2:$Q$54, 10, FALSE)</f>
        <v>0.5926884530829486</v>
      </c>
    </row>
    <row r="50" spans="1:15" x14ac:dyDescent="0.25">
      <c r="A50" s="55" t="s">
        <v>83</v>
      </c>
      <c r="B50" s="60" t="s">
        <v>84</v>
      </c>
      <c r="C50" s="76">
        <f>VLOOKUP($A50, Data!$A$2:$Q$54, 8, FALSE)/VLOOKUP($A50, Data!$A$2:$Q$54, 3, FALSE)</f>
        <v>0.15586234834428681</v>
      </c>
      <c r="D50" s="16">
        <f>VLOOKUP($A50, Data!$A$2:$Q$54, 12, FALSE)/VLOOKUP($A50, Data!$A$2:$Q$54, 8, FALSE)</f>
        <v>79.612583506534733</v>
      </c>
      <c r="E50" s="29"/>
      <c r="F50" s="62">
        <f>VLOOKUP($A50, Data!$A$2:$Q$54, 11, FALSE)/VLOOKUP($A50, Data!$A$2:$Q$54, 8, FALSE)</f>
        <v>4.0975402265960428E-2</v>
      </c>
      <c r="G50" s="29"/>
      <c r="H50" s="15">
        <f>VLOOKUP($A50, Data!$A$2:$Q$54, 12, FALSE)/VLOOKUP($A50, Data!$A$2:$Q$54, 11, FALSE)</f>
        <v>1942.935983636979</v>
      </c>
      <c r="I50" s="62">
        <f>VLOOKUP($A50, Data!$A$2:$Q$54, 11, FALSE)/VLOOKUP($A50, Data!$A$2:$Q$54, 8, FALSE)</f>
        <v>4.0975402265960428E-2</v>
      </c>
      <c r="J50" s="29"/>
      <c r="K50" s="62">
        <f>VLOOKUP($A50, Data!$A$2:$Q$54, 9, FALSE)/VLOOKUP($A50, Data!$A$2:$Q$54, 8, FALSE)</f>
        <v>0.5624255773834107</v>
      </c>
      <c r="L50" s="29"/>
      <c r="M50" s="62">
        <f>VLOOKUP($A50, Data!$A$2:$Q$54, 10, FALSE)/VLOOKUP($A50, Data!$A$2:$Q$54, 9, FALSE)</f>
        <v>0.13148101926186337</v>
      </c>
      <c r="N50" s="36"/>
      <c r="O50" s="72">
        <f>VLOOKUP($A50, Data!$A$2:$Q$54, 11, FALSE)/VLOOKUP($A50, Data!$A$2:$Q$54, 10, FALSE)</f>
        <v>0.55410886821242222</v>
      </c>
    </row>
    <row r="51" spans="1:15" x14ac:dyDescent="0.25">
      <c r="A51" s="55" t="s">
        <v>45</v>
      </c>
      <c r="B51" s="60" t="s">
        <v>46</v>
      </c>
      <c r="C51" s="76">
        <f>VLOOKUP($A51, Data!$A$2:$Q$54, 8, FALSE)/VLOOKUP($A51, Data!$A$2:$Q$54, 3, FALSE)</f>
        <v>0.12993067286390825</v>
      </c>
      <c r="D51" s="16">
        <f>VLOOKUP($A51, Data!$A$2:$Q$54, 12, FALSE)/VLOOKUP($A51, Data!$A$2:$Q$54, 8, FALSE)</f>
        <v>89.430295158688807</v>
      </c>
      <c r="E51" s="29"/>
      <c r="F51" s="62">
        <f>VLOOKUP($A51, Data!$A$2:$Q$54, 11, FALSE)/VLOOKUP($A51, Data!$A$2:$Q$54, 8, FALSE)</f>
        <v>3.2090968023021908E-2</v>
      </c>
      <c r="G51" s="29"/>
      <c r="H51" s="15">
        <f>VLOOKUP($A51, Data!$A$2:$Q$54, 12, FALSE)/VLOOKUP($A51, Data!$A$2:$Q$54, 11, FALSE)</f>
        <v>2786.7746181583539</v>
      </c>
      <c r="I51" s="62">
        <f>VLOOKUP($A51, Data!$A$2:$Q$54, 11, FALSE)/VLOOKUP($A51, Data!$A$2:$Q$54, 8, FALSE)</f>
        <v>3.2090968023021908E-2</v>
      </c>
      <c r="J51" s="29"/>
      <c r="K51" s="62">
        <f>VLOOKUP($A51, Data!$A$2:$Q$54, 9, FALSE)/VLOOKUP($A51, Data!$A$2:$Q$54, 8, FALSE)</f>
        <v>0.65723924906082676</v>
      </c>
      <c r="L51" s="29"/>
      <c r="M51" s="62">
        <f>VLOOKUP($A51, Data!$A$2:$Q$54, 10, FALSE)/VLOOKUP($A51, Data!$A$2:$Q$54, 9, FALSE)</f>
        <v>0.11186346691640789</v>
      </c>
      <c r="N51" s="36"/>
      <c r="O51" s="72">
        <f>VLOOKUP($A51, Data!$A$2:$Q$54, 11, FALSE)/VLOOKUP($A51, Data!$A$2:$Q$54, 10, FALSE)</f>
        <v>0.43648673712512875</v>
      </c>
    </row>
    <row r="52" spans="1:15" x14ac:dyDescent="0.25">
      <c r="A52" s="55" t="s">
        <v>51</v>
      </c>
      <c r="B52" s="60" t="s">
        <v>52</v>
      </c>
      <c r="C52" s="76">
        <f>VLOOKUP($A52, Data!$A$2:$Q$54, 8, FALSE)/VLOOKUP($A52, Data!$A$2:$Q$54, 3, FALSE)</f>
        <v>0.13587450591654113</v>
      </c>
      <c r="D52" s="16">
        <f>VLOOKUP($A52, Data!$A$2:$Q$54, 12, FALSE)/VLOOKUP($A52, Data!$A$2:$Q$54, 8, FALSE)</f>
        <v>69.026958065392805</v>
      </c>
      <c r="E52" s="29"/>
      <c r="F52" s="62">
        <f>VLOOKUP($A52, Data!$A$2:$Q$54, 11, FALSE)/VLOOKUP($A52, Data!$A$2:$Q$54, 8, FALSE)</f>
        <v>2.6147639730651494E-2</v>
      </c>
      <c r="G52" s="29"/>
      <c r="H52" s="15">
        <f>VLOOKUP($A52, Data!$A$2:$Q$54, 12, FALSE)/VLOOKUP($A52, Data!$A$2:$Q$54, 11, FALSE)</f>
        <v>2639.8925018259356</v>
      </c>
      <c r="I52" s="62">
        <f>VLOOKUP($A52, Data!$A$2:$Q$54, 11, FALSE)/VLOOKUP($A52, Data!$A$2:$Q$54, 8, FALSE)</f>
        <v>2.6147639730651494E-2</v>
      </c>
      <c r="J52" s="29"/>
      <c r="K52" s="62">
        <f>VLOOKUP($A52, Data!$A$2:$Q$54, 9, FALSE)/VLOOKUP($A52, Data!$A$2:$Q$54, 8, FALSE)</f>
        <v>0.58716101061829451</v>
      </c>
      <c r="L52" s="29"/>
      <c r="M52" s="62">
        <f>VLOOKUP($A52, Data!$A$2:$Q$54, 10, FALSE)/VLOOKUP($A52, Data!$A$2:$Q$54, 9, FALSE)</f>
        <v>9.3543849053652914E-2</v>
      </c>
      <c r="N52" s="36"/>
      <c r="O52" s="72">
        <f>VLOOKUP($A52, Data!$A$2:$Q$54, 11, FALSE)/VLOOKUP($A52, Data!$A$2:$Q$54, 10, FALSE)</f>
        <v>0.47605819685284501</v>
      </c>
    </row>
    <row r="53" spans="1:15" x14ac:dyDescent="0.25">
      <c r="A53" s="55" t="s">
        <v>65</v>
      </c>
      <c r="B53" s="60" t="s">
        <v>66</v>
      </c>
      <c r="C53" s="76">
        <f>VLOOKUP($A53, Data!$A$2:$Q$54, 8, FALSE)/VLOOKUP($A53, Data!$A$2:$Q$54, 3, FALSE)</f>
        <v>0.14312209625477423</v>
      </c>
      <c r="D53" s="16">
        <f>VLOOKUP($A53, Data!$A$2:$Q$54, 12, FALSE)/VLOOKUP($A53, Data!$A$2:$Q$54, 8, FALSE)</f>
        <v>128.35436941329777</v>
      </c>
      <c r="E53" s="29"/>
      <c r="F53" s="62">
        <f>VLOOKUP($A53, Data!$A$2:$Q$54, 11, FALSE)/VLOOKUP($A53, Data!$A$2:$Q$54, 8, FALSE)</f>
        <v>4.2738573887971067E-2</v>
      </c>
      <c r="G53" s="29"/>
      <c r="H53" s="15">
        <f>VLOOKUP($A53, Data!$A$2:$Q$54, 12, FALSE)/VLOOKUP($A53, Data!$A$2:$Q$54, 11, FALSE)</f>
        <v>3003.2440892798154</v>
      </c>
      <c r="I53" s="62">
        <f>VLOOKUP($A53, Data!$A$2:$Q$54, 11, FALSE)/VLOOKUP($A53, Data!$A$2:$Q$54, 8, FALSE)</f>
        <v>4.2738573887971067E-2</v>
      </c>
      <c r="J53" s="29"/>
      <c r="K53" s="62">
        <f>VLOOKUP($A53, Data!$A$2:$Q$54, 9, FALSE)/VLOOKUP($A53, Data!$A$2:$Q$54, 8, FALSE)</f>
        <v>0.63956029695771366</v>
      </c>
      <c r="L53" s="29"/>
      <c r="M53" s="62">
        <f>VLOOKUP($A53, Data!$A$2:$Q$54, 10, FALSE)/VLOOKUP($A53, Data!$A$2:$Q$54, 9, FALSE)</f>
        <v>0.11881746520764752</v>
      </c>
      <c r="N53" s="36"/>
      <c r="O53" s="72">
        <f>VLOOKUP($A53, Data!$A$2:$Q$54, 11, FALSE)/VLOOKUP($A53, Data!$A$2:$Q$54, 10, FALSE)</f>
        <v>0.56241675176258088</v>
      </c>
    </row>
    <row r="54" spans="1:15" x14ac:dyDescent="0.25">
      <c r="A54" s="57" t="s">
        <v>21</v>
      </c>
      <c r="B54" s="61" t="s">
        <v>22</v>
      </c>
      <c r="C54" s="77">
        <f>VLOOKUP($A54, Data!$A$2:$Q$54, 8, FALSE)/VLOOKUP($A54, Data!$A$2:$Q$54, 3, FALSE)</f>
        <v>0.12288181415225762</v>
      </c>
      <c r="D54" s="19">
        <f>VLOOKUP($A54, Data!$A$2:$Q$54, 12, FALSE)/VLOOKUP($A54, Data!$A$2:$Q$54, 8, FALSE)</f>
        <v>98.790045961292009</v>
      </c>
      <c r="E54" s="30"/>
      <c r="F54" s="66">
        <f>VLOOKUP($A54, Data!$A$2:$Q$54, 11, FALSE)/VLOOKUP($A54, Data!$A$2:$Q$54, 8, FALSE)</f>
        <v>5.3957459018326881E-2</v>
      </c>
      <c r="G54" s="30"/>
      <c r="H54" s="18">
        <f>VLOOKUP($A54, Data!$A$2:$Q$54, 12, FALSE)/VLOOKUP($A54, Data!$A$2:$Q$54, 11, FALSE)</f>
        <v>1830.8876614767485</v>
      </c>
      <c r="I54" s="66">
        <f>VLOOKUP($A54, Data!$A$2:$Q$54, 11, FALSE)/VLOOKUP($A54, Data!$A$2:$Q$54, 8, FALSE)</f>
        <v>5.3957459018326881E-2</v>
      </c>
      <c r="J54" s="30"/>
      <c r="K54" s="66">
        <f>VLOOKUP($A54, Data!$A$2:$Q$54, 9, FALSE)/VLOOKUP($A54, Data!$A$2:$Q$54, 8, FALSE)</f>
        <v>0.55630126338051322</v>
      </c>
      <c r="L54" s="30"/>
      <c r="M54" s="66">
        <f>VLOOKUP($A54, Data!$A$2:$Q$54, 10, FALSE)/VLOOKUP($A54, Data!$A$2:$Q$54, 9, FALSE)</f>
        <v>0.26319901509151628</v>
      </c>
      <c r="N54" s="37"/>
      <c r="O54" s="73">
        <f>VLOOKUP($A54, Data!$A$2:$Q$54, 11, FALSE)/VLOOKUP($A54, Data!$A$2:$Q$54, 10, FALSE)</f>
        <v>0.36851670852140284</v>
      </c>
    </row>
  </sheetData>
  <mergeCells count="2">
    <mergeCell ref="D1:H1"/>
    <mergeCell ref="I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I3" sqref="I3:O3"/>
    </sheetView>
  </sheetViews>
  <sheetFormatPr defaultRowHeight="15" x14ac:dyDescent="0.25"/>
  <cols>
    <col min="2" max="2" width="19.140625" bestFit="1" customWidth="1"/>
    <col min="3" max="3" width="19.140625" style="6" customWidth="1"/>
    <col min="4" max="4" width="16.28515625" style="38" customWidth="1"/>
    <col min="5" max="5" width="2.5703125" bestFit="1" customWidth="1"/>
    <col min="6" max="6" width="15.85546875" style="32" customWidth="1"/>
    <col min="7" max="7" width="2.28515625" bestFit="1" customWidth="1"/>
    <col min="8" max="8" width="17.5703125" style="31" customWidth="1"/>
    <col min="9" max="9" width="19.42578125" customWidth="1"/>
    <col min="10" max="10" width="4.28515625" bestFit="1" customWidth="1"/>
    <col min="11" max="11" width="45.140625" bestFit="1" customWidth="1"/>
    <col min="12" max="12" width="4" bestFit="1" customWidth="1"/>
    <col min="13" max="13" width="29.5703125" style="38" customWidth="1"/>
    <col min="14" max="14" width="2" style="38" bestFit="1" customWidth="1"/>
    <col min="15" max="15" width="18.5703125" style="38" bestFit="1" customWidth="1"/>
  </cols>
  <sheetData>
    <row r="1" spans="1:15" x14ac:dyDescent="0.25">
      <c r="A1" s="21"/>
      <c r="B1" s="21"/>
      <c r="C1" s="33"/>
      <c r="D1" s="86" t="s">
        <v>127</v>
      </c>
      <c r="E1" s="87"/>
      <c r="F1" s="87"/>
      <c r="G1" s="87"/>
      <c r="H1" s="88"/>
      <c r="I1" s="86" t="s">
        <v>117</v>
      </c>
      <c r="J1" s="87"/>
      <c r="K1" s="87"/>
      <c r="L1" s="87"/>
      <c r="M1" s="87"/>
      <c r="N1" s="87"/>
      <c r="O1" s="88"/>
    </row>
    <row r="2" spans="1:15" ht="43.5" x14ac:dyDescent="0.25">
      <c r="A2" s="23" t="s">
        <v>0</v>
      </c>
      <c r="B2" s="23" t="s">
        <v>1</v>
      </c>
      <c r="C2" s="2" t="s">
        <v>128</v>
      </c>
      <c r="D2" s="34" t="s">
        <v>118</v>
      </c>
      <c r="E2" s="23" t="s">
        <v>119</v>
      </c>
      <c r="F2" s="24" t="s">
        <v>120</v>
      </c>
      <c r="G2" s="23" t="s">
        <v>121</v>
      </c>
      <c r="H2" s="68" t="s">
        <v>122</v>
      </c>
      <c r="I2" s="67" t="s">
        <v>123</v>
      </c>
      <c r="J2" s="25" t="s">
        <v>119</v>
      </c>
      <c r="K2" s="25" t="s">
        <v>124</v>
      </c>
      <c r="L2" s="25" t="s">
        <v>121</v>
      </c>
      <c r="M2" s="34" t="s">
        <v>125</v>
      </c>
      <c r="N2" s="34" t="s">
        <v>121</v>
      </c>
      <c r="O2" s="78" t="s">
        <v>126</v>
      </c>
    </row>
    <row r="3" spans="1:15" x14ac:dyDescent="0.25">
      <c r="A3" s="53" t="s">
        <v>53</v>
      </c>
      <c r="B3" s="59" t="s">
        <v>54</v>
      </c>
      <c r="C3" s="75">
        <f>VLOOKUP($A3, Data!$A$2:$Q$54, 13, FALSE)/VLOOKUP($A3, Data!$A$2:$Q$54, 3, FALSE)</f>
        <v>7.7549963893218138E-2</v>
      </c>
      <c r="D3" s="13">
        <f>VLOOKUP($A3, Data!$A$2:$Q$54, 17, FALSE)/VLOOKUP($A3, Data!$A$2:$Q$54, 13, FALSE)</f>
        <v>3095.6403036184138</v>
      </c>
      <c r="E3" s="28"/>
      <c r="F3" s="63">
        <f>VLOOKUP($A3, Data!$A$2:$Q$54, 16, FALSE)/VLOOKUP($A3, Data!$A$2:$Q$54, 13, FALSE)</f>
        <v>0.33566626762520285</v>
      </c>
      <c r="G3" s="28"/>
      <c r="H3" s="12">
        <f>VLOOKUP($A3, Data!$A$2:$Q$54, 17, FALSE)/VLOOKUP($A3, Data!$A$2:$Q$54, 16, FALSE)</f>
        <v>9222.3753239182606</v>
      </c>
      <c r="I3" s="63">
        <f>VLOOKUP($A3, Data!$A$2:$Q$54, 16, FALSE)/VLOOKUP($A3, Data!$A$2:$Q$54, 13, FALSE)</f>
        <v>0.33566626762520285</v>
      </c>
      <c r="J3" s="28"/>
      <c r="K3" s="63">
        <f>VLOOKUP($A3, Data!$A$2:$Q$54, 14, FALSE)/VLOOKUP($A3, Data!$A$2:$Q$54, 13, FALSE)</f>
        <v>0.20108568560625054</v>
      </c>
      <c r="L3" s="28"/>
      <c r="M3" s="63">
        <f>VLOOKUP($A3, Data!$A$2:$Q$54, 15, FALSE)/VLOOKUP($A3, Data!$A$2:$Q$54, 14, FALSE)</f>
        <v>2.6505511759581393</v>
      </c>
      <c r="N3" s="35"/>
      <c r="O3" s="71">
        <f>VLOOKUP($A3, Data!$A$2:$Q$54, 16, FALSE)/VLOOKUP($A3, Data!$A$2:$Q$54, 15, FALSE)</f>
        <v>0.62978215329192988</v>
      </c>
    </row>
    <row r="4" spans="1:15" x14ac:dyDescent="0.25">
      <c r="A4" s="55" t="s">
        <v>29</v>
      </c>
      <c r="B4" s="60" t="s">
        <v>30</v>
      </c>
      <c r="C4" s="76">
        <f>VLOOKUP($A4, Data!$A$2:$Q$54, 13, FALSE)/VLOOKUP($A4, Data!$A$2:$Q$54, 3, FALSE)</f>
        <v>2.9648167493237686E-2</v>
      </c>
      <c r="D4" s="16">
        <f>VLOOKUP($A4, Data!$A$2:$Q$54, 17, FALSE)/VLOOKUP($A4, Data!$A$2:$Q$54, 13, FALSE)</f>
        <v>3451.6193096961197</v>
      </c>
      <c r="E4" s="29"/>
      <c r="F4" s="62">
        <f>VLOOKUP($A4, Data!$A$2:$Q$54, 16, FALSE)/VLOOKUP($A4, Data!$A$2:$Q$54, 13, FALSE)</f>
        <v>0.41143261035741308</v>
      </c>
      <c r="G4" s="29"/>
      <c r="H4" s="15">
        <f>VLOOKUP($A4, Data!$A$2:$Q$54, 17, FALSE)/VLOOKUP($A4, Data!$A$2:$Q$54, 16, FALSE)</f>
        <v>8389.2701327142859</v>
      </c>
      <c r="I4" s="62">
        <f>VLOOKUP($A4, Data!$A$2:$Q$54, 16, FALSE)/VLOOKUP($A4, Data!$A$2:$Q$54, 13, FALSE)</f>
        <v>0.41143261035741308</v>
      </c>
      <c r="J4" s="29"/>
      <c r="K4" s="62">
        <f>VLOOKUP($A4, Data!$A$2:$Q$54, 14, FALSE)/VLOOKUP($A4, Data!$A$2:$Q$54, 13, FALSE)</f>
        <v>0.26848958103052051</v>
      </c>
      <c r="L4" s="29"/>
      <c r="M4" s="62">
        <f>VLOOKUP($A4, Data!$A$2:$Q$54, 15, FALSE)/VLOOKUP($A4, Data!$A$2:$Q$54, 14, FALSE)</f>
        <v>1.8128849489616123</v>
      </c>
      <c r="N4" s="36"/>
      <c r="O4" s="72">
        <f>VLOOKUP($A4, Data!$A$2:$Q$54, 16, FALSE)/VLOOKUP($A4, Data!$A$2:$Q$54, 15, FALSE)</f>
        <v>0.84528085099714312</v>
      </c>
    </row>
    <row r="5" spans="1:15" x14ac:dyDescent="0.25">
      <c r="A5" s="55" t="s">
        <v>77</v>
      </c>
      <c r="B5" s="60" t="s">
        <v>78</v>
      </c>
      <c r="C5" s="76">
        <f>VLOOKUP($A5, Data!$A$2:$Q$54, 13, FALSE)/VLOOKUP($A5, Data!$A$2:$Q$54, 3, FALSE)</f>
        <v>5.0172213285029368E-2</v>
      </c>
      <c r="D5" s="16">
        <f>VLOOKUP($A5, Data!$A$2:$Q$54, 17, FALSE)/VLOOKUP($A5, Data!$A$2:$Q$54, 13, FALSE)</f>
        <v>2937.3650393645626</v>
      </c>
      <c r="E5" s="29"/>
      <c r="F5" s="62">
        <f>VLOOKUP($A5, Data!$A$2:$Q$54, 16, FALSE)/VLOOKUP($A5, Data!$A$2:$Q$54, 13, FALSE)</f>
        <v>0.33691828862225587</v>
      </c>
      <c r="G5" s="29"/>
      <c r="H5" s="15">
        <f>VLOOKUP($A5, Data!$A$2:$Q$54, 17, FALSE)/VLOOKUP($A5, Data!$A$2:$Q$54, 16, FALSE)</f>
        <v>8718.3306414626277</v>
      </c>
      <c r="I5" s="62">
        <f>VLOOKUP($A5, Data!$A$2:$Q$54, 16, FALSE)/VLOOKUP($A5, Data!$A$2:$Q$54, 13, FALSE)</f>
        <v>0.33691828862225587</v>
      </c>
      <c r="J5" s="29"/>
      <c r="K5" s="62">
        <f>VLOOKUP($A5, Data!$A$2:$Q$54, 14, FALSE)/VLOOKUP($A5, Data!$A$2:$Q$54, 13, FALSE)</f>
        <v>0.27963325776804887</v>
      </c>
      <c r="L5" s="29"/>
      <c r="M5" s="62">
        <f>VLOOKUP($A5, Data!$A$2:$Q$54, 15, FALSE)/VLOOKUP($A5, Data!$A$2:$Q$54, 14, FALSE)</f>
        <v>1.7969484177714301</v>
      </c>
      <c r="N5" s="36"/>
      <c r="O5" s="72">
        <f>VLOOKUP($A5, Data!$A$2:$Q$54, 16, FALSE)/VLOOKUP($A5, Data!$A$2:$Q$54, 15, FALSE)</f>
        <v>0.67050211644173641</v>
      </c>
    </row>
    <row r="6" spans="1:15" x14ac:dyDescent="0.25">
      <c r="A6" s="55" t="s">
        <v>89</v>
      </c>
      <c r="B6" s="60" t="s">
        <v>90</v>
      </c>
      <c r="C6" s="76">
        <f>VLOOKUP($A6, Data!$A$2:$Q$54, 13, FALSE)/VLOOKUP($A6, Data!$A$2:$Q$54, 3, FALSE)</f>
        <v>6.776657914172611E-2</v>
      </c>
      <c r="D6" s="16">
        <f>VLOOKUP($A6, Data!$A$2:$Q$54, 17, FALSE)/VLOOKUP($A6, Data!$A$2:$Q$54, 13, FALSE)</f>
        <v>2425.8437533266438</v>
      </c>
      <c r="E6" s="29"/>
      <c r="F6" s="62">
        <f>VLOOKUP($A6, Data!$A$2:$Q$54, 16, FALSE)/VLOOKUP($A6, Data!$A$2:$Q$54, 13, FALSE)</f>
        <v>0.27905055902561426</v>
      </c>
      <c r="G6" s="29"/>
      <c r="H6" s="15">
        <f>VLOOKUP($A6, Data!$A$2:$Q$54, 17, FALSE)/VLOOKUP($A6, Data!$A$2:$Q$54, 16, FALSE)</f>
        <v>8693.2051374388193</v>
      </c>
      <c r="I6" s="62">
        <f>VLOOKUP($A6, Data!$A$2:$Q$54, 16, FALSE)/VLOOKUP($A6, Data!$A$2:$Q$54, 13, FALSE)</f>
        <v>0.27905055902561426</v>
      </c>
      <c r="J6" s="29"/>
      <c r="K6" s="62">
        <f>VLOOKUP($A6, Data!$A$2:$Q$54, 14, FALSE)/VLOOKUP($A6, Data!$A$2:$Q$54, 13, FALSE)</f>
        <v>0.28852978165420839</v>
      </c>
      <c r="L6" s="29"/>
      <c r="M6" s="62">
        <f>VLOOKUP($A6, Data!$A$2:$Q$54, 15, FALSE)/VLOOKUP($A6, Data!$A$2:$Q$54, 14, FALSE)</f>
        <v>1.3771881168331177</v>
      </c>
      <c r="N6" s="36"/>
      <c r="O6" s="72">
        <f>VLOOKUP($A6, Data!$A$2:$Q$54, 16, FALSE)/VLOOKUP($A6, Data!$A$2:$Q$54, 15, FALSE)</f>
        <v>0.70226169935452609</v>
      </c>
    </row>
    <row r="7" spans="1:15" x14ac:dyDescent="0.25">
      <c r="A7" s="55" t="s">
        <v>39</v>
      </c>
      <c r="B7" s="60" t="s">
        <v>40</v>
      </c>
      <c r="C7" s="76">
        <f>VLOOKUP($A7, Data!$A$2:$Q$54, 13, FALSE)/VLOOKUP($A7, Data!$A$2:$Q$54, 3, FALSE)</f>
        <v>6.5574191893132627E-2</v>
      </c>
      <c r="D7" s="16">
        <f>VLOOKUP($A7, Data!$A$2:$Q$54, 17, FALSE)/VLOOKUP($A7, Data!$A$2:$Q$54, 13, FALSE)</f>
        <v>3899.01582835203</v>
      </c>
      <c r="E7" s="29"/>
      <c r="F7" s="62">
        <f>VLOOKUP($A7, Data!$A$2:$Q$54, 16, FALSE)/VLOOKUP($A7, Data!$A$2:$Q$54, 13, FALSE)</f>
        <v>0.45101175397738519</v>
      </c>
      <c r="G7" s="29"/>
      <c r="H7" s="15">
        <f>VLOOKUP($A7, Data!$A$2:$Q$54, 17, FALSE)/VLOOKUP($A7, Data!$A$2:$Q$54, 16, FALSE)</f>
        <v>8645.0426046934826</v>
      </c>
      <c r="I7" s="62">
        <f>VLOOKUP($A7, Data!$A$2:$Q$54, 16, FALSE)/VLOOKUP($A7, Data!$A$2:$Q$54, 13, FALSE)</f>
        <v>0.45101175397738519</v>
      </c>
      <c r="J7" s="29"/>
      <c r="K7" s="62">
        <f>VLOOKUP($A7, Data!$A$2:$Q$54, 14, FALSE)/VLOOKUP($A7, Data!$A$2:$Q$54, 13, FALSE)</f>
        <v>0.25231324533545557</v>
      </c>
      <c r="L7" s="29"/>
      <c r="M7" s="62">
        <f>VLOOKUP($A7, Data!$A$2:$Q$54, 15, FALSE)/VLOOKUP($A7, Data!$A$2:$Q$54, 14, FALSE)</f>
        <v>1.8950067587741526</v>
      </c>
      <c r="N7" s="36"/>
      <c r="O7" s="72">
        <f>VLOOKUP($A7, Data!$A$2:$Q$54, 16, FALSE)/VLOOKUP($A7, Data!$A$2:$Q$54, 15, FALSE)</f>
        <v>0.94327222657613607</v>
      </c>
    </row>
    <row r="8" spans="1:15" x14ac:dyDescent="0.25">
      <c r="A8" s="55" t="s">
        <v>87</v>
      </c>
      <c r="B8" s="60" t="s">
        <v>88</v>
      </c>
      <c r="C8" s="76">
        <f>VLOOKUP($A8, Data!$A$2:$Q$54, 13, FALSE)/VLOOKUP($A8, Data!$A$2:$Q$54, 3, FALSE)</f>
        <v>3.090905241989584E-2</v>
      </c>
      <c r="D8" s="16">
        <f>VLOOKUP($A8, Data!$A$2:$Q$54, 17, FALSE)/VLOOKUP($A8, Data!$A$2:$Q$54, 13, FALSE)</f>
        <v>2967.0758191524969</v>
      </c>
      <c r="E8" s="29"/>
      <c r="F8" s="62">
        <f>VLOOKUP($A8, Data!$A$2:$Q$54, 16, FALSE)/VLOOKUP($A8, Data!$A$2:$Q$54, 13, FALSE)</f>
        <v>0.34609301137172371</v>
      </c>
      <c r="G8" s="29"/>
      <c r="H8" s="15">
        <f>VLOOKUP($A8, Data!$A$2:$Q$54, 17, FALSE)/VLOOKUP($A8, Data!$A$2:$Q$54, 16, FALSE)</f>
        <v>8573.0590380679132</v>
      </c>
      <c r="I8" s="62">
        <f>VLOOKUP($A8, Data!$A$2:$Q$54, 16, FALSE)/VLOOKUP($A8, Data!$A$2:$Q$54, 13, FALSE)</f>
        <v>0.34609301137172371</v>
      </c>
      <c r="J8" s="29"/>
      <c r="K8" s="62">
        <f>VLOOKUP($A8, Data!$A$2:$Q$54, 14, FALSE)/VLOOKUP($A8, Data!$A$2:$Q$54, 13, FALSE)</f>
        <v>0.21945078108185948</v>
      </c>
      <c r="L8" s="29"/>
      <c r="M8" s="62">
        <f>VLOOKUP($A8, Data!$A$2:$Q$54, 15, FALSE)/VLOOKUP($A8, Data!$A$2:$Q$54, 14, FALSE)</f>
        <v>1.9857775044723542</v>
      </c>
      <c r="N8" s="36"/>
      <c r="O8" s="72">
        <f>VLOOKUP($A8, Data!$A$2:$Q$54, 16, FALSE)/VLOOKUP($A8, Data!$A$2:$Q$54, 15, FALSE)</f>
        <v>0.79419127612101603</v>
      </c>
    </row>
    <row r="9" spans="1:15" x14ac:dyDescent="0.25">
      <c r="A9" s="55" t="s">
        <v>11</v>
      </c>
      <c r="B9" s="60" t="s">
        <v>12</v>
      </c>
      <c r="C9" s="76">
        <f>VLOOKUP($A9, Data!$A$2:$Q$54, 13, FALSE)/VLOOKUP($A9, Data!$A$2:$Q$54, 3, FALSE)</f>
        <v>7.8223028442385698E-2</v>
      </c>
      <c r="D9" s="16">
        <f>VLOOKUP($A9, Data!$A$2:$Q$54, 17, FALSE)/VLOOKUP($A9, Data!$A$2:$Q$54, 13, FALSE)</f>
        <v>2764.4751636662927</v>
      </c>
      <c r="E9" s="29"/>
      <c r="F9" s="62">
        <f>VLOOKUP($A9, Data!$A$2:$Q$54, 16, FALSE)/VLOOKUP($A9, Data!$A$2:$Q$54, 13, FALSE)</f>
        <v>0.28515632818107167</v>
      </c>
      <c r="G9" s="29"/>
      <c r="H9" s="15">
        <f>VLOOKUP($A9, Data!$A$2:$Q$54, 17, FALSE)/VLOOKUP($A9, Data!$A$2:$Q$54, 16, FALSE)</f>
        <v>9694.5951762672303</v>
      </c>
      <c r="I9" s="62">
        <f>VLOOKUP($A9, Data!$A$2:$Q$54, 16, FALSE)/VLOOKUP($A9, Data!$A$2:$Q$54, 13, FALSE)</f>
        <v>0.28515632818107167</v>
      </c>
      <c r="J9" s="29"/>
      <c r="K9" s="62">
        <f>VLOOKUP($A9, Data!$A$2:$Q$54, 14, FALSE)/VLOOKUP($A9, Data!$A$2:$Q$54, 13, FALSE)</f>
        <v>0.21647089427665461</v>
      </c>
      <c r="L9" s="29"/>
      <c r="M9" s="62">
        <f>VLOOKUP($A9, Data!$A$2:$Q$54, 15, FALSE)/VLOOKUP($A9, Data!$A$2:$Q$54, 14, FALSE)</f>
        <v>2.2234660568520899</v>
      </c>
      <c r="N9" s="36"/>
      <c r="O9" s="72">
        <f>VLOOKUP($A9, Data!$A$2:$Q$54, 16, FALSE)/VLOOKUP($A9, Data!$A$2:$Q$54, 15, FALSE)</f>
        <v>0.59245176635823793</v>
      </c>
    </row>
    <row r="10" spans="1:15" x14ac:dyDescent="0.25">
      <c r="A10" s="55" t="s">
        <v>41</v>
      </c>
      <c r="B10" s="60" t="s">
        <v>42</v>
      </c>
      <c r="C10" s="76">
        <f>VLOOKUP($A10, Data!$A$2:$Q$54, 13, FALSE)/VLOOKUP($A10, Data!$A$2:$Q$54, 3, FALSE)</f>
        <v>6.8864284827417035E-2</v>
      </c>
      <c r="D10" s="16">
        <f>VLOOKUP($A10, Data!$A$2:$Q$54, 17, FALSE)/VLOOKUP($A10, Data!$A$2:$Q$54, 13, FALSE)</f>
        <v>3279.7601070917535</v>
      </c>
      <c r="E10" s="29"/>
      <c r="F10" s="62">
        <f>VLOOKUP($A10, Data!$A$2:$Q$54, 16, FALSE)/VLOOKUP($A10, Data!$A$2:$Q$54, 13, FALSE)</f>
        <v>0.35145673959205481</v>
      </c>
      <c r="G10" s="29"/>
      <c r="H10" s="15">
        <f>VLOOKUP($A10, Data!$A$2:$Q$54, 17, FALSE)/VLOOKUP($A10, Data!$A$2:$Q$54, 16, FALSE)</f>
        <v>9331.9027283376563</v>
      </c>
      <c r="I10" s="62">
        <f>VLOOKUP($A10, Data!$A$2:$Q$54, 16, FALSE)/VLOOKUP($A10, Data!$A$2:$Q$54, 13, FALSE)</f>
        <v>0.35145673959205481</v>
      </c>
      <c r="J10" s="29"/>
      <c r="K10" s="62">
        <f>VLOOKUP($A10, Data!$A$2:$Q$54, 14, FALSE)/VLOOKUP($A10, Data!$A$2:$Q$54, 13, FALSE)</f>
        <v>0.22455186240262726</v>
      </c>
      <c r="L10" s="29"/>
      <c r="M10" s="62">
        <f>VLOOKUP($A10, Data!$A$2:$Q$54, 15, FALSE)/VLOOKUP($A10, Data!$A$2:$Q$54, 14, FALSE)</f>
        <v>2.1302063821610946</v>
      </c>
      <c r="N10" s="36"/>
      <c r="O10" s="72">
        <f>VLOOKUP($A10, Data!$A$2:$Q$54, 16, FALSE)/VLOOKUP($A10, Data!$A$2:$Q$54, 15, FALSE)</f>
        <v>0.73473974454842095</v>
      </c>
    </row>
    <row r="11" spans="1:15" x14ac:dyDescent="0.25">
      <c r="A11" s="55" t="s">
        <v>37</v>
      </c>
      <c r="B11" s="60" t="s">
        <v>38</v>
      </c>
      <c r="C11" s="76">
        <f>VLOOKUP($A11, Data!$A$2:$Q$54, 13, FALSE)/VLOOKUP($A11, Data!$A$2:$Q$54, 3, FALSE)</f>
        <v>3.9895922838976063E-2</v>
      </c>
      <c r="D11" s="16">
        <f>VLOOKUP($A11, Data!$A$2:$Q$54, 17, FALSE)/VLOOKUP($A11, Data!$A$2:$Q$54, 13, FALSE)</f>
        <v>2439.1777356836787</v>
      </c>
      <c r="E11" s="29"/>
      <c r="F11" s="62">
        <f>VLOOKUP($A11, Data!$A$2:$Q$54, 16, FALSE)/VLOOKUP($A11, Data!$A$2:$Q$54, 13, FALSE)</f>
        <v>0.2760267999628907</v>
      </c>
      <c r="G11" s="29"/>
      <c r="H11" s="15">
        <f>VLOOKUP($A11, Data!$A$2:$Q$54, 17, FALSE)/VLOOKUP($A11, Data!$A$2:$Q$54, 16, FALSE)</f>
        <v>8836.742432298619</v>
      </c>
      <c r="I11" s="62">
        <f>VLOOKUP($A11, Data!$A$2:$Q$54, 16, FALSE)/VLOOKUP($A11, Data!$A$2:$Q$54, 13, FALSE)</f>
        <v>0.2760267999628907</v>
      </c>
      <c r="J11" s="29"/>
      <c r="K11" s="62">
        <f>VLOOKUP($A11, Data!$A$2:$Q$54, 14, FALSE)/VLOOKUP($A11, Data!$A$2:$Q$54, 13, FALSE)</f>
        <v>0.25170048334668765</v>
      </c>
      <c r="L11" s="29"/>
      <c r="M11" s="62">
        <f>VLOOKUP($A11, Data!$A$2:$Q$54, 15, FALSE)/VLOOKUP($A11, Data!$A$2:$Q$54, 14, FALSE)</f>
        <v>1.5628517311589138</v>
      </c>
      <c r="N11" s="36"/>
      <c r="O11" s="72">
        <f>VLOOKUP($A11, Data!$A$2:$Q$54, 16, FALSE)/VLOOKUP($A11, Data!$A$2:$Q$54, 15, FALSE)</f>
        <v>0.70169668190485057</v>
      </c>
    </row>
    <row r="12" spans="1:15" x14ac:dyDescent="0.25">
      <c r="A12" s="55" t="s">
        <v>23</v>
      </c>
      <c r="B12" s="60" t="s">
        <v>24</v>
      </c>
      <c r="C12" s="76">
        <f>VLOOKUP($A12, Data!$A$2:$Q$54, 13, FALSE)/VLOOKUP($A12, Data!$A$2:$Q$54, 3, FALSE)</f>
        <v>4.4489831541012027E-2</v>
      </c>
      <c r="D12" s="16">
        <f>VLOOKUP($A12, Data!$A$2:$Q$54, 17, FALSE)/VLOOKUP($A12, Data!$A$2:$Q$54, 13, FALSE)</f>
        <v>2949.286175017332</v>
      </c>
      <c r="E12" s="29"/>
      <c r="F12" s="62">
        <f>VLOOKUP($A12, Data!$A$2:$Q$54, 16, FALSE)/VLOOKUP($A12, Data!$A$2:$Q$54, 13, FALSE)</f>
        <v>0.28725086129214927</v>
      </c>
      <c r="G12" s="29"/>
      <c r="H12" s="15">
        <f>VLOOKUP($A12, Data!$A$2:$Q$54, 17, FALSE)/VLOOKUP($A12, Data!$A$2:$Q$54, 16, FALSE)</f>
        <v>10267.284010047762</v>
      </c>
      <c r="I12" s="62">
        <f>VLOOKUP($A12, Data!$A$2:$Q$54, 16, FALSE)/VLOOKUP($A12, Data!$A$2:$Q$54, 13, FALSE)</f>
        <v>0.28725086129214927</v>
      </c>
      <c r="J12" s="29"/>
      <c r="K12" s="62">
        <f>VLOOKUP($A12, Data!$A$2:$Q$54, 14, FALSE)/VLOOKUP($A12, Data!$A$2:$Q$54, 13, FALSE)</f>
        <v>0.31077359689581091</v>
      </c>
      <c r="L12" s="29"/>
      <c r="M12" s="62">
        <f>VLOOKUP($A12, Data!$A$2:$Q$54, 15, FALSE)/VLOOKUP($A12, Data!$A$2:$Q$54, 14, FALSE)</f>
        <v>1.279384913277877</v>
      </c>
      <c r="N12" s="36"/>
      <c r="O12" s="72">
        <f>VLOOKUP($A12, Data!$A$2:$Q$54, 16, FALSE)/VLOOKUP($A12, Data!$A$2:$Q$54, 15, FALSE)</f>
        <v>0.72246364860056977</v>
      </c>
    </row>
    <row r="13" spans="1:15" x14ac:dyDescent="0.25">
      <c r="A13" s="55" t="s">
        <v>5</v>
      </c>
      <c r="B13" s="60" t="s">
        <v>6</v>
      </c>
      <c r="C13" s="76">
        <f>VLOOKUP($A13, Data!$A$2:$Q$54, 13, FALSE)/VLOOKUP($A13, Data!$A$2:$Q$54, 3, FALSE)</f>
        <v>8.5449912951373053E-2</v>
      </c>
      <c r="D13" s="16">
        <f>VLOOKUP($A13, Data!$A$2:$Q$54, 17, FALSE)/VLOOKUP($A13, Data!$A$2:$Q$54, 13, FALSE)</f>
        <v>2455.6365450048802</v>
      </c>
      <c r="E13" s="29"/>
      <c r="F13" s="62">
        <f>VLOOKUP($A13, Data!$A$2:$Q$54, 16, FALSE)/VLOOKUP($A13, Data!$A$2:$Q$54, 13, FALSE)</f>
        <v>0.27916903800821957</v>
      </c>
      <c r="G13" s="29"/>
      <c r="H13" s="15">
        <f>VLOOKUP($A13, Data!$A$2:$Q$54, 17, FALSE)/VLOOKUP($A13, Data!$A$2:$Q$54, 16, FALSE)</f>
        <v>8796.2352935878898</v>
      </c>
      <c r="I13" s="62">
        <f>VLOOKUP($A13, Data!$A$2:$Q$54, 16, FALSE)/VLOOKUP($A13, Data!$A$2:$Q$54, 13, FALSE)</f>
        <v>0.27916903800821957</v>
      </c>
      <c r="J13" s="29"/>
      <c r="K13" s="62">
        <f>VLOOKUP($A13, Data!$A$2:$Q$54, 14, FALSE)/VLOOKUP($A13, Data!$A$2:$Q$54, 13, FALSE)</f>
        <v>0.23111413952758869</v>
      </c>
      <c r="L13" s="29"/>
      <c r="M13" s="62">
        <f>VLOOKUP($A13, Data!$A$2:$Q$54, 15, FALSE)/VLOOKUP($A13, Data!$A$2:$Q$54, 14, FALSE)</f>
        <v>1.7647013724278826</v>
      </c>
      <c r="N13" s="36"/>
      <c r="O13" s="72">
        <f>VLOOKUP($A13, Data!$A$2:$Q$54, 16, FALSE)/VLOOKUP($A13, Data!$A$2:$Q$54, 15, FALSE)</f>
        <v>0.68449378656813575</v>
      </c>
    </row>
    <row r="14" spans="1:15" x14ac:dyDescent="0.25">
      <c r="A14" s="55" t="s">
        <v>71</v>
      </c>
      <c r="B14" s="60" t="s">
        <v>72</v>
      </c>
      <c r="C14" s="76">
        <f>VLOOKUP($A14, Data!$A$2:$Q$54, 13, FALSE)/VLOOKUP($A14, Data!$A$2:$Q$54, 3, FALSE)</f>
        <v>5.1355781323465174E-2</v>
      </c>
      <c r="D14" s="16">
        <f>VLOOKUP($A14, Data!$A$2:$Q$54, 17, FALSE)/VLOOKUP($A14, Data!$A$2:$Q$54, 13, FALSE)</f>
        <v>2548.4512046085633</v>
      </c>
      <c r="E14" s="29"/>
      <c r="F14" s="62">
        <f>VLOOKUP($A14, Data!$A$2:$Q$54, 16, FALSE)/VLOOKUP($A14, Data!$A$2:$Q$54, 13, FALSE)</f>
        <v>0.27906915108495711</v>
      </c>
      <c r="G14" s="29"/>
      <c r="H14" s="15">
        <f>VLOOKUP($A14, Data!$A$2:$Q$54, 17, FALSE)/VLOOKUP($A14, Data!$A$2:$Q$54, 16, FALSE)</f>
        <v>9131.9703188287458</v>
      </c>
      <c r="I14" s="62">
        <f>VLOOKUP($A14, Data!$A$2:$Q$54, 16, FALSE)/VLOOKUP($A14, Data!$A$2:$Q$54, 13, FALSE)</f>
        <v>0.27906915108495711</v>
      </c>
      <c r="J14" s="29"/>
      <c r="K14" s="62">
        <f>VLOOKUP($A14, Data!$A$2:$Q$54, 14, FALSE)/VLOOKUP($A14, Data!$A$2:$Q$54, 13, FALSE)</f>
        <v>0.21152835472710169</v>
      </c>
      <c r="L14" s="29"/>
      <c r="M14" s="62">
        <f>VLOOKUP($A14, Data!$A$2:$Q$54, 15, FALSE)/VLOOKUP($A14, Data!$A$2:$Q$54, 14, FALSE)</f>
        <v>2.2639705113842328</v>
      </c>
      <c r="N14" s="36"/>
      <c r="O14" s="72">
        <f>VLOOKUP($A14, Data!$A$2:$Q$54, 16, FALSE)/VLOOKUP($A14, Data!$A$2:$Q$54, 15, FALSE)</f>
        <v>0.58273683924978781</v>
      </c>
    </row>
    <row r="15" spans="1:15" x14ac:dyDescent="0.25">
      <c r="A15" s="55" t="s">
        <v>67</v>
      </c>
      <c r="B15" s="60" t="s">
        <v>68</v>
      </c>
      <c r="C15" s="76">
        <f>VLOOKUP($A15, Data!$A$2:$Q$54, 13, FALSE)/VLOOKUP($A15, Data!$A$2:$Q$54, 3, FALSE)</f>
        <v>4.7951859272155235E-2</v>
      </c>
      <c r="D15" s="16">
        <f>VLOOKUP($A15, Data!$A$2:$Q$54, 17, FALSE)/VLOOKUP($A15, Data!$A$2:$Q$54, 13, FALSE)</f>
        <v>3357.766401516034</v>
      </c>
      <c r="E15" s="29"/>
      <c r="F15" s="62">
        <f>VLOOKUP($A15, Data!$A$2:$Q$54, 16, FALSE)/VLOOKUP($A15, Data!$A$2:$Q$54, 13, FALSE)</f>
        <v>0.36276105093266253</v>
      </c>
      <c r="G15" s="29"/>
      <c r="H15" s="15">
        <f>VLOOKUP($A15, Data!$A$2:$Q$54, 17, FALSE)/VLOOKUP($A15, Data!$A$2:$Q$54, 16, FALSE)</f>
        <v>9256.1381462623431</v>
      </c>
      <c r="I15" s="62">
        <f>VLOOKUP($A15, Data!$A$2:$Q$54, 16, FALSE)/VLOOKUP($A15, Data!$A$2:$Q$54, 13, FALSE)</f>
        <v>0.36276105093266253</v>
      </c>
      <c r="J15" s="29"/>
      <c r="K15" s="62">
        <f>VLOOKUP($A15, Data!$A$2:$Q$54, 14, FALSE)/VLOOKUP($A15, Data!$A$2:$Q$54, 13, FALSE)</f>
        <v>0.18454563696953874</v>
      </c>
      <c r="L15" s="29"/>
      <c r="M15" s="62">
        <f>VLOOKUP($A15, Data!$A$2:$Q$54, 15, FALSE)/VLOOKUP($A15, Data!$A$2:$Q$54, 14, FALSE)</f>
        <v>2.3201579745910852</v>
      </c>
      <c r="N15" s="36"/>
      <c r="O15" s="72">
        <f>VLOOKUP($A15, Data!$A$2:$Q$54, 16, FALSE)/VLOOKUP($A15, Data!$A$2:$Q$54, 15, FALSE)</f>
        <v>0.84722607443737818</v>
      </c>
    </row>
    <row r="16" spans="1:15" x14ac:dyDescent="0.25">
      <c r="A16" s="55" t="s">
        <v>85</v>
      </c>
      <c r="B16" s="60" t="s">
        <v>86</v>
      </c>
      <c r="C16" s="76">
        <f>VLOOKUP($A16, Data!$A$2:$Q$54, 13, FALSE)/VLOOKUP($A16, Data!$A$2:$Q$54, 3, FALSE)</f>
        <v>7.1119348320102693E-2</v>
      </c>
      <c r="D16" s="16">
        <f>VLOOKUP($A16, Data!$A$2:$Q$54, 17, FALSE)/VLOOKUP($A16, Data!$A$2:$Q$54, 13, FALSE)</f>
        <v>1968.9879735473837</v>
      </c>
      <c r="E16" s="29"/>
      <c r="F16" s="62">
        <f>VLOOKUP($A16, Data!$A$2:$Q$54, 16, FALSE)/VLOOKUP($A16, Data!$A$2:$Q$54, 13, FALSE)</f>
        <v>0.21659105319198041</v>
      </c>
      <c r="G16" s="29"/>
      <c r="H16" s="15">
        <f>VLOOKUP($A16, Data!$A$2:$Q$54, 17, FALSE)/VLOOKUP($A16, Data!$A$2:$Q$54, 16, FALSE)</f>
        <v>9090.80935952662</v>
      </c>
      <c r="I16" s="62">
        <f>VLOOKUP($A16, Data!$A$2:$Q$54, 16, FALSE)/VLOOKUP($A16, Data!$A$2:$Q$54, 13, FALSE)</f>
        <v>0.21659105319198041</v>
      </c>
      <c r="J16" s="29"/>
      <c r="K16" s="62">
        <f>VLOOKUP($A16, Data!$A$2:$Q$54, 14, FALSE)/VLOOKUP($A16, Data!$A$2:$Q$54, 13, FALSE)</f>
        <v>0.25820601260530146</v>
      </c>
      <c r="L16" s="29"/>
      <c r="M16" s="62">
        <f>VLOOKUP($A16, Data!$A$2:$Q$54, 15, FALSE)/VLOOKUP($A16, Data!$A$2:$Q$54, 14, FALSE)</f>
        <v>1.657408574306843</v>
      </c>
      <c r="N16" s="36"/>
      <c r="O16" s="72">
        <f>VLOOKUP($A16, Data!$A$2:$Q$54, 16, FALSE)/VLOOKUP($A16, Data!$A$2:$Q$54, 15, FALSE)</f>
        <v>0.50610960651573522</v>
      </c>
    </row>
    <row r="17" spans="1:15" x14ac:dyDescent="0.25">
      <c r="A17" s="55" t="s">
        <v>9</v>
      </c>
      <c r="B17" s="60" t="s">
        <v>10</v>
      </c>
      <c r="C17" s="76">
        <f>VLOOKUP($A17, Data!$A$2:$Q$54, 13, FALSE)/VLOOKUP($A17, Data!$A$2:$Q$54, 3, FALSE)</f>
        <v>4.3514994753344194E-2</v>
      </c>
      <c r="D17" s="16">
        <f>VLOOKUP($A17, Data!$A$2:$Q$54, 17, FALSE)/VLOOKUP($A17, Data!$A$2:$Q$54, 13, FALSE)</f>
        <v>2196.2800247216505</v>
      </c>
      <c r="E17" s="29"/>
      <c r="F17" s="62">
        <f>VLOOKUP($A17, Data!$A$2:$Q$54, 16, FALSE)/VLOOKUP($A17, Data!$A$2:$Q$54, 13, FALSE)</f>
        <v>0.22601065721584795</v>
      </c>
      <c r="G17" s="29"/>
      <c r="H17" s="15">
        <f>VLOOKUP($A17, Data!$A$2:$Q$54, 17, FALSE)/VLOOKUP($A17, Data!$A$2:$Q$54, 16, FALSE)</f>
        <v>9717.5949655512377</v>
      </c>
      <c r="I17" s="62">
        <f>VLOOKUP($A17, Data!$A$2:$Q$54, 16, FALSE)/VLOOKUP($A17, Data!$A$2:$Q$54, 13, FALSE)</f>
        <v>0.22601065721584795</v>
      </c>
      <c r="J17" s="29"/>
      <c r="K17" s="62">
        <f>VLOOKUP($A17, Data!$A$2:$Q$54, 14, FALSE)/VLOOKUP($A17, Data!$A$2:$Q$54, 13, FALSE)</f>
        <v>0.23234956659182207</v>
      </c>
      <c r="L17" s="29"/>
      <c r="M17" s="62">
        <f>VLOOKUP($A17, Data!$A$2:$Q$54, 15, FALSE)/VLOOKUP($A17, Data!$A$2:$Q$54, 14, FALSE)</f>
        <v>1.960199373493196</v>
      </c>
      <c r="N17" s="36"/>
      <c r="O17" s="72">
        <f>VLOOKUP($A17, Data!$A$2:$Q$54, 16, FALSE)/VLOOKUP($A17, Data!$A$2:$Q$54, 15, FALSE)</f>
        <v>0.49623432942661094</v>
      </c>
    </row>
    <row r="18" spans="1:15" x14ac:dyDescent="0.25">
      <c r="A18" s="55" t="s">
        <v>55</v>
      </c>
      <c r="B18" s="60" t="s">
        <v>56</v>
      </c>
      <c r="C18" s="76">
        <f>VLOOKUP($A18, Data!$A$2:$Q$54, 13, FALSE)/VLOOKUP($A18, Data!$A$2:$Q$54, 3, FALSE)</f>
        <v>6.924766863164887E-2</v>
      </c>
      <c r="D18" s="16">
        <f>VLOOKUP($A18, Data!$A$2:$Q$54, 17, FALSE)/VLOOKUP($A18, Data!$A$2:$Q$54, 13, FALSE)</f>
        <v>1943.7341926478537</v>
      </c>
      <c r="E18" s="29"/>
      <c r="F18" s="62">
        <f>VLOOKUP($A18, Data!$A$2:$Q$54, 16, FALSE)/VLOOKUP($A18, Data!$A$2:$Q$54, 13, FALSE)</f>
        <v>0.22856590377041153</v>
      </c>
      <c r="G18" s="29"/>
      <c r="H18" s="15">
        <f>VLOOKUP($A18, Data!$A$2:$Q$54, 17, FALSE)/VLOOKUP($A18, Data!$A$2:$Q$54, 16, FALSE)</f>
        <v>8504.0426440869487</v>
      </c>
      <c r="I18" s="62">
        <f>VLOOKUP($A18, Data!$A$2:$Q$54, 16, FALSE)/VLOOKUP($A18, Data!$A$2:$Q$54, 13, FALSE)</f>
        <v>0.22856590377041153</v>
      </c>
      <c r="J18" s="29"/>
      <c r="K18" s="62">
        <f>VLOOKUP($A18, Data!$A$2:$Q$54, 14, FALSE)/VLOOKUP($A18, Data!$A$2:$Q$54, 13, FALSE)</f>
        <v>0.2589116424398043</v>
      </c>
      <c r="L18" s="29"/>
      <c r="M18" s="62">
        <f>VLOOKUP($A18, Data!$A$2:$Q$54, 15, FALSE)/VLOOKUP($A18, Data!$A$2:$Q$54, 14, FALSE)</f>
        <v>1.6322603320281008</v>
      </c>
      <c r="N18" s="36"/>
      <c r="O18" s="72">
        <f>VLOOKUP($A18, Data!$A$2:$Q$54, 16, FALSE)/VLOOKUP($A18, Data!$A$2:$Q$54, 15, FALSE)</f>
        <v>0.54084203613615811</v>
      </c>
    </row>
    <row r="19" spans="1:15" x14ac:dyDescent="0.25">
      <c r="A19" s="55" t="s">
        <v>43</v>
      </c>
      <c r="B19" s="60" t="s">
        <v>44</v>
      </c>
      <c r="C19" s="76">
        <f>VLOOKUP($A19, Data!$A$2:$Q$54, 13, FALSE)/VLOOKUP($A19, Data!$A$2:$Q$54, 3, FALSE)</f>
        <v>6.2118925792738443E-2</v>
      </c>
      <c r="D19" s="16">
        <f>VLOOKUP($A19, Data!$A$2:$Q$54, 17, FALSE)/VLOOKUP($A19, Data!$A$2:$Q$54, 13, FALSE)</f>
        <v>2484.7831561733196</v>
      </c>
      <c r="E19" s="29"/>
      <c r="F19" s="62">
        <f>VLOOKUP($A19, Data!$A$2:$Q$54, 16, FALSE)/VLOOKUP($A19, Data!$A$2:$Q$54, 13, FALSE)</f>
        <v>0.33024654084393656</v>
      </c>
      <c r="G19" s="29"/>
      <c r="H19" s="15">
        <f>VLOOKUP($A19, Data!$A$2:$Q$54, 17, FALSE)/VLOOKUP($A19, Data!$A$2:$Q$54, 16, FALSE)</f>
        <v>7524.0247780446698</v>
      </c>
      <c r="I19" s="62">
        <f>VLOOKUP($A19, Data!$A$2:$Q$54, 16, FALSE)/VLOOKUP($A19, Data!$A$2:$Q$54, 13, FALSE)</f>
        <v>0.33024654084393656</v>
      </c>
      <c r="J19" s="29"/>
      <c r="K19" s="62">
        <f>VLOOKUP($A19, Data!$A$2:$Q$54, 14, FALSE)/VLOOKUP($A19, Data!$A$2:$Q$54, 13, FALSE)</f>
        <v>0.24493740300935071</v>
      </c>
      <c r="L19" s="29"/>
      <c r="M19" s="62">
        <f>VLOOKUP($A19, Data!$A$2:$Q$54, 15, FALSE)/VLOOKUP($A19, Data!$A$2:$Q$54, 14, FALSE)</f>
        <v>1.8504420374077495</v>
      </c>
      <c r="N19" s="36"/>
      <c r="O19" s="72">
        <f>VLOOKUP($A19, Data!$A$2:$Q$54, 16, FALSE)/VLOOKUP($A19, Data!$A$2:$Q$54, 15, FALSE)</f>
        <v>0.72863106359972152</v>
      </c>
    </row>
    <row r="20" spans="1:15" x14ac:dyDescent="0.25">
      <c r="A20" s="55" t="s">
        <v>91</v>
      </c>
      <c r="B20" s="60" t="s">
        <v>92</v>
      </c>
      <c r="C20" s="76">
        <f>VLOOKUP($A20, Data!$A$2:$Q$54, 13, FALSE)/VLOOKUP($A20, Data!$A$2:$Q$54, 3, FALSE)</f>
        <v>4.0812841685661738E-2</v>
      </c>
      <c r="D20" s="16">
        <f>VLOOKUP($A20, Data!$A$2:$Q$54, 17, FALSE)/VLOOKUP($A20, Data!$A$2:$Q$54, 13, FALSE)</f>
        <v>3068.3441052110111</v>
      </c>
      <c r="E20" s="29"/>
      <c r="F20" s="62">
        <f>VLOOKUP($A20, Data!$A$2:$Q$54, 16, FALSE)/VLOOKUP($A20, Data!$A$2:$Q$54, 13, FALSE)</f>
        <v>0.31188226647526351</v>
      </c>
      <c r="G20" s="29"/>
      <c r="H20" s="15">
        <f>VLOOKUP($A20, Data!$A$2:$Q$54, 17, FALSE)/VLOOKUP($A20, Data!$A$2:$Q$54, 16, FALSE)</f>
        <v>9838.1486702911734</v>
      </c>
      <c r="I20" s="62">
        <f>VLOOKUP($A20, Data!$A$2:$Q$54, 16, FALSE)/VLOOKUP($A20, Data!$A$2:$Q$54, 13, FALSE)</f>
        <v>0.31188226647526351</v>
      </c>
      <c r="J20" s="29"/>
      <c r="K20" s="62">
        <f>VLOOKUP($A20, Data!$A$2:$Q$54, 14, FALSE)/VLOOKUP($A20, Data!$A$2:$Q$54, 13, FALSE)</f>
        <v>0.24240816941978877</v>
      </c>
      <c r="L20" s="29"/>
      <c r="M20" s="62">
        <f>VLOOKUP($A20, Data!$A$2:$Q$54, 15, FALSE)/VLOOKUP($A20, Data!$A$2:$Q$54, 14, FALSE)</f>
        <v>1.9113547692727826</v>
      </c>
      <c r="N20" s="36"/>
      <c r="O20" s="72">
        <f>VLOOKUP($A20, Data!$A$2:$Q$54, 16, FALSE)/VLOOKUP($A20, Data!$A$2:$Q$54, 15, FALSE)</f>
        <v>0.67313492655682228</v>
      </c>
    </row>
    <row r="21" spans="1:15" x14ac:dyDescent="0.25">
      <c r="A21" s="55" t="s">
        <v>101</v>
      </c>
      <c r="B21" s="60" t="s">
        <v>102</v>
      </c>
      <c r="C21" s="76">
        <f>VLOOKUP($A21, Data!$A$2:$Q$54, 13, FALSE)/VLOOKUP($A21, Data!$A$2:$Q$54, 3, FALSE)</f>
        <v>0.10084107361070277</v>
      </c>
      <c r="D21" s="16">
        <f>VLOOKUP($A21, Data!$A$2:$Q$54, 17, FALSE)/VLOOKUP($A21, Data!$A$2:$Q$54, 13, FALSE)</f>
        <v>2602.0177147624281</v>
      </c>
      <c r="E21" s="29"/>
      <c r="F21" s="62">
        <f>VLOOKUP($A21, Data!$A$2:$Q$54, 16, FALSE)/VLOOKUP($A21, Data!$A$2:$Q$54, 13, FALSE)</f>
        <v>0.31926763488702542</v>
      </c>
      <c r="G21" s="29"/>
      <c r="H21" s="15">
        <f>VLOOKUP($A21, Data!$A$2:$Q$54, 17, FALSE)/VLOOKUP($A21, Data!$A$2:$Q$54, 16, FALSE)</f>
        <v>8149.9576857615593</v>
      </c>
      <c r="I21" s="62">
        <f>VLOOKUP($A21, Data!$A$2:$Q$54, 16, FALSE)/VLOOKUP($A21, Data!$A$2:$Q$54, 13, FALSE)</f>
        <v>0.31926763488702542</v>
      </c>
      <c r="J21" s="29"/>
      <c r="K21" s="62">
        <f>VLOOKUP($A21, Data!$A$2:$Q$54, 14, FALSE)/VLOOKUP($A21, Data!$A$2:$Q$54, 13, FALSE)</f>
        <v>0.2391969549667774</v>
      </c>
      <c r="L21" s="29"/>
      <c r="M21" s="62">
        <f>VLOOKUP($A21, Data!$A$2:$Q$54, 15, FALSE)/VLOOKUP($A21, Data!$A$2:$Q$54, 14, FALSE)</f>
        <v>2.0583336002695649</v>
      </c>
      <c r="N21" s="36"/>
      <c r="O21" s="72">
        <f>VLOOKUP($A21, Data!$A$2:$Q$54, 16, FALSE)/VLOOKUP($A21, Data!$A$2:$Q$54, 15, FALSE)</f>
        <v>0.64846043728853697</v>
      </c>
    </row>
    <row r="22" spans="1:15" x14ac:dyDescent="0.25">
      <c r="A22" s="55" t="s">
        <v>25</v>
      </c>
      <c r="B22" s="60" t="s">
        <v>26</v>
      </c>
      <c r="C22" s="76">
        <f>VLOOKUP($A22, Data!$A$2:$Q$54, 13, FALSE)/VLOOKUP($A22, Data!$A$2:$Q$54, 3, FALSE)</f>
        <v>5.0803906065736204E-2</v>
      </c>
      <c r="D22" s="16">
        <f>VLOOKUP($A22, Data!$A$2:$Q$54, 17, FALSE)/VLOOKUP($A22, Data!$A$2:$Q$54, 13, FALSE)</f>
        <v>2779.7407740602425</v>
      </c>
      <c r="E22" s="29"/>
      <c r="F22" s="62">
        <f>VLOOKUP($A22, Data!$A$2:$Q$54, 16, FALSE)/VLOOKUP($A22, Data!$A$2:$Q$54, 13, FALSE)</f>
        <v>0.29538695869560672</v>
      </c>
      <c r="G22" s="29"/>
      <c r="H22" s="15">
        <f>VLOOKUP($A22, Data!$A$2:$Q$54, 17, FALSE)/VLOOKUP($A22, Data!$A$2:$Q$54, 16, FALSE)</f>
        <v>9410.5060911803394</v>
      </c>
      <c r="I22" s="62">
        <f>VLOOKUP($A22, Data!$A$2:$Q$54, 16, FALSE)/VLOOKUP($A22, Data!$A$2:$Q$54, 13, FALSE)</f>
        <v>0.29538695869560672</v>
      </c>
      <c r="J22" s="29"/>
      <c r="K22" s="62">
        <f>VLOOKUP($A22, Data!$A$2:$Q$54, 14, FALSE)/VLOOKUP($A22, Data!$A$2:$Q$54, 13, FALSE)</f>
        <v>0.24463305943923572</v>
      </c>
      <c r="L22" s="29"/>
      <c r="M22" s="62">
        <f>VLOOKUP($A22, Data!$A$2:$Q$54, 15, FALSE)/VLOOKUP($A22, Data!$A$2:$Q$54, 14, FALSE)</f>
        <v>2.0451096585323456</v>
      </c>
      <c r="N22" s="36"/>
      <c r="O22" s="72">
        <f>VLOOKUP($A22, Data!$A$2:$Q$54, 16, FALSE)/VLOOKUP($A22, Data!$A$2:$Q$54, 15, FALSE)</f>
        <v>0.59041797487517222</v>
      </c>
    </row>
    <row r="23" spans="1:15" x14ac:dyDescent="0.25">
      <c r="A23" s="55" t="s">
        <v>93</v>
      </c>
      <c r="B23" s="60" t="s">
        <v>94</v>
      </c>
      <c r="C23" s="76">
        <f>VLOOKUP($A23, Data!$A$2:$Q$54, 13, FALSE)/VLOOKUP($A23, Data!$A$2:$Q$54, 3, FALSE)</f>
        <v>3.0266590728715802E-2</v>
      </c>
      <c r="D23" s="16">
        <f>VLOOKUP($A23, Data!$A$2:$Q$54, 17, FALSE)/VLOOKUP($A23, Data!$A$2:$Q$54, 13, FALSE)</f>
        <v>1928.8100908122592</v>
      </c>
      <c r="E23" s="29"/>
      <c r="F23" s="62">
        <f>VLOOKUP($A23, Data!$A$2:$Q$54, 16, FALSE)/VLOOKUP($A23, Data!$A$2:$Q$54, 13, FALSE)</f>
        <v>0.22380150681837166</v>
      </c>
      <c r="G23" s="29"/>
      <c r="H23" s="15">
        <f>VLOOKUP($A23, Data!$A$2:$Q$54, 17, FALSE)/VLOOKUP($A23, Data!$A$2:$Q$54, 16, FALSE)</f>
        <v>8618.3963559173189</v>
      </c>
      <c r="I23" s="62">
        <f>VLOOKUP($A23, Data!$A$2:$Q$54, 16, FALSE)/VLOOKUP($A23, Data!$A$2:$Q$54, 13, FALSE)</f>
        <v>0.22380150681837166</v>
      </c>
      <c r="J23" s="29"/>
      <c r="K23" s="62">
        <f>VLOOKUP($A23, Data!$A$2:$Q$54, 14, FALSE)/VLOOKUP($A23, Data!$A$2:$Q$54, 13, FALSE)</f>
        <v>0.38023401651443256</v>
      </c>
      <c r="L23" s="29"/>
      <c r="M23" s="62">
        <f>VLOOKUP($A23, Data!$A$2:$Q$54, 15, FALSE)/VLOOKUP($A23, Data!$A$2:$Q$54, 14, FALSE)</f>
        <v>1.0981815010982106</v>
      </c>
      <c r="N23" s="36"/>
      <c r="O23" s="72">
        <f>VLOOKUP($A23, Data!$A$2:$Q$54, 16, FALSE)/VLOOKUP($A23, Data!$A$2:$Q$54, 15, FALSE)</f>
        <v>0.53596683311394</v>
      </c>
    </row>
    <row r="24" spans="1:15" x14ac:dyDescent="0.25">
      <c r="A24" s="55" t="s">
        <v>33</v>
      </c>
      <c r="B24" s="60" t="s">
        <v>34</v>
      </c>
      <c r="C24" s="76">
        <f>VLOOKUP($A24, Data!$A$2:$Q$54, 13, FALSE)/VLOOKUP($A24, Data!$A$2:$Q$54, 3, FALSE)</f>
        <v>5.2664816694147874E-2</v>
      </c>
      <c r="D24" s="16">
        <f>VLOOKUP($A24, Data!$A$2:$Q$54, 17, FALSE)/VLOOKUP($A24, Data!$A$2:$Q$54, 13, FALSE)</f>
        <v>2233.4134066259116</v>
      </c>
      <c r="E24" s="29"/>
      <c r="F24" s="62">
        <f>VLOOKUP($A24, Data!$A$2:$Q$54, 16, FALSE)/VLOOKUP($A24, Data!$A$2:$Q$54, 13, FALSE)</f>
        <v>0.24683697946158512</v>
      </c>
      <c r="G24" s="29"/>
      <c r="H24" s="15">
        <f>VLOOKUP($A24, Data!$A$2:$Q$54, 17, FALSE)/VLOOKUP($A24, Data!$A$2:$Q$54, 16, FALSE)</f>
        <v>9048.131327394949</v>
      </c>
      <c r="I24" s="62">
        <f>VLOOKUP($A24, Data!$A$2:$Q$54, 16, FALSE)/VLOOKUP($A24, Data!$A$2:$Q$54, 13, FALSE)</f>
        <v>0.24683697946158512</v>
      </c>
      <c r="J24" s="29"/>
      <c r="K24" s="62">
        <f>VLOOKUP($A24, Data!$A$2:$Q$54, 14, FALSE)/VLOOKUP($A24, Data!$A$2:$Q$54, 13, FALSE)</f>
        <v>0.23456460688197725</v>
      </c>
      <c r="L24" s="29"/>
      <c r="M24" s="62">
        <f>VLOOKUP($A24, Data!$A$2:$Q$54, 15, FALSE)/VLOOKUP($A24, Data!$A$2:$Q$54, 14, FALSE)</f>
        <v>1.8297059047707238</v>
      </c>
      <c r="N24" s="36"/>
      <c r="O24" s="72">
        <f>VLOOKUP($A24, Data!$A$2:$Q$54, 16, FALSE)/VLOOKUP($A24, Data!$A$2:$Q$54, 15, FALSE)</f>
        <v>0.57513056830794973</v>
      </c>
    </row>
    <row r="25" spans="1:15" x14ac:dyDescent="0.25">
      <c r="A25" s="55" t="s">
        <v>35</v>
      </c>
      <c r="B25" s="60" t="s">
        <v>36</v>
      </c>
      <c r="C25" s="76">
        <f>VLOOKUP($A25, Data!$A$2:$Q$54, 13, FALSE)/VLOOKUP($A25, Data!$A$2:$Q$54, 3, FALSE)</f>
        <v>4.0279376734650131E-2</v>
      </c>
      <c r="D25" s="16">
        <f>VLOOKUP($A25, Data!$A$2:$Q$54, 17, FALSE)/VLOOKUP($A25, Data!$A$2:$Q$54, 13, FALSE)</f>
        <v>2217.6004353749977</v>
      </c>
      <c r="E25" s="29"/>
      <c r="F25" s="62">
        <f>VLOOKUP($A25, Data!$A$2:$Q$54, 16, FALSE)/VLOOKUP($A25, Data!$A$2:$Q$54, 13, FALSE)</f>
        <v>0.27514621428033892</v>
      </c>
      <c r="G25" s="29"/>
      <c r="H25" s="15">
        <f>VLOOKUP($A25, Data!$A$2:$Q$54, 17, FALSE)/VLOOKUP($A25, Data!$A$2:$Q$54, 16, FALSE)</f>
        <v>8059.7163263730954</v>
      </c>
      <c r="I25" s="62">
        <f>VLOOKUP($A25, Data!$A$2:$Q$54, 16, FALSE)/VLOOKUP($A25, Data!$A$2:$Q$54, 13, FALSE)</f>
        <v>0.27514621428033892</v>
      </c>
      <c r="J25" s="29"/>
      <c r="K25" s="62">
        <f>VLOOKUP($A25, Data!$A$2:$Q$54, 14, FALSE)/VLOOKUP($A25, Data!$A$2:$Q$54, 13, FALSE)</f>
        <v>0.21640480244833482</v>
      </c>
      <c r="L25" s="29"/>
      <c r="M25" s="62">
        <f>VLOOKUP($A25, Data!$A$2:$Q$54, 15, FALSE)/VLOOKUP($A25, Data!$A$2:$Q$54, 14, FALSE)</f>
        <v>2.1517927089689466</v>
      </c>
      <c r="N25" s="36"/>
      <c r="O25" s="72">
        <f>VLOOKUP($A25, Data!$A$2:$Q$54, 16, FALSE)/VLOOKUP($A25, Data!$A$2:$Q$54, 15, FALSE)</f>
        <v>0.59087581689342317</v>
      </c>
    </row>
    <row r="26" spans="1:15" x14ac:dyDescent="0.25">
      <c r="A26" s="55" t="s">
        <v>59</v>
      </c>
      <c r="B26" s="60" t="s">
        <v>60</v>
      </c>
      <c r="C26" s="76">
        <f>VLOOKUP($A26, Data!$A$2:$Q$54, 13, FALSE)/VLOOKUP($A26, Data!$A$2:$Q$54, 3, FALSE)</f>
        <v>2.6716994274474427E-2</v>
      </c>
      <c r="D26" s="16">
        <f>VLOOKUP($A26, Data!$A$2:$Q$54, 17, FALSE)/VLOOKUP($A26, Data!$A$2:$Q$54, 13, FALSE)</f>
        <v>2991.2843037845519</v>
      </c>
      <c r="E26" s="29"/>
      <c r="F26" s="62">
        <f>VLOOKUP($A26, Data!$A$2:$Q$54, 16, FALSE)/VLOOKUP($A26, Data!$A$2:$Q$54, 13, FALSE)</f>
        <v>0.37050185539439928</v>
      </c>
      <c r="G26" s="29"/>
      <c r="H26" s="15">
        <f>VLOOKUP($A26, Data!$A$2:$Q$54, 17, FALSE)/VLOOKUP($A26, Data!$A$2:$Q$54, 16, FALSE)</f>
        <v>8073.6014144931314</v>
      </c>
      <c r="I26" s="62">
        <f>VLOOKUP($A26, Data!$A$2:$Q$54, 16, FALSE)/VLOOKUP($A26, Data!$A$2:$Q$54, 13, FALSE)</f>
        <v>0.37050185539439928</v>
      </c>
      <c r="J26" s="29"/>
      <c r="K26" s="62">
        <f>VLOOKUP($A26, Data!$A$2:$Q$54, 14, FALSE)/VLOOKUP($A26, Data!$A$2:$Q$54, 13, FALSE)</f>
        <v>0.34955427544006085</v>
      </c>
      <c r="L26" s="29"/>
      <c r="M26" s="62">
        <f>VLOOKUP($A26, Data!$A$2:$Q$54, 15, FALSE)/VLOOKUP($A26, Data!$A$2:$Q$54, 14, FALSE)</f>
        <v>1.1735613378142404</v>
      </c>
      <c r="N26" s="36"/>
      <c r="O26" s="72">
        <f>VLOOKUP($A26, Data!$A$2:$Q$54, 16, FALSE)/VLOOKUP($A26, Data!$A$2:$Q$54, 15, FALSE)</f>
        <v>0.90317098107080107</v>
      </c>
    </row>
    <row r="27" spans="1:15" x14ac:dyDescent="0.25">
      <c r="A27" s="55" t="s">
        <v>15</v>
      </c>
      <c r="B27" s="60" t="s">
        <v>16</v>
      </c>
      <c r="C27" s="76">
        <f>VLOOKUP($A27, Data!$A$2:$Q$54, 13, FALSE)/VLOOKUP($A27, Data!$A$2:$Q$54, 3, FALSE)</f>
        <v>3.1097497951715566E-2</v>
      </c>
      <c r="D27" s="16">
        <f>VLOOKUP($A27, Data!$A$2:$Q$54, 17, FALSE)/VLOOKUP($A27, Data!$A$2:$Q$54, 13, FALSE)</f>
        <v>2373.0271056365832</v>
      </c>
      <c r="E27" s="29"/>
      <c r="F27" s="62">
        <f>VLOOKUP($A27, Data!$A$2:$Q$54, 16, FALSE)/VLOOKUP($A27, Data!$A$2:$Q$54, 13, FALSE)</f>
        <v>0.27685276117651891</v>
      </c>
      <c r="G27" s="29"/>
      <c r="H27" s="15">
        <f>VLOOKUP($A27, Data!$A$2:$Q$54, 17, FALSE)/VLOOKUP($A27, Data!$A$2:$Q$54, 16, FALSE)</f>
        <v>8571.4409910600898</v>
      </c>
      <c r="I27" s="62">
        <f>VLOOKUP($A27, Data!$A$2:$Q$54, 16, FALSE)/VLOOKUP($A27, Data!$A$2:$Q$54, 13, FALSE)</f>
        <v>0.27685276117651891</v>
      </c>
      <c r="J27" s="29"/>
      <c r="K27" s="62">
        <f>VLOOKUP($A27, Data!$A$2:$Q$54, 14, FALSE)/VLOOKUP($A27, Data!$A$2:$Q$54, 13, FALSE)</f>
        <v>0.28148365351274024</v>
      </c>
      <c r="L27" s="29"/>
      <c r="M27" s="62">
        <f>VLOOKUP($A27, Data!$A$2:$Q$54, 15, FALSE)/VLOOKUP($A27, Data!$A$2:$Q$54, 14, FALSE)</f>
        <v>1.621957287457221</v>
      </c>
      <c r="N27" s="36"/>
      <c r="O27" s="72">
        <f>VLOOKUP($A27, Data!$A$2:$Q$54, 16, FALSE)/VLOOKUP($A27, Data!$A$2:$Q$54, 15, FALSE)</f>
        <v>0.60639591449298658</v>
      </c>
    </row>
    <row r="28" spans="1:15" x14ac:dyDescent="0.25">
      <c r="A28" s="55" t="s">
        <v>57</v>
      </c>
      <c r="B28" s="60" t="s">
        <v>58</v>
      </c>
      <c r="C28" s="76">
        <f>VLOOKUP($A28, Data!$A$2:$Q$54, 13, FALSE)/VLOOKUP($A28, Data!$A$2:$Q$54, 3, FALSE)</f>
        <v>4.3723945114562568E-2</v>
      </c>
      <c r="D28" s="16">
        <f>VLOOKUP($A28, Data!$A$2:$Q$54, 17, FALSE)/VLOOKUP($A28, Data!$A$2:$Q$54, 13, FALSE)</f>
        <v>2331.4381208080913</v>
      </c>
      <c r="E28" s="29"/>
      <c r="F28" s="62">
        <f>VLOOKUP($A28, Data!$A$2:$Q$54, 16, FALSE)/VLOOKUP($A28, Data!$A$2:$Q$54, 13, FALSE)</f>
        <v>0.29016753740350221</v>
      </c>
      <c r="G28" s="29"/>
      <c r="H28" s="15">
        <f>VLOOKUP($A28, Data!$A$2:$Q$54, 17, FALSE)/VLOOKUP($A28, Data!$A$2:$Q$54, 16, FALSE)</f>
        <v>8034.7999699429911</v>
      </c>
      <c r="I28" s="62">
        <f>VLOOKUP($A28, Data!$A$2:$Q$54, 16, FALSE)/VLOOKUP($A28, Data!$A$2:$Q$54, 13, FALSE)</f>
        <v>0.29016753740350221</v>
      </c>
      <c r="J28" s="29"/>
      <c r="K28" s="62">
        <f>VLOOKUP($A28, Data!$A$2:$Q$54, 14, FALSE)/VLOOKUP($A28, Data!$A$2:$Q$54, 13, FALSE)</f>
        <v>0.19753858433258212</v>
      </c>
      <c r="L28" s="29"/>
      <c r="M28" s="62">
        <f>VLOOKUP($A28, Data!$A$2:$Q$54, 15, FALSE)/VLOOKUP($A28, Data!$A$2:$Q$54, 14, FALSE)</f>
        <v>2.1271996184205988</v>
      </c>
      <c r="N28" s="36"/>
      <c r="O28" s="72">
        <f>VLOOKUP($A28, Data!$A$2:$Q$54, 16, FALSE)/VLOOKUP($A28, Data!$A$2:$Q$54, 15, FALSE)</f>
        <v>0.69053968206888205</v>
      </c>
    </row>
    <row r="29" spans="1:15" x14ac:dyDescent="0.25">
      <c r="A29" s="55" t="s">
        <v>97</v>
      </c>
      <c r="B29" s="60" t="s">
        <v>98</v>
      </c>
      <c r="C29" s="76">
        <f>VLOOKUP($A29, Data!$A$2:$Q$54, 13, FALSE)/VLOOKUP($A29, Data!$A$2:$Q$54, 3, FALSE)</f>
        <v>3.6406458418900597E-2</v>
      </c>
      <c r="D29" s="16">
        <f>VLOOKUP($A29, Data!$A$2:$Q$54, 17, FALSE)/VLOOKUP($A29, Data!$A$2:$Q$54, 13, FALSE)</f>
        <v>2773.6954406082937</v>
      </c>
      <c r="E29" s="29"/>
      <c r="F29" s="62">
        <f>VLOOKUP($A29, Data!$A$2:$Q$54, 16, FALSE)/VLOOKUP($A29, Data!$A$2:$Q$54, 13, FALSE)</f>
        <v>0.31503622757939687</v>
      </c>
      <c r="G29" s="29"/>
      <c r="H29" s="15">
        <f>VLOOKUP($A29, Data!$A$2:$Q$54, 17, FALSE)/VLOOKUP($A29, Data!$A$2:$Q$54, 16, FALSE)</f>
        <v>8804.3697765180168</v>
      </c>
      <c r="I29" s="62">
        <f>VLOOKUP($A29, Data!$A$2:$Q$54, 16, FALSE)/VLOOKUP($A29, Data!$A$2:$Q$54, 13, FALSE)</f>
        <v>0.31503622757939687</v>
      </c>
      <c r="J29" s="29"/>
      <c r="K29" s="62">
        <f>VLOOKUP($A29, Data!$A$2:$Q$54, 14, FALSE)/VLOOKUP($A29, Data!$A$2:$Q$54, 13, FALSE)</f>
        <v>0.27190022193408153</v>
      </c>
      <c r="L29" s="29"/>
      <c r="M29" s="62">
        <f>VLOOKUP($A29, Data!$A$2:$Q$54, 15, FALSE)/VLOOKUP($A29, Data!$A$2:$Q$54, 14, FALSE)</f>
        <v>1.5708000928335555</v>
      </c>
      <c r="N29" s="36"/>
      <c r="O29" s="72">
        <f>VLOOKUP($A29, Data!$A$2:$Q$54, 16, FALSE)/VLOOKUP($A29, Data!$A$2:$Q$54, 15, FALSE)</f>
        <v>0.73761547238992164</v>
      </c>
    </row>
    <row r="30" spans="1:15" x14ac:dyDescent="0.25">
      <c r="A30" s="55" t="s">
        <v>73</v>
      </c>
      <c r="B30" s="60" t="s">
        <v>74</v>
      </c>
      <c r="C30" s="76">
        <f>VLOOKUP($A30, Data!$A$2:$Q$54, 13, FALSE)/VLOOKUP($A30, Data!$A$2:$Q$54, 3, FALSE)</f>
        <v>2.6103508014688873E-2</v>
      </c>
      <c r="D30" s="16">
        <f>VLOOKUP($A30, Data!$A$2:$Q$54, 17, FALSE)/VLOOKUP($A30, Data!$A$2:$Q$54, 13, FALSE)</f>
        <v>2386.6880038905533</v>
      </c>
      <c r="E30" s="29"/>
      <c r="F30" s="62">
        <f>VLOOKUP($A30, Data!$A$2:$Q$54, 16, FALSE)/VLOOKUP($A30, Data!$A$2:$Q$54, 13, FALSE)</f>
        <v>0.31524019258785518</v>
      </c>
      <c r="G30" s="29"/>
      <c r="H30" s="15">
        <f>VLOOKUP($A30, Data!$A$2:$Q$54, 17, FALSE)/VLOOKUP($A30, Data!$A$2:$Q$54, 16, FALSE)</f>
        <v>7571.0142932532317</v>
      </c>
      <c r="I30" s="62">
        <f>VLOOKUP($A30, Data!$A$2:$Q$54, 16, FALSE)/VLOOKUP($A30, Data!$A$2:$Q$54, 13, FALSE)</f>
        <v>0.31524019258785518</v>
      </c>
      <c r="J30" s="29"/>
      <c r="K30" s="62">
        <f>VLOOKUP($A30, Data!$A$2:$Q$54, 14, FALSE)/VLOOKUP($A30, Data!$A$2:$Q$54, 13, FALSE)</f>
        <v>0.30396112398869585</v>
      </c>
      <c r="L30" s="29"/>
      <c r="M30" s="62">
        <f>VLOOKUP($A30, Data!$A$2:$Q$54, 15, FALSE)/VLOOKUP($A30, Data!$A$2:$Q$54, 14, FALSE)</f>
        <v>1.788544057561386</v>
      </c>
      <c r="N30" s="36"/>
      <c r="O30" s="72">
        <f>VLOOKUP($A30, Data!$A$2:$Q$54, 16, FALSE)/VLOOKUP($A30, Data!$A$2:$Q$54, 15, FALSE)</f>
        <v>0.57986099937031843</v>
      </c>
    </row>
    <row r="31" spans="1:15" x14ac:dyDescent="0.25">
      <c r="A31" s="55" t="s">
        <v>95</v>
      </c>
      <c r="B31" s="60" t="s">
        <v>96</v>
      </c>
      <c r="C31" s="76">
        <f>VLOOKUP($A31, Data!$A$2:$Q$54, 13, FALSE)/VLOOKUP($A31, Data!$A$2:$Q$54, 3, FALSE)</f>
        <v>4.8619047590105935E-2</v>
      </c>
      <c r="D31" s="16">
        <f>VLOOKUP($A31, Data!$A$2:$Q$54, 17, FALSE)/VLOOKUP($A31, Data!$A$2:$Q$54, 13, FALSE)</f>
        <v>2982.3467106150911</v>
      </c>
      <c r="E31" s="29"/>
      <c r="F31" s="62">
        <f>VLOOKUP($A31, Data!$A$2:$Q$54, 16, FALSE)/VLOOKUP($A31, Data!$A$2:$Q$54, 13, FALSE)</f>
        <v>0.37231852649890979</v>
      </c>
      <c r="G31" s="29"/>
      <c r="H31" s="15">
        <f>VLOOKUP($A31, Data!$A$2:$Q$54, 17, FALSE)/VLOOKUP($A31, Data!$A$2:$Q$54, 16, FALSE)</f>
        <v>8010.2022820608254</v>
      </c>
      <c r="I31" s="62">
        <f>VLOOKUP($A31, Data!$A$2:$Q$54, 16, FALSE)/VLOOKUP($A31, Data!$A$2:$Q$54, 13, FALSE)</f>
        <v>0.37231852649890979</v>
      </c>
      <c r="J31" s="29"/>
      <c r="K31" s="62">
        <f>VLOOKUP($A31, Data!$A$2:$Q$54, 14, FALSE)/VLOOKUP($A31, Data!$A$2:$Q$54, 13, FALSE)</f>
        <v>0.2201513580156414</v>
      </c>
      <c r="L31" s="29"/>
      <c r="M31" s="62">
        <f>VLOOKUP($A31, Data!$A$2:$Q$54, 15, FALSE)/VLOOKUP($A31, Data!$A$2:$Q$54, 14, FALSE)</f>
        <v>2.0595040231010908</v>
      </c>
      <c r="N31" s="36"/>
      <c r="O31" s="72">
        <f>VLOOKUP($A31, Data!$A$2:$Q$54, 16, FALSE)/VLOOKUP($A31, Data!$A$2:$Q$54, 15, FALSE)</f>
        <v>0.8211653844070318</v>
      </c>
    </row>
    <row r="32" spans="1:15" x14ac:dyDescent="0.25">
      <c r="A32" s="55" t="s">
        <v>63</v>
      </c>
      <c r="B32" s="60" t="s">
        <v>64</v>
      </c>
      <c r="C32" s="76">
        <f>VLOOKUP($A32, Data!$A$2:$Q$54, 13, FALSE)/VLOOKUP($A32, Data!$A$2:$Q$54, 3, FALSE)</f>
        <v>3.844865077510564E-2</v>
      </c>
      <c r="D32" s="16">
        <f>VLOOKUP($A32, Data!$A$2:$Q$54, 17, FALSE)/VLOOKUP($A32, Data!$A$2:$Q$54, 13, FALSE)</f>
        <v>2184.1118269072972</v>
      </c>
      <c r="E32" s="29"/>
      <c r="F32" s="62">
        <f>VLOOKUP($A32, Data!$A$2:$Q$54, 16, FALSE)/VLOOKUP($A32, Data!$A$2:$Q$54, 13, FALSE)</f>
        <v>0.28370977752052012</v>
      </c>
      <c r="G32" s="29"/>
      <c r="H32" s="15">
        <f>VLOOKUP($A32, Data!$A$2:$Q$54, 17, FALSE)/VLOOKUP($A32, Data!$A$2:$Q$54, 16, FALSE)</f>
        <v>7698.4016765136867</v>
      </c>
      <c r="I32" s="62">
        <f>VLOOKUP($A32, Data!$A$2:$Q$54, 16, FALSE)/VLOOKUP($A32, Data!$A$2:$Q$54, 13, FALSE)</f>
        <v>0.28370977752052012</v>
      </c>
      <c r="J32" s="29"/>
      <c r="K32" s="62">
        <f>VLOOKUP($A32, Data!$A$2:$Q$54, 14, FALSE)/VLOOKUP($A32, Data!$A$2:$Q$54, 13, FALSE)</f>
        <v>0.35175395908885021</v>
      </c>
      <c r="L32" s="29"/>
      <c r="M32" s="62">
        <f>VLOOKUP($A32, Data!$A$2:$Q$54, 15, FALSE)/VLOOKUP($A32, Data!$A$2:$Q$54, 14, FALSE)</f>
        <v>0.95389196448398694</v>
      </c>
      <c r="N32" s="36"/>
      <c r="O32" s="72">
        <f>VLOOKUP($A32, Data!$A$2:$Q$54, 16, FALSE)/VLOOKUP($A32, Data!$A$2:$Q$54, 15, FALSE)</f>
        <v>0.84554381794284783</v>
      </c>
    </row>
    <row r="33" spans="1:15" x14ac:dyDescent="0.25">
      <c r="A33" s="55" t="s">
        <v>105</v>
      </c>
      <c r="B33" s="60" t="s">
        <v>106</v>
      </c>
      <c r="C33" s="76">
        <f>VLOOKUP($A33, Data!$A$2:$Q$54, 13, FALSE)/VLOOKUP($A33, Data!$A$2:$Q$54, 3, FALSE)</f>
        <v>3.5618504636862301E-2</v>
      </c>
      <c r="D33" s="16">
        <f>VLOOKUP($A33, Data!$A$2:$Q$54, 17, FALSE)/VLOOKUP($A33, Data!$A$2:$Q$54, 13, FALSE)</f>
        <v>1781.1755588440603</v>
      </c>
      <c r="E33" s="29"/>
      <c r="F33" s="62">
        <f>VLOOKUP($A33, Data!$A$2:$Q$54, 16, FALSE)/VLOOKUP($A33, Data!$A$2:$Q$54, 13, FALSE)</f>
        <v>0.23299267191062709</v>
      </c>
      <c r="G33" s="29"/>
      <c r="H33" s="15">
        <f>VLOOKUP($A33, Data!$A$2:$Q$54, 17, FALSE)/VLOOKUP($A33, Data!$A$2:$Q$54, 16, FALSE)</f>
        <v>7644.7707313614383</v>
      </c>
      <c r="I33" s="62">
        <f>VLOOKUP($A33, Data!$A$2:$Q$54, 16, FALSE)/VLOOKUP($A33, Data!$A$2:$Q$54, 13, FALSE)</f>
        <v>0.23299267191062709</v>
      </c>
      <c r="J33" s="29"/>
      <c r="K33" s="62">
        <f>VLOOKUP($A33, Data!$A$2:$Q$54, 14, FALSE)/VLOOKUP($A33, Data!$A$2:$Q$54, 13, FALSE)</f>
        <v>0.26971777634588406</v>
      </c>
      <c r="L33" s="29"/>
      <c r="M33" s="62">
        <f>VLOOKUP($A33, Data!$A$2:$Q$54, 15, FALSE)/VLOOKUP($A33, Data!$A$2:$Q$54, 14, FALSE)</f>
        <v>1.7263076240071602</v>
      </c>
      <c r="N33" s="36"/>
      <c r="O33" s="72">
        <f>VLOOKUP($A33, Data!$A$2:$Q$54, 16, FALSE)/VLOOKUP($A33, Data!$A$2:$Q$54, 15, FALSE)</f>
        <v>0.50039677577794117</v>
      </c>
    </row>
    <row r="34" spans="1:15" x14ac:dyDescent="0.25">
      <c r="A34" s="55" t="s">
        <v>79</v>
      </c>
      <c r="B34" s="60" t="s">
        <v>80</v>
      </c>
      <c r="C34" s="76">
        <f>VLOOKUP($A34, Data!$A$2:$Q$54, 13, FALSE)/VLOOKUP($A34, Data!$A$2:$Q$54, 3, FALSE)</f>
        <v>4.9554855174224907E-2</v>
      </c>
      <c r="D34" s="16">
        <f>VLOOKUP($A34, Data!$A$2:$Q$54, 17, FALSE)/VLOOKUP($A34, Data!$A$2:$Q$54, 13, FALSE)</f>
        <v>2306.3595862488542</v>
      </c>
      <c r="E34" s="29"/>
      <c r="F34" s="62">
        <f>VLOOKUP($A34, Data!$A$2:$Q$54, 16, FALSE)/VLOOKUP($A34, Data!$A$2:$Q$54, 13, FALSE)</f>
        <v>0.27042505093466962</v>
      </c>
      <c r="G34" s="29"/>
      <c r="H34" s="15">
        <f>VLOOKUP($A34, Data!$A$2:$Q$54, 17, FALSE)/VLOOKUP($A34, Data!$A$2:$Q$54, 16, FALSE)</f>
        <v>8528.6462118704894</v>
      </c>
      <c r="I34" s="62">
        <f>VLOOKUP($A34, Data!$A$2:$Q$54, 16, FALSE)/VLOOKUP($A34, Data!$A$2:$Q$54, 13, FALSE)</f>
        <v>0.27042505093466962</v>
      </c>
      <c r="J34" s="29"/>
      <c r="K34" s="62">
        <f>VLOOKUP($A34, Data!$A$2:$Q$54, 14, FALSE)/VLOOKUP($A34, Data!$A$2:$Q$54, 13, FALSE)</f>
        <v>0.32789219634907635</v>
      </c>
      <c r="L34" s="29"/>
      <c r="M34" s="62">
        <f>VLOOKUP($A34, Data!$A$2:$Q$54, 15, FALSE)/VLOOKUP($A34, Data!$A$2:$Q$54, 14, FALSE)</f>
        <v>1.1831338736755135</v>
      </c>
      <c r="N34" s="36"/>
      <c r="O34" s="72">
        <f>VLOOKUP($A34, Data!$A$2:$Q$54, 16, FALSE)/VLOOKUP($A34, Data!$A$2:$Q$54, 15, FALSE)</f>
        <v>0.69707892176376351</v>
      </c>
    </row>
    <row r="35" spans="1:15" x14ac:dyDescent="0.25">
      <c r="A35" s="55" t="s">
        <v>27</v>
      </c>
      <c r="B35" s="60" t="s">
        <v>28</v>
      </c>
      <c r="C35" s="76">
        <f>VLOOKUP($A35, Data!$A$2:$Q$54, 13, FALSE)/VLOOKUP($A35, Data!$A$2:$Q$54, 3, FALSE)</f>
        <v>3.9093497416092304E-2</v>
      </c>
      <c r="D35" s="16">
        <f>VLOOKUP($A35, Data!$A$2:$Q$54, 17, FALSE)/VLOOKUP($A35, Data!$A$2:$Q$54, 13, FALSE)</f>
        <v>2519.7918023175039</v>
      </c>
      <c r="E35" s="29"/>
      <c r="F35" s="62">
        <f>VLOOKUP($A35, Data!$A$2:$Q$54, 16, FALSE)/VLOOKUP($A35, Data!$A$2:$Q$54, 13, FALSE)</f>
        <v>0.27784328329455854</v>
      </c>
      <c r="G35" s="29"/>
      <c r="H35" s="15">
        <f>VLOOKUP($A35, Data!$A$2:$Q$54, 17, FALSE)/VLOOKUP($A35, Data!$A$2:$Q$54, 16, FALSE)</f>
        <v>9069.1118116615398</v>
      </c>
      <c r="I35" s="62">
        <f>VLOOKUP($A35, Data!$A$2:$Q$54, 16, FALSE)/VLOOKUP($A35, Data!$A$2:$Q$54, 13, FALSE)</f>
        <v>0.27784328329455854</v>
      </c>
      <c r="J35" s="29"/>
      <c r="K35" s="62">
        <f>VLOOKUP($A35, Data!$A$2:$Q$54, 14, FALSE)/VLOOKUP($A35, Data!$A$2:$Q$54, 13, FALSE)</f>
        <v>0.28331615061650056</v>
      </c>
      <c r="L35" s="29"/>
      <c r="M35" s="62">
        <f>VLOOKUP($A35, Data!$A$2:$Q$54, 15, FALSE)/VLOOKUP($A35, Data!$A$2:$Q$54, 14, FALSE)</f>
        <v>1.7482877012952283</v>
      </c>
      <c r="N35" s="36"/>
      <c r="O35" s="72">
        <f>VLOOKUP($A35, Data!$A$2:$Q$54, 16, FALSE)/VLOOKUP($A35, Data!$A$2:$Q$54, 15, FALSE)</f>
        <v>0.56093904079573154</v>
      </c>
    </row>
    <row r="36" spans="1:15" x14ac:dyDescent="0.25">
      <c r="A36" s="55" t="s">
        <v>75</v>
      </c>
      <c r="B36" s="60" t="s">
        <v>76</v>
      </c>
      <c r="C36" s="76">
        <f>VLOOKUP($A36, Data!$A$2:$Q$54, 13, FALSE)/VLOOKUP($A36, Data!$A$2:$Q$54, 3, FALSE)</f>
        <v>5.5026558183402581E-2</v>
      </c>
      <c r="D36" s="16">
        <f>VLOOKUP($A36, Data!$A$2:$Q$54, 17, FALSE)/VLOOKUP($A36, Data!$A$2:$Q$54, 13, FALSE)</f>
        <v>2952.4341219845428</v>
      </c>
      <c r="E36" s="29"/>
      <c r="F36" s="62">
        <f>VLOOKUP($A36, Data!$A$2:$Q$54, 16, FALSE)/VLOOKUP($A36, Data!$A$2:$Q$54, 13, FALSE)</f>
        <v>0.32683152380532865</v>
      </c>
      <c r="G36" s="29"/>
      <c r="H36" s="15">
        <f>VLOOKUP($A36, Data!$A$2:$Q$54, 17, FALSE)/VLOOKUP($A36, Data!$A$2:$Q$54, 16, FALSE)</f>
        <v>9033.5047476727104</v>
      </c>
      <c r="I36" s="62">
        <f>VLOOKUP($A36, Data!$A$2:$Q$54, 16, FALSE)/VLOOKUP($A36, Data!$A$2:$Q$54, 13, FALSE)</f>
        <v>0.32683152380532865</v>
      </c>
      <c r="J36" s="29"/>
      <c r="K36" s="62">
        <f>VLOOKUP($A36, Data!$A$2:$Q$54, 14, FALSE)/VLOOKUP($A36, Data!$A$2:$Q$54, 13, FALSE)</f>
        <v>0.25568558074862807</v>
      </c>
      <c r="L36" s="29"/>
      <c r="M36" s="62">
        <f>VLOOKUP($A36, Data!$A$2:$Q$54, 15, FALSE)/VLOOKUP($A36, Data!$A$2:$Q$54, 14, FALSE)</f>
        <v>1.8809372945877727</v>
      </c>
      <c r="N36" s="36"/>
      <c r="O36" s="72">
        <f>VLOOKUP($A36, Data!$A$2:$Q$54, 16, FALSE)/VLOOKUP($A36, Data!$A$2:$Q$54, 15, FALSE)</f>
        <v>0.67958437387532789</v>
      </c>
    </row>
    <row r="37" spans="1:15" x14ac:dyDescent="0.25">
      <c r="A37" s="55" t="s">
        <v>3</v>
      </c>
      <c r="B37" s="60" t="s">
        <v>4</v>
      </c>
      <c r="C37" s="76">
        <f>VLOOKUP($A37, Data!$A$2:$Q$54, 13, FALSE)/VLOOKUP($A37, Data!$A$2:$Q$54, 3, FALSE)</f>
        <v>4.7481225689972109E-2</v>
      </c>
      <c r="D37" s="16">
        <f>VLOOKUP($A37, Data!$A$2:$Q$54, 17, FALSE)/VLOOKUP($A37, Data!$A$2:$Q$54, 13, FALSE)</f>
        <v>3080.5516970467238</v>
      </c>
      <c r="E37" s="29"/>
      <c r="F37" s="62">
        <f>VLOOKUP($A37, Data!$A$2:$Q$54, 16, FALSE)/VLOOKUP($A37, Data!$A$2:$Q$54, 13, FALSE)</f>
        <v>0.32143361619070182</v>
      </c>
      <c r="G37" s="29"/>
      <c r="H37" s="15">
        <f>VLOOKUP($A37, Data!$A$2:$Q$54, 17, FALSE)/VLOOKUP($A37, Data!$A$2:$Q$54, 16, FALSE)</f>
        <v>9583.7881972465439</v>
      </c>
      <c r="I37" s="62">
        <f>VLOOKUP($A37, Data!$A$2:$Q$54, 16, FALSE)/VLOOKUP($A37, Data!$A$2:$Q$54, 13, FALSE)</f>
        <v>0.32143361619070182</v>
      </c>
      <c r="J37" s="29"/>
      <c r="K37" s="62">
        <f>VLOOKUP($A37, Data!$A$2:$Q$54, 14, FALSE)/VLOOKUP($A37, Data!$A$2:$Q$54, 13, FALSE)</f>
        <v>0.26383281871824965</v>
      </c>
      <c r="L37" s="29"/>
      <c r="M37" s="62">
        <f>VLOOKUP($A37, Data!$A$2:$Q$54, 15, FALSE)/VLOOKUP($A37, Data!$A$2:$Q$54, 14, FALSE)</f>
        <v>1.7783373299941541</v>
      </c>
      <c r="N37" s="36"/>
      <c r="O37" s="72">
        <f>VLOOKUP($A37, Data!$A$2:$Q$54, 16, FALSE)/VLOOKUP($A37, Data!$A$2:$Q$54, 15, FALSE)</f>
        <v>0.68509110964256104</v>
      </c>
    </row>
    <row r="38" spans="1:15" x14ac:dyDescent="0.25">
      <c r="A38" s="55" t="s">
        <v>103</v>
      </c>
      <c r="B38" s="60" t="s">
        <v>104</v>
      </c>
      <c r="C38" s="76">
        <f>VLOOKUP($A38, Data!$A$2:$Q$54, 13, FALSE)/VLOOKUP($A38, Data!$A$2:$Q$54, 3, FALSE)</f>
        <v>4.199325232796839E-2</v>
      </c>
      <c r="D38" s="16">
        <f>VLOOKUP($A38, Data!$A$2:$Q$54, 17, FALSE)/VLOOKUP($A38, Data!$A$2:$Q$54, 13, FALSE)</f>
        <v>2690.8676812843751</v>
      </c>
      <c r="E38" s="29"/>
      <c r="F38" s="62">
        <f>VLOOKUP($A38, Data!$A$2:$Q$54, 16, FALSE)/VLOOKUP($A38, Data!$A$2:$Q$54, 13, FALSE)</f>
        <v>0.31444649504715799</v>
      </c>
      <c r="G38" s="29"/>
      <c r="H38" s="15">
        <f>VLOOKUP($A38, Data!$A$2:$Q$54, 17, FALSE)/VLOOKUP($A38, Data!$A$2:$Q$54, 16, FALSE)</f>
        <v>8557.4739221717882</v>
      </c>
      <c r="I38" s="62">
        <f>VLOOKUP($A38, Data!$A$2:$Q$54, 16, FALSE)/VLOOKUP($A38, Data!$A$2:$Q$54, 13, FALSE)</f>
        <v>0.31444649504715799</v>
      </c>
      <c r="J38" s="29"/>
      <c r="K38" s="62">
        <f>VLOOKUP($A38, Data!$A$2:$Q$54, 14, FALSE)/VLOOKUP($A38, Data!$A$2:$Q$54, 13, FALSE)</f>
        <v>0.28357755064204271</v>
      </c>
      <c r="L38" s="29"/>
      <c r="M38" s="62">
        <f>VLOOKUP($A38, Data!$A$2:$Q$54, 15, FALSE)/VLOOKUP($A38, Data!$A$2:$Q$54, 14, FALSE)</f>
        <v>1.6632117513438482</v>
      </c>
      <c r="N38" s="36"/>
      <c r="O38" s="72">
        <f>VLOOKUP($A38, Data!$A$2:$Q$54, 16, FALSE)/VLOOKUP($A38, Data!$A$2:$Q$54, 15, FALSE)</f>
        <v>0.66669525841393973</v>
      </c>
    </row>
    <row r="39" spans="1:15" x14ac:dyDescent="0.25">
      <c r="A39" s="55" t="s">
        <v>49</v>
      </c>
      <c r="B39" s="60" t="s">
        <v>50</v>
      </c>
      <c r="C39" s="76">
        <f>VLOOKUP($A39, Data!$A$2:$Q$54, 13, FALSE)/VLOOKUP($A39, Data!$A$2:$Q$54, 3, FALSE)</f>
        <v>5.6385234303745674E-2</v>
      </c>
      <c r="D39" s="16">
        <f>VLOOKUP($A39, Data!$A$2:$Q$54, 17, FALSE)/VLOOKUP($A39, Data!$A$2:$Q$54, 13, FALSE)</f>
        <v>2972.9843969983467</v>
      </c>
      <c r="E39" s="29"/>
      <c r="F39" s="62">
        <f>VLOOKUP($A39, Data!$A$2:$Q$54, 16, FALSE)/VLOOKUP($A39, Data!$A$2:$Q$54, 13, FALSE)</f>
        <v>0.33905265342519963</v>
      </c>
      <c r="G39" s="29"/>
      <c r="H39" s="15">
        <f>VLOOKUP($A39, Data!$A$2:$Q$54, 17, FALSE)/VLOOKUP($A39, Data!$A$2:$Q$54, 16, FALSE)</f>
        <v>8768.5035553164726</v>
      </c>
      <c r="I39" s="62">
        <f>VLOOKUP($A39, Data!$A$2:$Q$54, 16, FALSE)/VLOOKUP($A39, Data!$A$2:$Q$54, 13, FALSE)</f>
        <v>0.33905265342519963</v>
      </c>
      <c r="J39" s="29"/>
      <c r="K39" s="62">
        <f>VLOOKUP($A39, Data!$A$2:$Q$54, 14, FALSE)/VLOOKUP($A39, Data!$A$2:$Q$54, 13, FALSE)</f>
        <v>0.27374352511673888</v>
      </c>
      <c r="L39" s="29"/>
      <c r="M39" s="62">
        <f>VLOOKUP($A39, Data!$A$2:$Q$54, 15, FALSE)/VLOOKUP($A39, Data!$A$2:$Q$54, 14, FALSE)</f>
        <v>1.598056575199903</v>
      </c>
      <c r="N39" s="36"/>
      <c r="O39" s="72">
        <f>VLOOKUP($A39, Data!$A$2:$Q$54, 16, FALSE)/VLOOKUP($A39, Data!$A$2:$Q$54, 15, FALSE)</f>
        <v>0.7750525359346887</v>
      </c>
    </row>
    <row r="40" spans="1:15" x14ac:dyDescent="0.25">
      <c r="A40" s="55" t="s">
        <v>81</v>
      </c>
      <c r="B40" s="60" t="s">
        <v>82</v>
      </c>
      <c r="C40" s="76">
        <f>VLOOKUP($A40, Data!$A$2:$Q$54, 13, FALSE)/VLOOKUP($A40, Data!$A$2:$Q$54, 3, FALSE)</f>
        <v>5.1628848820320164E-2</v>
      </c>
      <c r="D40" s="16">
        <f>VLOOKUP($A40, Data!$A$2:$Q$54, 17, FALSE)/VLOOKUP($A40, Data!$A$2:$Q$54, 13, FALSE)</f>
        <v>3434.3748980476635</v>
      </c>
      <c r="E40" s="29"/>
      <c r="F40" s="62">
        <f>VLOOKUP($A40, Data!$A$2:$Q$54, 16, FALSE)/VLOOKUP($A40, Data!$A$2:$Q$54, 13, FALSE)</f>
        <v>0.35788821812466548</v>
      </c>
      <c r="G40" s="29"/>
      <c r="H40" s="15">
        <f>VLOOKUP($A40, Data!$A$2:$Q$54, 17, FALSE)/VLOOKUP($A40, Data!$A$2:$Q$54, 16, FALSE)</f>
        <v>9596.2222954524477</v>
      </c>
      <c r="I40" s="62">
        <f>VLOOKUP($A40, Data!$A$2:$Q$54, 16, FALSE)/VLOOKUP($A40, Data!$A$2:$Q$54, 13, FALSE)</f>
        <v>0.35788821812466548</v>
      </c>
      <c r="J40" s="29"/>
      <c r="K40" s="62">
        <f>VLOOKUP($A40, Data!$A$2:$Q$54, 14, FALSE)/VLOOKUP($A40, Data!$A$2:$Q$54, 13, FALSE)</f>
        <v>0.22358870670139216</v>
      </c>
      <c r="L40" s="29"/>
      <c r="M40" s="62">
        <f>VLOOKUP($A40, Data!$A$2:$Q$54, 15, FALSE)/VLOOKUP($A40, Data!$A$2:$Q$54, 14, FALSE)</f>
        <v>2.2605979050531979</v>
      </c>
      <c r="N40" s="36"/>
      <c r="O40" s="72">
        <f>VLOOKUP($A40, Data!$A$2:$Q$54, 16, FALSE)/VLOOKUP($A40, Data!$A$2:$Q$54, 15, FALSE)</f>
        <v>0.70806677583321542</v>
      </c>
    </row>
    <row r="41" spans="1:15" x14ac:dyDescent="0.25">
      <c r="A41" s="55" t="s">
        <v>31</v>
      </c>
      <c r="B41" s="60" t="s">
        <v>32</v>
      </c>
      <c r="C41" s="76">
        <f>VLOOKUP($A41, Data!$A$2:$Q$54, 13, FALSE)/VLOOKUP($A41, Data!$A$2:$Q$54, 3, FALSE)</f>
        <v>4.005902752690562E-2</v>
      </c>
      <c r="D41" s="16">
        <f>VLOOKUP($A41, Data!$A$2:$Q$54, 17, FALSE)/VLOOKUP($A41, Data!$A$2:$Q$54, 13, FALSE)</f>
        <v>3089.2845328767389</v>
      </c>
      <c r="E41" s="29"/>
      <c r="F41" s="62">
        <f>VLOOKUP($A41, Data!$A$2:$Q$54, 16, FALSE)/VLOOKUP($A41, Data!$A$2:$Q$54, 13, FALSE)</f>
        <v>0.3305332551507747</v>
      </c>
      <c r="G41" s="29"/>
      <c r="H41" s="15">
        <f>VLOOKUP($A41, Data!$A$2:$Q$54, 17, FALSE)/VLOOKUP($A41, Data!$A$2:$Q$54, 16, FALSE)</f>
        <v>9346.3652589738467</v>
      </c>
      <c r="I41" s="62">
        <f>VLOOKUP($A41, Data!$A$2:$Q$54, 16, FALSE)/VLOOKUP($A41, Data!$A$2:$Q$54, 13, FALSE)</f>
        <v>0.3305332551507747</v>
      </c>
      <c r="J41" s="29"/>
      <c r="K41" s="62">
        <f>VLOOKUP($A41, Data!$A$2:$Q$54, 14, FALSE)/VLOOKUP($A41, Data!$A$2:$Q$54, 13, FALSE)</f>
        <v>0.33095870367699548</v>
      </c>
      <c r="L41" s="29"/>
      <c r="M41" s="62">
        <f>VLOOKUP($A41, Data!$A$2:$Q$54, 15, FALSE)/VLOOKUP($A41, Data!$A$2:$Q$54, 14, FALSE)</f>
        <v>1.4154981033183853</v>
      </c>
      <c r="N41" s="36"/>
      <c r="O41" s="72">
        <f>VLOOKUP($A41, Data!$A$2:$Q$54, 16, FALSE)/VLOOKUP($A41, Data!$A$2:$Q$54, 15, FALSE)</f>
        <v>0.70555693031082733</v>
      </c>
    </row>
    <row r="42" spans="1:15" x14ac:dyDescent="0.25">
      <c r="A42" s="55" t="s">
        <v>19</v>
      </c>
      <c r="B42" s="60" t="s">
        <v>20</v>
      </c>
      <c r="C42" s="76">
        <f>VLOOKUP($A42, Data!$A$2:$Q$54, 13, FALSE)/VLOOKUP($A42, Data!$A$2:$Q$54, 3, FALSE)</f>
        <v>5.21900281484379E-2</v>
      </c>
      <c r="D42" s="16">
        <f>VLOOKUP($A42, Data!$A$2:$Q$54, 17, FALSE)/VLOOKUP($A42, Data!$A$2:$Q$54, 13, FALSE)</f>
        <v>1959.1836419259125</v>
      </c>
      <c r="E42" s="29"/>
      <c r="F42" s="62">
        <f>VLOOKUP($A42, Data!$A$2:$Q$54, 16, FALSE)/VLOOKUP($A42, Data!$A$2:$Q$54, 13, FALSE)</f>
        <v>0.20932211233141795</v>
      </c>
      <c r="G42" s="29"/>
      <c r="H42" s="15">
        <f>VLOOKUP($A42, Data!$A$2:$Q$54, 17, FALSE)/VLOOKUP($A42, Data!$A$2:$Q$54, 16, FALSE)</f>
        <v>9359.6592357330774</v>
      </c>
      <c r="I42" s="62">
        <f>VLOOKUP($A42, Data!$A$2:$Q$54, 16, FALSE)/VLOOKUP($A42, Data!$A$2:$Q$54, 13, FALSE)</f>
        <v>0.20932211233141795</v>
      </c>
      <c r="J42" s="29"/>
      <c r="K42" s="62">
        <f>VLOOKUP($A42, Data!$A$2:$Q$54, 14, FALSE)/VLOOKUP($A42, Data!$A$2:$Q$54, 13, FALSE)</f>
        <v>0.29168962018247852</v>
      </c>
      <c r="L42" s="29"/>
      <c r="M42" s="62">
        <f>VLOOKUP($A42, Data!$A$2:$Q$54, 15, FALSE)/VLOOKUP($A42, Data!$A$2:$Q$54, 14, FALSE)</f>
        <v>1.3979173778638156</v>
      </c>
      <c r="N42" s="36"/>
      <c r="O42" s="72">
        <f>VLOOKUP($A42, Data!$A$2:$Q$54, 16, FALSE)/VLOOKUP($A42, Data!$A$2:$Q$54, 15, FALSE)</f>
        <v>0.51334889316830912</v>
      </c>
    </row>
    <row r="43" spans="1:15" x14ac:dyDescent="0.25">
      <c r="A43" s="55" t="s">
        <v>7</v>
      </c>
      <c r="B43" s="60" t="s">
        <v>8</v>
      </c>
      <c r="C43" s="76">
        <f>VLOOKUP($A43, Data!$A$2:$Q$54, 13, FALSE)/VLOOKUP($A43, Data!$A$2:$Q$54, 3, FALSE)</f>
        <v>3.8974178844898781E-2</v>
      </c>
      <c r="D43" s="16">
        <f>VLOOKUP($A43, Data!$A$2:$Q$54, 17, FALSE)/VLOOKUP($A43, Data!$A$2:$Q$54, 13, FALSE)</f>
        <v>2425.0345034865941</v>
      </c>
      <c r="E43" s="29"/>
      <c r="F43" s="62">
        <f>VLOOKUP($A43, Data!$A$2:$Q$54, 16, FALSE)/VLOOKUP($A43, Data!$A$2:$Q$54, 13, FALSE)</f>
        <v>0.30758009036220696</v>
      </c>
      <c r="G43" s="29"/>
      <c r="H43" s="15">
        <f>VLOOKUP($A43, Data!$A$2:$Q$54, 17, FALSE)/VLOOKUP($A43, Data!$A$2:$Q$54, 16, FALSE)</f>
        <v>7884.2375676230167</v>
      </c>
      <c r="I43" s="62">
        <f>VLOOKUP($A43, Data!$A$2:$Q$54, 16, FALSE)/VLOOKUP($A43, Data!$A$2:$Q$54, 13, FALSE)</f>
        <v>0.30758009036220696</v>
      </c>
      <c r="J43" s="29"/>
      <c r="K43" s="62">
        <f>VLOOKUP($A43, Data!$A$2:$Q$54, 14, FALSE)/VLOOKUP($A43, Data!$A$2:$Q$54, 13, FALSE)</f>
        <v>0.34697318729165783</v>
      </c>
      <c r="L43" s="29"/>
      <c r="M43" s="62">
        <f>VLOOKUP($A43, Data!$A$2:$Q$54, 15, FALSE)/VLOOKUP($A43, Data!$A$2:$Q$54, 14, FALSE)</f>
        <v>1.3744189538695679</v>
      </c>
      <c r="N43" s="36"/>
      <c r="O43" s="72">
        <f>VLOOKUP($A43, Data!$A$2:$Q$54, 16, FALSE)/VLOOKUP($A43, Data!$A$2:$Q$54, 15, FALSE)</f>
        <v>0.64497542743292402</v>
      </c>
    </row>
    <row r="44" spans="1:15" x14ac:dyDescent="0.25">
      <c r="A44" s="55" t="s">
        <v>47</v>
      </c>
      <c r="B44" s="60" t="s">
        <v>48</v>
      </c>
      <c r="C44" s="76">
        <f>VLOOKUP($A44, Data!$A$2:$Q$54, 13, FALSE)/VLOOKUP($A44, Data!$A$2:$Q$54, 3, FALSE)</f>
        <v>4.6021340813007468E-2</v>
      </c>
      <c r="D44" s="16">
        <f>VLOOKUP($A44, Data!$A$2:$Q$54, 17, FALSE)/VLOOKUP($A44, Data!$A$2:$Q$54, 13, FALSE)</f>
        <v>3392.1293519555556</v>
      </c>
      <c r="E44" s="29"/>
      <c r="F44" s="62">
        <f>VLOOKUP($A44, Data!$A$2:$Q$54, 16, FALSE)/VLOOKUP($A44, Data!$A$2:$Q$54, 13, FALSE)</f>
        <v>0.3861060482706235</v>
      </c>
      <c r="G44" s="29"/>
      <c r="H44" s="15">
        <f>VLOOKUP($A44, Data!$A$2:$Q$54, 17, FALSE)/VLOOKUP($A44, Data!$A$2:$Q$54, 16, FALSE)</f>
        <v>8785.4861822262792</v>
      </c>
      <c r="I44" s="62">
        <f>VLOOKUP($A44, Data!$A$2:$Q$54, 16, FALSE)/VLOOKUP($A44, Data!$A$2:$Q$54, 13, FALSE)</f>
        <v>0.3861060482706235</v>
      </c>
      <c r="J44" s="29"/>
      <c r="K44" s="62">
        <f>VLOOKUP($A44, Data!$A$2:$Q$54, 14, FALSE)/VLOOKUP($A44, Data!$A$2:$Q$54, 13, FALSE)</f>
        <v>0.18919549577860786</v>
      </c>
      <c r="L44" s="29"/>
      <c r="M44" s="62">
        <f>VLOOKUP($A44, Data!$A$2:$Q$54, 15, FALSE)/VLOOKUP($A44, Data!$A$2:$Q$54, 14, FALSE)</f>
        <v>2.8254201958849157</v>
      </c>
      <c r="N44" s="36"/>
      <c r="O44" s="72">
        <f>VLOOKUP($A44, Data!$A$2:$Q$54, 16, FALSE)/VLOOKUP($A44, Data!$A$2:$Q$54, 15, FALSE)</f>
        <v>0.72229193700895178</v>
      </c>
    </row>
    <row r="45" spans="1:15" x14ac:dyDescent="0.25">
      <c r="A45" s="55" t="s">
        <v>99</v>
      </c>
      <c r="B45" s="60" t="s">
        <v>100</v>
      </c>
      <c r="C45" s="76">
        <f>VLOOKUP($A45, Data!$A$2:$Q$54, 13, FALSE)/VLOOKUP($A45, Data!$A$2:$Q$54, 3, FALSE)</f>
        <v>4.2270693611581193E-2</v>
      </c>
      <c r="D45" s="16">
        <f>VLOOKUP($A45, Data!$A$2:$Q$54, 17, FALSE)/VLOOKUP($A45, Data!$A$2:$Q$54, 13, FALSE)</f>
        <v>2925.4029975890048</v>
      </c>
      <c r="E45" s="29"/>
      <c r="F45" s="62">
        <f>VLOOKUP($A45, Data!$A$2:$Q$54, 16, FALSE)/VLOOKUP($A45, Data!$A$2:$Q$54, 13, FALSE)</f>
        <v>0.32314122529036976</v>
      </c>
      <c r="G45" s="29"/>
      <c r="H45" s="15">
        <f>VLOOKUP($A45, Data!$A$2:$Q$54, 17, FALSE)/VLOOKUP($A45, Data!$A$2:$Q$54, 16, FALSE)</f>
        <v>9053.0169741118079</v>
      </c>
      <c r="I45" s="62">
        <f>VLOOKUP($A45, Data!$A$2:$Q$54, 16, FALSE)/VLOOKUP($A45, Data!$A$2:$Q$54, 13, FALSE)</f>
        <v>0.32314122529036976</v>
      </c>
      <c r="J45" s="29"/>
      <c r="K45" s="62">
        <f>VLOOKUP($A45, Data!$A$2:$Q$54, 14, FALSE)/VLOOKUP($A45, Data!$A$2:$Q$54, 13, FALSE)</f>
        <v>0.26603151778415851</v>
      </c>
      <c r="L45" s="29"/>
      <c r="M45" s="62">
        <f>VLOOKUP($A45, Data!$A$2:$Q$54, 15, FALSE)/VLOOKUP($A45, Data!$A$2:$Q$54, 14, FALSE)</f>
        <v>1.7372197643187328</v>
      </c>
      <c r="N45" s="36"/>
      <c r="O45" s="72">
        <f>VLOOKUP($A45, Data!$A$2:$Q$54, 16, FALSE)/VLOOKUP($A45, Data!$A$2:$Q$54, 15, FALSE)</f>
        <v>0.69920498105478956</v>
      </c>
    </row>
    <row r="46" spans="1:15" x14ac:dyDescent="0.25">
      <c r="A46" s="55" t="s">
        <v>61</v>
      </c>
      <c r="B46" s="60" t="s">
        <v>62</v>
      </c>
      <c r="C46" s="76">
        <f>VLOOKUP($A46, Data!$A$2:$Q$54, 13, FALSE)/VLOOKUP($A46, Data!$A$2:$Q$54, 3, FALSE)</f>
        <v>3.4453927649682664E-2</v>
      </c>
      <c r="D46" s="16">
        <f>VLOOKUP($A46, Data!$A$2:$Q$54, 17, FALSE)/VLOOKUP($A46, Data!$A$2:$Q$54, 13, FALSE)</f>
        <v>2400.8446987347261</v>
      </c>
      <c r="E46" s="29"/>
      <c r="F46" s="62">
        <f>VLOOKUP($A46, Data!$A$2:$Q$54, 16, FALSE)/VLOOKUP($A46, Data!$A$2:$Q$54, 13, FALSE)</f>
        <v>0.25877809650856243</v>
      </c>
      <c r="G46" s="29"/>
      <c r="H46" s="15">
        <f>VLOOKUP($A46, Data!$A$2:$Q$54, 17, FALSE)/VLOOKUP($A46, Data!$A$2:$Q$54, 16, FALSE)</f>
        <v>9277.6194396935261</v>
      </c>
      <c r="I46" s="62">
        <f>VLOOKUP($A46, Data!$A$2:$Q$54, 16, FALSE)/VLOOKUP($A46, Data!$A$2:$Q$54, 13, FALSE)</f>
        <v>0.25877809650856243</v>
      </c>
      <c r="J46" s="29"/>
      <c r="K46" s="62">
        <f>VLOOKUP($A46, Data!$A$2:$Q$54, 14, FALSE)/VLOOKUP($A46, Data!$A$2:$Q$54, 13, FALSE)</f>
        <v>0.29024082512783017</v>
      </c>
      <c r="L46" s="29"/>
      <c r="M46" s="62">
        <f>VLOOKUP($A46, Data!$A$2:$Q$54, 15, FALSE)/VLOOKUP($A46, Data!$A$2:$Q$54, 14, FALSE)</f>
        <v>1.4414491488752428</v>
      </c>
      <c r="N46" s="36"/>
      <c r="O46" s="72">
        <f>VLOOKUP($A46, Data!$A$2:$Q$54, 16, FALSE)/VLOOKUP($A46, Data!$A$2:$Q$54, 15, FALSE)</f>
        <v>0.61854270308321357</v>
      </c>
    </row>
    <row r="47" spans="1:15" x14ac:dyDescent="0.25">
      <c r="A47" s="55" t="s">
        <v>13</v>
      </c>
      <c r="B47" s="60" t="s">
        <v>14</v>
      </c>
      <c r="C47" s="76">
        <f>VLOOKUP($A47, Data!$A$2:$Q$54, 13, FALSE)/VLOOKUP($A47, Data!$A$2:$Q$54, 3, FALSE)</f>
        <v>3.9521811090889918E-2</v>
      </c>
      <c r="D47" s="16">
        <f>VLOOKUP($A47, Data!$A$2:$Q$54, 17, FALSE)/VLOOKUP($A47, Data!$A$2:$Q$54, 13, FALSE)</f>
        <v>4682.1785655272161</v>
      </c>
      <c r="E47" s="29"/>
      <c r="F47" s="62">
        <f>VLOOKUP($A47, Data!$A$2:$Q$54, 16, FALSE)/VLOOKUP($A47, Data!$A$2:$Q$54, 13, FALSE)</f>
        <v>0.40840423941485654</v>
      </c>
      <c r="G47" s="29"/>
      <c r="H47" s="15">
        <f>VLOOKUP($A47, Data!$A$2:$Q$54, 17, FALSE)/VLOOKUP($A47, Data!$A$2:$Q$54, 16, FALSE)</f>
        <v>11464.568958039305</v>
      </c>
      <c r="I47" s="62">
        <f>VLOOKUP($A47, Data!$A$2:$Q$54, 16, FALSE)/VLOOKUP($A47, Data!$A$2:$Q$54, 13, FALSE)</f>
        <v>0.40840423941485654</v>
      </c>
      <c r="J47" s="29"/>
      <c r="K47" s="62">
        <f>VLOOKUP($A47, Data!$A$2:$Q$54, 14, FALSE)/VLOOKUP($A47, Data!$A$2:$Q$54, 13, FALSE)</f>
        <v>0.27701414542434233</v>
      </c>
      <c r="L47" s="29"/>
      <c r="M47" s="62">
        <f>VLOOKUP($A47, Data!$A$2:$Q$54, 15, FALSE)/VLOOKUP($A47, Data!$A$2:$Q$54, 14, FALSE)</f>
        <v>2.0022774206350453</v>
      </c>
      <c r="N47" s="36"/>
      <c r="O47" s="72">
        <f>VLOOKUP($A47, Data!$A$2:$Q$54, 16, FALSE)/VLOOKUP($A47, Data!$A$2:$Q$54, 15, FALSE)</f>
        <v>0.73631567375090046</v>
      </c>
    </row>
    <row r="48" spans="1:15" x14ac:dyDescent="0.25">
      <c r="A48" s="55" t="s">
        <v>17</v>
      </c>
      <c r="B48" s="60" t="s">
        <v>18</v>
      </c>
      <c r="C48" s="76">
        <f>VLOOKUP($A48, Data!$A$2:$Q$54, 13, FALSE)/VLOOKUP($A48, Data!$A$2:$Q$54, 3, FALSE)</f>
        <v>4.0491081725523979E-2</v>
      </c>
      <c r="D48" s="16">
        <f>VLOOKUP($A48, Data!$A$2:$Q$54, 17, FALSE)/VLOOKUP($A48, Data!$A$2:$Q$54, 13, FALSE)</f>
        <v>2370.8173613881386</v>
      </c>
      <c r="E48" s="29"/>
      <c r="F48" s="62">
        <f>VLOOKUP($A48, Data!$A$2:$Q$54, 16, FALSE)/VLOOKUP($A48, Data!$A$2:$Q$54, 13, FALSE)</f>
        <v>0.26344774774459995</v>
      </c>
      <c r="G48" s="29"/>
      <c r="H48" s="15">
        <f>VLOOKUP($A48, Data!$A$2:$Q$54, 17, FALSE)/VLOOKUP($A48, Data!$A$2:$Q$54, 16, FALSE)</f>
        <v>8999.1938882944378</v>
      </c>
      <c r="I48" s="62">
        <f>VLOOKUP($A48, Data!$A$2:$Q$54, 16, FALSE)/VLOOKUP($A48, Data!$A$2:$Q$54, 13, FALSE)</f>
        <v>0.26344774774459995</v>
      </c>
      <c r="J48" s="29"/>
      <c r="K48" s="62">
        <f>VLOOKUP($A48, Data!$A$2:$Q$54, 14, FALSE)/VLOOKUP($A48, Data!$A$2:$Q$54, 13, FALSE)</f>
        <v>0.27817475642540179</v>
      </c>
      <c r="L48" s="29"/>
      <c r="M48" s="62">
        <f>VLOOKUP($A48, Data!$A$2:$Q$54, 15, FALSE)/VLOOKUP($A48, Data!$A$2:$Q$54, 14, FALSE)</f>
        <v>1.8115939357269857</v>
      </c>
      <c r="N48" s="36"/>
      <c r="O48" s="72">
        <f>VLOOKUP($A48, Data!$A$2:$Q$54, 16, FALSE)/VLOOKUP($A48, Data!$A$2:$Q$54, 15, FALSE)</f>
        <v>0.52277632978116473</v>
      </c>
    </row>
    <row r="49" spans="1:15" x14ac:dyDescent="0.25">
      <c r="A49" s="55" t="s">
        <v>69</v>
      </c>
      <c r="B49" s="60" t="s">
        <v>70</v>
      </c>
      <c r="C49" s="76">
        <f>VLOOKUP($A49, Data!$A$2:$Q$54, 13, FALSE)/VLOOKUP($A49, Data!$A$2:$Q$54, 3, FALSE)</f>
        <v>4.8960224734393168E-2</v>
      </c>
      <c r="D49" s="16">
        <f>VLOOKUP($A49, Data!$A$2:$Q$54, 17, FALSE)/VLOOKUP($A49, Data!$A$2:$Q$54, 13, FALSE)</f>
        <v>4139.2609892373312</v>
      </c>
      <c r="E49" s="29"/>
      <c r="F49" s="62">
        <f>VLOOKUP($A49, Data!$A$2:$Q$54, 16, FALSE)/VLOOKUP($A49, Data!$A$2:$Q$54, 13, FALSE)</f>
        <v>0.38113868223407738</v>
      </c>
      <c r="G49" s="29"/>
      <c r="H49" s="15">
        <f>VLOOKUP($A49, Data!$A$2:$Q$54, 17, FALSE)/VLOOKUP($A49, Data!$A$2:$Q$54, 16, FALSE)</f>
        <v>10860.248991193164</v>
      </c>
      <c r="I49" s="62">
        <f>VLOOKUP($A49, Data!$A$2:$Q$54, 16, FALSE)/VLOOKUP($A49, Data!$A$2:$Q$54, 13, FALSE)</f>
        <v>0.38113868223407738</v>
      </c>
      <c r="J49" s="29"/>
      <c r="K49" s="62">
        <f>VLOOKUP($A49, Data!$A$2:$Q$54, 14, FALSE)/VLOOKUP($A49, Data!$A$2:$Q$54, 13, FALSE)</f>
        <v>0.25702218769838281</v>
      </c>
      <c r="L49" s="29"/>
      <c r="M49" s="62">
        <f>VLOOKUP($A49, Data!$A$2:$Q$54, 15, FALSE)/VLOOKUP($A49, Data!$A$2:$Q$54, 14, FALSE)</f>
        <v>2.0823547117557553</v>
      </c>
      <c r="N49" s="36"/>
      <c r="O49" s="72">
        <f>VLOOKUP($A49, Data!$A$2:$Q$54, 16, FALSE)/VLOOKUP($A49, Data!$A$2:$Q$54, 15, FALSE)</f>
        <v>0.71212741016001158</v>
      </c>
    </row>
    <row r="50" spans="1:15" x14ac:dyDescent="0.25">
      <c r="A50" s="55" t="s">
        <v>83</v>
      </c>
      <c r="B50" s="60" t="s">
        <v>84</v>
      </c>
      <c r="C50" s="76">
        <f>VLOOKUP($A50, Data!$A$2:$Q$54, 13, FALSE)/VLOOKUP($A50, Data!$A$2:$Q$54, 3, FALSE)</f>
        <v>5.7302023017647134E-2</v>
      </c>
      <c r="D50" s="16">
        <f>VLOOKUP($A50, Data!$A$2:$Q$54, 17, FALSE)/VLOOKUP($A50, Data!$A$2:$Q$54, 13, FALSE)</f>
        <v>3090.1697148663916</v>
      </c>
      <c r="E50" s="29"/>
      <c r="F50" s="62">
        <f>VLOOKUP($A50, Data!$A$2:$Q$54, 16, FALSE)/VLOOKUP($A50, Data!$A$2:$Q$54, 13, FALSE)</f>
        <v>0.34844632829772748</v>
      </c>
      <c r="G50" s="29"/>
      <c r="H50" s="15">
        <f>VLOOKUP($A50, Data!$A$2:$Q$54, 17, FALSE)/VLOOKUP($A50, Data!$A$2:$Q$54, 16, FALSE)</f>
        <v>8868.4238113883002</v>
      </c>
      <c r="I50" s="62">
        <f>VLOOKUP($A50, Data!$A$2:$Q$54, 16, FALSE)/VLOOKUP($A50, Data!$A$2:$Q$54, 13, FALSE)</f>
        <v>0.34844632829772748</v>
      </c>
      <c r="J50" s="29"/>
      <c r="K50" s="62">
        <f>VLOOKUP($A50, Data!$A$2:$Q$54, 14, FALSE)/VLOOKUP($A50, Data!$A$2:$Q$54, 13, FALSE)</f>
        <v>0.27936036915051166</v>
      </c>
      <c r="L50" s="29"/>
      <c r="M50" s="62">
        <f>VLOOKUP($A50, Data!$A$2:$Q$54, 15, FALSE)/VLOOKUP($A50, Data!$A$2:$Q$54, 14, FALSE)</f>
        <v>1.8053701473910428</v>
      </c>
      <c r="N50" s="36"/>
      <c r="O50" s="72">
        <f>VLOOKUP($A50, Data!$A$2:$Q$54, 16, FALSE)/VLOOKUP($A50, Data!$A$2:$Q$54, 15, FALSE)</f>
        <v>0.69088353013529602</v>
      </c>
    </row>
    <row r="51" spans="1:15" x14ac:dyDescent="0.25">
      <c r="A51" s="55" t="s">
        <v>45</v>
      </c>
      <c r="B51" s="60" t="s">
        <v>46</v>
      </c>
      <c r="C51" s="76">
        <f>VLOOKUP($A51, Data!$A$2:$Q$54, 13, FALSE)/VLOOKUP($A51, Data!$A$2:$Q$54, 3, FALSE)</f>
        <v>3.3811814773272927E-2</v>
      </c>
      <c r="D51" s="16">
        <f>VLOOKUP($A51, Data!$A$2:$Q$54, 17, FALSE)/VLOOKUP($A51, Data!$A$2:$Q$54, 13, FALSE)</f>
        <v>3262.1200267386298</v>
      </c>
      <c r="E51" s="29"/>
      <c r="F51" s="62">
        <f>VLOOKUP($A51, Data!$A$2:$Q$54, 16, FALSE)/VLOOKUP($A51, Data!$A$2:$Q$54, 13, FALSE)</f>
        <v>0.34492033686638407</v>
      </c>
      <c r="G51" s="29"/>
      <c r="H51" s="15">
        <f>VLOOKUP($A51, Data!$A$2:$Q$54, 17, FALSE)/VLOOKUP($A51, Data!$A$2:$Q$54, 16, FALSE)</f>
        <v>9457.6042003644361</v>
      </c>
      <c r="I51" s="62">
        <f>VLOOKUP($A51, Data!$A$2:$Q$54, 16, FALSE)/VLOOKUP($A51, Data!$A$2:$Q$54, 13, FALSE)</f>
        <v>0.34492033686638407</v>
      </c>
      <c r="J51" s="29"/>
      <c r="K51" s="62">
        <f>VLOOKUP($A51, Data!$A$2:$Q$54, 14, FALSE)/VLOOKUP($A51, Data!$A$2:$Q$54, 13, FALSE)</f>
        <v>0.34300031183339474</v>
      </c>
      <c r="L51" s="29"/>
      <c r="M51" s="62">
        <f>VLOOKUP($A51, Data!$A$2:$Q$54, 15, FALSE)/VLOOKUP($A51, Data!$A$2:$Q$54, 14, FALSE)</f>
        <v>1.1458474201289404</v>
      </c>
      <c r="N51" s="36"/>
      <c r="O51" s="72">
        <f>VLOOKUP($A51, Data!$A$2:$Q$54, 16, FALSE)/VLOOKUP($A51, Data!$A$2:$Q$54, 15, FALSE)</f>
        <v>0.87760178001596667</v>
      </c>
    </row>
    <row r="52" spans="1:15" x14ac:dyDescent="0.25">
      <c r="A52" s="55" t="s">
        <v>51</v>
      </c>
      <c r="B52" s="60" t="s">
        <v>52</v>
      </c>
      <c r="C52" s="76">
        <f>VLOOKUP($A52, Data!$A$2:$Q$54, 13, FALSE)/VLOOKUP($A52, Data!$A$2:$Q$54, 3, FALSE)</f>
        <v>3.3993938198453984E-2</v>
      </c>
      <c r="D52" s="16">
        <f>VLOOKUP($A52, Data!$A$2:$Q$54, 17, FALSE)/VLOOKUP($A52, Data!$A$2:$Q$54, 13, FALSE)</f>
        <v>2778.1147077861351</v>
      </c>
      <c r="E52" s="29"/>
      <c r="F52" s="62">
        <f>VLOOKUP($A52, Data!$A$2:$Q$54, 16, FALSE)/VLOOKUP($A52, Data!$A$2:$Q$54, 13, FALSE)</f>
        <v>0.31432903948458429</v>
      </c>
      <c r="G52" s="29"/>
      <c r="H52" s="15">
        <f>VLOOKUP($A52, Data!$A$2:$Q$54, 17, FALSE)/VLOOKUP($A52, Data!$A$2:$Q$54, 16, FALSE)</f>
        <v>8838.2375116899839</v>
      </c>
      <c r="I52" s="62">
        <f>VLOOKUP($A52, Data!$A$2:$Q$54, 16, FALSE)/VLOOKUP($A52, Data!$A$2:$Q$54, 13, FALSE)</f>
        <v>0.31432903948458429</v>
      </c>
      <c r="J52" s="29"/>
      <c r="K52" s="62">
        <f>VLOOKUP($A52, Data!$A$2:$Q$54, 14, FALSE)/VLOOKUP($A52, Data!$A$2:$Q$54, 13, FALSE)</f>
        <v>0.2542507189487731</v>
      </c>
      <c r="L52" s="29"/>
      <c r="M52" s="62">
        <f>VLOOKUP($A52, Data!$A$2:$Q$54, 15, FALSE)/VLOOKUP($A52, Data!$A$2:$Q$54, 14, FALSE)</f>
        <v>1.9546393379750773</v>
      </c>
      <c r="N52" s="36"/>
      <c r="O52" s="72">
        <f>VLOOKUP($A52, Data!$A$2:$Q$54, 16, FALSE)/VLOOKUP($A52, Data!$A$2:$Q$54, 15, FALSE)</f>
        <v>0.6324929380905715</v>
      </c>
    </row>
    <row r="53" spans="1:15" x14ac:dyDescent="0.25">
      <c r="A53" s="55" t="s">
        <v>65</v>
      </c>
      <c r="B53" s="60" t="s">
        <v>66</v>
      </c>
      <c r="C53" s="76">
        <f>VLOOKUP($A53, Data!$A$2:$Q$54, 13, FALSE)/VLOOKUP($A53, Data!$A$2:$Q$54, 3, FALSE)</f>
        <v>3.9657065402410742E-2</v>
      </c>
      <c r="D53" s="16">
        <f>VLOOKUP($A53, Data!$A$2:$Q$54, 17, FALSE)/VLOOKUP($A53, Data!$A$2:$Q$54, 13, FALSE)</f>
        <v>2600.3515500589378</v>
      </c>
      <c r="E53" s="29"/>
      <c r="F53" s="62">
        <f>VLOOKUP($A53, Data!$A$2:$Q$54, 16, FALSE)/VLOOKUP($A53, Data!$A$2:$Q$54, 13, FALSE)</f>
        <v>0.26834426456590116</v>
      </c>
      <c r="G53" s="29"/>
      <c r="H53" s="15">
        <f>VLOOKUP($A53, Data!$A$2:$Q$54, 17, FALSE)/VLOOKUP($A53, Data!$A$2:$Q$54, 16, FALSE)</f>
        <v>9690.3563572171388</v>
      </c>
      <c r="I53" s="62">
        <f>VLOOKUP($A53, Data!$A$2:$Q$54, 16, FALSE)/VLOOKUP($A53, Data!$A$2:$Q$54, 13, FALSE)</f>
        <v>0.26834426456590116</v>
      </c>
      <c r="J53" s="29"/>
      <c r="K53" s="62">
        <f>VLOOKUP($A53, Data!$A$2:$Q$54, 14, FALSE)/VLOOKUP($A53, Data!$A$2:$Q$54, 13, FALSE)</f>
        <v>0.39587807618501547</v>
      </c>
      <c r="L53" s="29"/>
      <c r="M53" s="62">
        <f>VLOOKUP($A53, Data!$A$2:$Q$54, 15, FALSE)/VLOOKUP($A53, Data!$A$2:$Q$54, 14, FALSE)</f>
        <v>0.9014342225598887</v>
      </c>
      <c r="N53" s="36"/>
      <c r="O53" s="72">
        <f>VLOOKUP($A53, Data!$A$2:$Q$54, 16, FALSE)/VLOOKUP($A53, Data!$A$2:$Q$54, 15, FALSE)</f>
        <v>0.75196361045609872</v>
      </c>
    </row>
    <row r="54" spans="1:15" x14ac:dyDescent="0.25">
      <c r="A54" s="57" t="s">
        <v>21</v>
      </c>
      <c r="B54" s="61" t="s">
        <v>22</v>
      </c>
      <c r="C54" s="77">
        <f>VLOOKUP($A54, Data!$A$2:$Q$54, 13, FALSE)/VLOOKUP($A54, Data!$A$2:$Q$54, 3, FALSE)</f>
        <v>4.3234151650323481E-2</v>
      </c>
      <c r="D54" s="19">
        <f>VLOOKUP($A54, Data!$A$2:$Q$54, 17, FALSE)/VLOOKUP($A54, Data!$A$2:$Q$54, 13, FALSE)</f>
        <v>6164.8052383004233</v>
      </c>
      <c r="E54" s="30"/>
      <c r="F54" s="66">
        <f>VLOOKUP($A54, Data!$A$2:$Q$54, 16, FALSE)/VLOOKUP($A54, Data!$A$2:$Q$54, 13, FALSE)</f>
        <v>0.6310371426587269</v>
      </c>
      <c r="G54" s="30"/>
      <c r="H54" s="18">
        <f>VLOOKUP($A54, Data!$A$2:$Q$54, 17, FALSE)/VLOOKUP($A54, Data!$A$2:$Q$54, 16, FALSE)</f>
        <v>9769.3223133054635</v>
      </c>
      <c r="I54" s="66">
        <f>VLOOKUP($A54, Data!$A$2:$Q$54, 16, FALSE)/VLOOKUP($A54, Data!$A$2:$Q$54, 13, FALSE)</f>
        <v>0.6310371426587269</v>
      </c>
      <c r="J54" s="30"/>
      <c r="K54" s="66">
        <f>VLOOKUP($A54, Data!$A$2:$Q$54, 14, FALSE)/VLOOKUP($A54, Data!$A$2:$Q$54, 13, FALSE)</f>
        <v>0.124540857315131</v>
      </c>
      <c r="L54" s="30"/>
      <c r="M54" s="66">
        <f>VLOOKUP($A54, Data!$A$2:$Q$54, 15, FALSE)/VLOOKUP($A54, Data!$A$2:$Q$54, 14, FALSE)</f>
        <v>5.4135561525509868</v>
      </c>
      <c r="N54" s="37"/>
      <c r="O54" s="73">
        <f>VLOOKUP($A54, Data!$A$2:$Q$54, 16, FALSE)/VLOOKUP($A54, Data!$A$2:$Q$54, 15, FALSE)</f>
        <v>0.93596676023769787</v>
      </c>
    </row>
  </sheetData>
  <mergeCells count="2">
    <mergeCell ref="D1:H1"/>
    <mergeCell ref="I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7" sqref="F7"/>
    </sheetView>
  </sheetViews>
  <sheetFormatPr defaultRowHeight="15" x14ac:dyDescent="0.25"/>
  <cols>
    <col min="1" max="1" width="23.85546875" customWidth="1"/>
    <col min="2" max="2" width="20.7109375" customWidth="1"/>
    <col min="3" max="3" width="68.85546875" customWidth="1"/>
    <col min="4" max="4" width="73.42578125" style="26" customWidth="1"/>
    <col min="5" max="5" width="64.28515625" customWidth="1"/>
    <col min="6" max="6" width="90.28515625" customWidth="1"/>
  </cols>
  <sheetData>
    <row r="1" spans="1:6" x14ac:dyDescent="0.25">
      <c r="A1" s="39" t="s">
        <v>129</v>
      </c>
      <c r="B1" s="40" t="s">
        <v>130</v>
      </c>
      <c r="C1" s="40" t="s">
        <v>131</v>
      </c>
      <c r="D1" s="81" t="s">
        <v>132</v>
      </c>
      <c r="E1" s="40" t="s">
        <v>134</v>
      </c>
      <c r="F1" s="40" t="s">
        <v>133</v>
      </c>
    </row>
    <row r="2" spans="1:6" s="43" customFormat="1" ht="30" x14ac:dyDescent="0.25">
      <c r="A2" s="92" t="s">
        <v>156</v>
      </c>
      <c r="B2" s="41" t="s">
        <v>115</v>
      </c>
      <c r="C2" s="42" t="s">
        <v>152</v>
      </c>
      <c r="D2" s="47" t="s">
        <v>154</v>
      </c>
      <c r="E2" s="42" t="s">
        <v>155</v>
      </c>
      <c r="F2" s="79" t="s">
        <v>153</v>
      </c>
    </row>
    <row r="3" spans="1:6" s="43" customFormat="1" ht="30" x14ac:dyDescent="0.25">
      <c r="A3" s="93"/>
      <c r="B3" s="44" t="s">
        <v>135</v>
      </c>
      <c r="C3" s="44" t="s">
        <v>157</v>
      </c>
      <c r="D3" s="45" t="s">
        <v>154</v>
      </c>
      <c r="E3" s="44" t="s">
        <v>155</v>
      </c>
      <c r="F3" s="80" t="s">
        <v>153</v>
      </c>
    </row>
    <row r="4" spans="1:6" s="43" customFormat="1" ht="30" x14ac:dyDescent="0.25">
      <c r="A4" s="93"/>
      <c r="B4" s="44" t="s">
        <v>136</v>
      </c>
      <c r="C4" s="44" t="s">
        <v>158</v>
      </c>
      <c r="D4" s="45" t="s">
        <v>159</v>
      </c>
      <c r="E4" s="44" t="s">
        <v>155</v>
      </c>
      <c r="F4" s="80" t="s">
        <v>153</v>
      </c>
    </row>
    <row r="5" spans="1:6" s="43" customFormat="1" ht="30" x14ac:dyDescent="0.25">
      <c r="A5" s="93"/>
      <c r="B5" s="44" t="s">
        <v>112</v>
      </c>
      <c r="C5" s="44" t="s">
        <v>160</v>
      </c>
      <c r="D5" s="44" t="s">
        <v>161</v>
      </c>
      <c r="E5" s="82"/>
      <c r="F5" s="83"/>
    </row>
    <row r="6" spans="1:6" ht="30" x14ac:dyDescent="0.25">
      <c r="A6" s="94"/>
      <c r="B6" s="50" t="s">
        <v>113</v>
      </c>
      <c r="C6" s="49" t="s">
        <v>138</v>
      </c>
      <c r="D6" s="49" t="s">
        <v>139</v>
      </c>
      <c r="E6" s="84"/>
      <c r="F6" s="85" t="s">
        <v>178</v>
      </c>
    </row>
    <row r="7" spans="1:6" s="43" customFormat="1" ht="30" x14ac:dyDescent="0.25">
      <c r="A7" s="92" t="s">
        <v>162</v>
      </c>
      <c r="B7" s="41" t="s">
        <v>115</v>
      </c>
      <c r="C7" s="42" t="s">
        <v>163</v>
      </c>
      <c r="D7" s="45" t="s">
        <v>154</v>
      </c>
      <c r="E7" s="42" t="s">
        <v>155</v>
      </c>
      <c r="F7" s="79" t="s">
        <v>153</v>
      </c>
    </row>
    <row r="8" spans="1:6" s="43" customFormat="1" ht="30" x14ac:dyDescent="0.25">
      <c r="A8" s="93"/>
      <c r="B8" s="44" t="s">
        <v>135</v>
      </c>
      <c r="C8" s="44" t="s">
        <v>164</v>
      </c>
      <c r="D8" s="45" t="s">
        <v>154</v>
      </c>
      <c r="E8" s="44" t="s">
        <v>155</v>
      </c>
      <c r="F8" s="80" t="s">
        <v>153</v>
      </c>
    </row>
    <row r="9" spans="1:6" s="43" customFormat="1" ht="30" x14ac:dyDescent="0.25">
      <c r="A9" s="93"/>
      <c r="B9" s="44" t="s">
        <v>136</v>
      </c>
      <c r="C9" s="44" t="s">
        <v>165</v>
      </c>
      <c r="D9" s="45" t="s">
        <v>159</v>
      </c>
      <c r="E9" s="44" t="s">
        <v>155</v>
      </c>
      <c r="F9" s="80" t="s">
        <v>153</v>
      </c>
    </row>
    <row r="10" spans="1:6" s="43" customFormat="1" ht="30" x14ac:dyDescent="0.25">
      <c r="A10" s="93"/>
      <c r="B10" s="44" t="s">
        <v>112</v>
      </c>
      <c r="C10" s="44" t="s">
        <v>166</v>
      </c>
      <c r="D10" s="44" t="s">
        <v>161</v>
      </c>
      <c r="E10" s="82"/>
      <c r="F10" s="83"/>
    </row>
    <row r="11" spans="1:6" ht="30" x14ac:dyDescent="0.25">
      <c r="A11" s="94"/>
      <c r="B11" s="50" t="s">
        <v>113</v>
      </c>
      <c r="C11" s="49" t="s">
        <v>167</v>
      </c>
      <c r="D11" s="49" t="s">
        <v>139</v>
      </c>
      <c r="E11" s="84"/>
      <c r="F11" s="85" t="s">
        <v>137</v>
      </c>
    </row>
    <row r="12" spans="1:6" s="43" customFormat="1" ht="30" x14ac:dyDescent="0.25">
      <c r="A12" s="92" t="s">
        <v>168</v>
      </c>
      <c r="B12" s="41" t="s">
        <v>115</v>
      </c>
      <c r="C12" s="42" t="s">
        <v>152</v>
      </c>
      <c r="D12" s="45" t="s">
        <v>154</v>
      </c>
      <c r="E12" s="42" t="s">
        <v>155</v>
      </c>
      <c r="F12" s="79" t="s">
        <v>153</v>
      </c>
    </row>
    <row r="13" spans="1:6" s="43" customFormat="1" ht="30" x14ac:dyDescent="0.25">
      <c r="A13" s="93"/>
      <c r="B13" s="44" t="s">
        <v>135</v>
      </c>
      <c r="C13" s="44" t="s">
        <v>169</v>
      </c>
      <c r="D13" s="45" t="s">
        <v>154</v>
      </c>
      <c r="E13" s="44" t="s">
        <v>155</v>
      </c>
      <c r="F13" s="80" t="s">
        <v>153</v>
      </c>
    </row>
    <row r="14" spans="1:6" s="43" customFormat="1" ht="30" x14ac:dyDescent="0.25">
      <c r="A14" s="93"/>
      <c r="B14" s="44" t="s">
        <v>136</v>
      </c>
      <c r="C14" s="44" t="s">
        <v>170</v>
      </c>
      <c r="D14" s="45" t="s">
        <v>159</v>
      </c>
      <c r="E14" s="44" t="s">
        <v>155</v>
      </c>
      <c r="F14" s="80" t="s">
        <v>153</v>
      </c>
    </row>
    <row r="15" spans="1:6" s="43" customFormat="1" ht="30" x14ac:dyDescent="0.25">
      <c r="A15" s="93"/>
      <c r="B15" s="44" t="s">
        <v>112</v>
      </c>
      <c r="C15" s="44" t="s">
        <v>171</v>
      </c>
      <c r="D15" s="44" t="s">
        <v>161</v>
      </c>
      <c r="E15" s="82"/>
      <c r="F15" s="83"/>
    </row>
    <row r="16" spans="1:6" ht="30" x14ac:dyDescent="0.25">
      <c r="A16" s="94"/>
      <c r="B16" s="50" t="s">
        <v>113</v>
      </c>
      <c r="C16" s="49" t="s">
        <v>172</v>
      </c>
      <c r="D16" s="49" t="s">
        <v>139</v>
      </c>
      <c r="E16" s="84"/>
      <c r="F16" s="85" t="s">
        <v>137</v>
      </c>
    </row>
    <row r="17" spans="1:4" ht="45" x14ac:dyDescent="0.25">
      <c r="A17" s="95" t="s">
        <v>140</v>
      </c>
      <c r="B17" s="44" t="s">
        <v>141</v>
      </c>
      <c r="C17" s="45" t="s">
        <v>142</v>
      </c>
      <c r="D17" s="48" t="s">
        <v>175</v>
      </c>
    </row>
    <row r="18" spans="1:4" ht="30" x14ac:dyDescent="0.25">
      <c r="A18" s="95"/>
      <c r="B18" s="44" t="s">
        <v>143</v>
      </c>
      <c r="C18" s="45" t="s">
        <v>173</v>
      </c>
      <c r="D18" s="48" t="s">
        <v>174</v>
      </c>
    </row>
    <row r="19" spans="1:4" ht="30" x14ac:dyDescent="0.25">
      <c r="A19" s="95"/>
      <c r="B19" s="44" t="s">
        <v>144</v>
      </c>
      <c r="C19" s="44" t="s">
        <v>145</v>
      </c>
      <c r="D19" s="46"/>
    </row>
    <row r="20" spans="1:4" ht="45" x14ac:dyDescent="0.25">
      <c r="A20" s="95"/>
      <c r="B20" s="44" t="s">
        <v>124</v>
      </c>
      <c r="C20" s="45" t="s">
        <v>146</v>
      </c>
      <c r="D20" s="46" t="s">
        <v>176</v>
      </c>
    </row>
    <row r="21" spans="1:4" ht="45" x14ac:dyDescent="0.25">
      <c r="A21" s="95"/>
      <c r="B21" s="44" t="s">
        <v>147</v>
      </c>
      <c r="C21" s="44" t="s">
        <v>177</v>
      </c>
      <c r="D21" s="46" t="s">
        <v>148</v>
      </c>
    </row>
    <row r="22" spans="1:4" ht="30" x14ac:dyDescent="0.25">
      <c r="A22" s="96"/>
      <c r="B22" s="49" t="s">
        <v>149</v>
      </c>
      <c r="C22" s="50" t="s">
        <v>150</v>
      </c>
      <c r="D22" s="51" t="s">
        <v>151</v>
      </c>
    </row>
  </sheetData>
  <mergeCells count="4">
    <mergeCell ref="A12:A16"/>
    <mergeCell ref="A17:A22"/>
    <mergeCell ref="A2:A6"/>
    <mergeCell ref="A7:A11"/>
  </mergeCells>
  <hyperlinks>
    <hyperlink ref="E12" r:id="rId1" display="http://www.census.gov/cps/data/cpstablecreator.html"/>
    <hyperlink ref="E13" r:id="rId2" display="http://www.census.gov/cps/data/cpstablecreator.html"/>
    <hyperlink ref="E14" r:id="rId3" display="http://www.census.gov/cps/data/cpstablecreator.html"/>
    <hyperlink ref="E2" r:id="rId4" display="http://www.census.gov/cps/data/cpstablecreator.html"/>
    <hyperlink ref="E3" r:id="rId5" display="http://www.census.gov/cps/data/cpstablecreator.html"/>
    <hyperlink ref="E4" r:id="rId6" display="http://www.census.gov/cps/data/cpstablecreator.html"/>
    <hyperlink ref="E7" r:id="rId7" display="http://www.census.gov/cps/data/cpstablecreator.html"/>
    <hyperlink ref="E8" r:id="rId8" display="http://www.census.gov/cps/data/cpstablecreator.html"/>
    <hyperlink ref="E9" r:id="rId9" display="http://www.census.gov/cps/data/cpstablecreator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Ratios - Total</vt:lpstr>
      <vt:lpstr>Ratios - Elderly</vt:lpstr>
      <vt:lpstr>Ratios Disabled</vt:lpstr>
      <vt:lpstr>Documentation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Randall, Megan</dc:creator>
  <cp:lastModifiedBy>Iselin, John</cp:lastModifiedBy>
  <dcterms:created xsi:type="dcterms:W3CDTF">2015-08-07T12:55:47Z</dcterms:created>
  <dcterms:modified xsi:type="dcterms:W3CDTF">2015-10-11T19:58:35Z</dcterms:modified>
</cp:coreProperties>
</file>