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"/>
    </mc:Choice>
  </mc:AlternateContent>
  <xr:revisionPtr revIDLastSave="0" documentId="13_ncr:1_{D474E7A4-61E1-4369-AB57-9D32F8DDC4A0}" xr6:coauthVersionLast="47" xr6:coauthVersionMax="47" xr10:uidLastSave="{00000000-0000-0000-0000-000000000000}"/>
  <bookViews>
    <workbookView xWindow="3405" yWindow="3090" windowWidth="21600" windowHeight="11385" activeTab="3" xr2:uid="{00000000-000D-0000-FFFF-FFFF00000000}"/>
  </bookViews>
  <sheets>
    <sheet name="Com" sheetId="1" r:id="rId1"/>
    <sheet name="Proc" sheetId="4" r:id="rId2"/>
    <sheet name="1. EXP_IMP" sheetId="5" r:id="rId3"/>
    <sheet name="1. DEM" sheetId="3" r:id="rId4"/>
    <sheet name="Hoja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3" l="1"/>
  <c r="I33" i="3"/>
  <c r="I32" i="3"/>
  <c r="I31" i="3"/>
  <c r="I30" i="3"/>
  <c r="I67" i="3" a="1"/>
  <c r="I67" i="3" s="1"/>
  <c r="Z30" i="1" l="1" a="1"/>
  <c r="Z30" i="1" s="1"/>
  <c r="P24" i="3"/>
  <c r="P25" i="3"/>
  <c r="I25" i="3"/>
  <c r="I24" i="3"/>
  <c r="H18" i="3"/>
  <c r="H16" i="3"/>
  <c r="I19" i="3"/>
  <c r="F21" i="5"/>
  <c r="F22" i="5"/>
  <c r="F23" i="5"/>
  <c r="F24" i="5"/>
  <c r="F25" i="5"/>
  <c r="F26" i="5"/>
  <c r="F27" i="5"/>
  <c r="F28" i="5"/>
  <c r="F29" i="5"/>
  <c r="F30" i="5"/>
  <c r="F31" i="5"/>
  <c r="F20" i="5"/>
  <c r="F19" i="5"/>
  <c r="E40" i="5"/>
  <c r="E39" i="5"/>
  <c r="E38" i="5"/>
  <c r="F17" i="5"/>
  <c r="D28" i="5"/>
  <c r="B9" i="5"/>
  <c r="C9" i="5" s="1"/>
  <c r="B13" i="5"/>
  <c r="C13" i="5" s="1"/>
  <c r="B17" i="5"/>
  <c r="C17" i="5" s="1"/>
  <c r="B19" i="5"/>
  <c r="B20" i="5"/>
  <c r="D20" i="5" s="1"/>
  <c r="B21" i="5"/>
  <c r="D21" i="5" s="1"/>
  <c r="B24" i="5"/>
  <c r="D24" i="5" s="1"/>
  <c r="B25" i="5"/>
  <c r="D25" i="5" s="1"/>
  <c r="B28" i="5"/>
  <c r="B29" i="5"/>
  <c r="D29" i="5" s="1"/>
  <c r="B31" i="5"/>
  <c r="K20" i="5" a="1"/>
  <c r="K20" i="5" s="1"/>
  <c r="K8" i="5" a="1"/>
  <c r="K8" i="5" s="1"/>
  <c r="J20" i="5" a="1"/>
  <c r="J20" i="5" s="1"/>
  <c r="J8" i="5" a="1"/>
  <c r="J8" i="5" s="1"/>
  <c r="B8" i="5" s="1"/>
  <c r="C8" i="5" s="1"/>
  <c r="C8" i="3" a="1"/>
  <c r="C8" i="3" s="1"/>
  <c r="J24" i="3" s="1"/>
  <c r="O64" i="4" a="1"/>
  <c r="O64" i="4" s="1"/>
  <c r="O54" i="4" a="1"/>
  <c r="O54" i="4" s="1"/>
  <c r="N64" i="4" a="1"/>
  <c r="N64" i="4" s="1"/>
  <c r="N54" i="4" a="1"/>
  <c r="N54" i="4" s="1"/>
  <c r="O44" i="4" a="1"/>
  <c r="O44" i="4" s="1"/>
  <c r="O34" i="4" a="1"/>
  <c r="O34" i="4" s="1"/>
  <c r="N34" i="4" a="1"/>
  <c r="N34" i="4" s="1"/>
  <c r="O24" i="4" a="1"/>
  <c r="O24" i="4" s="1"/>
  <c r="N44" i="4" a="1"/>
  <c r="N44" i="4" s="1"/>
  <c r="N24" i="4" a="1"/>
  <c r="N24" i="4" s="1"/>
  <c r="E24" i="4" a="1"/>
  <c r="E24" i="4" s="1"/>
  <c r="D24" i="4" a="1"/>
  <c r="D24" i="4" s="1"/>
  <c r="J25" i="3" l="1"/>
  <c r="B16" i="5"/>
  <c r="C16" i="5" s="1"/>
  <c r="B27" i="5"/>
  <c r="D27" i="5" s="1"/>
  <c r="B23" i="5"/>
  <c r="D23" i="5" s="1"/>
  <c r="B15" i="5"/>
  <c r="C15" i="5" s="1"/>
  <c r="B11" i="5"/>
  <c r="C11" i="5" s="1"/>
  <c r="B12" i="5"/>
  <c r="C12" i="5" s="1"/>
  <c r="B30" i="5"/>
  <c r="D30" i="5" s="1"/>
  <c r="B26" i="5"/>
  <c r="D26" i="5" s="1"/>
  <c r="B22" i="5"/>
  <c r="D22" i="5" s="1"/>
  <c r="B18" i="5"/>
  <c r="C18" i="5" s="1"/>
  <c r="B14" i="5"/>
  <c r="C14" i="5" s="1"/>
  <c r="B10" i="5"/>
  <c r="C10" i="5" s="1"/>
  <c r="J8" i="3"/>
  <c r="H8" i="3" s="1"/>
  <c r="P8" i="3" s="1"/>
  <c r="J7" i="3"/>
  <c r="H7" i="3" s="1"/>
  <c r="P7" i="3" s="1"/>
  <c r="J6" i="3"/>
  <c r="H6" i="3" s="1"/>
  <c r="P6" i="3" s="1"/>
  <c r="J10" i="3"/>
  <c r="H10" i="3" s="1"/>
  <c r="P10" i="3" s="1"/>
  <c r="J9" i="3"/>
  <c r="H9" i="3" s="1"/>
  <c r="P9" i="3" s="1"/>
  <c r="E70" i="1" l="1" a="1"/>
  <c r="E70" i="1" s="1"/>
  <c r="D70" i="1" a="1"/>
  <c r="D70" i="1" s="1"/>
  <c r="D60" i="1" a="1"/>
  <c r="D60" i="1" s="1"/>
  <c r="D50" i="1" a="1"/>
  <c r="D50" i="1" s="1"/>
  <c r="D40" i="1" a="1"/>
  <c r="D40" i="1" s="1"/>
  <c r="D30" i="1" a="1"/>
  <c r="D30" i="1" s="1"/>
  <c r="D20" i="1" a="1"/>
  <c r="D20" i="1" s="1"/>
  <c r="AL32" i="1" a="1"/>
  <c r="AL32" i="1" s="1"/>
  <c r="AA25" i="1" a="1"/>
  <c r="AA25" i="1" s="1"/>
  <c r="AA20" i="1" a="1"/>
  <c r="AA20" i="1" s="1"/>
  <c r="Z25" i="1" a="1"/>
  <c r="Z25" i="1" s="1"/>
  <c r="Z20" i="1" a="1"/>
  <c r="Z20" i="1" s="1"/>
  <c r="AL20" i="1" a="1"/>
  <c r="AL20" i="1" s="1"/>
  <c r="AK20" i="1" a="1"/>
  <c r="AK20" i="1" s="1"/>
  <c r="O27" i="1" a="1"/>
  <c r="O27" i="1" s="1"/>
  <c r="O20" i="1" a="1"/>
  <c r="O20" i="1" s="1"/>
  <c r="E60" i="1" a="1"/>
  <c r="E60" i="1" s="1"/>
  <c r="E50" i="1" a="1"/>
  <c r="E50" i="1" s="1"/>
  <c r="E40" i="1" a="1"/>
  <c r="E40" i="1" s="1"/>
  <c r="E30" i="1" a="1"/>
  <c r="E30" i="1" s="1"/>
  <c r="E20" i="1" a="1"/>
  <c r="E20" i="1" s="1"/>
  <c r="AK32" i="1" l="1" a="1"/>
  <c r="AK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18" authorId="0" shapeId="0" xr:uid="{B7717D36-0AF0-4966-8274-7CBEA83D1C7E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18" authorId="1" shapeId="0" xr:uid="{56DDD958-119C-4F0D-8B02-EB974B61E1C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18" authorId="2" shapeId="0" xr:uid="{4F71762A-E5C0-4B85-85D7-2AEE664D84F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18" authorId="2" shapeId="0" xr:uid="{2218E4E4-5A22-4CAC-B4FF-11B08DBC780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18" authorId="2" shapeId="0" xr:uid="{86AFA4CE-899A-4FFB-A2A9-59EF4E112707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18" authorId="0" shapeId="0" xr:uid="{E93EC8C9-0A61-4807-ADC2-E0F1403645E7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18" authorId="1" shapeId="0" xr:uid="{EDBB9FC2-F48C-4E85-B7BE-FE70AB9366E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18" authorId="2" shapeId="0" xr:uid="{1F1B658A-BA84-4109-96BF-CD822026793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18" authorId="2" shapeId="0" xr:uid="{0B893C8F-B41F-4FF3-87AD-D3043A47E657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18" authorId="2" shapeId="0" xr:uid="{80002541-6746-4D48-BDBA-0D36FC19DA04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18" authorId="0" shapeId="0" xr:uid="{00C86676-F7A1-4490-A86B-7B48C827E6B2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18" authorId="1" shapeId="0" xr:uid="{8B1A213A-B020-4302-AD53-77C98EC30F3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18" authorId="2" shapeId="0" xr:uid="{027CB008-EA77-498B-910D-DBDD1304D7D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18" authorId="2" shapeId="0" xr:uid="{C3AEDE09-6905-4516-82AF-98FE4314DD7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18" authorId="2" shapeId="0" xr:uid="{1B9F00CE-82C6-4934-A4BD-D79B34FB317E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I18" authorId="0" shapeId="0" xr:uid="{36424764-E427-4D32-90B0-B018C411202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N18" authorId="1" shapeId="0" xr:uid="{1F6C37CC-7917-4E70-A953-4A69F1925A8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O18" authorId="2" shapeId="0" xr:uid="{A22E2220-2B66-4FA8-9B98-23F867B1152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P18" authorId="2" shapeId="0" xr:uid="{576E832E-5F10-4F20-81FA-D6D8B5BBEB1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Q18" authorId="2" shapeId="0" xr:uid="{67EF895B-D7CB-45CB-92E7-88383606173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1" authorId="0" shapeId="0" xr:uid="{2795E348-63AA-4694-AE34-2BDFCC16CBCB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1" authorId="1" shapeId="0" xr:uid="{D56762F4-06B5-4791-9EC8-B1D280956B3D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1" authorId="0" shapeId="0" xr:uid="{555209E8-4BD5-48D8-9605-22F9F5C503F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21" authorId="0" shapeId="0" xr:uid="{EA8C9AF6-20E5-4841-809C-0763F5CC8C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21" authorId="1" shapeId="0" xr:uid="{8D39F338-384F-467C-95FA-0B15CF2BEF4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21" authorId="0" shapeId="0" xr:uid="{1CD64530-6EE6-4EAF-80C2-62BA685DCC3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21" authorId="0" shapeId="0" xr:uid="{D2EABEE9-0770-46E9-A41F-CA87EB81D6B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C21" authorId="1" shapeId="0" xr:uid="{371533DC-FD4F-4C81-826B-459E46752B7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D21" authorId="0" shapeId="0" xr:uid="{3D70BDF9-22BD-41A1-A751-75864007E99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2" authorId="0" shapeId="0" xr:uid="{02293CC4-0CB4-4C7D-A172-0F033BEB3EF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L22" authorId="0" shapeId="0" xr:uid="{58CBB892-4DED-4833-B727-12D0EBA2EBF9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V22" authorId="0" shapeId="0" xr:uid="{1B965C61-A466-40D5-8EE9-F745A526FD64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I6" authorId="0" shapeId="0" xr:uid="{2B07950A-6CDB-4C94-B630-B9BF55E8F1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<sst xmlns="http://schemas.openxmlformats.org/spreadsheetml/2006/main" count="790" uniqueCount="200">
  <si>
    <t>~FI_T</t>
  </si>
  <si>
    <t>Attribute</t>
  </si>
  <si>
    <t>CommName</t>
  </si>
  <si>
    <t>*Unit</t>
  </si>
  <si>
    <t>*</t>
  </si>
  <si>
    <t>Demand Commodity Name</t>
  </si>
  <si>
    <t>Demand Unit</t>
  </si>
  <si>
    <t>Demand Value</t>
  </si>
  <si>
    <t>*Units</t>
  </si>
  <si>
    <t>PJ</t>
  </si>
  <si>
    <t>Demand</t>
  </si>
  <si>
    <t>TechName</t>
  </si>
  <si>
    <t>Comm-IN</t>
  </si>
  <si>
    <t>Comm-OUT</t>
  </si>
  <si>
    <t>Year</t>
  </si>
  <si>
    <t>LimType</t>
  </si>
  <si>
    <t>COST</t>
  </si>
  <si>
    <t>*Technology Name</t>
  </si>
  <si>
    <t>Input Commodity</t>
  </si>
  <si>
    <t>Output Commodity</t>
  </si>
  <si>
    <t>Cost</t>
  </si>
  <si>
    <t>MUSD19/PJ</t>
  </si>
  <si>
    <t>~FI_Comm</t>
  </si>
  <si>
    <t>Csets</t>
  </si>
  <si>
    <t>Region</t>
  </si>
  <si>
    <t>CommDesc</t>
  </si>
  <si>
    <t>Unit</t>
  </si>
  <si>
    <t>*Commodity Set Membership</t>
  </si>
  <si>
    <t>Region Name</t>
  </si>
  <si>
    <t>Commodity Name</t>
  </si>
  <si>
    <t>Commodity Description</t>
  </si>
  <si>
    <t>DEM</t>
  </si>
  <si>
    <t>~FI_Process</t>
  </si>
  <si>
    <t>EFF</t>
  </si>
  <si>
    <t>Sets</t>
  </si>
  <si>
    <t>TechDesc</t>
  </si>
  <si>
    <t>Tact</t>
  </si>
  <si>
    <t>Tcap</t>
  </si>
  <si>
    <t>*Process Set Membership</t>
  </si>
  <si>
    <t>Technology Name</t>
  </si>
  <si>
    <t>Technology Description</t>
  </si>
  <si>
    <t>Activity Unit</t>
  </si>
  <si>
    <t>Capacity Unit</t>
  </si>
  <si>
    <t>DMD</t>
  </si>
  <si>
    <t>Pja</t>
  </si>
  <si>
    <t>ETH</t>
  </si>
  <si>
    <t>BDSL</t>
  </si>
  <si>
    <t>GSL</t>
  </si>
  <si>
    <t>PRE</t>
  </si>
  <si>
    <t>BLE-GSL</t>
  </si>
  <si>
    <t>BLE-DSL</t>
  </si>
  <si>
    <t>DSL</t>
  </si>
  <si>
    <t>KER</t>
  </si>
  <si>
    <t>LPG</t>
  </si>
  <si>
    <t>HFO</t>
  </si>
  <si>
    <t>GAS</t>
  </si>
  <si>
    <t>LOIL</t>
  </si>
  <si>
    <t>HOIL</t>
  </si>
  <si>
    <t>GSL-E10</t>
  </si>
  <si>
    <t>DSL-B10</t>
  </si>
  <si>
    <t>Campos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</si>
  <si>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</si>
  <si>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</si>
  <si>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</si>
  <si>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</si>
  <si>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</si>
  <si>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</si>
  <si>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</si>
  <si>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</si>
  <si>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</si>
  <si>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</si>
  <si>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MOIL</t>
  </si>
  <si>
    <t>FLU</t>
  </si>
  <si>
    <t>Primary Energy</t>
  </si>
  <si>
    <t>Secondary Energy</t>
  </si>
  <si>
    <t>Electricidad</t>
  </si>
  <si>
    <t>ELC</t>
  </si>
  <si>
    <t>Emisiones eq</t>
  </si>
  <si>
    <t>CO2e</t>
  </si>
  <si>
    <t>CTSLvl</t>
  </si>
  <si>
    <t>PeakTS</t>
  </si>
  <si>
    <t>Ctype</t>
  </si>
  <si>
    <t>Sense of the Balance EQN.</t>
  </si>
  <si>
    <t>Timeslice Level</t>
  </si>
  <si>
    <t>Peak Monitoring</t>
  </si>
  <si>
    <t>Electricity Indicator</t>
  </si>
  <si>
    <t>NRG</t>
  </si>
  <si>
    <t>FLUIDOS EN CAMPOS</t>
  </si>
  <si>
    <t>FLUIDOS EN REFINERIA Y DEMANDA</t>
  </si>
  <si>
    <t>Gasolina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</si>
  <si>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</si>
  <si>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</si>
  <si>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</si>
  <si>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</si>
  <si>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</si>
  <si>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</si>
  <si>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</si>
  <si>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</si>
  <si>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Petroleo pesado</t>
  </si>
  <si>
    <t>Gasolina mezclada con etanol E10</t>
  </si>
  <si>
    <t>Diesel mezclada con biodiesel B10</t>
  </si>
  <si>
    <t>EMISIONES</t>
  </si>
  <si>
    <t>ENV</t>
  </si>
  <si>
    <t>CO2e-REF</t>
  </si>
  <si>
    <t>CO2e-SIN</t>
  </si>
  <si>
    <t>kt</t>
  </si>
  <si>
    <t>DEMANDAS</t>
  </si>
  <si>
    <t>CO2eq de SIN</t>
  </si>
  <si>
    <t>CO2eq en Refineria</t>
  </si>
  <si>
    <t>GAS-plt</t>
  </si>
  <si>
    <t>Procesos</t>
  </si>
  <si>
    <t>Tslvl</t>
  </si>
  <si>
    <t>PrimaryCG</t>
  </si>
  <si>
    <t>Vintage</t>
  </si>
  <si>
    <t>TimeSlice level of Process Activity</t>
  </si>
  <si>
    <t>Primary Commodity Group</t>
  </si>
  <si>
    <t>Vintage Tracking</t>
  </si>
  <si>
    <t>MIN</t>
  </si>
  <si>
    <t>PROF</t>
  </si>
  <si>
    <t>COL</t>
  </si>
  <si>
    <t>REF</t>
  </si>
  <si>
    <t>IMP</t>
  </si>
  <si>
    <t>EXP</t>
  </si>
  <si>
    <t>Fluidos</t>
  </si>
  <si>
    <t>Ventas/Compras</t>
  </si>
  <si>
    <t>MINAS</t>
  </si>
  <si>
    <t>PROSF</t>
  </si>
  <si>
    <t>REFINERIA</t>
  </si>
  <si>
    <t>Refineria</t>
  </si>
  <si>
    <t>AUTO-G</t>
  </si>
  <si>
    <t>AUTO-O</t>
  </si>
  <si>
    <t>PRODUCCION, COLECTORES, Y AUTOGENERACION</t>
  </si>
  <si>
    <t>EXP-SIN</t>
  </si>
  <si>
    <t>IMP-SIN</t>
  </si>
  <si>
    <t>Venta al SIN</t>
  </si>
  <si>
    <t>Compra al SIN</t>
  </si>
  <si>
    <t>ELC-SIN</t>
  </si>
  <si>
    <t>Costo de electricidad Colombia</t>
  </si>
  <si>
    <t>USD/kwh</t>
  </si>
  <si>
    <t>MUSD/PJ</t>
  </si>
  <si>
    <t>USD/Gwh</t>
  </si>
  <si>
    <t>MUSD/Gwh</t>
  </si>
  <si>
    <t>Restricción de Exportación / Importación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</si>
  <si>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</si>
  <si>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</si>
  <si>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</si>
  <si>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</si>
  <si>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</si>
  <si>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Blending entre Gasolina y etanol</t>
  </si>
  <si>
    <t>Blending entre Gasolina y biodiesel</t>
  </si>
  <si>
    <t>FTE-DGSL</t>
  </si>
  <si>
    <t>FTE-DDSL</t>
  </si>
  <si>
    <t>Tecnologia para que la gasolina pueda suplir la demana</t>
  </si>
  <si>
    <t>Tecnologia para que el diesel pueda suplir la demana</t>
  </si>
  <si>
    <t>DGSL</t>
  </si>
  <si>
    <t>DDSL</t>
  </si>
  <si>
    <t>DKER</t>
  </si>
  <si>
    <t>DLPG</t>
  </si>
  <si>
    <t>DHFO</t>
  </si>
  <si>
    <t>DGAS</t>
  </si>
  <si>
    <t>DLOIL</t>
  </si>
  <si>
    <t>Share-I~UP</t>
  </si>
  <si>
    <t>Sectores</t>
  </si>
  <si>
    <t>AGR</t>
  </si>
  <si>
    <t>TER</t>
  </si>
  <si>
    <t>RSD</t>
  </si>
  <si>
    <t>IND</t>
  </si>
  <si>
    <t>TRA</t>
  </si>
  <si>
    <t>Demanda del sector Agricultura, Construccion y Mineria</t>
  </si>
  <si>
    <t>Demanda de sector Terciario</t>
  </si>
  <si>
    <t>Demanda del sector residencial</t>
  </si>
  <si>
    <t>Demanda del sector Industrial</t>
  </si>
  <si>
    <t>Demanda del sector Transporte</t>
  </si>
  <si>
    <t>FTD-TRA</t>
  </si>
  <si>
    <t>DTRA</t>
  </si>
  <si>
    <t>DAGR</t>
  </si>
  <si>
    <t>FTD-AGR</t>
  </si>
  <si>
    <t>Share-I~2019</t>
  </si>
  <si>
    <t>FTD-TER</t>
  </si>
  <si>
    <t>FTD-RSD</t>
  </si>
  <si>
    <t>FTD-IND</t>
  </si>
  <si>
    <t>DH2</t>
  </si>
  <si>
    <t>Demanda del Hidrogeno</t>
  </si>
  <si>
    <t>FX</t>
  </si>
  <si>
    <t>DTER</t>
  </si>
  <si>
    <t>DRSD</t>
  </si>
  <si>
    <t>DIND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</si>
  <si>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</si>
  <si>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</si>
  <si>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</si>
  <si>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</si>
  <si>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</si>
  <si>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PJa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</si>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</sst>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</cellStyleXfs>
  <cellXfs count="71">
    <xf numFmtId="0" fontId="0" fillId="0" borderId="0" xfId="0"/>
    <xf numFmtId="0" fontId="0" fillId="3" borderId="0" xfId="0" applyFill="1"/>
    <xf numFmtId="0" fontId="2" fillId="3" borderId="0" xfId="2" applyFill="1"/>
    <xf numFmtId="0" fontId="3" fillId="3" borderId="0" xfId="3" applyFont="1" applyFill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 wrapText="1"/>
    </xf>
    <xf numFmtId="0" fontId="5" fillId="2" borderId="3" xfId="1" applyFont="1" applyBorder="1" applyAlignment="1">
      <alignment horizontal="left" wrapText="1"/>
    </xf>
    <xf numFmtId="0" fontId="5" fillId="2" borderId="3" xfId="1" applyFont="1" applyBorder="1" applyAlignment="1">
      <alignment horizontal="center" wrapText="1"/>
    </xf>
    <xf numFmtId="165" fontId="3" fillId="3" borderId="0" xfId="2" applyNumberFormat="1" applyFont="1" applyFill="1"/>
    <xf numFmtId="165" fontId="2" fillId="3" borderId="0" xfId="2" applyNumberFormat="1" applyFill="1"/>
    <xf numFmtId="165" fontId="4" fillId="4" borderId="1" xfId="2" applyNumberFormat="1" applyFont="1" applyFill="1" applyBorder="1" applyAlignment="1">
      <alignment horizontal="left"/>
    </xf>
    <xf numFmtId="165" fontId="4" fillId="4" borderId="2" xfId="2" applyNumberFormat="1" applyFont="1" applyFill="1" applyBorder="1" applyAlignment="1">
      <alignment horizontal="left"/>
    </xf>
    <xf numFmtId="165" fontId="5" fillId="2" borderId="3" xfId="1" applyNumberFormat="1" applyFont="1" applyBorder="1" applyAlignment="1">
      <alignment horizontal="left" wrapText="1"/>
    </xf>
    <xf numFmtId="165" fontId="3" fillId="0" borderId="0" xfId="2" applyNumberFormat="1" applyFont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5" fillId="2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6" borderId="0" xfId="0" applyFill="1"/>
    <xf numFmtId="2" fontId="0" fillId="0" borderId="0" xfId="0" applyNumberFormat="1"/>
    <xf numFmtId="164" fontId="0" fillId="6" borderId="0" xfId="0" applyNumberFormat="1" applyFill="1"/>
    <xf numFmtId="9" fontId="0" fillId="6" borderId="0" xfId="0" applyNumberFormat="1" applyFill="1"/>
    <xf numFmtId="0" fontId="11" fillId="3" borderId="0" xfId="4" applyFont="1" applyFill="1"/>
    <xf numFmtId="165" fontId="12" fillId="0" borderId="0" xfId="2" applyNumberFormat="1" applyFont="1"/>
    <xf numFmtId="0" fontId="13" fillId="4" borderId="2" xfId="4" applyFont="1" applyFill="1" applyBorder="1" applyAlignment="1">
      <alignment horizontal="left"/>
    </xf>
    <xf numFmtId="0" fontId="13" fillId="4" borderId="2" xfId="4" applyFont="1" applyFill="1" applyBorder="1" applyAlignment="1">
      <alignment horizontal="center" vertical="center"/>
    </xf>
    <xf numFmtId="0" fontId="13" fillId="3" borderId="0" xfId="4" applyFont="1" applyFill="1" applyAlignment="1">
      <alignment horizontal="center" vertical="center"/>
    </xf>
    <xf numFmtId="165" fontId="13" fillId="4" borderId="2" xfId="2" applyNumberFormat="1" applyFont="1" applyFill="1" applyBorder="1" applyAlignment="1">
      <alignment horizontal="left"/>
    </xf>
    <xf numFmtId="0" fontId="11" fillId="3" borderId="0" xfId="2" applyFont="1" applyFill="1" applyAlignment="1">
      <alignment horizontal="center" vertical="center"/>
    </xf>
    <xf numFmtId="0" fontId="11" fillId="3" borderId="0" xfId="4" applyFont="1" applyFill="1" applyAlignment="1">
      <alignment horizontal="center" vertical="center"/>
    </xf>
    <xf numFmtId="0" fontId="11" fillId="3" borderId="0" xfId="2" applyFont="1" applyFill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 wrapText="1"/>
    </xf>
    <xf numFmtId="165" fontId="15" fillId="0" borderId="0" xfId="0" applyNumberFormat="1" applyFont="1"/>
    <xf numFmtId="9" fontId="15" fillId="0" borderId="0" xfId="0" applyNumberFormat="1" applyFont="1"/>
    <xf numFmtId="165" fontId="15" fillId="3" borderId="0" xfId="1" applyNumberFormat="1" applyFont="1" applyFill="1" applyBorder="1" applyAlignment="1">
      <alignment horizontal="left" wrapText="1"/>
    </xf>
    <xf numFmtId="0" fontId="12" fillId="3" borderId="0" xfId="2" applyFont="1" applyFill="1"/>
    <xf numFmtId="0" fontId="13" fillId="4" borderId="1" xfId="2" applyFont="1" applyFill="1" applyBorder="1" applyAlignment="1">
      <alignment vertical="center"/>
    </xf>
    <xf numFmtId="0" fontId="11" fillId="3" borderId="0" xfId="2" applyFont="1" applyFill="1" applyAlignment="1">
      <alignment vertical="center"/>
    </xf>
    <xf numFmtId="164" fontId="11" fillId="3" borderId="0" xfId="2" applyNumberFormat="1" applyFont="1" applyFill="1"/>
    <xf numFmtId="0" fontId="15" fillId="2" borderId="1" xfId="1" applyFont="1" applyBorder="1" applyAlignment="1">
      <alignment horizontal="center" vertical="center" wrapText="1"/>
    </xf>
    <xf numFmtId="0" fontId="15" fillId="2" borderId="2" xfId="1" applyFont="1" applyBorder="1" applyAlignment="1">
      <alignment horizontal="left" wrapText="1"/>
    </xf>
    <xf numFmtId="164" fontId="15" fillId="0" borderId="0" xfId="0" applyNumberFormat="1" applyFont="1"/>
    <xf numFmtId="0" fontId="0" fillId="7" borderId="0" xfId="0" applyFill="1"/>
    <xf numFmtId="0" fontId="4" fillId="4" borderId="2" xfId="6" applyFont="1" applyFill="1" applyBorder="1" applyAlignment="1">
      <alignment horizontal="left"/>
    </xf>
    <xf numFmtId="0" fontId="3" fillId="0" borderId="0" xfId="0" applyFont="1"/>
    <xf numFmtId="0" fontId="2" fillId="0" borderId="0" xfId="0" applyFont="1"/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1" fontId="0" fillId="0" borderId="0" xfId="0" applyNumberFormat="1"/>
    <xf numFmtId="0" fontId="2" fillId="3" borderId="0" xfId="2" applyFill="1" applyAlignment="1">
      <alignment vertical="center" wrapText="1"/>
    </xf>
    <xf numFmtId="164" fontId="2" fillId="3" borderId="0" xfId="2" applyNumberFormat="1" applyFill="1" applyAlignment="1">
      <alignment wrapText="1"/>
    </xf>
    <xf numFmtId="165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9" fontId="15" fillId="0" borderId="0" xfId="0" applyNumberFormat="1" applyFont="1" applyAlignment="1">
      <alignment wrapText="1"/>
    </xf>
    <xf numFmtId="9" fontId="0" fillId="0" borderId="0" xfId="5" applyFont="1"/>
    <xf numFmtId="164" fontId="2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4" applyFont="1" applyFill="1" applyAlignment="1">
      <alignment vertical="center"/>
    </xf>
  </cellXfs>
  <cellStyles count="7">
    <cellStyle name="20% - Énfasis5" xfId="1" builtinId="46"/>
    <cellStyle name="Normal" xfId="0" builtinId="0"/>
    <cellStyle name="Normal 10" xfId="2" xr:uid="{639375C3-5374-441A-B5B9-29EFF394B85E}"/>
    <cellStyle name="Normal 2" xfId="4" xr:uid="{496AC325-42FF-4168-84A3-9E84498F6084}"/>
    <cellStyle name="Normal 2 2" xfId="6" xr:uid="{FB7AA7FF-5969-4AB8-B58E-D23D3A0812DA}"/>
    <cellStyle name="Normal 4 2" xfId="3" xr:uid="{BF8D61B1-2E2E-479D-ABA6-8FFB8D2C0E3F}"/>
    <cellStyle name="Porcentaje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E79"/>
  <sheetViews>
    <sheetView topLeftCell="Q1" zoomScale="70" zoomScaleNormal="70" workbookViewId="0">
      <selection activeCell="AB30" sqref="AB30"/>
    </sheetView>
  </sheetViews>
  <sheetFormatPr baseColWidth="10" defaultColWidth="9.140625" defaultRowHeight="15" x14ac:dyDescent="0.25"/>
  <cols>
    <col min="1" max="1" width="9.140625" style="1"/>
    <col min="2" max="2" width="14.85546875" style="1" customWidth="1"/>
    <col min="3" max="3" width="9.140625" style="1"/>
    <col min="4" max="4" width="18.7109375" style="1" customWidth="1"/>
    <col min="5" max="5" width="41.5703125" style="1" customWidth="1"/>
    <col min="6" max="6" width="9.140625" style="1"/>
    <col min="7" max="7" width="14.5703125" style="1" customWidth="1"/>
    <col min="8" max="11" width="9.140625" style="1"/>
    <col min="12" max="12" width="12.7109375" style="1" customWidth="1"/>
    <col min="13" max="13" width="14.85546875" style="1" customWidth="1"/>
    <col min="14" max="14" width="9.140625" style="1"/>
    <col min="15" max="15" width="14" style="1" customWidth="1"/>
    <col min="16" max="16" width="41.5703125" style="1" customWidth="1"/>
    <col min="17" max="17" width="9.140625" style="1"/>
    <col min="18" max="18" width="14.5703125" style="1" customWidth="1"/>
    <col min="19" max="23" width="9.140625" style="1"/>
    <col min="24" max="24" width="14.85546875" style="1" customWidth="1"/>
    <col min="25" max="25" width="9.140625" style="1"/>
    <col min="26" max="26" width="14" style="1" customWidth="1"/>
    <col min="27" max="27" width="41.5703125" style="1" customWidth="1"/>
    <col min="28" max="28" width="9.140625" style="1"/>
    <col min="29" max="29" width="14.5703125" style="1" customWidth="1"/>
    <col min="30" max="34" width="9.140625" style="1"/>
    <col min="35" max="35" width="14.85546875" style="1" customWidth="1"/>
    <col min="36" max="36" width="9.140625" style="1"/>
    <col min="37" max="37" width="14" style="1" customWidth="1"/>
    <col min="38" max="38" width="41.5703125" style="1" customWidth="1"/>
    <col min="39" max="39" width="9.140625" style="1"/>
    <col min="40" max="40" width="14.5703125" style="1" customWidth="1"/>
    <col min="41" max="1409" width="9.140625" style="1"/>
  </cols>
  <sheetData>
    <row r="2" spans="1:1409" x14ac:dyDescent="0.25">
      <c r="B2" s="16" t="s">
        <v>60</v>
      </c>
      <c r="D2" s="1" t="s">
        <v>73</v>
      </c>
      <c r="F2" s="1" t="s">
        <v>74</v>
      </c>
      <c r="I2" s="1" t="s">
        <v>75</v>
      </c>
      <c r="K2" s="1" t="s">
        <v>77</v>
      </c>
      <c r="M2" s="1" t="s">
        <v>162</v>
      </c>
    </row>
    <row r="3" spans="1:1409" x14ac:dyDescent="0.25">
      <c r="B3" s="16" t="s">
        <v>61</v>
      </c>
      <c r="D3" s="1" t="s">
        <v>55</v>
      </c>
      <c r="F3" s="1" t="s">
        <v>47</v>
      </c>
      <c r="I3" s="1" t="s">
        <v>76</v>
      </c>
      <c r="K3" s="1" t="s">
        <v>78</v>
      </c>
      <c r="M3" s="1" t="s">
        <v>163</v>
      </c>
    </row>
    <row r="4" spans="1:1409" s="18" customFormat="1" x14ac:dyDescent="0.25">
      <c r="A4" s="15"/>
      <c r="B4" s="17" t="s">
        <v>62</v>
      </c>
      <c r="C4" s="15"/>
      <c r="D4" s="15" t="s">
        <v>56</v>
      </c>
      <c r="E4" s="15"/>
      <c r="F4" s="15" t="s">
        <v>51</v>
      </c>
      <c r="G4" s="15"/>
      <c r="H4" s="15"/>
      <c r="I4" s="15"/>
      <c r="J4" s="15"/>
      <c r="K4" s="15"/>
      <c r="L4" s="15"/>
      <c r="M4" s="15" t="s">
        <v>164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</row>
    <row r="5" spans="1:1409" x14ac:dyDescent="0.25">
      <c r="B5" s="16" t="s">
        <v>63</v>
      </c>
      <c r="D5" s="1" t="s">
        <v>71</v>
      </c>
      <c r="F5" s="1" t="s">
        <v>52</v>
      </c>
      <c r="M5" s="1" t="s">
        <v>165</v>
      </c>
    </row>
    <row r="6" spans="1:1409" x14ac:dyDescent="0.25">
      <c r="B6" s="16" t="s">
        <v>64</v>
      </c>
      <c r="D6" s="1" t="s">
        <v>57</v>
      </c>
      <c r="F6" s="1" t="s">
        <v>53</v>
      </c>
      <c r="M6" s="1" t="s">
        <v>166</v>
      </c>
    </row>
    <row r="7" spans="1:1409" x14ac:dyDescent="0.25">
      <c r="B7" s="16" t="s">
        <v>65</v>
      </c>
      <c r="D7" s="1" t="s">
        <v>72</v>
      </c>
      <c r="F7" s="1" t="s">
        <v>54</v>
      </c>
      <c r="M7" s="1" t="s">
        <v>167</v>
      </c>
    </row>
    <row r="8" spans="1:1409" x14ac:dyDescent="0.25">
      <c r="B8" s="16" t="s">
        <v>66</v>
      </c>
      <c r="D8" s="1" t="s">
        <v>109</v>
      </c>
      <c r="F8" s="1" t="s">
        <v>45</v>
      </c>
    </row>
    <row r="9" spans="1:1409" x14ac:dyDescent="0.25">
      <c r="B9" s="16" t="s">
        <v>67</v>
      </c>
      <c r="F9" s="1" t="s">
        <v>46</v>
      </c>
    </row>
    <row r="10" spans="1:1409" x14ac:dyDescent="0.25">
      <c r="B10" s="16" t="s">
        <v>68</v>
      </c>
    </row>
    <row r="11" spans="1:1409" x14ac:dyDescent="0.25">
      <c r="B11" s="16" t="s">
        <v>69</v>
      </c>
    </row>
    <row r="12" spans="1:1409" x14ac:dyDescent="0.25">
      <c r="B12" s="16" t="s">
        <v>70</v>
      </c>
    </row>
    <row r="14" spans="1:1409" x14ac:dyDescent="0.25">
      <c r="X14" s="68" t="s">
        <v>106</v>
      </c>
      <c r="Y14" s="68"/>
      <c r="Z14" s="68"/>
      <c r="AA14" s="68"/>
      <c r="AB14" s="68"/>
      <c r="AC14" s="68"/>
      <c r="AD14" s="68"/>
      <c r="AE14" s="68"/>
      <c r="AF14" s="68"/>
    </row>
    <row r="15" spans="1:1409" x14ac:dyDescent="0.25">
      <c r="B15" s="68" t="s">
        <v>87</v>
      </c>
      <c r="C15" s="68"/>
      <c r="D15" s="68"/>
      <c r="E15" s="68"/>
      <c r="F15" s="68"/>
      <c r="G15" s="68"/>
      <c r="H15" s="68"/>
      <c r="I15" s="68"/>
      <c r="J15" s="68"/>
      <c r="M15" s="68" t="s">
        <v>88</v>
      </c>
      <c r="N15" s="68"/>
      <c r="O15" s="68"/>
      <c r="P15" s="68"/>
      <c r="Q15" s="68"/>
      <c r="R15" s="68"/>
      <c r="S15" s="68"/>
      <c r="T15" s="68"/>
      <c r="U15" s="68"/>
      <c r="AI15" s="68" t="s">
        <v>101</v>
      </c>
      <c r="AJ15" s="68"/>
      <c r="AK15" s="68"/>
      <c r="AL15" s="68"/>
      <c r="AM15" s="68"/>
      <c r="AN15" s="68"/>
      <c r="AO15" s="68"/>
      <c r="AP15" s="68"/>
      <c r="AQ15" s="68"/>
    </row>
    <row r="17" spans="1:1409" x14ac:dyDescent="0.25">
      <c r="B17" s="9" t="s">
        <v>22</v>
      </c>
      <c r="C17" s="9"/>
      <c r="D17" s="10"/>
      <c r="E17" s="10"/>
      <c r="F17" s="10"/>
      <c r="G17" s="10"/>
      <c r="H17" s="10"/>
      <c r="I17" s="10"/>
      <c r="J17" s="10"/>
      <c r="M17" s="9" t="s">
        <v>22</v>
      </c>
      <c r="N17" s="9"/>
      <c r="O17" s="10"/>
      <c r="P17" s="10"/>
      <c r="Q17" s="10"/>
      <c r="R17" s="10"/>
      <c r="S17" s="10"/>
      <c r="T17" s="10"/>
      <c r="U17" s="10"/>
      <c r="X17" s="9" t="s">
        <v>22</v>
      </c>
      <c r="Y17" s="9"/>
      <c r="Z17" s="10"/>
      <c r="AA17" s="10"/>
      <c r="AB17" s="10"/>
      <c r="AC17" s="10"/>
      <c r="AD17" s="10"/>
      <c r="AE17" s="10"/>
      <c r="AF17" s="10"/>
      <c r="AI17" s="9" t="s">
        <v>22</v>
      </c>
      <c r="AJ17" s="9"/>
      <c r="AK17" s="10"/>
      <c r="AL17" s="10"/>
      <c r="AM17" s="10"/>
      <c r="AN17" s="10"/>
      <c r="AO17" s="10"/>
      <c r="AP17" s="10"/>
      <c r="AQ17" s="10"/>
    </row>
    <row r="18" spans="1:1409" x14ac:dyDescent="0.25">
      <c r="B18" s="11" t="s">
        <v>23</v>
      </c>
      <c r="C18" s="12" t="s">
        <v>24</v>
      </c>
      <c r="D18" s="11" t="s">
        <v>2</v>
      </c>
      <c r="E18" s="11" t="s">
        <v>25</v>
      </c>
      <c r="F18" s="11" t="s">
        <v>26</v>
      </c>
      <c r="G18" s="11" t="s">
        <v>15</v>
      </c>
      <c r="H18" s="11" t="s">
        <v>79</v>
      </c>
      <c r="I18" s="11" t="s">
        <v>80</v>
      </c>
      <c r="J18" s="11" t="s">
        <v>81</v>
      </c>
      <c r="M18" s="11" t="s">
        <v>23</v>
      </c>
      <c r="N18" s="12" t="s">
        <v>24</v>
      </c>
      <c r="O18" s="11" t="s">
        <v>2</v>
      </c>
      <c r="P18" s="11" t="s">
        <v>25</v>
      </c>
      <c r="Q18" s="11" t="s">
        <v>26</v>
      </c>
      <c r="R18" s="11" t="s">
        <v>15</v>
      </c>
      <c r="S18" s="11" t="s">
        <v>79</v>
      </c>
      <c r="T18" s="11" t="s">
        <v>80</v>
      </c>
      <c r="U18" s="11" t="s">
        <v>81</v>
      </c>
      <c r="X18" s="11" t="s">
        <v>23</v>
      </c>
      <c r="Y18" s="12" t="s">
        <v>24</v>
      </c>
      <c r="Z18" s="11" t="s">
        <v>2</v>
      </c>
      <c r="AA18" s="11" t="s">
        <v>25</v>
      </c>
      <c r="AB18" s="11" t="s">
        <v>26</v>
      </c>
      <c r="AC18" s="11" t="s">
        <v>15</v>
      </c>
      <c r="AD18" s="11" t="s">
        <v>79</v>
      </c>
      <c r="AE18" s="11" t="s">
        <v>80</v>
      </c>
      <c r="AF18" s="11" t="s">
        <v>81</v>
      </c>
      <c r="AI18" s="11" t="s">
        <v>23</v>
      </c>
      <c r="AJ18" s="12" t="s">
        <v>24</v>
      </c>
      <c r="AK18" s="11" t="s">
        <v>2</v>
      </c>
      <c r="AL18" s="11" t="s">
        <v>25</v>
      </c>
      <c r="AM18" s="11" t="s">
        <v>26</v>
      </c>
      <c r="AN18" s="11" t="s">
        <v>15</v>
      </c>
      <c r="AO18" s="11" t="s">
        <v>79</v>
      </c>
      <c r="AP18" s="11" t="s">
        <v>80</v>
      </c>
      <c r="AQ18" s="11" t="s">
        <v>81</v>
      </c>
    </row>
    <row r="19" spans="1:1409" s="18" customFormat="1" ht="24" thickBot="1" x14ac:dyDescent="0.3">
      <c r="A19" s="15"/>
      <c r="B19" s="13" t="s">
        <v>27</v>
      </c>
      <c r="C19" s="13" t="s">
        <v>28</v>
      </c>
      <c r="D19" s="13" t="s">
        <v>29</v>
      </c>
      <c r="E19" s="13" t="s">
        <v>30</v>
      </c>
      <c r="F19" s="13" t="s">
        <v>26</v>
      </c>
      <c r="G19" s="13" t="s">
        <v>82</v>
      </c>
      <c r="H19" s="13" t="s">
        <v>83</v>
      </c>
      <c r="I19" s="13" t="s">
        <v>84</v>
      </c>
      <c r="J19" s="13" t="s">
        <v>85</v>
      </c>
      <c r="K19" s="15"/>
      <c r="L19" s="15"/>
      <c r="M19" s="13" t="s">
        <v>27</v>
      </c>
      <c r="N19" s="13" t="s">
        <v>28</v>
      </c>
      <c r="O19" s="13" t="s">
        <v>29</v>
      </c>
      <c r="P19" s="13" t="s">
        <v>30</v>
      </c>
      <c r="Q19" s="13" t="s">
        <v>26</v>
      </c>
      <c r="R19" s="13" t="s">
        <v>82</v>
      </c>
      <c r="S19" s="13" t="s">
        <v>83</v>
      </c>
      <c r="T19" s="13" t="s">
        <v>84</v>
      </c>
      <c r="U19" s="13" t="s">
        <v>85</v>
      </c>
      <c r="V19" s="15"/>
      <c r="W19" s="15"/>
      <c r="X19" s="13" t="s">
        <v>27</v>
      </c>
      <c r="Y19" s="13" t="s">
        <v>28</v>
      </c>
      <c r="Z19" s="13" t="s">
        <v>29</v>
      </c>
      <c r="AA19" s="13" t="s">
        <v>30</v>
      </c>
      <c r="AB19" s="13" t="s">
        <v>26</v>
      </c>
      <c r="AC19" s="13" t="s">
        <v>82</v>
      </c>
      <c r="AD19" s="13" t="s">
        <v>83</v>
      </c>
      <c r="AE19" s="13" t="s">
        <v>84</v>
      </c>
      <c r="AF19" s="13" t="s">
        <v>85</v>
      </c>
      <c r="AG19" s="15"/>
      <c r="AH19" s="15"/>
      <c r="AI19" s="13" t="s">
        <v>27</v>
      </c>
      <c r="AJ19" s="13" t="s">
        <v>28</v>
      </c>
      <c r="AK19" s="13" t="s">
        <v>29</v>
      </c>
      <c r="AL19" s="13" t="s">
        <v>30</v>
      </c>
      <c r="AM19" s="13" t="s">
        <v>26</v>
      </c>
      <c r="AN19" s="13" t="s">
        <v>82</v>
      </c>
      <c r="AO19" s="13" t="s">
        <v>83</v>
      </c>
      <c r="AP19" s="13" t="s">
        <v>84</v>
      </c>
      <c r="AQ19" s="13" t="s">
        <v>85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</row>
    <row r="20" spans="1:1409" x14ac:dyDescent="0.25">
      <c r="B20" s="1" t="s">
        <v>86</v>
      </c>
      <c r="D20" s="1" t="str" cm="1">
        <f t="array" ref="D20:D29">+"R-"&amp;B3:B12</f>
        <v>R-CAM1</v>
      </c>
      <c r="E20" s="1" t="str" cm="1">
        <f t="array" ref="E20:E29">+"Reservas de fluidos de "&amp;$B$3:$B$12</f>
        <v>Reservas de fluidos de CAM1</v>
      </c>
      <c r="F20" s="1" t="s">
        <v>9</v>
      </c>
      <c r="M20" s="1" t="s">
        <v>86</v>
      </c>
      <c r="O20" s="1" t="str" cm="1">
        <f t="array" ref="O20:O26">+F3:F9</f>
        <v>GSL</v>
      </c>
      <c r="P20" s="1" t="s">
        <v>89</v>
      </c>
      <c r="Q20" s="1" t="s">
        <v>9</v>
      </c>
      <c r="X20" s="1" t="s">
        <v>31</v>
      </c>
      <c r="Z20" s="1" t="str" cm="1">
        <f t="array" ref="Z20:Z24">+"D"&amp;F3:F7</f>
        <v>DGSL</v>
      </c>
      <c r="AA20" s="1" t="str" cm="1">
        <f t="array" ref="AA20:AA24">+"Demanda de "&amp;P20:P24</f>
        <v>Demanda de Gasolina</v>
      </c>
      <c r="AB20" s="1" t="s">
        <v>9</v>
      </c>
      <c r="AI20" s="1" t="s">
        <v>102</v>
      </c>
      <c r="AK20" s="1" t="str" cm="1">
        <f t="array" ref="AK20:AK29">+$K$3&amp;"-"&amp;B3:B12</f>
        <v>CO2e-CAM1</v>
      </c>
      <c r="AL20" s="1" t="str" cm="1">
        <f t="array" ref="AL20:AL29">+"CO2eq del "&amp;B3:B12</f>
        <v>CO2eq del CAM1</v>
      </c>
      <c r="AM20" s="1" t="s">
        <v>105</v>
      </c>
    </row>
    <row r="21" spans="1:1409" x14ac:dyDescent="0.25">
      <c r="D21" s="1" t="str">
        <v>R-CAM2</v>
      </c>
      <c r="E21" s="1" t="str">
        <v>Reservas de fluidos de CAM2</v>
      </c>
      <c r="F21" s="1" t="s">
        <v>9</v>
      </c>
      <c r="O21" s="1" t="str">
        <v>DSL</v>
      </c>
      <c r="P21" s="1" t="s">
        <v>90</v>
      </c>
      <c r="Q21" s="1" t="s">
        <v>9</v>
      </c>
      <c r="Z21" s="1" t="str">
        <v>DDSL</v>
      </c>
      <c r="AA21" s="1" t="str">
        <v>Demanda de Diesel</v>
      </c>
      <c r="AB21" s="1" t="s">
        <v>9</v>
      </c>
      <c r="AK21" s="1" t="str">
        <v>CO2e-CAM2</v>
      </c>
      <c r="AL21" s="1" t="str">
        <v>CO2eq del CAM2</v>
      </c>
      <c r="AM21" s="1" t="s">
        <v>105</v>
      </c>
    </row>
    <row r="22" spans="1:1409" x14ac:dyDescent="0.25">
      <c r="D22" s="1" t="str">
        <v>R-CAM3</v>
      </c>
      <c r="E22" s="1" t="str">
        <v>Reservas de fluidos de CAM3</v>
      </c>
      <c r="F22" s="1" t="s">
        <v>9</v>
      </c>
      <c r="O22" s="1" t="str">
        <v>KER</v>
      </c>
      <c r="P22" s="1" t="s">
        <v>91</v>
      </c>
      <c r="Q22" s="1" t="s">
        <v>9</v>
      </c>
      <c r="Z22" s="1" t="str">
        <v>DKER</v>
      </c>
      <c r="AA22" s="1" t="str">
        <v>Demanda de Keroseno-Jet</v>
      </c>
      <c r="AB22" s="1" t="s">
        <v>9</v>
      </c>
      <c r="AK22" s="1" t="str">
        <v>CO2e-CAM3</v>
      </c>
      <c r="AL22" s="1" t="str">
        <v>CO2eq del CAM3</v>
      </c>
      <c r="AM22" s="1" t="s">
        <v>105</v>
      </c>
    </row>
    <row r="23" spans="1:1409" x14ac:dyDescent="0.25">
      <c r="D23" s="1" t="str">
        <v>R-CAM4</v>
      </c>
      <c r="E23" s="1" t="str">
        <v>Reservas de fluidos de CAM4</v>
      </c>
      <c r="F23" s="1" t="s">
        <v>9</v>
      </c>
      <c r="O23" s="1" t="str">
        <v>LPG</v>
      </c>
      <c r="P23" s="1" t="s">
        <v>53</v>
      </c>
      <c r="Q23" s="1" t="s">
        <v>9</v>
      </c>
      <c r="Z23" s="1" t="str">
        <v>DLPG</v>
      </c>
      <c r="AA23" s="1" t="str">
        <v>Demanda de LPG</v>
      </c>
      <c r="AB23" s="1" t="s">
        <v>9</v>
      </c>
      <c r="AK23" s="1" t="str">
        <v>CO2e-CAM4</v>
      </c>
      <c r="AL23" s="1" t="str">
        <v>CO2eq del CAM4</v>
      </c>
      <c r="AM23" s="1" t="s">
        <v>105</v>
      </c>
    </row>
    <row r="24" spans="1:1409" x14ac:dyDescent="0.25">
      <c r="D24" s="1" t="str">
        <v>R-CAM5</v>
      </c>
      <c r="E24" s="1" t="str">
        <v>Reservas de fluidos de CAM5</v>
      </c>
      <c r="F24" s="1" t="s">
        <v>9</v>
      </c>
      <c r="O24" s="1" t="str">
        <v>HFO</v>
      </c>
      <c r="P24" s="1" t="s">
        <v>92</v>
      </c>
      <c r="Q24" s="1" t="s">
        <v>9</v>
      </c>
      <c r="Z24" s="1" t="str">
        <v>DHFO</v>
      </c>
      <c r="AA24" s="1" t="str">
        <v>Demanda de Combustoleo</v>
      </c>
      <c r="AB24" s="1" t="s">
        <v>9</v>
      </c>
      <c r="AK24" s="1" t="str">
        <v>CO2e-CAM5</v>
      </c>
      <c r="AL24" s="1" t="str">
        <v>CO2eq del CAM5</v>
      </c>
      <c r="AM24" s="1" t="s">
        <v>105</v>
      </c>
    </row>
    <row r="25" spans="1:1409" x14ac:dyDescent="0.25">
      <c r="D25" s="1" t="str">
        <v>R-CAM6</v>
      </c>
      <c r="E25" s="1" t="str">
        <v>Reservas de fluidos de CAM6</v>
      </c>
      <c r="F25" s="1" t="s">
        <v>9</v>
      </c>
      <c r="O25" s="1" t="str">
        <v>ETH</v>
      </c>
      <c r="P25" s="1" t="s">
        <v>93</v>
      </c>
      <c r="Q25" s="1" t="s">
        <v>9</v>
      </c>
      <c r="Z25" s="1" t="str" cm="1">
        <f t="array" ref="Z25:Z28">+"D"&amp;D3:D6</f>
        <v>DGAS</v>
      </c>
      <c r="AA25" s="1" t="str" cm="1">
        <f t="array" ref="AA25:AA28">+"Demanda de "&amp;P27:P30</f>
        <v>Demanda de Gasolina natural</v>
      </c>
      <c r="AB25" s="1" t="s">
        <v>9</v>
      </c>
      <c r="AK25" s="1" t="str">
        <v>CO2e-CAM6</v>
      </c>
      <c r="AL25" s="1" t="str">
        <v>CO2eq del CAM6</v>
      </c>
      <c r="AM25" s="1" t="s">
        <v>105</v>
      </c>
    </row>
    <row r="26" spans="1:1409" x14ac:dyDescent="0.25">
      <c r="D26" s="1" t="str">
        <v>R-CAM7</v>
      </c>
      <c r="E26" s="1" t="str">
        <v>Reservas de fluidos de CAM7</v>
      </c>
      <c r="F26" s="1" t="s">
        <v>9</v>
      </c>
      <c r="O26" s="1" t="str">
        <v>BDSL</v>
      </c>
      <c r="P26" s="1" t="s">
        <v>94</v>
      </c>
      <c r="Q26" s="1" t="s">
        <v>9</v>
      </c>
      <c r="Z26" s="1" t="str">
        <v>DLOIL</v>
      </c>
      <c r="AA26" s="1" t="str">
        <v>Demanda de Petroleo liviano</v>
      </c>
      <c r="AB26" s="1" t="s">
        <v>9</v>
      </c>
      <c r="AK26" s="1" t="str">
        <v>CO2e-CAM7</v>
      </c>
      <c r="AL26" s="1" t="str">
        <v>CO2eq del CAM7</v>
      </c>
      <c r="AM26" s="1" t="s">
        <v>105</v>
      </c>
    </row>
    <row r="27" spans="1:1409" x14ac:dyDescent="0.25">
      <c r="D27" s="1" t="str">
        <v>R-CAM8</v>
      </c>
      <c r="E27" s="1" t="str">
        <v>Reservas de fluidos de CAM8</v>
      </c>
      <c r="F27" s="1" t="s">
        <v>9</v>
      </c>
      <c r="O27" s="1" t="str" cm="1">
        <f t="array" ref="O27:O30">+D3:D6</f>
        <v>GAS</v>
      </c>
      <c r="P27" s="1" t="s">
        <v>95</v>
      </c>
      <c r="Q27" s="1" t="s">
        <v>9</v>
      </c>
      <c r="Z27" s="1" t="str">
        <v>DMOIL</v>
      </c>
      <c r="AA27" s="1" t="str">
        <v>Demanda de Petroleo mediano</v>
      </c>
      <c r="AB27" s="1" t="s">
        <v>9</v>
      </c>
      <c r="AK27" s="1" t="str">
        <v>CO2e-CAM8</v>
      </c>
      <c r="AL27" s="1" t="str">
        <v>CO2eq del CAM8</v>
      </c>
      <c r="AM27" s="1" t="s">
        <v>105</v>
      </c>
    </row>
    <row r="28" spans="1:1409" x14ac:dyDescent="0.25">
      <c r="D28" s="1" t="str">
        <v>R-CAM9</v>
      </c>
      <c r="E28" s="1" t="str">
        <v>Reservas de fluidos de CAM9</v>
      </c>
      <c r="F28" s="1" t="s">
        <v>9</v>
      </c>
      <c r="O28" s="1" t="str">
        <v>LOIL</v>
      </c>
      <c r="P28" s="1" t="s">
        <v>96</v>
      </c>
      <c r="Q28" s="1" t="s">
        <v>9</v>
      </c>
      <c r="Z28" s="1" t="str">
        <v>DHOIL</v>
      </c>
      <c r="AA28" s="1" t="str">
        <v>Demanda de Petroleo pesado</v>
      </c>
      <c r="AB28" s="1" t="s">
        <v>9</v>
      </c>
      <c r="AK28" s="1" t="str">
        <v>CO2e-CAM9</v>
      </c>
      <c r="AL28" s="1" t="str">
        <v>CO2eq del CAM9</v>
      </c>
      <c r="AM28" s="1" t="s">
        <v>105</v>
      </c>
    </row>
    <row r="29" spans="1:1409" x14ac:dyDescent="0.25">
      <c r="D29" s="1" t="str">
        <v>R-CAM10</v>
      </c>
      <c r="E29" s="1" t="str">
        <v>Reservas de fluidos de CAM10</v>
      </c>
      <c r="F29" s="1" t="s">
        <v>9</v>
      </c>
      <c r="O29" s="1" t="str">
        <v>MOIL</v>
      </c>
      <c r="P29" s="1" t="s">
        <v>97</v>
      </c>
      <c r="Q29" s="1" t="s">
        <v>9</v>
      </c>
      <c r="Z29" s="1" t="s">
        <v>181</v>
      </c>
      <c r="AA29" s="1" t="s">
        <v>182</v>
      </c>
      <c r="AB29" s="1" t="s">
        <v>9</v>
      </c>
      <c r="AK29" s="1" t="str">
        <v>CO2e-CAM10</v>
      </c>
      <c r="AL29" s="1" t="str">
        <v>CO2eq del CAM10</v>
      </c>
      <c r="AM29" s="1" t="s">
        <v>105</v>
      </c>
    </row>
    <row r="30" spans="1:1409" x14ac:dyDescent="0.25">
      <c r="D30" s="1" t="str" cm="1">
        <f t="array" ref="D30:D39">+$D$3&amp;"-"&amp;$B$3:$B$12</f>
        <v>GAS-CAM1</v>
      </c>
      <c r="E30" s="1" t="str" cm="1">
        <f t="array" ref="E30:E39">+"Gas natural producido de "&amp;$B$3:$B$12</f>
        <v>Gas natural producido de CAM1</v>
      </c>
      <c r="F30" s="1" t="s">
        <v>9</v>
      </c>
      <c r="O30" s="1" t="str">
        <v>HOIL</v>
      </c>
      <c r="P30" s="1" t="s">
        <v>98</v>
      </c>
      <c r="Q30" s="1" t="s">
        <v>9</v>
      </c>
      <c r="Z30" s="1" t="str" cm="1">
        <f t="array" ref="Z30:Z34">+"D"&amp;M3:M7</f>
        <v>DAGR</v>
      </c>
      <c r="AA30" s="1" t="s">
        <v>168</v>
      </c>
      <c r="AB30" s="1" t="s">
        <v>9</v>
      </c>
      <c r="AK30" s="1" t="s">
        <v>103</v>
      </c>
      <c r="AL30" s="1" t="s">
        <v>108</v>
      </c>
      <c r="AM30" s="1" t="s">
        <v>105</v>
      </c>
    </row>
    <row r="31" spans="1:1409" x14ac:dyDescent="0.25">
      <c r="D31" s="1" t="str">
        <v>GAS-CAM2</v>
      </c>
      <c r="E31" s="1" t="str">
        <v>Gas natural producido de CAM2</v>
      </c>
      <c r="F31" s="1" t="s">
        <v>9</v>
      </c>
      <c r="O31" s="1" t="s">
        <v>58</v>
      </c>
      <c r="P31" s="1" t="s">
        <v>99</v>
      </c>
      <c r="Q31" s="1" t="s">
        <v>9</v>
      </c>
      <c r="Z31" s="1" t="str">
        <v>DTER</v>
      </c>
      <c r="AA31" s="1" t="s">
        <v>169</v>
      </c>
      <c r="AB31" s="1" t="s">
        <v>9</v>
      </c>
      <c r="AK31" s="1" t="s">
        <v>104</v>
      </c>
      <c r="AL31" s="1" t="s">
        <v>107</v>
      </c>
      <c r="AM31" s="1" t="s">
        <v>105</v>
      </c>
    </row>
    <row r="32" spans="1:1409" x14ac:dyDescent="0.25">
      <c r="D32" s="1" t="str">
        <v>GAS-CAM3</v>
      </c>
      <c r="E32" s="1" t="str">
        <v>Gas natural producido de CAM3</v>
      </c>
      <c r="F32" s="1" t="s">
        <v>9</v>
      </c>
      <c r="O32" s="1" t="s">
        <v>59</v>
      </c>
      <c r="P32" s="1" t="s">
        <v>100</v>
      </c>
      <c r="Q32" s="1" t="s">
        <v>9</v>
      </c>
      <c r="Z32" s="1" t="str">
        <v>DRSD</v>
      </c>
      <c r="AA32" s="1" t="s">
        <v>170</v>
      </c>
      <c r="AB32" s="1" t="s">
        <v>9</v>
      </c>
      <c r="AK32" s="1" t="str" cm="1">
        <f t="array" ref="AK32:AK40">+"CO2e-"&amp;Z20:Z28</f>
        <v>CO2e-DGSL</v>
      </c>
      <c r="AL32" s="1" t="str" cm="1">
        <f t="array" ref="AL32:AL40">+"CO2eq de "&amp;AA20:AA28</f>
        <v>CO2eq de Demanda de Gasolina</v>
      </c>
      <c r="AM32" s="1" t="s">
        <v>105</v>
      </c>
    </row>
    <row r="33" spans="4:39" x14ac:dyDescent="0.25">
      <c r="D33" s="1" t="str">
        <v>GAS-CAM4</v>
      </c>
      <c r="E33" s="1" t="str">
        <v>Gas natural producido de CAM4</v>
      </c>
      <c r="F33" s="1" t="s">
        <v>9</v>
      </c>
      <c r="Z33" s="1" t="str">
        <v>DIND</v>
      </c>
      <c r="AA33" s="1" t="s">
        <v>171</v>
      </c>
      <c r="AB33" s="1" t="s">
        <v>9</v>
      </c>
      <c r="AK33" s="1" t="str">
        <v>CO2e-DDSL</v>
      </c>
      <c r="AL33" s="1" t="str">
        <v>CO2eq de Demanda de Diesel</v>
      </c>
      <c r="AM33" s="1" t="s">
        <v>105</v>
      </c>
    </row>
    <row r="34" spans="4:39" x14ac:dyDescent="0.25">
      <c r="D34" s="1" t="str">
        <v>GAS-CAM5</v>
      </c>
      <c r="E34" s="1" t="str">
        <v>Gas natural producido de CAM5</v>
      </c>
      <c r="F34" s="1" t="s">
        <v>9</v>
      </c>
      <c r="Z34" s="1" t="str">
        <v>DTRA</v>
      </c>
      <c r="AA34" s="1" t="s">
        <v>172</v>
      </c>
      <c r="AB34" s="1" t="s">
        <v>9</v>
      </c>
      <c r="AK34" s="1" t="str">
        <v>CO2e-DKER</v>
      </c>
      <c r="AL34" s="1" t="str">
        <v>CO2eq de Demanda de Keroseno-Jet</v>
      </c>
      <c r="AM34" s="1" t="s">
        <v>105</v>
      </c>
    </row>
    <row r="35" spans="4:39" x14ac:dyDescent="0.25">
      <c r="D35" s="1" t="str">
        <v>GAS-CAM6</v>
      </c>
      <c r="E35" s="1" t="str">
        <v>Gas natural producido de CAM6</v>
      </c>
      <c r="F35" s="1" t="s">
        <v>9</v>
      </c>
      <c r="AK35" s="1" t="str">
        <v>CO2e-DLPG</v>
      </c>
      <c r="AL35" s="1" t="str">
        <v>CO2eq de Demanda de LPG</v>
      </c>
      <c r="AM35" s="1" t="s">
        <v>105</v>
      </c>
    </row>
    <row r="36" spans="4:39" x14ac:dyDescent="0.25">
      <c r="D36" s="1" t="str">
        <v>GAS-CAM7</v>
      </c>
      <c r="E36" s="1" t="str">
        <v>Gas natural producido de CAM7</v>
      </c>
      <c r="F36" s="1" t="s">
        <v>9</v>
      </c>
      <c r="AK36" s="1" t="str">
        <v>CO2e-DHFO</v>
      </c>
      <c r="AL36" s="1" t="str">
        <v>CO2eq de Demanda de Combustoleo</v>
      </c>
      <c r="AM36" s="1" t="s">
        <v>105</v>
      </c>
    </row>
    <row r="37" spans="4:39" x14ac:dyDescent="0.25">
      <c r="D37" s="1" t="str">
        <v>GAS-CAM8</v>
      </c>
      <c r="E37" s="1" t="str">
        <v>Gas natural producido de CAM8</v>
      </c>
      <c r="F37" s="1" t="s">
        <v>9</v>
      </c>
      <c r="AK37" s="1" t="str">
        <v>CO2e-DGAS</v>
      </c>
      <c r="AL37" s="1" t="str">
        <v>CO2eq de Demanda de Gasolina natural</v>
      </c>
      <c r="AM37" s="1" t="s">
        <v>105</v>
      </c>
    </row>
    <row r="38" spans="4:39" x14ac:dyDescent="0.25">
      <c r="D38" s="1" t="str">
        <v>GAS-CAM9</v>
      </c>
      <c r="E38" s="1" t="str">
        <v>Gas natural producido de CAM9</v>
      </c>
      <c r="F38" s="1" t="s">
        <v>9</v>
      </c>
      <c r="AK38" s="1" t="str">
        <v>CO2e-DLOIL</v>
      </c>
      <c r="AL38" s="1" t="str">
        <v>CO2eq de Demanda de Petroleo liviano</v>
      </c>
      <c r="AM38" s="1" t="s">
        <v>105</v>
      </c>
    </row>
    <row r="39" spans="4:39" x14ac:dyDescent="0.25">
      <c r="D39" s="1" t="str">
        <v>GAS-CAM10</v>
      </c>
      <c r="E39" s="1" t="str">
        <v>Gas natural producido de CAM10</v>
      </c>
      <c r="F39" s="1" t="s">
        <v>9</v>
      </c>
      <c r="AK39" s="1" t="str">
        <v>CO2e-DMOIL</v>
      </c>
      <c r="AL39" s="1" t="str">
        <v>CO2eq de Demanda de Petroleo mediano</v>
      </c>
      <c r="AM39" s="1" t="s">
        <v>105</v>
      </c>
    </row>
    <row r="40" spans="4:39" x14ac:dyDescent="0.25">
      <c r="D40" s="1" t="str" cm="1">
        <f t="array" ref="D40:D49">+$D$4&amp;"-"&amp;$B$3:$B$12</f>
        <v>LOIL-CAM1</v>
      </c>
      <c r="E40" s="1" t="str" cm="1">
        <f t="array" ref="E40:E49">+"Petroleo liviano producido de "&amp;$B$3:$B$12</f>
        <v>Petroleo liviano producido de CAM1</v>
      </c>
      <c r="F40" s="1" t="s">
        <v>9</v>
      </c>
      <c r="AK40" s="1" t="str">
        <v>CO2e-DHOIL</v>
      </c>
      <c r="AL40" s="1" t="str">
        <v>CO2eq de Demanda de Petroleo pesado</v>
      </c>
      <c r="AM40" s="1" t="s">
        <v>105</v>
      </c>
    </row>
    <row r="41" spans="4:39" x14ac:dyDescent="0.25">
      <c r="D41" s="1" t="str">
        <v>LOIL-CAM2</v>
      </c>
      <c r="E41" s="1" t="str">
        <v>Petroleo liviano producido de CAM2</v>
      </c>
      <c r="F41" s="1" t="s">
        <v>9</v>
      </c>
    </row>
    <row r="42" spans="4:39" x14ac:dyDescent="0.25">
      <c r="D42" s="1" t="str">
        <v>LOIL-CAM3</v>
      </c>
      <c r="E42" s="1" t="str">
        <v>Petroleo liviano producido de CAM3</v>
      </c>
      <c r="F42" s="1" t="s">
        <v>9</v>
      </c>
    </row>
    <row r="43" spans="4:39" x14ac:dyDescent="0.25">
      <c r="D43" s="1" t="str">
        <v>LOIL-CAM4</v>
      </c>
      <c r="E43" s="1" t="str">
        <v>Petroleo liviano producido de CAM4</v>
      </c>
      <c r="F43" s="1" t="s">
        <v>9</v>
      </c>
    </row>
    <row r="44" spans="4:39" x14ac:dyDescent="0.25">
      <c r="D44" s="1" t="str">
        <v>LOIL-CAM5</v>
      </c>
      <c r="E44" s="1" t="str">
        <v>Petroleo liviano producido de CAM5</v>
      </c>
      <c r="F44" s="1" t="s">
        <v>9</v>
      </c>
    </row>
    <row r="45" spans="4:39" x14ac:dyDescent="0.25">
      <c r="D45" s="1" t="str">
        <v>LOIL-CAM6</v>
      </c>
      <c r="E45" s="1" t="str">
        <v>Petroleo liviano producido de CAM6</v>
      </c>
      <c r="F45" s="1" t="s">
        <v>9</v>
      </c>
    </row>
    <row r="46" spans="4:39" x14ac:dyDescent="0.25">
      <c r="D46" s="1" t="str">
        <v>LOIL-CAM7</v>
      </c>
      <c r="E46" s="1" t="str">
        <v>Petroleo liviano producido de CAM7</v>
      </c>
      <c r="F46" s="1" t="s">
        <v>9</v>
      </c>
    </row>
    <row r="47" spans="4:39" x14ac:dyDescent="0.25">
      <c r="D47" s="1" t="str">
        <v>LOIL-CAM8</v>
      </c>
      <c r="E47" s="1" t="str">
        <v>Petroleo liviano producido de CAM8</v>
      </c>
      <c r="F47" s="1" t="s">
        <v>9</v>
      </c>
    </row>
    <row r="48" spans="4:39" x14ac:dyDescent="0.25">
      <c r="D48" s="1" t="str">
        <v>LOIL-CAM9</v>
      </c>
      <c r="E48" s="1" t="str">
        <v>Petroleo liviano producido de CAM9</v>
      </c>
      <c r="F48" s="1" t="s">
        <v>9</v>
      </c>
    </row>
    <row r="49" spans="4:6" x14ac:dyDescent="0.25">
      <c r="D49" s="1" t="str">
        <v>LOIL-CAM10</v>
      </c>
      <c r="E49" s="1" t="str">
        <v>Petroleo liviano producido de CAM10</v>
      </c>
      <c r="F49" s="1" t="s">
        <v>9</v>
      </c>
    </row>
    <row r="50" spans="4:6" x14ac:dyDescent="0.25">
      <c r="D50" s="1" t="str" cm="1">
        <f t="array" ref="D50:D59">+$D$5&amp;"-"&amp;$B$3:$B$12</f>
        <v>MOIL-CAM1</v>
      </c>
      <c r="E50" s="1" t="str" cm="1">
        <f t="array" ref="E50:E59">+"Petroleo mediano producido de "&amp;$B$3:$B$12</f>
        <v>Petroleo mediano producido de CAM1</v>
      </c>
      <c r="F50" s="1" t="s">
        <v>9</v>
      </c>
    </row>
    <row r="51" spans="4:6" x14ac:dyDescent="0.25">
      <c r="D51" s="1" t="str">
        <v>MOIL-CAM2</v>
      </c>
      <c r="E51" s="1" t="str">
        <v>Petroleo mediano producido de CAM2</v>
      </c>
      <c r="F51" s="1" t="s">
        <v>9</v>
      </c>
    </row>
    <row r="52" spans="4:6" x14ac:dyDescent="0.25">
      <c r="D52" s="1" t="str">
        <v>MOIL-CAM3</v>
      </c>
      <c r="E52" s="1" t="str">
        <v>Petroleo mediano producido de CAM3</v>
      </c>
      <c r="F52" s="1" t="s">
        <v>9</v>
      </c>
    </row>
    <row r="53" spans="4:6" x14ac:dyDescent="0.25">
      <c r="D53" s="1" t="str">
        <v>MOIL-CAM4</v>
      </c>
      <c r="E53" s="1" t="str">
        <v>Petroleo mediano producido de CAM4</v>
      </c>
      <c r="F53" s="1" t="s">
        <v>9</v>
      </c>
    </row>
    <row r="54" spans="4:6" x14ac:dyDescent="0.25">
      <c r="D54" s="1" t="str">
        <v>MOIL-CAM5</v>
      </c>
      <c r="E54" s="1" t="str">
        <v>Petroleo mediano producido de CAM5</v>
      </c>
      <c r="F54" s="1" t="s">
        <v>9</v>
      </c>
    </row>
    <row r="55" spans="4:6" x14ac:dyDescent="0.25">
      <c r="D55" s="1" t="str">
        <v>MOIL-CAM6</v>
      </c>
      <c r="E55" s="1" t="str">
        <v>Petroleo mediano producido de CAM6</v>
      </c>
      <c r="F55" s="1" t="s">
        <v>9</v>
      </c>
    </row>
    <row r="56" spans="4:6" x14ac:dyDescent="0.25">
      <c r="D56" s="1" t="str">
        <v>MOIL-CAM7</v>
      </c>
      <c r="E56" s="1" t="str">
        <v>Petroleo mediano producido de CAM7</v>
      </c>
      <c r="F56" s="1" t="s">
        <v>9</v>
      </c>
    </row>
    <row r="57" spans="4:6" x14ac:dyDescent="0.25">
      <c r="D57" s="1" t="str">
        <v>MOIL-CAM8</v>
      </c>
      <c r="E57" s="1" t="str">
        <v>Petroleo mediano producido de CAM8</v>
      </c>
      <c r="F57" s="1" t="s">
        <v>9</v>
      </c>
    </row>
    <row r="58" spans="4:6" x14ac:dyDescent="0.25">
      <c r="D58" s="1" t="str">
        <v>MOIL-CAM9</v>
      </c>
      <c r="E58" s="1" t="str">
        <v>Petroleo mediano producido de CAM9</v>
      </c>
      <c r="F58" s="1" t="s">
        <v>9</v>
      </c>
    </row>
    <row r="59" spans="4:6" x14ac:dyDescent="0.25">
      <c r="D59" s="1" t="str">
        <v>MOIL-CAM10</v>
      </c>
      <c r="E59" s="1" t="str">
        <v>Petroleo mediano producido de CAM10</v>
      </c>
      <c r="F59" s="1" t="s">
        <v>9</v>
      </c>
    </row>
    <row r="60" spans="4:6" x14ac:dyDescent="0.25">
      <c r="D60" s="1" t="str" cm="1">
        <f t="array" ref="D60:D69">+$D$6&amp;"-"&amp;$B$3:$B$12</f>
        <v>HOIL-CAM1</v>
      </c>
      <c r="E60" s="1" t="str" cm="1">
        <f t="array" ref="E60:E69">+"Petroleo pesado producido de "&amp;$B$3:$B$12</f>
        <v>Petroleo pesado producido de CAM1</v>
      </c>
      <c r="F60" s="1" t="s">
        <v>9</v>
      </c>
    </row>
    <row r="61" spans="4:6" x14ac:dyDescent="0.25">
      <c r="D61" s="1" t="str">
        <v>HOIL-CAM2</v>
      </c>
      <c r="E61" s="1" t="str">
        <v>Petroleo pesado producido de CAM2</v>
      </c>
      <c r="F61" s="1" t="s">
        <v>9</v>
      </c>
    </row>
    <row r="62" spans="4:6" x14ac:dyDescent="0.25">
      <c r="D62" s="1" t="str">
        <v>HOIL-CAM3</v>
      </c>
      <c r="E62" s="1" t="str">
        <v>Petroleo pesado producido de CAM3</v>
      </c>
      <c r="F62" s="1" t="s">
        <v>9</v>
      </c>
    </row>
    <row r="63" spans="4:6" x14ac:dyDescent="0.25">
      <c r="D63" s="1" t="str">
        <v>HOIL-CAM4</v>
      </c>
      <c r="E63" s="1" t="str">
        <v>Petroleo pesado producido de CAM4</v>
      </c>
      <c r="F63" s="1" t="s">
        <v>9</v>
      </c>
    </row>
    <row r="64" spans="4:6" x14ac:dyDescent="0.25">
      <c r="D64" s="1" t="str">
        <v>HOIL-CAM5</v>
      </c>
      <c r="E64" s="1" t="str">
        <v>Petroleo pesado producido de CAM5</v>
      </c>
      <c r="F64" s="1" t="s">
        <v>9</v>
      </c>
    </row>
    <row r="65" spans="4:6" x14ac:dyDescent="0.25">
      <c r="D65" s="1" t="str">
        <v>HOIL-CAM6</v>
      </c>
      <c r="E65" s="1" t="str">
        <v>Petroleo pesado producido de CAM6</v>
      </c>
      <c r="F65" s="1" t="s">
        <v>9</v>
      </c>
    </row>
    <row r="66" spans="4:6" x14ac:dyDescent="0.25">
      <c r="D66" s="1" t="str">
        <v>HOIL-CAM7</v>
      </c>
      <c r="E66" s="1" t="str">
        <v>Petroleo pesado producido de CAM7</v>
      </c>
      <c r="F66" s="1" t="s">
        <v>9</v>
      </c>
    </row>
    <row r="67" spans="4:6" x14ac:dyDescent="0.25">
      <c r="D67" s="1" t="str">
        <v>HOIL-CAM8</v>
      </c>
      <c r="E67" s="1" t="str">
        <v>Petroleo pesado producido de CAM8</v>
      </c>
      <c r="F67" s="1" t="s">
        <v>9</v>
      </c>
    </row>
    <row r="68" spans="4:6" x14ac:dyDescent="0.25">
      <c r="D68" s="1" t="str">
        <v>HOIL-CAM9</v>
      </c>
      <c r="E68" s="1" t="str">
        <v>Petroleo pesado producido de CAM9</v>
      </c>
      <c r="F68" s="1" t="s">
        <v>9</v>
      </c>
    </row>
    <row r="69" spans="4:6" x14ac:dyDescent="0.25">
      <c r="D69" s="1" t="str">
        <v>HOIL-CAM10</v>
      </c>
      <c r="E69" s="1" t="str">
        <v>Petroleo pesado producido de CAM10</v>
      </c>
      <c r="F69" s="1" t="s">
        <v>9</v>
      </c>
    </row>
    <row r="70" spans="4:6" x14ac:dyDescent="0.25">
      <c r="D70" s="1" t="str" cm="1">
        <f t="array" ref="D70:D79">+$D$8&amp;"-"&amp;$B$3:$B$12</f>
        <v>GAS-plt-CAM1</v>
      </c>
      <c r="E70" s="1" t="str" cm="1">
        <f t="array" ref="E70:E79">+"Gas natural rementen de planta de "&amp;$B$3:$B$12</f>
        <v>Gas natural rementen de planta de CAM1</v>
      </c>
      <c r="F70" s="1" t="s">
        <v>9</v>
      </c>
    </row>
    <row r="71" spans="4:6" x14ac:dyDescent="0.25">
      <c r="D71" s="1" t="str">
        <v>GAS-plt-CAM2</v>
      </c>
      <c r="E71" s="1" t="str">
        <v>Gas natural rementen de planta de CAM2</v>
      </c>
      <c r="F71" s="1" t="s">
        <v>9</v>
      </c>
    </row>
    <row r="72" spans="4:6" x14ac:dyDescent="0.25">
      <c r="D72" s="1" t="str">
        <v>GAS-plt-CAM3</v>
      </c>
      <c r="E72" s="1" t="str">
        <v>Gas natural rementen de planta de CAM3</v>
      </c>
      <c r="F72" s="1" t="s">
        <v>9</v>
      </c>
    </row>
    <row r="73" spans="4:6" x14ac:dyDescent="0.25">
      <c r="D73" s="1" t="str">
        <v>GAS-plt-CAM4</v>
      </c>
      <c r="E73" s="1" t="str">
        <v>Gas natural rementen de planta de CAM4</v>
      </c>
      <c r="F73" s="1" t="s">
        <v>9</v>
      </c>
    </row>
    <row r="74" spans="4:6" x14ac:dyDescent="0.25">
      <c r="D74" s="1" t="str">
        <v>GAS-plt-CAM5</v>
      </c>
      <c r="E74" s="1" t="str">
        <v>Gas natural rementen de planta de CAM5</v>
      </c>
      <c r="F74" s="1" t="s">
        <v>9</v>
      </c>
    </row>
    <row r="75" spans="4:6" x14ac:dyDescent="0.25">
      <c r="D75" s="1" t="str">
        <v>GAS-plt-CAM6</v>
      </c>
      <c r="E75" s="1" t="str">
        <v>Gas natural rementen de planta de CAM6</v>
      </c>
      <c r="F75" s="1" t="s">
        <v>9</v>
      </c>
    </row>
    <row r="76" spans="4:6" x14ac:dyDescent="0.25">
      <c r="D76" s="1" t="str">
        <v>GAS-plt-CAM7</v>
      </c>
      <c r="E76" s="1" t="str">
        <v>Gas natural rementen de planta de CAM7</v>
      </c>
      <c r="F76" s="1" t="s">
        <v>9</v>
      </c>
    </row>
    <row r="77" spans="4:6" x14ac:dyDescent="0.25">
      <c r="D77" s="1" t="str">
        <v>GAS-plt-CAM8</v>
      </c>
      <c r="E77" s="1" t="str">
        <v>Gas natural rementen de planta de CAM8</v>
      </c>
      <c r="F77" s="1" t="s">
        <v>9</v>
      </c>
    </row>
    <row r="78" spans="4:6" x14ac:dyDescent="0.25">
      <c r="D78" s="1" t="str">
        <v>GAS-plt-CAM9</v>
      </c>
      <c r="E78" s="1" t="str">
        <v>Gas natural rementen de planta de CAM9</v>
      </c>
      <c r="F78" s="1" t="s">
        <v>9</v>
      </c>
    </row>
    <row r="79" spans="4:6" x14ac:dyDescent="0.25">
      <c r="D79" s="1" t="str">
        <v>GAS-plt-CAM10</v>
      </c>
      <c r="E79" s="1" t="str">
        <v>Gas natural rementen de planta de CAM10</v>
      </c>
      <c r="F79" s="1" t="s">
        <v>9</v>
      </c>
    </row>
  </sheetData>
  <mergeCells count="4">
    <mergeCell ref="B15:J15"/>
    <mergeCell ref="M15:U15"/>
    <mergeCell ref="X14:AF14"/>
    <mergeCell ref="AI15:AQ15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13F-5027-431F-8210-AC6A0A4D336D}">
  <dimension ref="B3:AD73"/>
  <sheetViews>
    <sheetView showGridLines="0" topLeftCell="R4" zoomScale="55" zoomScaleNormal="55" workbookViewId="0">
      <selection activeCell="V20" sqref="V20:AD24"/>
    </sheetView>
  </sheetViews>
  <sheetFormatPr baseColWidth="10" defaultRowHeight="15" x14ac:dyDescent="0.25"/>
  <cols>
    <col min="3" max="3" width="7.140625" customWidth="1"/>
    <col min="4" max="4" width="16.85546875" customWidth="1"/>
    <col min="5" max="5" width="42.85546875" customWidth="1"/>
    <col min="8" max="8" width="15.28515625" customWidth="1"/>
    <col min="9" max="9" width="14.85546875" customWidth="1"/>
    <col min="13" max="13" width="7.140625" customWidth="1"/>
    <col min="14" max="14" width="16.85546875" customWidth="1"/>
    <col min="15" max="15" width="42.85546875" customWidth="1"/>
    <col min="18" max="18" width="15.28515625" customWidth="1"/>
    <col min="19" max="19" width="14.85546875" customWidth="1"/>
    <col min="23" max="23" width="7.140625" customWidth="1"/>
    <col min="24" max="24" width="16.85546875" customWidth="1"/>
    <col min="25" max="25" width="42.85546875" customWidth="1"/>
    <col min="28" max="28" width="15.28515625" customWidth="1"/>
    <col min="29" max="29" width="14.85546875" customWidth="1"/>
  </cols>
  <sheetData>
    <row r="3" spans="2:6" x14ac:dyDescent="0.25">
      <c r="B3" t="s">
        <v>60</v>
      </c>
      <c r="D3" t="s">
        <v>110</v>
      </c>
      <c r="E3" t="s">
        <v>123</v>
      </c>
      <c r="F3" s="20" t="s">
        <v>124</v>
      </c>
    </row>
    <row r="4" spans="2:6" x14ac:dyDescent="0.25">
      <c r="B4" t="s">
        <v>61</v>
      </c>
      <c r="D4" t="s">
        <v>117</v>
      </c>
      <c r="E4" s="1" t="s">
        <v>47</v>
      </c>
      <c r="F4" s="19" t="s">
        <v>121</v>
      </c>
    </row>
    <row r="5" spans="2:6" x14ac:dyDescent="0.25">
      <c r="B5" t="s">
        <v>62</v>
      </c>
      <c r="D5" t="s">
        <v>118</v>
      </c>
      <c r="E5" s="15" t="s">
        <v>51</v>
      </c>
      <c r="F5" s="19" t="s">
        <v>122</v>
      </c>
    </row>
    <row r="6" spans="2:6" x14ac:dyDescent="0.25">
      <c r="B6" t="s">
        <v>63</v>
      </c>
      <c r="D6" t="s">
        <v>119</v>
      </c>
      <c r="E6" s="1" t="s">
        <v>52</v>
      </c>
    </row>
    <row r="7" spans="2:6" x14ac:dyDescent="0.25">
      <c r="B7" t="s">
        <v>64</v>
      </c>
      <c r="D7" t="s">
        <v>120</v>
      </c>
      <c r="E7" s="1" t="s">
        <v>53</v>
      </c>
    </row>
    <row r="8" spans="2:6" x14ac:dyDescent="0.25">
      <c r="B8" t="s">
        <v>65</v>
      </c>
      <c r="D8" t="s">
        <v>129</v>
      </c>
      <c r="E8" s="1" t="s">
        <v>54</v>
      </c>
    </row>
    <row r="9" spans="2:6" x14ac:dyDescent="0.25">
      <c r="B9" t="s">
        <v>66</v>
      </c>
      <c r="D9" t="s">
        <v>126</v>
      </c>
      <c r="E9" s="1" t="s">
        <v>45</v>
      </c>
    </row>
    <row r="10" spans="2:6" x14ac:dyDescent="0.25">
      <c r="B10" t="s">
        <v>67</v>
      </c>
      <c r="D10" t="s">
        <v>130</v>
      </c>
      <c r="E10" s="1" t="s">
        <v>46</v>
      </c>
    </row>
    <row r="11" spans="2:6" x14ac:dyDescent="0.25">
      <c r="B11" t="s">
        <v>68</v>
      </c>
      <c r="E11" s="1" t="s">
        <v>55</v>
      </c>
    </row>
    <row r="12" spans="2:6" x14ac:dyDescent="0.25">
      <c r="B12" t="s">
        <v>69</v>
      </c>
      <c r="E12" s="15" t="s">
        <v>56</v>
      </c>
    </row>
    <row r="13" spans="2:6" x14ac:dyDescent="0.25">
      <c r="B13" t="s">
        <v>70</v>
      </c>
      <c r="E13" s="1" t="s">
        <v>71</v>
      </c>
    </row>
    <row r="14" spans="2:6" x14ac:dyDescent="0.25">
      <c r="E14" s="1" t="s">
        <v>57</v>
      </c>
    </row>
    <row r="15" spans="2:6" x14ac:dyDescent="0.25">
      <c r="E15" s="1"/>
    </row>
    <row r="16" spans="2:6" x14ac:dyDescent="0.25">
      <c r="E16" s="1"/>
    </row>
    <row r="17" spans="2:30" x14ac:dyDescent="0.25">
      <c r="E17" s="1"/>
    </row>
    <row r="18" spans="2:30" x14ac:dyDescent="0.25">
      <c r="B18" s="69" t="s">
        <v>125</v>
      </c>
      <c r="C18" s="69"/>
      <c r="D18" s="69"/>
      <c r="E18" s="69"/>
      <c r="F18" s="69"/>
      <c r="G18" s="69"/>
      <c r="H18" s="69"/>
      <c r="I18" s="69"/>
      <c r="J18" s="69"/>
      <c r="L18" s="69" t="s">
        <v>131</v>
      </c>
      <c r="M18" s="69"/>
      <c r="N18" s="69"/>
      <c r="O18" s="69"/>
      <c r="P18" s="69"/>
      <c r="Q18" s="69"/>
      <c r="R18" s="69"/>
      <c r="S18" s="69"/>
      <c r="T18" s="69"/>
      <c r="V18" s="69" t="s">
        <v>127</v>
      </c>
      <c r="W18" s="69"/>
      <c r="X18" s="69"/>
      <c r="Y18" s="69"/>
      <c r="Z18" s="69"/>
      <c r="AA18" s="69"/>
      <c r="AB18" s="69"/>
      <c r="AC18" s="69"/>
      <c r="AD18" s="69"/>
    </row>
    <row r="20" spans="2:30" x14ac:dyDescent="0.25">
      <c r="B20" s="14" t="s">
        <v>32</v>
      </c>
      <c r="C20" s="1"/>
      <c r="D20" s="1"/>
      <c r="E20" s="1"/>
      <c r="F20" s="1"/>
      <c r="G20" s="1"/>
      <c r="H20" s="1"/>
      <c r="I20" s="1"/>
      <c r="J20" s="1"/>
      <c r="L20" s="14" t="s">
        <v>32</v>
      </c>
      <c r="M20" s="1"/>
      <c r="N20" s="1"/>
      <c r="O20" s="1"/>
      <c r="P20" s="1"/>
      <c r="Q20" s="1"/>
      <c r="R20" s="1"/>
      <c r="S20" s="1"/>
      <c r="T20" s="1"/>
      <c r="V20" s="14" t="s">
        <v>32</v>
      </c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1" t="s">
        <v>34</v>
      </c>
      <c r="C21" s="12" t="s">
        <v>24</v>
      </c>
      <c r="D21" s="11" t="s">
        <v>11</v>
      </c>
      <c r="E21" s="11" t="s">
        <v>35</v>
      </c>
      <c r="F21" s="11" t="s">
        <v>36</v>
      </c>
      <c r="G21" s="11" t="s">
        <v>37</v>
      </c>
      <c r="H21" s="11" t="s">
        <v>111</v>
      </c>
      <c r="I21" s="11" t="s">
        <v>112</v>
      </c>
      <c r="J21" s="11" t="s">
        <v>113</v>
      </c>
      <c r="L21" s="11" t="s">
        <v>34</v>
      </c>
      <c r="M21" s="12" t="s">
        <v>24</v>
      </c>
      <c r="N21" s="11" t="s">
        <v>11</v>
      </c>
      <c r="O21" s="11" t="s">
        <v>35</v>
      </c>
      <c r="P21" s="11" t="s">
        <v>36</v>
      </c>
      <c r="Q21" s="11" t="s">
        <v>37</v>
      </c>
      <c r="R21" s="11" t="s">
        <v>111</v>
      </c>
      <c r="S21" s="11" t="s">
        <v>112</v>
      </c>
      <c r="T21" s="11" t="s">
        <v>113</v>
      </c>
      <c r="V21" s="11" t="s">
        <v>34</v>
      </c>
      <c r="W21" s="12" t="s">
        <v>24</v>
      </c>
      <c r="X21" s="11" t="s">
        <v>11</v>
      </c>
      <c r="Y21" s="11" t="s">
        <v>35</v>
      </c>
      <c r="Z21" s="11" t="s">
        <v>36</v>
      </c>
      <c r="AA21" s="11" t="s">
        <v>37</v>
      </c>
      <c r="AB21" s="11" t="s">
        <v>111</v>
      </c>
      <c r="AC21" s="11" t="s">
        <v>112</v>
      </c>
      <c r="AD21" s="11" t="s">
        <v>113</v>
      </c>
    </row>
    <row r="22" spans="2:30" s="18" customFormat="1" ht="24" thickBot="1" x14ac:dyDescent="0.3">
      <c r="B22" s="13" t="s">
        <v>38</v>
      </c>
      <c r="C22" s="13" t="s">
        <v>28</v>
      </c>
      <c r="D22" s="13" t="s">
        <v>39</v>
      </c>
      <c r="E22" s="13" t="s">
        <v>40</v>
      </c>
      <c r="F22" s="13" t="s">
        <v>41</v>
      </c>
      <c r="G22" s="13" t="s">
        <v>42</v>
      </c>
      <c r="H22" s="13" t="s">
        <v>114</v>
      </c>
      <c r="I22" s="13" t="s">
        <v>115</v>
      </c>
      <c r="J22" s="13" t="s">
        <v>116</v>
      </c>
      <c r="L22" s="13" t="s">
        <v>38</v>
      </c>
      <c r="M22" s="13" t="s">
        <v>28</v>
      </c>
      <c r="N22" s="13" t="s">
        <v>39</v>
      </c>
      <c r="O22" s="13" t="s">
        <v>40</v>
      </c>
      <c r="P22" s="13" t="s">
        <v>41</v>
      </c>
      <c r="Q22" s="13" t="s">
        <v>42</v>
      </c>
      <c r="R22" s="13" t="s">
        <v>114</v>
      </c>
      <c r="S22" s="13" t="s">
        <v>115</v>
      </c>
      <c r="T22" s="13" t="s">
        <v>116</v>
      </c>
      <c r="V22" s="13" t="s">
        <v>38</v>
      </c>
      <c r="W22" s="13" t="s">
        <v>28</v>
      </c>
      <c r="X22" s="13" t="s">
        <v>39</v>
      </c>
      <c r="Y22" s="13" t="s">
        <v>40</v>
      </c>
      <c r="Z22" s="13" t="s">
        <v>41</v>
      </c>
      <c r="AA22" s="13" t="s">
        <v>42</v>
      </c>
      <c r="AB22" s="13" t="s">
        <v>114</v>
      </c>
      <c r="AC22" s="13" t="s">
        <v>115</v>
      </c>
      <c r="AD22" s="13" t="s">
        <v>116</v>
      </c>
    </row>
    <row r="23" spans="2:30" ht="15.75" thickBot="1" x14ac:dyDescent="0.3">
      <c r="B23" s="13" t="s">
        <v>4</v>
      </c>
      <c r="C23" s="13"/>
      <c r="D23" s="13"/>
      <c r="E23" s="13"/>
      <c r="F23" s="13"/>
      <c r="G23" s="13"/>
      <c r="H23" s="13"/>
      <c r="I23" s="13"/>
      <c r="J23" s="13"/>
      <c r="L23" s="13" t="s">
        <v>4</v>
      </c>
      <c r="M23" s="13"/>
      <c r="N23" s="13"/>
      <c r="O23" s="13"/>
      <c r="P23" s="13"/>
      <c r="Q23" s="13"/>
      <c r="R23" s="13"/>
      <c r="S23" s="13"/>
      <c r="T23" s="13"/>
      <c r="V23" s="13" t="s">
        <v>4</v>
      </c>
      <c r="W23" s="13"/>
      <c r="X23" s="13"/>
      <c r="Y23" s="13"/>
      <c r="Z23" s="13"/>
      <c r="AA23" s="13"/>
      <c r="AB23" s="13"/>
      <c r="AC23" s="13"/>
      <c r="AD23" s="13"/>
    </row>
    <row r="24" spans="2:30" x14ac:dyDescent="0.25">
      <c r="B24" t="s">
        <v>117</v>
      </c>
      <c r="D24" t="str" cm="1">
        <f t="array" ref="D24:D33">+$D$4&amp;"-"&amp;$B$4:$B$13</f>
        <v>MIN-CAM1</v>
      </c>
      <c r="E24" t="str" cm="1">
        <f t="array" ref="E24:E33">+"Mina de reservas de fluidos de "&amp;B4:B13</f>
        <v>Mina de reservas de fluidos de CAM1</v>
      </c>
      <c r="F24" t="s">
        <v>9</v>
      </c>
      <c r="G24" t="s">
        <v>44</v>
      </c>
      <c r="L24" t="s">
        <v>48</v>
      </c>
      <c r="N24" t="str" cm="1">
        <f t="array" ref="N24:N33">+$D$5&amp;"-"&amp;B4:B13</f>
        <v>PROF-CAM1</v>
      </c>
      <c r="O24" t="str" cm="1">
        <f t="array" ref="O24:O33">+"Produccion con flaring de "&amp;B4:B13</f>
        <v>Produccion con flaring de CAM1</v>
      </c>
      <c r="P24" t="s">
        <v>9</v>
      </c>
      <c r="Q24" t="s">
        <v>44</v>
      </c>
      <c r="V24" t="s">
        <v>48</v>
      </c>
      <c r="X24" t="s">
        <v>120</v>
      </c>
      <c r="Y24" t="s">
        <v>128</v>
      </c>
      <c r="Z24" t="s">
        <v>9</v>
      </c>
      <c r="AA24" t="s">
        <v>44</v>
      </c>
    </row>
    <row r="25" spans="2:30" x14ac:dyDescent="0.25">
      <c r="D25" t="str">
        <v>MIN-CAM2</v>
      </c>
      <c r="E25" t="str">
        <v>Mina de reservas de fluidos de CAM2</v>
      </c>
      <c r="F25" t="s">
        <v>9</v>
      </c>
      <c r="G25" t="s">
        <v>44</v>
      </c>
      <c r="N25" t="str">
        <v>PROF-CAM2</v>
      </c>
      <c r="O25" t="str">
        <v>Produccion con flaring de CAM2</v>
      </c>
      <c r="P25" t="s">
        <v>9</v>
      </c>
      <c r="Q25" t="s">
        <v>44</v>
      </c>
    </row>
    <row r="26" spans="2:30" x14ac:dyDescent="0.25">
      <c r="D26" t="str">
        <v>MIN-CAM3</v>
      </c>
      <c r="E26" t="str">
        <v>Mina de reservas de fluidos de CAM3</v>
      </c>
      <c r="F26" t="s">
        <v>9</v>
      </c>
      <c r="G26" t="s">
        <v>44</v>
      </c>
      <c r="N26" t="str">
        <v>PROF-CAM3</v>
      </c>
      <c r="O26" t="str">
        <v>Produccion con flaring de CAM3</v>
      </c>
      <c r="P26" t="s">
        <v>9</v>
      </c>
      <c r="Q26" t="s">
        <v>44</v>
      </c>
    </row>
    <row r="27" spans="2:30" x14ac:dyDescent="0.25">
      <c r="D27" t="str">
        <v>MIN-CAM4</v>
      </c>
      <c r="E27" t="str">
        <v>Mina de reservas de fluidos de CAM4</v>
      </c>
      <c r="F27" t="s">
        <v>9</v>
      </c>
      <c r="G27" t="s">
        <v>44</v>
      </c>
      <c r="N27" t="str">
        <v>PROF-CAM4</v>
      </c>
      <c r="O27" t="str">
        <v>Produccion con flaring de CAM4</v>
      </c>
      <c r="P27" t="s">
        <v>9</v>
      </c>
      <c r="Q27" t="s">
        <v>44</v>
      </c>
    </row>
    <row r="28" spans="2:30" x14ac:dyDescent="0.25">
      <c r="D28" t="str">
        <v>MIN-CAM5</v>
      </c>
      <c r="E28" t="str">
        <v>Mina de reservas de fluidos de CAM5</v>
      </c>
      <c r="F28" t="s">
        <v>9</v>
      </c>
      <c r="G28" t="s">
        <v>44</v>
      </c>
      <c r="N28" t="str">
        <v>PROF-CAM5</v>
      </c>
      <c r="O28" t="str">
        <v>Produccion con flaring de CAM5</v>
      </c>
      <c r="P28" t="s">
        <v>9</v>
      </c>
      <c r="Q28" t="s">
        <v>44</v>
      </c>
    </row>
    <row r="29" spans="2:30" x14ac:dyDescent="0.25">
      <c r="D29" t="str">
        <v>MIN-CAM6</v>
      </c>
      <c r="E29" t="str">
        <v>Mina de reservas de fluidos de CAM6</v>
      </c>
      <c r="F29" t="s">
        <v>9</v>
      </c>
      <c r="G29" t="s">
        <v>44</v>
      </c>
      <c r="N29" t="str">
        <v>PROF-CAM6</v>
      </c>
      <c r="O29" t="str">
        <v>Produccion con flaring de CAM6</v>
      </c>
      <c r="P29" t="s">
        <v>9</v>
      </c>
      <c r="Q29" t="s">
        <v>44</v>
      </c>
    </row>
    <row r="30" spans="2:30" x14ac:dyDescent="0.25">
      <c r="D30" t="str">
        <v>MIN-CAM7</v>
      </c>
      <c r="E30" t="str">
        <v>Mina de reservas de fluidos de CAM7</v>
      </c>
      <c r="F30" t="s">
        <v>9</v>
      </c>
      <c r="G30" t="s">
        <v>44</v>
      </c>
      <c r="N30" t="str">
        <v>PROF-CAM7</v>
      </c>
      <c r="O30" t="str">
        <v>Produccion con flaring de CAM7</v>
      </c>
      <c r="P30" t="s">
        <v>9</v>
      </c>
      <c r="Q30" t="s">
        <v>44</v>
      </c>
    </row>
    <row r="31" spans="2:30" x14ac:dyDescent="0.25">
      <c r="D31" t="str">
        <v>MIN-CAM8</v>
      </c>
      <c r="E31" t="str">
        <v>Mina de reservas de fluidos de CAM8</v>
      </c>
      <c r="F31" t="s">
        <v>9</v>
      </c>
      <c r="G31" t="s">
        <v>44</v>
      </c>
      <c r="N31" t="str">
        <v>PROF-CAM8</v>
      </c>
      <c r="O31" t="str">
        <v>Produccion con flaring de CAM8</v>
      </c>
      <c r="P31" t="s">
        <v>9</v>
      </c>
      <c r="Q31" t="s">
        <v>44</v>
      </c>
    </row>
    <row r="32" spans="2:30" x14ac:dyDescent="0.25">
      <c r="D32" t="str">
        <v>MIN-CAM9</v>
      </c>
      <c r="E32" t="str">
        <v>Mina de reservas de fluidos de CAM9</v>
      </c>
      <c r="F32" t="s">
        <v>9</v>
      </c>
      <c r="G32" t="s">
        <v>44</v>
      </c>
      <c r="N32" t="str">
        <v>PROF-CAM9</v>
      </c>
      <c r="O32" t="str">
        <v>Produccion con flaring de CAM9</v>
      </c>
      <c r="P32" t="s">
        <v>9</v>
      </c>
      <c r="Q32" t="s">
        <v>44</v>
      </c>
    </row>
    <row r="33" spans="4:17" x14ac:dyDescent="0.25">
      <c r="D33" t="str">
        <v>MIN-CAM10</v>
      </c>
      <c r="E33" t="str">
        <v>Mina de reservas de fluidos de CAM10</v>
      </c>
      <c r="F33" t="s">
        <v>9</v>
      </c>
      <c r="G33" t="s">
        <v>44</v>
      </c>
      <c r="N33" t="str">
        <v>PROF-CAM10</v>
      </c>
      <c r="O33" t="str">
        <v>Produccion con flaring de CAM10</v>
      </c>
      <c r="P33" t="s">
        <v>9</v>
      </c>
      <c r="Q33" t="s">
        <v>44</v>
      </c>
    </row>
    <row r="34" spans="4:17" x14ac:dyDescent="0.25">
      <c r="N34" t="str" cm="1">
        <f t="array" ref="N34:N43">+$D$9&amp;"-"&amp;B4:B13</f>
        <v>PROSF-CAM1</v>
      </c>
      <c r="O34" t="str" cm="1">
        <f t="array" ref="O34:O43">+"Produccion sin flaring de "&amp;$B$4:$B$13</f>
        <v>Produccion sin flaring de CAM1</v>
      </c>
      <c r="P34" t="s">
        <v>9</v>
      </c>
      <c r="Q34" t="s">
        <v>44</v>
      </c>
    </row>
    <row r="35" spans="4:17" x14ac:dyDescent="0.25">
      <c r="N35" t="str">
        <v>PROSF-CAM2</v>
      </c>
      <c r="O35" t="str">
        <v>Produccion sin flaring de CAM2</v>
      </c>
      <c r="P35" t="s">
        <v>9</v>
      </c>
      <c r="Q35" t="s">
        <v>44</v>
      </c>
    </row>
    <row r="36" spans="4:17" x14ac:dyDescent="0.25">
      <c r="N36" t="str">
        <v>PROSF-CAM3</v>
      </c>
      <c r="O36" t="str">
        <v>Produccion sin flaring de CAM3</v>
      </c>
      <c r="P36" t="s">
        <v>9</v>
      </c>
      <c r="Q36" t="s">
        <v>44</v>
      </c>
    </row>
    <row r="37" spans="4:17" x14ac:dyDescent="0.25">
      <c r="N37" t="str">
        <v>PROSF-CAM4</v>
      </c>
      <c r="O37" t="str">
        <v>Produccion sin flaring de CAM4</v>
      </c>
      <c r="P37" t="s">
        <v>9</v>
      </c>
      <c r="Q37" t="s">
        <v>44</v>
      </c>
    </row>
    <row r="38" spans="4:17" x14ac:dyDescent="0.25">
      <c r="N38" t="str">
        <v>PROSF-CAM5</v>
      </c>
      <c r="O38" t="str">
        <v>Produccion sin flaring de CAM5</v>
      </c>
      <c r="P38" t="s">
        <v>9</v>
      </c>
      <c r="Q38" t="s">
        <v>44</v>
      </c>
    </row>
    <row r="39" spans="4:17" x14ac:dyDescent="0.25">
      <c r="N39" t="str">
        <v>PROSF-CAM6</v>
      </c>
      <c r="O39" t="str">
        <v>Produccion sin flaring de CAM6</v>
      </c>
      <c r="P39" t="s">
        <v>9</v>
      </c>
      <c r="Q39" t="s">
        <v>44</v>
      </c>
    </row>
    <row r="40" spans="4:17" x14ac:dyDescent="0.25">
      <c r="N40" t="str">
        <v>PROSF-CAM7</v>
      </c>
      <c r="O40" t="str">
        <v>Produccion sin flaring de CAM7</v>
      </c>
      <c r="P40" t="s">
        <v>9</v>
      </c>
      <c r="Q40" t="s">
        <v>44</v>
      </c>
    </row>
    <row r="41" spans="4:17" x14ac:dyDescent="0.25">
      <c r="N41" t="str">
        <v>PROSF-CAM8</v>
      </c>
      <c r="O41" t="str">
        <v>Produccion sin flaring de CAM8</v>
      </c>
      <c r="P41" t="s">
        <v>9</v>
      </c>
      <c r="Q41" t="s">
        <v>44</v>
      </c>
    </row>
    <row r="42" spans="4:17" x14ac:dyDescent="0.25">
      <c r="N42" t="str">
        <v>PROSF-CAM9</v>
      </c>
      <c r="O42" t="str">
        <v>Produccion sin flaring de CAM9</v>
      </c>
      <c r="P42" t="s">
        <v>9</v>
      </c>
      <c r="Q42" t="s">
        <v>44</v>
      </c>
    </row>
    <row r="43" spans="4:17" x14ac:dyDescent="0.25">
      <c r="N43" t="str">
        <v>PROSF-CAM10</v>
      </c>
      <c r="O43" t="str">
        <v>Produccion sin flaring de CAM10</v>
      </c>
      <c r="P43" t="s">
        <v>9</v>
      </c>
      <c r="Q43" t="s">
        <v>44</v>
      </c>
    </row>
    <row r="44" spans="4:17" x14ac:dyDescent="0.25">
      <c r="N44" t="str" cm="1">
        <f t="array" ref="N44:N53">+$D$6&amp;"-"&amp;B4:B13</f>
        <v>COL-CAM1</v>
      </c>
      <c r="O44" t="str" cm="1">
        <f t="array" ref="O44:O53">+"Colectores de "&amp;B4:B13</f>
        <v>Colectores de CAM1</v>
      </c>
      <c r="P44" t="s">
        <v>9</v>
      </c>
      <c r="Q44" t="s">
        <v>44</v>
      </c>
    </row>
    <row r="45" spans="4:17" x14ac:dyDescent="0.25">
      <c r="N45" t="str">
        <v>COL-CAM2</v>
      </c>
      <c r="O45" t="str">
        <v>Colectores de CAM2</v>
      </c>
      <c r="P45" t="s">
        <v>9</v>
      </c>
      <c r="Q45" t="s">
        <v>44</v>
      </c>
    </row>
    <row r="46" spans="4:17" x14ac:dyDescent="0.25">
      <c r="N46" t="str">
        <v>COL-CAM3</v>
      </c>
      <c r="O46" t="str">
        <v>Colectores de CAM3</v>
      </c>
      <c r="P46" t="s">
        <v>9</v>
      </c>
      <c r="Q46" t="s">
        <v>44</v>
      </c>
    </row>
    <row r="47" spans="4:17" x14ac:dyDescent="0.25">
      <c r="N47" t="str">
        <v>COL-CAM4</v>
      </c>
      <c r="O47" t="str">
        <v>Colectores de CAM4</v>
      </c>
      <c r="P47" t="s">
        <v>9</v>
      </c>
      <c r="Q47" t="s">
        <v>44</v>
      </c>
    </row>
    <row r="48" spans="4:17" x14ac:dyDescent="0.25">
      <c r="N48" t="str">
        <v>COL-CAM5</v>
      </c>
      <c r="O48" t="str">
        <v>Colectores de CAM5</v>
      </c>
      <c r="P48" t="s">
        <v>9</v>
      </c>
      <c r="Q48" t="s">
        <v>44</v>
      </c>
    </row>
    <row r="49" spans="14:17" x14ac:dyDescent="0.25">
      <c r="N49" t="str">
        <v>COL-CAM6</v>
      </c>
      <c r="O49" t="str">
        <v>Colectores de CAM6</v>
      </c>
      <c r="P49" t="s">
        <v>9</v>
      </c>
      <c r="Q49" t="s">
        <v>44</v>
      </c>
    </row>
    <row r="50" spans="14:17" x14ac:dyDescent="0.25">
      <c r="N50" t="str">
        <v>COL-CAM7</v>
      </c>
      <c r="O50" t="str">
        <v>Colectores de CAM7</v>
      </c>
      <c r="P50" t="s">
        <v>9</v>
      </c>
      <c r="Q50" t="s">
        <v>44</v>
      </c>
    </row>
    <row r="51" spans="14:17" x14ac:dyDescent="0.25">
      <c r="N51" t="str">
        <v>COL-CAM8</v>
      </c>
      <c r="O51" t="str">
        <v>Colectores de CAM8</v>
      </c>
      <c r="P51" t="s">
        <v>9</v>
      </c>
      <c r="Q51" t="s">
        <v>44</v>
      </c>
    </row>
    <row r="52" spans="14:17" x14ac:dyDescent="0.25">
      <c r="N52" t="str">
        <v>COL-CAM9</v>
      </c>
      <c r="O52" t="str">
        <v>Colectores de CAM9</v>
      </c>
      <c r="P52" t="s">
        <v>9</v>
      </c>
      <c r="Q52" t="s">
        <v>44</v>
      </c>
    </row>
    <row r="53" spans="14:17" x14ac:dyDescent="0.25">
      <c r="N53" t="str">
        <v>COL-CAM10</v>
      </c>
      <c r="O53" t="str">
        <v>Colectores de CAM10</v>
      </c>
      <c r="P53" t="s">
        <v>9</v>
      </c>
      <c r="Q53" t="s">
        <v>44</v>
      </c>
    </row>
    <row r="54" spans="14:17" x14ac:dyDescent="0.25">
      <c r="N54" t="str" cm="1">
        <f t="array" ref="N54:N63">+$D$8&amp;"-"&amp;$B$4:$B$13</f>
        <v>AUTO-G-CAM1</v>
      </c>
      <c r="O54" t="str" cm="1">
        <f t="array" ref="O54:O63">+"Autogeneracion con gas natural de "&amp;$B$4:$B$13</f>
        <v>Autogeneracion con gas natural de CAM1</v>
      </c>
      <c r="P54" t="s">
        <v>9</v>
      </c>
      <c r="Q54" t="s">
        <v>44</v>
      </c>
    </row>
    <row r="55" spans="14:17" x14ac:dyDescent="0.25">
      <c r="N55" t="str">
        <v>AUTO-G-CAM2</v>
      </c>
      <c r="O55" t="str">
        <v>Autogeneracion con gas natural de CAM2</v>
      </c>
      <c r="P55" t="s">
        <v>9</v>
      </c>
      <c r="Q55" t="s">
        <v>44</v>
      </c>
    </row>
    <row r="56" spans="14:17" x14ac:dyDescent="0.25">
      <c r="N56" t="str">
        <v>AUTO-G-CAM3</v>
      </c>
      <c r="O56" t="str">
        <v>Autogeneracion con gas natural de CAM3</v>
      </c>
      <c r="P56" t="s">
        <v>9</v>
      </c>
      <c r="Q56" t="s">
        <v>44</v>
      </c>
    </row>
    <row r="57" spans="14:17" x14ac:dyDescent="0.25">
      <c r="N57" t="str">
        <v>AUTO-G-CAM4</v>
      </c>
      <c r="O57" t="str">
        <v>Autogeneracion con gas natural de CAM4</v>
      </c>
      <c r="P57" t="s">
        <v>9</v>
      </c>
      <c r="Q57" t="s">
        <v>44</v>
      </c>
    </row>
    <row r="58" spans="14:17" x14ac:dyDescent="0.25">
      <c r="N58" t="str">
        <v>AUTO-G-CAM5</v>
      </c>
      <c r="O58" t="str">
        <v>Autogeneracion con gas natural de CAM5</v>
      </c>
      <c r="P58" t="s">
        <v>9</v>
      </c>
      <c r="Q58" t="s">
        <v>44</v>
      </c>
    </row>
    <row r="59" spans="14:17" x14ac:dyDescent="0.25">
      <c r="N59" t="str">
        <v>AUTO-G-CAM6</v>
      </c>
      <c r="O59" t="str">
        <v>Autogeneracion con gas natural de CAM6</v>
      </c>
      <c r="P59" t="s">
        <v>9</v>
      </c>
      <c r="Q59" t="s">
        <v>44</v>
      </c>
    </row>
    <row r="60" spans="14:17" x14ac:dyDescent="0.25">
      <c r="N60" t="str">
        <v>AUTO-G-CAM7</v>
      </c>
      <c r="O60" t="str">
        <v>Autogeneracion con gas natural de CAM7</v>
      </c>
      <c r="P60" t="s">
        <v>9</v>
      </c>
      <c r="Q60" t="s">
        <v>44</v>
      </c>
    </row>
    <row r="61" spans="14:17" x14ac:dyDescent="0.25">
      <c r="N61" t="str">
        <v>AUTO-G-CAM8</v>
      </c>
      <c r="O61" t="str">
        <v>Autogeneracion con gas natural de CAM8</v>
      </c>
      <c r="P61" t="s">
        <v>9</v>
      </c>
      <c r="Q61" t="s">
        <v>44</v>
      </c>
    </row>
    <row r="62" spans="14:17" x14ac:dyDescent="0.25">
      <c r="N62" t="str">
        <v>AUTO-G-CAM9</v>
      </c>
      <c r="O62" t="str">
        <v>Autogeneracion con gas natural de CAM9</v>
      </c>
      <c r="P62" t="s">
        <v>9</v>
      </c>
      <c r="Q62" t="s">
        <v>44</v>
      </c>
    </row>
    <row r="63" spans="14:17" x14ac:dyDescent="0.25">
      <c r="N63" t="str">
        <v>AUTO-G-CAM10</v>
      </c>
      <c r="O63" t="str">
        <v>Autogeneracion con gas natural de CAM10</v>
      </c>
      <c r="P63" t="s">
        <v>9</v>
      </c>
      <c r="Q63" t="s">
        <v>44</v>
      </c>
    </row>
    <row r="64" spans="14:17" x14ac:dyDescent="0.25">
      <c r="N64" t="str" cm="1">
        <f t="array" ref="N64:N73">+$D$10&amp;"-"&amp;$B$4:$B$13</f>
        <v>AUTO-O-CAM1</v>
      </c>
      <c r="O64" t="str" cm="1">
        <f t="array" ref="O64:O73">+"Autogeneracion con petroleo de "&amp;$B$4:$B$13</f>
        <v>Autogeneracion con petroleo de CAM1</v>
      </c>
      <c r="P64" t="s">
        <v>9</v>
      </c>
      <c r="Q64" t="s">
        <v>44</v>
      </c>
    </row>
    <row r="65" spans="14:17" x14ac:dyDescent="0.25">
      <c r="N65" t="str">
        <v>AUTO-O-CAM2</v>
      </c>
      <c r="O65" t="str">
        <v>Autogeneracion con petroleo de CAM2</v>
      </c>
      <c r="P65" t="s">
        <v>9</v>
      </c>
      <c r="Q65" t="s">
        <v>44</v>
      </c>
    </row>
    <row r="66" spans="14:17" x14ac:dyDescent="0.25">
      <c r="N66" t="str">
        <v>AUTO-O-CAM3</v>
      </c>
      <c r="O66" t="str">
        <v>Autogeneracion con petroleo de CAM3</v>
      </c>
      <c r="P66" t="s">
        <v>9</v>
      </c>
      <c r="Q66" t="s">
        <v>44</v>
      </c>
    </row>
    <row r="67" spans="14:17" x14ac:dyDescent="0.25">
      <c r="N67" t="str">
        <v>AUTO-O-CAM4</v>
      </c>
      <c r="O67" t="str">
        <v>Autogeneracion con petroleo de CAM4</v>
      </c>
      <c r="P67" t="s">
        <v>9</v>
      </c>
      <c r="Q67" t="s">
        <v>44</v>
      </c>
    </row>
    <row r="68" spans="14:17" x14ac:dyDescent="0.25">
      <c r="N68" t="str">
        <v>AUTO-O-CAM5</v>
      </c>
      <c r="O68" t="str">
        <v>Autogeneracion con petroleo de CAM5</v>
      </c>
      <c r="P68" t="s">
        <v>9</v>
      </c>
      <c r="Q68" t="s">
        <v>44</v>
      </c>
    </row>
    <row r="69" spans="14:17" x14ac:dyDescent="0.25">
      <c r="N69" t="str">
        <v>AUTO-O-CAM6</v>
      </c>
      <c r="O69" t="str">
        <v>Autogeneracion con petroleo de CAM6</v>
      </c>
      <c r="P69" t="s">
        <v>9</v>
      </c>
      <c r="Q69" t="s">
        <v>44</v>
      </c>
    </row>
    <row r="70" spans="14:17" x14ac:dyDescent="0.25">
      <c r="N70" t="str">
        <v>AUTO-O-CAM7</v>
      </c>
      <c r="O70" t="str">
        <v>Autogeneracion con petroleo de CAM7</v>
      </c>
      <c r="P70" t="s">
        <v>9</v>
      </c>
      <c r="Q70" t="s">
        <v>44</v>
      </c>
    </row>
    <row r="71" spans="14:17" x14ac:dyDescent="0.25">
      <c r="N71" t="str">
        <v>AUTO-O-CAM8</v>
      </c>
      <c r="O71" t="str">
        <v>Autogeneracion con petroleo de CAM8</v>
      </c>
      <c r="P71" t="s">
        <v>9</v>
      </c>
      <c r="Q71" t="s">
        <v>44</v>
      </c>
    </row>
    <row r="72" spans="14:17" x14ac:dyDescent="0.25">
      <c r="N72" t="str">
        <v>AUTO-O-CAM9</v>
      </c>
      <c r="O72" t="str">
        <v>Autogeneracion con petroleo de CAM9</v>
      </c>
      <c r="P72" t="s">
        <v>9</v>
      </c>
      <c r="Q72" t="s">
        <v>44</v>
      </c>
    </row>
    <row r="73" spans="14:17" x14ac:dyDescent="0.25">
      <c r="N73" t="str">
        <v>AUTO-O-CAM10</v>
      </c>
      <c r="O73" t="str">
        <v>Autogeneracion con petroleo de CAM10</v>
      </c>
      <c r="P73" t="s">
        <v>9</v>
      </c>
      <c r="Q73" t="s">
        <v>44</v>
      </c>
    </row>
  </sheetData>
  <mergeCells count="3">
    <mergeCell ref="B18:J18"/>
    <mergeCell ref="L18:T18"/>
    <mergeCell ref="V18:AD18"/>
  </mergeCells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BBF6-E167-48D3-927A-A11A4A00D8B9}">
  <dimension ref="B4:M40"/>
  <sheetViews>
    <sheetView showGridLines="0" topLeftCell="A12" zoomScale="70" zoomScaleNormal="70" workbookViewId="0">
      <selection activeCell="B37" sqref="B37:F37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</cols>
  <sheetData>
    <row r="4" spans="2:13" x14ac:dyDescent="0.25">
      <c r="B4" s="3" t="s">
        <v>0</v>
      </c>
      <c r="C4" s="2"/>
      <c r="D4" s="2"/>
      <c r="E4" s="2"/>
      <c r="F4" s="3"/>
      <c r="I4" s="14" t="s">
        <v>32</v>
      </c>
      <c r="J4" s="1"/>
      <c r="K4" s="1"/>
      <c r="L4" s="1"/>
      <c r="M4" s="1"/>
    </row>
    <row r="5" spans="2:13" x14ac:dyDescent="0.25">
      <c r="B5" s="4" t="s">
        <v>11</v>
      </c>
      <c r="C5" s="5" t="s">
        <v>12</v>
      </c>
      <c r="D5" s="4" t="s">
        <v>13</v>
      </c>
      <c r="E5" s="4" t="s">
        <v>14</v>
      </c>
      <c r="F5" s="6" t="s">
        <v>16</v>
      </c>
      <c r="I5" s="11" t="s">
        <v>34</v>
      </c>
      <c r="J5" s="11" t="s">
        <v>11</v>
      </c>
      <c r="K5" s="11" t="s">
        <v>35</v>
      </c>
      <c r="L5" s="11" t="s">
        <v>36</v>
      </c>
      <c r="M5" s="11" t="s">
        <v>37</v>
      </c>
    </row>
    <row r="6" spans="2:13" s="18" customFormat="1" ht="24" thickBot="1" x14ac:dyDescent="0.3">
      <c r="B6" s="7" t="s">
        <v>17</v>
      </c>
      <c r="C6" s="7" t="s">
        <v>18</v>
      </c>
      <c r="D6" s="7" t="s">
        <v>19</v>
      </c>
      <c r="E6" s="7"/>
      <c r="F6" s="21" t="s">
        <v>20</v>
      </c>
      <c r="I6" s="13" t="s">
        <v>38</v>
      </c>
      <c r="J6" s="13" t="s">
        <v>39</v>
      </c>
      <c r="K6" s="13" t="s">
        <v>40</v>
      </c>
      <c r="L6" s="13" t="s">
        <v>41</v>
      </c>
      <c r="M6" s="13" t="s">
        <v>42</v>
      </c>
    </row>
    <row r="7" spans="2:13" ht="15.75" thickBot="1" x14ac:dyDescent="0.3">
      <c r="B7" s="7"/>
      <c r="C7" s="8"/>
      <c r="D7" s="8"/>
      <c r="E7" s="8"/>
      <c r="F7" s="8" t="s">
        <v>21</v>
      </c>
      <c r="I7" s="13" t="s">
        <v>4</v>
      </c>
      <c r="J7" s="13"/>
      <c r="K7" s="13"/>
      <c r="L7" s="13"/>
      <c r="M7" s="13"/>
    </row>
    <row r="8" spans="2:13" x14ac:dyDescent="0.25">
      <c r="B8" t="str">
        <f>+J8</f>
        <v>EXP-GSL</v>
      </c>
      <c r="C8" s="22" t="str">
        <f>+RIGHT(B8,3)</f>
        <v>GSL</v>
      </c>
      <c r="D8" s="22"/>
      <c r="E8" s="22">
        <v>2019</v>
      </c>
      <c r="F8">
        <v>14.26</v>
      </c>
      <c r="I8" t="s">
        <v>122</v>
      </c>
      <c r="J8" t="str" cm="1">
        <f t="array" ref="J8:J18">+$I$8&amp;"-"&amp;Com!$O$20:$O$30</f>
        <v>EXP-GSL</v>
      </c>
      <c r="K8" t="str" cm="1">
        <f t="array" ref="K8:K18">"Exportacion de "&amp;Com!$P$20:$P$30</f>
        <v>Exportacion de Gasolina</v>
      </c>
      <c r="L8" t="s">
        <v>9</v>
      </c>
      <c r="M8" t="s">
        <v>44</v>
      </c>
    </row>
    <row r="9" spans="2:13" x14ac:dyDescent="0.25">
      <c r="B9" t="str">
        <f t="shared" ref="B9:B31" si="0">+J9</f>
        <v>EXP-DSL</v>
      </c>
      <c r="C9" s="22" t="str">
        <f t="shared" ref="C9:C15" si="1">+RIGHT(B9,3)</f>
        <v>DSL</v>
      </c>
      <c r="D9" s="22"/>
      <c r="E9" s="22">
        <v>2019</v>
      </c>
      <c r="F9">
        <v>16.96</v>
      </c>
      <c r="J9" t="str">
        <v>EXP-DSL</v>
      </c>
      <c r="K9" t="str">
        <v>Exportacion de Diesel</v>
      </c>
      <c r="L9" t="s">
        <v>9</v>
      </c>
      <c r="M9" t="s">
        <v>44</v>
      </c>
    </row>
    <row r="10" spans="2:13" x14ac:dyDescent="0.25">
      <c r="B10" t="str">
        <f t="shared" si="0"/>
        <v>EXP-KER</v>
      </c>
      <c r="C10" s="22" t="str">
        <f t="shared" si="1"/>
        <v>KER</v>
      </c>
      <c r="D10" s="22"/>
      <c r="E10" s="22">
        <v>2019</v>
      </c>
      <c r="F10">
        <v>11.91</v>
      </c>
      <c r="J10" t="str">
        <v>EXP-KER</v>
      </c>
      <c r="K10" t="str">
        <v>Exportacion de Keroseno-Jet</v>
      </c>
      <c r="L10" t="s">
        <v>9</v>
      </c>
      <c r="M10" t="s">
        <v>44</v>
      </c>
    </row>
    <row r="11" spans="2:13" x14ac:dyDescent="0.25">
      <c r="B11" t="str">
        <f t="shared" si="0"/>
        <v>EXP-LPG</v>
      </c>
      <c r="C11" s="22" t="str">
        <f t="shared" si="1"/>
        <v>LPG</v>
      </c>
      <c r="D11" s="22"/>
      <c r="E11" s="22">
        <v>2019</v>
      </c>
      <c r="F11">
        <v>6.34</v>
      </c>
      <c r="J11" t="str">
        <v>EXP-LPG</v>
      </c>
      <c r="K11" t="str">
        <v>Exportacion de LPG</v>
      </c>
      <c r="L11" t="s">
        <v>9</v>
      </c>
      <c r="M11" t="s">
        <v>44</v>
      </c>
    </row>
    <row r="12" spans="2:13" x14ac:dyDescent="0.25">
      <c r="B12" t="str">
        <f t="shared" si="0"/>
        <v>EXP-HFO</v>
      </c>
      <c r="C12" s="22" t="str">
        <f t="shared" si="1"/>
        <v>HFO</v>
      </c>
      <c r="D12" s="22"/>
      <c r="E12" s="22">
        <v>2019</v>
      </c>
      <c r="F12">
        <v>8.2100000000000009</v>
      </c>
      <c r="J12" t="str">
        <v>EXP-HFO</v>
      </c>
      <c r="K12" t="str">
        <v>Exportacion de Combustoleo</v>
      </c>
      <c r="L12" t="s">
        <v>9</v>
      </c>
      <c r="M12" t="s">
        <v>44</v>
      </c>
    </row>
    <row r="13" spans="2:13" x14ac:dyDescent="0.25">
      <c r="B13" t="str">
        <f t="shared" si="0"/>
        <v>EXP-ETH</v>
      </c>
      <c r="C13" s="22" t="str">
        <f>+RIGHT(B13,3)</f>
        <v>ETH</v>
      </c>
      <c r="D13" s="22"/>
      <c r="E13" s="22">
        <v>2019</v>
      </c>
      <c r="F13">
        <v>26</v>
      </c>
      <c r="J13" t="str">
        <v>EXP-ETH</v>
      </c>
      <c r="K13" t="str">
        <v>Exportacion de Etanol</v>
      </c>
      <c r="L13" t="s">
        <v>9</v>
      </c>
      <c r="M13" t="s">
        <v>44</v>
      </c>
    </row>
    <row r="14" spans="2:13" x14ac:dyDescent="0.25">
      <c r="B14" t="str">
        <f t="shared" si="0"/>
        <v>EXP-BDSL</v>
      </c>
      <c r="C14" s="22" t="str">
        <f>+RIGHT(B14,4)</f>
        <v>BDSL</v>
      </c>
      <c r="D14" s="22"/>
      <c r="E14" s="22">
        <v>2019</v>
      </c>
      <c r="F14">
        <v>29</v>
      </c>
      <c r="J14" t="str">
        <v>EXP-BDSL</v>
      </c>
      <c r="K14" t="str">
        <v>Exportacion de Biodiesel</v>
      </c>
      <c r="L14" t="s">
        <v>9</v>
      </c>
      <c r="M14" t="s">
        <v>44</v>
      </c>
    </row>
    <row r="15" spans="2:13" x14ac:dyDescent="0.25">
      <c r="B15" t="str">
        <f t="shared" si="0"/>
        <v>EXP-GAS</v>
      </c>
      <c r="C15" s="22" t="str">
        <f t="shared" si="1"/>
        <v>GAS</v>
      </c>
      <c r="D15" s="22"/>
      <c r="E15" s="22">
        <v>2019</v>
      </c>
      <c r="F15">
        <v>5.6</v>
      </c>
      <c r="J15" t="str">
        <v>EXP-GAS</v>
      </c>
      <c r="K15" t="str">
        <v>Exportacion de Gasolina natural</v>
      </c>
      <c r="L15" t="s">
        <v>9</v>
      </c>
      <c r="M15" t="s">
        <v>44</v>
      </c>
    </row>
    <row r="16" spans="2:13" x14ac:dyDescent="0.25">
      <c r="B16" t="str">
        <f t="shared" si="0"/>
        <v>EXP-LOIL</v>
      </c>
      <c r="C16" s="22" t="str">
        <f>+RIGHT(B16,4)</f>
        <v>LOIL</v>
      </c>
      <c r="D16" s="22"/>
      <c r="E16" s="22">
        <v>2019</v>
      </c>
      <c r="F16">
        <v>7.26</v>
      </c>
      <c r="J16" t="str">
        <v>EXP-LOIL</v>
      </c>
      <c r="K16" t="str">
        <v>Exportacion de Petroleo liviano</v>
      </c>
      <c r="L16" t="s">
        <v>9</v>
      </c>
      <c r="M16" t="s">
        <v>44</v>
      </c>
    </row>
    <row r="17" spans="2:13" x14ac:dyDescent="0.25">
      <c r="B17" t="str">
        <f t="shared" si="0"/>
        <v>EXP-MOIL</v>
      </c>
      <c r="C17" s="22" t="str">
        <f>+RIGHT(B17,4)</f>
        <v>MOIL</v>
      </c>
      <c r="D17" s="22"/>
      <c r="E17" s="22">
        <v>2019</v>
      </c>
      <c r="F17">
        <f>+F18+(F16-F18)/2</f>
        <v>7.01</v>
      </c>
      <c r="J17" t="str">
        <v>EXP-MOIL</v>
      </c>
      <c r="K17" t="str">
        <v>Exportacion de Petroleo mediano</v>
      </c>
      <c r="L17" t="s">
        <v>9</v>
      </c>
      <c r="M17" t="s">
        <v>44</v>
      </c>
    </row>
    <row r="18" spans="2:13" x14ac:dyDescent="0.25">
      <c r="B18" t="str">
        <f t="shared" si="0"/>
        <v>EXP-HOIL</v>
      </c>
      <c r="C18" s="22" t="str">
        <f>+RIGHT(B18,4)</f>
        <v>HOIL</v>
      </c>
      <c r="D18" s="22"/>
      <c r="E18" s="22">
        <v>2019</v>
      </c>
      <c r="F18">
        <v>6.76</v>
      </c>
      <c r="J18" t="str">
        <v>EXP-HOIL</v>
      </c>
      <c r="K18" t="str">
        <v>Exportacion de Petroleo pesado</v>
      </c>
      <c r="L18" t="s">
        <v>9</v>
      </c>
      <c r="M18" t="s">
        <v>44</v>
      </c>
    </row>
    <row r="19" spans="2:13" x14ac:dyDescent="0.25">
      <c r="B19" t="str">
        <f t="shared" si="0"/>
        <v>EXP-SIN</v>
      </c>
      <c r="C19" s="23" t="s">
        <v>136</v>
      </c>
      <c r="D19" s="22"/>
      <c r="E19" s="22">
        <v>2019</v>
      </c>
      <c r="F19" s="25">
        <f>+E40</f>
        <v>34.166666666666664</v>
      </c>
      <c r="J19" t="s">
        <v>132</v>
      </c>
      <c r="K19" t="s">
        <v>134</v>
      </c>
      <c r="L19" t="s">
        <v>9</v>
      </c>
      <c r="M19" t="s">
        <v>44</v>
      </c>
    </row>
    <row r="20" spans="2:13" x14ac:dyDescent="0.25">
      <c r="B20" t="str">
        <f t="shared" si="0"/>
        <v>IMP-GSL</v>
      </c>
      <c r="C20" s="22"/>
      <c r="D20" s="22" t="str">
        <f>+RIGHT(B20,3)</f>
        <v>GSL</v>
      </c>
      <c r="E20" s="22">
        <v>2019</v>
      </c>
      <c r="F20" s="26">
        <f>+F8+($E$35*F8)</f>
        <v>14.972999999999999</v>
      </c>
      <c r="I20" t="s">
        <v>121</v>
      </c>
      <c r="J20" t="str" cm="1">
        <f t="array" ref="J20:J30">+$I$20&amp;"-"&amp;Com!$O$20:$O$30</f>
        <v>IMP-GSL</v>
      </c>
      <c r="K20" t="str" cm="1">
        <f t="array" ref="K20:K30">"Importacion de "&amp;Com!$P$20:$P$30</f>
        <v>Importacion de Gasolina</v>
      </c>
      <c r="L20" t="s">
        <v>9</v>
      </c>
      <c r="M20" t="s">
        <v>44</v>
      </c>
    </row>
    <row r="21" spans="2:13" x14ac:dyDescent="0.25">
      <c r="B21" t="str">
        <f t="shared" si="0"/>
        <v>IMP-DSL</v>
      </c>
      <c r="C21" s="22"/>
      <c r="D21" s="22" t="str">
        <f t="shared" ref="D21:D27" si="2">+RIGHT(B21,3)</f>
        <v>DSL</v>
      </c>
      <c r="E21" s="22">
        <v>2019</v>
      </c>
      <c r="F21" s="26">
        <f t="shared" ref="F21:F31" si="3">+F9+($E$35*F9)</f>
        <v>17.808</v>
      </c>
      <c r="J21" t="str">
        <v>IMP-DSL</v>
      </c>
      <c r="K21" t="str">
        <v>Importacion de Diesel</v>
      </c>
      <c r="L21" t="s">
        <v>9</v>
      </c>
      <c r="M21" t="s">
        <v>44</v>
      </c>
    </row>
    <row r="22" spans="2:13" x14ac:dyDescent="0.25">
      <c r="B22" t="str">
        <f t="shared" si="0"/>
        <v>IMP-KER</v>
      </c>
      <c r="C22" s="22"/>
      <c r="D22" s="22" t="str">
        <f t="shared" si="2"/>
        <v>KER</v>
      </c>
      <c r="E22" s="22">
        <v>2019</v>
      </c>
      <c r="F22" s="26">
        <f t="shared" si="3"/>
        <v>12.5055</v>
      </c>
      <c r="J22" t="str">
        <v>IMP-KER</v>
      </c>
      <c r="K22" t="str">
        <v>Importacion de Keroseno-Jet</v>
      </c>
      <c r="L22" t="s">
        <v>9</v>
      </c>
      <c r="M22" t="s">
        <v>44</v>
      </c>
    </row>
    <row r="23" spans="2:13" x14ac:dyDescent="0.25">
      <c r="B23" t="str">
        <f t="shared" si="0"/>
        <v>IMP-LPG</v>
      </c>
      <c r="C23" s="22"/>
      <c r="D23" s="22" t="str">
        <f t="shared" si="2"/>
        <v>LPG</v>
      </c>
      <c r="E23" s="22">
        <v>2019</v>
      </c>
      <c r="F23" s="26">
        <f t="shared" si="3"/>
        <v>6.657</v>
      </c>
      <c r="J23" t="str">
        <v>IMP-LPG</v>
      </c>
      <c r="K23" t="str">
        <v>Importacion de LPG</v>
      </c>
      <c r="L23" t="s">
        <v>9</v>
      </c>
      <c r="M23" t="s">
        <v>44</v>
      </c>
    </row>
    <row r="24" spans="2:13" x14ac:dyDescent="0.25">
      <c r="B24" t="str">
        <f t="shared" si="0"/>
        <v>IMP-HFO</v>
      </c>
      <c r="C24" s="22"/>
      <c r="D24" s="22" t="str">
        <f t="shared" si="2"/>
        <v>HFO</v>
      </c>
      <c r="E24" s="22">
        <v>2019</v>
      </c>
      <c r="F24" s="26">
        <f t="shared" si="3"/>
        <v>8.6205000000000016</v>
      </c>
      <c r="J24" t="str">
        <v>IMP-HFO</v>
      </c>
      <c r="K24" t="str">
        <v>Importacion de Combustoleo</v>
      </c>
      <c r="L24" t="s">
        <v>9</v>
      </c>
      <c r="M24" t="s">
        <v>44</v>
      </c>
    </row>
    <row r="25" spans="2:13" x14ac:dyDescent="0.25">
      <c r="B25" t="str">
        <f t="shared" si="0"/>
        <v>IMP-ETH</v>
      </c>
      <c r="C25" s="22"/>
      <c r="D25" s="22" t="str">
        <f>+RIGHT(B25,3)</f>
        <v>ETH</v>
      </c>
      <c r="E25" s="22">
        <v>2019</v>
      </c>
      <c r="F25" s="26">
        <f t="shared" si="3"/>
        <v>27.3</v>
      </c>
      <c r="J25" t="str">
        <v>IMP-ETH</v>
      </c>
      <c r="K25" t="str">
        <v>Importacion de Etanol</v>
      </c>
      <c r="L25" t="s">
        <v>9</v>
      </c>
      <c r="M25" t="s">
        <v>44</v>
      </c>
    </row>
    <row r="26" spans="2:13" x14ac:dyDescent="0.25">
      <c r="B26" t="str">
        <f t="shared" si="0"/>
        <v>IMP-BDSL</v>
      </c>
      <c r="C26" s="22"/>
      <c r="D26" s="22" t="str">
        <f>+RIGHT(B26,4)</f>
        <v>BDSL</v>
      </c>
      <c r="E26" s="22">
        <v>2019</v>
      </c>
      <c r="F26" s="26">
        <f t="shared" si="3"/>
        <v>30.45</v>
      </c>
      <c r="J26" t="str">
        <v>IMP-BDSL</v>
      </c>
      <c r="K26" t="str">
        <v>Importacion de Biodiesel</v>
      </c>
      <c r="L26" t="s">
        <v>9</v>
      </c>
      <c r="M26" t="s">
        <v>44</v>
      </c>
    </row>
    <row r="27" spans="2:13" x14ac:dyDescent="0.25">
      <c r="B27" t="str">
        <f t="shared" si="0"/>
        <v>IMP-GAS</v>
      </c>
      <c r="C27" s="22"/>
      <c r="D27" s="22" t="str">
        <f t="shared" si="2"/>
        <v>GAS</v>
      </c>
      <c r="E27" s="22">
        <v>2019</v>
      </c>
      <c r="F27" s="26">
        <f t="shared" si="3"/>
        <v>5.88</v>
      </c>
      <c r="J27" t="str">
        <v>IMP-GAS</v>
      </c>
      <c r="K27" t="str">
        <v>Importacion de Gasolina natural</v>
      </c>
      <c r="L27" t="s">
        <v>9</v>
      </c>
      <c r="M27" t="s">
        <v>44</v>
      </c>
    </row>
    <row r="28" spans="2:13" x14ac:dyDescent="0.25">
      <c r="B28" t="str">
        <f t="shared" si="0"/>
        <v>IMP-LOIL</v>
      </c>
      <c r="C28" s="22"/>
      <c r="D28" s="22" t="str">
        <f>+RIGHT(B28,4)</f>
        <v>LOIL</v>
      </c>
      <c r="E28" s="22">
        <v>2019</v>
      </c>
      <c r="F28" s="26">
        <f t="shared" si="3"/>
        <v>7.6229999999999993</v>
      </c>
      <c r="J28" t="str">
        <v>IMP-LOIL</v>
      </c>
      <c r="K28" t="str">
        <v>Importacion de Petroleo liviano</v>
      </c>
      <c r="L28" t="s">
        <v>9</v>
      </c>
      <c r="M28" t="s">
        <v>44</v>
      </c>
    </row>
    <row r="29" spans="2:13" x14ac:dyDescent="0.25">
      <c r="B29" t="str">
        <f t="shared" si="0"/>
        <v>IMP-MOIL</v>
      </c>
      <c r="C29" s="22"/>
      <c r="D29" s="22" t="str">
        <f>+RIGHT(B29,4)</f>
        <v>MOIL</v>
      </c>
      <c r="E29" s="22">
        <v>2019</v>
      </c>
      <c r="F29" s="26">
        <f t="shared" si="3"/>
        <v>7.3605</v>
      </c>
      <c r="J29" t="str">
        <v>IMP-MOIL</v>
      </c>
      <c r="K29" t="str">
        <v>Importacion de Petroleo mediano</v>
      </c>
      <c r="L29" t="s">
        <v>9</v>
      </c>
      <c r="M29" t="s">
        <v>44</v>
      </c>
    </row>
    <row r="30" spans="2:13" x14ac:dyDescent="0.25">
      <c r="B30" t="str">
        <f t="shared" si="0"/>
        <v>IMP-HOIL</v>
      </c>
      <c r="C30" s="22"/>
      <c r="D30" s="22" t="str">
        <f>+RIGHT(B30,4)</f>
        <v>HOIL</v>
      </c>
      <c r="E30" s="22">
        <v>2019</v>
      </c>
      <c r="F30" s="26">
        <f t="shared" si="3"/>
        <v>7.0979999999999999</v>
      </c>
      <c r="J30" t="str">
        <v>IMP-HOIL</v>
      </c>
      <c r="K30" t="str">
        <v>Importacion de Petroleo pesado</v>
      </c>
      <c r="L30" t="s">
        <v>9</v>
      </c>
      <c r="M30" t="s">
        <v>44</v>
      </c>
    </row>
    <row r="31" spans="2:13" x14ac:dyDescent="0.25">
      <c r="B31" t="str">
        <f t="shared" si="0"/>
        <v>IMP-SIN</v>
      </c>
      <c r="C31" s="22"/>
      <c r="D31" s="23" t="s">
        <v>136</v>
      </c>
      <c r="E31" s="22">
        <v>2019</v>
      </c>
      <c r="F31" s="26">
        <f t="shared" si="3"/>
        <v>35.875</v>
      </c>
      <c r="J31" t="s">
        <v>133</v>
      </c>
      <c r="K31" t="s">
        <v>135</v>
      </c>
      <c r="L31" t="s">
        <v>9</v>
      </c>
      <c r="M31" t="s">
        <v>44</v>
      </c>
    </row>
    <row r="35" spans="2:6" x14ac:dyDescent="0.25">
      <c r="B35" s="24" t="s">
        <v>142</v>
      </c>
      <c r="C35" s="24"/>
      <c r="D35" s="24"/>
      <c r="E35" s="27">
        <v>0.05</v>
      </c>
    </row>
    <row r="37" spans="2:6" x14ac:dyDescent="0.25">
      <c r="B37" s="52" t="s">
        <v>137</v>
      </c>
      <c r="C37" s="52"/>
      <c r="D37" s="52"/>
      <c r="E37" s="52">
        <v>0.123</v>
      </c>
      <c r="F37" s="52" t="s">
        <v>138</v>
      </c>
    </row>
    <row r="38" spans="2:6" x14ac:dyDescent="0.25">
      <c r="E38">
        <f>+E37*1000000</f>
        <v>123000</v>
      </c>
      <c r="F38" t="s">
        <v>140</v>
      </c>
    </row>
    <row r="39" spans="2:6" x14ac:dyDescent="0.25">
      <c r="E39">
        <f>+E38/(1000000)</f>
        <v>0.123</v>
      </c>
      <c r="F39" t="s">
        <v>141</v>
      </c>
    </row>
    <row r="40" spans="2:6" x14ac:dyDescent="0.25">
      <c r="E40">
        <f>+E39/0.0036</f>
        <v>34.166666666666664</v>
      </c>
      <c r="F40" t="s">
        <v>139</v>
      </c>
    </row>
  </sheetData>
  <pageMargins left="0.7" right="0.7" top="0.75" bottom="0.75" header="0.3" footer="0.3"/>
  <ignoredErrors>
    <ignoredError sqref="C14:C15 D26:D27" formula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A78E-F7FE-438A-B26E-4E2AFA28C187}">
  <dimension ref="B4:T73"/>
  <sheetViews>
    <sheetView showGridLines="0" tabSelected="1" zoomScale="85" zoomScaleNormal="85" workbookViewId="0">
      <selection activeCell="C5" sqref="C5"/>
    </sheetView>
  </sheetViews>
  <sheetFormatPr baseColWidth="10" defaultRowHeight="15" x14ac:dyDescent="0.25"/>
  <cols>
    <col min="3" max="3" width="16.140625" customWidth="1"/>
    <col min="8" max="8" width="21.7109375" customWidth="1"/>
    <col min="9" max="9" width="20.28515625" bestFit="1" customWidth="1"/>
    <col min="11" max="11" width="14.7109375" customWidth="1"/>
    <col min="16" max="16" width="15.140625" customWidth="1"/>
    <col min="17" max="17" width="55.5703125" customWidth="1"/>
  </cols>
  <sheetData>
    <row r="4" spans="2:19" x14ac:dyDescent="0.25">
      <c r="B4" s="36"/>
      <c r="C4" s="45"/>
      <c r="D4" s="45"/>
      <c r="E4" s="36"/>
      <c r="H4" s="37" t="s">
        <v>0</v>
      </c>
      <c r="I4" s="28"/>
      <c r="J4" s="28"/>
      <c r="K4" s="38"/>
      <c r="L4" s="38"/>
      <c r="M4" s="39"/>
      <c r="O4" s="29" t="s">
        <v>32</v>
      </c>
      <c r="P4" s="39"/>
      <c r="Q4" s="39"/>
      <c r="R4" s="39"/>
      <c r="S4" s="39"/>
    </row>
    <row r="5" spans="2:19" x14ac:dyDescent="0.25">
      <c r="B5" s="46" t="s">
        <v>1</v>
      </c>
      <c r="C5" s="46" t="s">
        <v>2</v>
      </c>
      <c r="D5" s="46" t="s">
        <v>3</v>
      </c>
      <c r="E5" s="46">
        <v>2019</v>
      </c>
      <c r="H5" s="30" t="s">
        <v>11</v>
      </c>
      <c r="I5" s="30" t="s">
        <v>12</v>
      </c>
      <c r="J5" s="30" t="s">
        <v>13</v>
      </c>
      <c r="K5" s="31" t="s">
        <v>33</v>
      </c>
      <c r="L5" s="32"/>
      <c r="M5" s="39"/>
      <c r="O5" s="33" t="s">
        <v>34</v>
      </c>
      <c r="P5" s="33" t="s">
        <v>11</v>
      </c>
      <c r="Q5" s="33" t="s">
        <v>35</v>
      </c>
      <c r="R5" s="33" t="s">
        <v>36</v>
      </c>
      <c r="S5" s="33" t="s">
        <v>37</v>
      </c>
    </row>
    <row r="6" spans="2:19" ht="20.25" customHeight="1" x14ac:dyDescent="0.25">
      <c r="B6" s="49" t="s">
        <v>4</v>
      </c>
      <c r="C6" s="49" t="s">
        <v>5</v>
      </c>
      <c r="D6" s="49" t="s">
        <v>6</v>
      </c>
      <c r="E6" s="49" t="s">
        <v>7</v>
      </c>
      <c r="H6" s="28" t="str">
        <f>+"FTE-"&amp;J6</f>
        <v>FTE-DKER</v>
      </c>
      <c r="I6" s="34" t="s">
        <v>52</v>
      </c>
      <c r="J6" s="70" t="str">
        <f>+C10</f>
        <v>DKER</v>
      </c>
      <c r="K6" s="35">
        <v>1</v>
      </c>
      <c r="L6" s="40"/>
      <c r="M6" s="39"/>
      <c r="O6" s="36" t="s">
        <v>48</v>
      </c>
      <c r="P6" s="39" t="str">
        <f>+H6</f>
        <v>FTE-DKER</v>
      </c>
      <c r="Q6" s="39" t="s">
        <v>143</v>
      </c>
      <c r="R6" s="39" t="s">
        <v>9</v>
      </c>
      <c r="S6" s="39" t="s">
        <v>44</v>
      </c>
    </row>
    <row r="7" spans="2:19" x14ac:dyDescent="0.25">
      <c r="B7" s="50" t="s">
        <v>8</v>
      </c>
      <c r="C7" s="50"/>
      <c r="D7" s="50"/>
      <c r="E7" s="50" t="s">
        <v>9</v>
      </c>
      <c r="H7" s="28" t="str">
        <f>+"FTE-"&amp;J7</f>
        <v>FTE-DLPG</v>
      </c>
      <c r="I7" s="34" t="s">
        <v>53</v>
      </c>
      <c r="J7" s="70" t="str">
        <f>+C11</f>
        <v>DLPG</v>
      </c>
      <c r="K7" s="35">
        <v>1</v>
      </c>
      <c r="L7" s="41"/>
      <c r="M7" s="39"/>
      <c r="O7" s="39"/>
      <c r="P7" s="39" t="str">
        <f>+H7</f>
        <v>FTE-DLPG</v>
      </c>
      <c r="Q7" s="39" t="s">
        <v>144</v>
      </c>
      <c r="R7" s="39" t="s">
        <v>9</v>
      </c>
      <c r="S7" s="39" t="s">
        <v>44</v>
      </c>
    </row>
    <row r="8" spans="2:19" x14ac:dyDescent="0.25">
      <c r="B8" s="47" t="s">
        <v>10</v>
      </c>
      <c r="C8" s="47" t="str" cm="1">
        <f t="array" ref="C8:C14">+Com!Z20:Z26</f>
        <v>DGSL</v>
      </c>
      <c r="D8" s="47" t="s">
        <v>9</v>
      </c>
      <c r="E8" s="51">
        <v>249.2398</v>
      </c>
      <c r="H8" s="28" t="str">
        <f>+"FTE-"&amp;J8</f>
        <v>FTE-DHFO</v>
      </c>
      <c r="I8" s="34" t="s">
        <v>54</v>
      </c>
      <c r="J8" s="70" t="str">
        <f>+C12</f>
        <v>DHFO</v>
      </c>
      <c r="K8" s="35">
        <v>1</v>
      </c>
      <c r="L8" s="35"/>
      <c r="M8" s="39"/>
      <c r="O8" s="39"/>
      <c r="P8" s="39" t="str">
        <f>+H8</f>
        <v>FTE-DHFO</v>
      </c>
      <c r="Q8" s="39" t="s">
        <v>145</v>
      </c>
      <c r="R8" s="39" t="s">
        <v>9</v>
      </c>
      <c r="S8" s="39" t="s">
        <v>44</v>
      </c>
    </row>
    <row r="9" spans="2:19" x14ac:dyDescent="0.25">
      <c r="B9" s="47" t="s">
        <v>10</v>
      </c>
      <c r="C9" s="47" t="str">
        <v>DDSL</v>
      </c>
      <c r="D9" s="47" t="s">
        <v>9</v>
      </c>
      <c r="E9" s="51">
        <v>269.4325</v>
      </c>
      <c r="H9" s="28" t="str">
        <f>+"FTE-"&amp;J9</f>
        <v>FTE-DGAS</v>
      </c>
      <c r="I9" s="34" t="s">
        <v>55</v>
      </c>
      <c r="J9" s="70" t="str">
        <f>+C13</f>
        <v>DGAS</v>
      </c>
      <c r="K9" s="35">
        <v>1</v>
      </c>
      <c r="L9" s="35"/>
      <c r="M9" s="39"/>
      <c r="O9" s="39"/>
      <c r="P9" s="39" t="str">
        <f>+H9</f>
        <v>FTE-DGAS</v>
      </c>
      <c r="Q9" s="39" t="s">
        <v>146</v>
      </c>
      <c r="R9" s="39" t="s">
        <v>9</v>
      </c>
      <c r="S9" s="39" t="s">
        <v>44</v>
      </c>
    </row>
    <row r="10" spans="2:19" x14ac:dyDescent="0.25">
      <c r="B10" s="47" t="s">
        <v>10</v>
      </c>
      <c r="C10" s="47" t="str">
        <v>DKER</v>
      </c>
      <c r="D10" s="47" t="s">
        <v>9</v>
      </c>
      <c r="E10" s="51">
        <v>59.134499999999996</v>
      </c>
      <c r="H10" s="28" t="str">
        <f>+"FTE-"&amp;J10</f>
        <v>FTE-DLOIL</v>
      </c>
      <c r="I10" s="34" t="s">
        <v>56</v>
      </c>
      <c r="J10" s="70" t="str">
        <f>+C14</f>
        <v>DLOIL</v>
      </c>
      <c r="K10" s="35">
        <v>1</v>
      </c>
      <c r="L10" s="35"/>
      <c r="M10" s="39"/>
      <c r="O10" s="39"/>
      <c r="P10" s="39" t="str">
        <f>+H10</f>
        <v>FTE-DLOIL</v>
      </c>
      <c r="Q10" s="39" t="s">
        <v>147</v>
      </c>
      <c r="R10" s="39" t="s">
        <v>9</v>
      </c>
      <c r="S10" s="39" t="s">
        <v>44</v>
      </c>
    </row>
    <row r="11" spans="2:19" x14ac:dyDescent="0.25">
      <c r="B11" s="47" t="s">
        <v>10</v>
      </c>
      <c r="C11" s="47" t="str">
        <v>DLPG</v>
      </c>
      <c r="D11" s="47" t="s">
        <v>9</v>
      </c>
      <c r="E11" s="51">
        <v>25.486199999999997</v>
      </c>
      <c r="H11" s="39"/>
      <c r="I11" s="39"/>
      <c r="J11" s="39"/>
      <c r="K11" s="39"/>
      <c r="L11" s="35"/>
      <c r="M11" s="39"/>
      <c r="O11" s="39"/>
      <c r="P11" s="39"/>
      <c r="Q11" s="39"/>
      <c r="R11" s="39"/>
      <c r="S11" s="39"/>
    </row>
    <row r="12" spans="2:19" x14ac:dyDescent="0.25">
      <c r="B12" s="47" t="s">
        <v>10</v>
      </c>
      <c r="C12" s="47" t="str">
        <v>DHFO</v>
      </c>
      <c r="D12" s="47" t="s">
        <v>9</v>
      </c>
      <c r="E12" s="51">
        <v>1.1855</v>
      </c>
      <c r="H12" s="39"/>
      <c r="I12" s="39"/>
      <c r="J12" s="39"/>
      <c r="K12" s="39"/>
      <c r="L12" s="35"/>
      <c r="M12" s="39"/>
      <c r="O12" s="39"/>
      <c r="P12" s="39"/>
      <c r="Q12" s="39"/>
      <c r="R12" s="39"/>
      <c r="S12" s="39"/>
    </row>
    <row r="13" spans="2:19" x14ac:dyDescent="0.25">
      <c r="B13" s="47" t="s">
        <v>10</v>
      </c>
      <c r="C13" s="47" t="str">
        <v>DGAS</v>
      </c>
      <c r="D13" s="47" t="s">
        <v>9</v>
      </c>
      <c r="E13" s="51">
        <v>238.81580000000002</v>
      </c>
      <c r="H13" s="39"/>
      <c r="I13" s="39"/>
      <c r="J13" s="39"/>
      <c r="K13" s="39"/>
      <c r="L13" s="39"/>
      <c r="M13" s="39"/>
      <c r="O13" s="39"/>
      <c r="P13" s="39"/>
      <c r="Q13" s="39"/>
      <c r="R13" s="39"/>
      <c r="S13" s="39"/>
    </row>
    <row r="14" spans="2:19" x14ac:dyDescent="0.25">
      <c r="B14" s="47" t="s">
        <v>10</v>
      </c>
      <c r="C14" s="47" t="str">
        <v>DLOIL</v>
      </c>
      <c r="D14" s="47" t="s">
        <v>9</v>
      </c>
      <c r="E14" s="51">
        <v>7.3300000000000004E-2</v>
      </c>
      <c r="H14" s="37" t="s">
        <v>0</v>
      </c>
      <c r="I14" s="39"/>
      <c r="J14" s="39"/>
      <c r="K14" s="39"/>
      <c r="L14" s="39"/>
      <c r="M14" s="39"/>
      <c r="O14" s="29" t="s">
        <v>32</v>
      </c>
      <c r="P14" s="39"/>
      <c r="Q14" s="39"/>
      <c r="R14" s="39"/>
      <c r="S14" s="39"/>
    </row>
    <row r="15" spans="2:19" x14ac:dyDescent="0.25">
      <c r="B15" s="47"/>
      <c r="C15" s="47"/>
      <c r="D15" s="47"/>
      <c r="E15" s="48"/>
      <c r="H15" s="30" t="s">
        <v>11</v>
      </c>
      <c r="I15" s="30" t="s">
        <v>12</v>
      </c>
      <c r="J15" s="30" t="s">
        <v>13</v>
      </c>
      <c r="K15" s="30" t="s">
        <v>161</v>
      </c>
      <c r="L15" s="31" t="s">
        <v>33</v>
      </c>
      <c r="M15" s="39"/>
      <c r="O15" s="33" t="s">
        <v>34</v>
      </c>
      <c r="P15" s="33" t="s">
        <v>11</v>
      </c>
      <c r="Q15" s="33" t="s">
        <v>35</v>
      </c>
      <c r="R15" s="33" t="s">
        <v>36</v>
      </c>
      <c r="S15" s="33" t="s">
        <v>37</v>
      </c>
    </row>
    <row r="16" spans="2:19" s="18" customFormat="1" x14ac:dyDescent="0.25">
      <c r="B16" s="59"/>
      <c r="C16" s="59"/>
      <c r="D16" s="59"/>
      <c r="E16" s="60"/>
      <c r="H16" s="61" t="str">
        <f>+P16</f>
        <v>BLE-GSL</v>
      </c>
      <c r="I16" s="62" t="s">
        <v>47</v>
      </c>
      <c r="J16" s="62" t="s">
        <v>58</v>
      </c>
      <c r="K16" s="63">
        <v>0.9</v>
      </c>
      <c r="L16" s="63">
        <v>1</v>
      </c>
      <c r="M16" s="62"/>
      <c r="O16" s="44" t="s">
        <v>48</v>
      </c>
      <c r="P16" s="44" t="s">
        <v>49</v>
      </c>
      <c r="Q16" s="44" t="s">
        <v>148</v>
      </c>
      <c r="R16" s="44" t="s">
        <v>9</v>
      </c>
      <c r="S16" s="44" t="s">
        <v>44</v>
      </c>
    </row>
    <row r="17" spans="2:19" s="18" customFormat="1" x14ac:dyDescent="0.25">
      <c r="E17" s="15"/>
      <c r="H17" s="62"/>
      <c r="I17" s="62" t="s">
        <v>45</v>
      </c>
      <c r="J17" s="62"/>
      <c r="K17" s="63">
        <v>0.1</v>
      </c>
      <c r="L17" s="62"/>
      <c r="M17" s="62"/>
      <c r="O17" s="44"/>
      <c r="P17" s="44" t="s">
        <v>50</v>
      </c>
      <c r="Q17" s="44" t="s">
        <v>149</v>
      </c>
      <c r="R17" s="44" t="s">
        <v>9</v>
      </c>
      <c r="S17" s="44" t="s">
        <v>44</v>
      </c>
    </row>
    <row r="18" spans="2:19" x14ac:dyDescent="0.25">
      <c r="H18" s="42" t="str">
        <f>+P17</f>
        <v>BLE-DSL</v>
      </c>
      <c r="I18" s="39" t="s">
        <v>51</v>
      </c>
      <c r="J18" s="39" t="s">
        <v>59</v>
      </c>
      <c r="K18" s="43">
        <v>0.9</v>
      </c>
      <c r="L18" s="43">
        <v>1</v>
      </c>
      <c r="M18" s="39"/>
      <c r="O18" s="39"/>
      <c r="P18" s="39"/>
      <c r="Q18" s="39"/>
      <c r="R18" s="39"/>
      <c r="S18" s="39"/>
    </row>
    <row r="19" spans="2:19" x14ac:dyDescent="0.25">
      <c r="B19" t="s">
        <v>10</v>
      </c>
      <c r="C19" t="s">
        <v>154</v>
      </c>
      <c r="D19" t="s">
        <v>9</v>
      </c>
      <c r="E19">
        <v>249.2398</v>
      </c>
      <c r="H19" s="39"/>
      <c r="I19" s="39" t="str">
        <f>+Com!F9</f>
        <v>BDSL</v>
      </c>
      <c r="J19" s="39"/>
      <c r="K19" s="43">
        <v>0.1</v>
      </c>
      <c r="L19" s="39"/>
      <c r="M19" s="39"/>
      <c r="O19" s="39"/>
      <c r="P19" s="39"/>
      <c r="Q19" s="39"/>
      <c r="R19" s="39"/>
      <c r="S19" s="39"/>
    </row>
    <row r="20" spans="2:19" x14ac:dyDescent="0.25">
      <c r="B20" t="s">
        <v>10</v>
      </c>
      <c r="C20" t="s">
        <v>155</v>
      </c>
      <c r="D20" t="s">
        <v>9</v>
      </c>
      <c r="E20">
        <v>269.4325</v>
      </c>
      <c r="H20" s="39"/>
      <c r="I20" s="39"/>
      <c r="J20" s="39"/>
      <c r="K20" s="39"/>
      <c r="L20" s="39"/>
      <c r="M20" s="39"/>
      <c r="O20" s="39"/>
      <c r="P20" s="39"/>
      <c r="Q20" s="39"/>
      <c r="R20" s="39"/>
      <c r="S20" s="39"/>
    </row>
    <row r="21" spans="2:19" x14ac:dyDescent="0.25">
      <c r="B21" t="s">
        <v>10</v>
      </c>
      <c r="C21" t="s">
        <v>156</v>
      </c>
      <c r="D21" t="s">
        <v>9</v>
      </c>
      <c r="E21">
        <v>59.134499999999996</v>
      </c>
      <c r="H21" s="39"/>
      <c r="I21" s="39"/>
      <c r="J21" s="39"/>
      <c r="K21" s="39"/>
      <c r="L21" s="39"/>
      <c r="M21" s="39"/>
      <c r="O21" s="39"/>
      <c r="P21" s="39"/>
      <c r="Q21" s="39"/>
      <c r="R21" s="39"/>
      <c r="S21" s="39"/>
    </row>
    <row r="22" spans="2:19" x14ac:dyDescent="0.25">
      <c r="B22" t="s">
        <v>10</v>
      </c>
      <c r="C22" t="s">
        <v>157</v>
      </c>
      <c r="D22" t="s">
        <v>9</v>
      </c>
      <c r="E22">
        <v>25.486199999999997</v>
      </c>
      <c r="H22" s="37" t="s">
        <v>0</v>
      </c>
      <c r="I22" s="28"/>
      <c r="J22" s="28"/>
      <c r="K22" s="38"/>
      <c r="L22" s="39"/>
      <c r="M22" s="39"/>
      <c r="O22" s="29" t="s">
        <v>32</v>
      </c>
      <c r="P22" s="39"/>
      <c r="Q22" s="39"/>
      <c r="R22" s="39"/>
      <c r="S22" s="39"/>
    </row>
    <row r="23" spans="2:19" x14ac:dyDescent="0.25">
      <c r="B23" t="s">
        <v>10</v>
      </c>
      <c r="C23" t="s">
        <v>158</v>
      </c>
      <c r="D23" t="s">
        <v>9</v>
      </c>
      <c r="E23">
        <v>1.1855</v>
      </c>
      <c r="H23" s="30" t="s">
        <v>11</v>
      </c>
      <c r="I23" s="30" t="s">
        <v>12</v>
      </c>
      <c r="J23" s="30" t="s">
        <v>13</v>
      </c>
      <c r="K23" s="31" t="s">
        <v>33</v>
      </c>
      <c r="L23" s="39"/>
      <c r="M23" s="39"/>
      <c r="O23" s="33" t="s">
        <v>34</v>
      </c>
      <c r="P23" s="33" t="s">
        <v>11</v>
      </c>
      <c r="Q23" s="33" t="s">
        <v>35</v>
      </c>
      <c r="R23" s="33" t="s">
        <v>36</v>
      </c>
      <c r="S23" s="33" t="s">
        <v>37</v>
      </c>
    </row>
    <row r="24" spans="2:19" x14ac:dyDescent="0.25">
      <c r="B24" t="s">
        <v>10</v>
      </c>
      <c r="C24" t="s">
        <v>159</v>
      </c>
      <c r="D24" t="s">
        <v>9</v>
      </c>
      <c r="E24">
        <v>238.81580000000002</v>
      </c>
      <c r="H24" s="39" t="s">
        <v>150</v>
      </c>
      <c r="I24" s="39" t="str">
        <f>+J16</f>
        <v>GSL-E10</v>
      </c>
      <c r="J24" s="39" t="str">
        <f>+C8</f>
        <v>DGSL</v>
      </c>
      <c r="K24" s="39">
        <v>1</v>
      </c>
      <c r="L24" s="39"/>
      <c r="M24" s="39"/>
      <c r="O24" s="36" t="s">
        <v>48</v>
      </c>
      <c r="P24" s="39" t="str">
        <f>+H24</f>
        <v>FTE-DGSL</v>
      </c>
      <c r="Q24" s="39" t="s">
        <v>152</v>
      </c>
      <c r="R24" s="39" t="s">
        <v>9</v>
      </c>
      <c r="S24" s="39" t="s">
        <v>44</v>
      </c>
    </row>
    <row r="25" spans="2:19" x14ac:dyDescent="0.25">
      <c r="B25" t="s">
        <v>10</v>
      </c>
      <c r="C25" t="s">
        <v>160</v>
      </c>
      <c r="D25" t="s">
        <v>9</v>
      </c>
      <c r="E25">
        <v>7.3300000000000004E-2</v>
      </c>
      <c r="H25" s="39" t="s">
        <v>151</v>
      </c>
      <c r="I25" s="39" t="str">
        <f>+J18</f>
        <v>DSL-B10</v>
      </c>
      <c r="J25" s="39" t="str">
        <f>+C9</f>
        <v>DDSL</v>
      </c>
      <c r="K25" s="39">
        <v>1</v>
      </c>
      <c r="L25" s="39"/>
      <c r="M25" s="39"/>
      <c r="O25" s="39"/>
      <c r="P25" s="39" t="str">
        <f>+H25</f>
        <v>FTE-DDSL</v>
      </c>
      <c r="Q25" s="39" t="s">
        <v>153</v>
      </c>
      <c r="R25" s="39" t="s">
        <v>9</v>
      </c>
      <c r="S25" s="39" t="s">
        <v>44</v>
      </c>
    </row>
    <row r="26" spans="2:19" x14ac:dyDescent="0.25">
      <c r="H26" s="39"/>
      <c r="I26" s="39"/>
      <c r="J26" s="39"/>
      <c r="K26" s="39"/>
      <c r="L26" s="39"/>
      <c r="M26" s="39"/>
      <c r="O26" s="39"/>
      <c r="P26" s="39"/>
      <c r="Q26" s="39"/>
      <c r="R26" s="39"/>
      <c r="S26" s="39"/>
    </row>
    <row r="28" spans="2:19" x14ac:dyDescent="0.25">
      <c r="H28" s="29" t="s">
        <v>32</v>
      </c>
      <c r="I28" s="39"/>
      <c r="J28" s="39"/>
      <c r="K28" s="39"/>
      <c r="L28" s="39"/>
    </row>
    <row r="29" spans="2:19" x14ac:dyDescent="0.25">
      <c r="H29" s="33" t="s">
        <v>34</v>
      </c>
      <c r="I29" s="33" t="s">
        <v>11</v>
      </c>
      <c r="J29" s="33" t="s">
        <v>35</v>
      </c>
      <c r="K29" s="33" t="s">
        <v>36</v>
      </c>
      <c r="L29" s="33" t="s">
        <v>37</v>
      </c>
    </row>
    <row r="30" spans="2:19" x14ac:dyDescent="0.25">
      <c r="H30" t="s">
        <v>43</v>
      </c>
      <c r="I30" t="str">
        <f>+H40</f>
        <v>FTD-AGR</v>
      </c>
      <c r="J30" t="s">
        <v>187</v>
      </c>
      <c r="K30" t="s">
        <v>9</v>
      </c>
      <c r="L30" t="s">
        <v>192</v>
      </c>
    </row>
    <row r="31" spans="2:19" x14ac:dyDescent="0.25">
      <c r="I31" t="str">
        <f>+H43</f>
        <v>FTD-TER</v>
      </c>
      <c r="J31" t="s">
        <v>188</v>
      </c>
      <c r="K31" t="s">
        <v>9</v>
      </c>
      <c r="L31" t="s">
        <v>192</v>
      </c>
    </row>
    <row r="32" spans="2:19" x14ac:dyDescent="0.25">
      <c r="I32" t="str">
        <f>+H45</f>
        <v>FTD-RSD</v>
      </c>
      <c r="J32" t="s">
        <v>189</v>
      </c>
      <c r="K32" t="s">
        <v>9</v>
      </c>
      <c r="L32" t="s">
        <v>192</v>
      </c>
    </row>
    <row r="33" spans="8:20" x14ac:dyDescent="0.25">
      <c r="I33" t="str">
        <f>+H47</f>
        <v>FTD-IND</v>
      </c>
      <c r="J33" t="s">
        <v>190</v>
      </c>
      <c r="K33" t="s">
        <v>9</v>
      </c>
      <c r="L33" t="s">
        <v>192</v>
      </c>
    </row>
    <row r="34" spans="8:20" x14ac:dyDescent="0.25">
      <c r="I34" t="str">
        <f>+H55</f>
        <v>FTD-TRA</v>
      </c>
      <c r="J34" t="s">
        <v>191</v>
      </c>
      <c r="K34" t="s">
        <v>9</v>
      </c>
      <c r="L34" t="s">
        <v>192</v>
      </c>
    </row>
    <row r="38" spans="8:20" x14ac:dyDescent="0.25">
      <c r="H38" s="37" t="s">
        <v>0</v>
      </c>
    </row>
    <row r="39" spans="8:20" x14ac:dyDescent="0.25">
      <c r="H39" s="30" t="s">
        <v>11</v>
      </c>
      <c r="I39" s="30" t="s">
        <v>12</v>
      </c>
      <c r="J39" s="30" t="s">
        <v>13</v>
      </c>
      <c r="K39" s="53" t="s">
        <v>15</v>
      </c>
      <c r="L39" s="31" t="s">
        <v>33</v>
      </c>
      <c r="M39" s="30" t="s">
        <v>177</v>
      </c>
      <c r="N39" s="30" t="s">
        <v>193</v>
      </c>
      <c r="O39" s="30" t="s">
        <v>194</v>
      </c>
      <c r="P39" s="30" t="s">
        <v>195</v>
      </c>
      <c r="Q39" s="30" t="s">
        <v>196</v>
      </c>
      <c r="R39" s="30" t="s">
        <v>197</v>
      </c>
      <c r="S39" s="30" t="s">
        <v>198</v>
      </c>
      <c r="T39" s="30" t="s">
        <v>199</v>
      </c>
    </row>
    <row r="40" spans="8:20" x14ac:dyDescent="0.25">
      <c r="H40" t="s">
        <v>176</v>
      </c>
      <c r="I40" t="s">
        <v>155</v>
      </c>
      <c r="J40" t="s">
        <v>175</v>
      </c>
      <c r="K40" t="s">
        <v>183</v>
      </c>
      <c r="L40" s="22">
        <v>1</v>
      </c>
      <c r="M40" s="64">
        <v>0.70492284759636947</v>
      </c>
      <c r="N40" s="64">
        <v>0.71393822850931155</v>
      </c>
      <c r="O40" s="64">
        <v>0.71446486124964681</v>
      </c>
      <c r="P40" s="64">
        <v>0.71752787053189593</v>
      </c>
      <c r="Q40" s="64">
        <v>0.71924314150809932</v>
      </c>
      <c r="R40" s="64">
        <v>0.71947452206965223</v>
      </c>
      <c r="S40" s="64">
        <v>0.71849531385010945</v>
      </c>
      <c r="T40" s="64">
        <v>0.71650902714452402</v>
      </c>
    </row>
    <row r="41" spans="8:20" x14ac:dyDescent="0.25">
      <c r="I41" t="s">
        <v>154</v>
      </c>
      <c r="K41" t="s">
        <v>183</v>
      </c>
      <c r="L41" s="22">
        <v>1</v>
      </c>
      <c r="M41" s="64">
        <v>6.6920156894449958E-3</v>
      </c>
      <c r="N41" s="64">
        <v>7.1142331301549495E-3</v>
      </c>
      <c r="O41" s="64">
        <v>6.884185400222554E-3</v>
      </c>
      <c r="P41" s="64">
        <v>6.7217875799148548E-3</v>
      </c>
      <c r="Q41" s="64">
        <v>6.6017020910173795E-3</v>
      </c>
      <c r="R41" s="64">
        <v>6.5185070900598899E-3</v>
      </c>
      <c r="S41" s="64">
        <v>6.4624611243749045E-3</v>
      </c>
      <c r="T41" s="64">
        <v>6.4287265996042856E-3</v>
      </c>
    </row>
    <row r="42" spans="8:20" x14ac:dyDescent="0.25">
      <c r="I42" t="s">
        <v>159</v>
      </c>
      <c r="K42" t="s">
        <v>183</v>
      </c>
      <c r="L42" s="22">
        <v>1</v>
      </c>
      <c r="M42" s="64">
        <v>0.28838513671418559</v>
      </c>
      <c r="N42" s="64">
        <v>0.27894753836053338</v>
      </c>
      <c r="O42" s="64">
        <v>0.27865095335013057</v>
      </c>
      <c r="P42" s="64">
        <v>0.27575034188818925</v>
      </c>
      <c r="Q42" s="64">
        <v>0.27415515640088323</v>
      </c>
      <c r="R42" s="64">
        <v>0.2740069708402878</v>
      </c>
      <c r="S42" s="64">
        <v>0.27504222502551567</v>
      </c>
      <c r="T42" s="64">
        <v>0.27706224625587167</v>
      </c>
    </row>
    <row r="43" spans="8:20" x14ac:dyDescent="0.25">
      <c r="H43" t="s">
        <v>178</v>
      </c>
      <c r="I43" t="s">
        <v>159</v>
      </c>
      <c r="J43" t="s">
        <v>184</v>
      </c>
      <c r="K43" t="s">
        <v>183</v>
      </c>
      <c r="L43" s="22">
        <v>1</v>
      </c>
      <c r="M43" s="64">
        <v>0.94914717262718429</v>
      </c>
      <c r="N43" s="64">
        <v>0.94909397992018851</v>
      </c>
      <c r="O43" s="64">
        <v>0.94381625559454663</v>
      </c>
      <c r="P43" s="64">
        <v>0.94089342504252638</v>
      </c>
      <c r="Q43" s="64">
        <v>0.93845062398555323</v>
      </c>
      <c r="R43" s="64">
        <v>0.93558574737128919</v>
      </c>
      <c r="S43" s="64">
        <v>0.93394802666463828</v>
      </c>
      <c r="T43" s="64">
        <v>0.933269906252853</v>
      </c>
    </row>
    <row r="44" spans="8:20" x14ac:dyDescent="0.25">
      <c r="I44" t="s">
        <v>157</v>
      </c>
      <c r="K44" t="s">
        <v>183</v>
      </c>
      <c r="L44" s="22">
        <v>1</v>
      </c>
      <c r="M44" s="64">
        <v>5.0852827372815664E-2</v>
      </c>
      <c r="N44" s="64">
        <v>5.0906020079811459E-2</v>
      </c>
      <c r="O44" s="64">
        <v>5.6183744405453408E-2</v>
      </c>
      <c r="P44" s="64">
        <v>5.9106574957473554E-2</v>
      </c>
      <c r="Q44" s="64">
        <v>6.1549376014446808E-2</v>
      </c>
      <c r="R44" s="64">
        <v>6.4414252628710852E-2</v>
      </c>
      <c r="S44" s="64">
        <v>6.6051973335361724E-2</v>
      </c>
      <c r="T44" s="64">
        <v>6.6730093747146987E-2</v>
      </c>
    </row>
    <row r="45" spans="8:20" x14ac:dyDescent="0.25">
      <c r="H45" t="s">
        <v>179</v>
      </c>
      <c r="I45" t="s">
        <v>159</v>
      </c>
      <c r="J45" t="s">
        <v>185</v>
      </c>
      <c r="K45" t="s">
        <v>183</v>
      </c>
      <c r="L45" s="22">
        <v>1</v>
      </c>
      <c r="M45" s="64">
        <v>0.73862618670258562</v>
      </c>
      <c r="N45" s="64">
        <v>0.74554154285971541</v>
      </c>
      <c r="O45" s="64">
        <v>0.75129509265895111</v>
      </c>
      <c r="P45" s="64">
        <v>0.75734173890202261</v>
      </c>
      <c r="Q45" s="64">
        <v>0.76288003210832334</v>
      </c>
      <c r="R45" s="64">
        <v>0.76798679968770389</v>
      </c>
      <c r="S45" s="64">
        <v>0.77271043225491287</v>
      </c>
      <c r="T45" s="64">
        <v>0.7770943916548716</v>
      </c>
    </row>
    <row r="46" spans="8:20" x14ac:dyDescent="0.25">
      <c r="I46" t="s">
        <v>157</v>
      </c>
      <c r="K46" t="s">
        <v>183</v>
      </c>
      <c r="L46" s="22">
        <v>1</v>
      </c>
      <c r="M46" s="64">
        <v>0.26137381329741433</v>
      </c>
      <c r="N46" s="64">
        <v>0.25445845714028453</v>
      </c>
      <c r="O46" s="64">
        <v>0.24870490734104891</v>
      </c>
      <c r="P46" s="64">
        <v>0.24265826109797739</v>
      </c>
      <c r="Q46" s="64">
        <v>0.23711996789167664</v>
      </c>
      <c r="R46" s="64">
        <v>0.23201320031229605</v>
      </c>
      <c r="S46" s="64">
        <v>0.22728956774508716</v>
      </c>
      <c r="T46" s="64">
        <v>0.22290560834512835</v>
      </c>
    </row>
    <row r="47" spans="8:20" x14ac:dyDescent="0.25">
      <c r="H47" t="s">
        <v>180</v>
      </c>
      <c r="I47" t="s">
        <v>155</v>
      </c>
      <c r="J47" t="s">
        <v>186</v>
      </c>
      <c r="K47" t="s">
        <v>183</v>
      </c>
      <c r="L47" s="22">
        <v>1</v>
      </c>
      <c r="M47" s="64">
        <v>2.3815208477444158E-2</v>
      </c>
      <c r="N47" s="64">
        <v>2.2130945027794936E-2</v>
      </c>
      <c r="O47" s="64">
        <v>2.2932665713608379E-2</v>
      </c>
      <c r="P47" s="64">
        <v>2.2896265372607132E-2</v>
      </c>
      <c r="Q47" s="64">
        <v>2.2391833159756083E-2</v>
      </c>
      <c r="R47" s="64">
        <v>2.177574009314618E-2</v>
      </c>
      <c r="S47" s="64">
        <v>2.1387985767026867E-2</v>
      </c>
      <c r="T47" s="64">
        <v>2.1105475060029102E-2</v>
      </c>
    </row>
    <row r="48" spans="8:20" x14ac:dyDescent="0.25">
      <c r="I48" t="s">
        <v>154</v>
      </c>
      <c r="K48" t="s">
        <v>183</v>
      </c>
      <c r="L48" s="22">
        <v>1</v>
      </c>
      <c r="M48" s="64">
        <v>2.0733084888629265E-3</v>
      </c>
      <c r="N48" s="64">
        <v>1.605929586164299E-3</v>
      </c>
      <c r="O48" s="64">
        <v>1.6549809268611576E-3</v>
      </c>
      <c r="P48" s="64">
        <v>1.6409824262324721E-3</v>
      </c>
      <c r="Q48" s="64">
        <v>1.58464374956299E-3</v>
      </c>
      <c r="R48" s="64">
        <v>1.5202058455406398E-3</v>
      </c>
      <c r="S48" s="64">
        <v>1.4820495625786701E-3</v>
      </c>
      <c r="T48" s="64">
        <v>1.4573539790034261E-3</v>
      </c>
    </row>
    <row r="49" spans="8:20" x14ac:dyDescent="0.25">
      <c r="I49" t="s">
        <v>159</v>
      </c>
      <c r="K49" t="s">
        <v>183</v>
      </c>
      <c r="L49" s="22">
        <v>1</v>
      </c>
      <c r="M49" s="64">
        <v>0.92987932910492899</v>
      </c>
      <c r="N49" s="64">
        <v>0.93058884084826032</v>
      </c>
      <c r="O49" s="64">
        <v>0.93376663960747408</v>
      </c>
      <c r="P49" s="64">
        <v>0.93688069662246576</v>
      </c>
      <c r="Q49" s="64">
        <v>0.94004040731158889</v>
      </c>
      <c r="R49" s="64">
        <v>0.94314873307226621</v>
      </c>
      <c r="S49" s="64">
        <v>0.94608397598622218</v>
      </c>
      <c r="T49" s="64">
        <v>0.94882285301864444</v>
      </c>
    </row>
    <row r="50" spans="8:20" x14ac:dyDescent="0.25">
      <c r="I50" t="s">
        <v>156</v>
      </c>
      <c r="K50" t="s">
        <v>183</v>
      </c>
      <c r="L50" s="22">
        <v>1</v>
      </c>
      <c r="M50" s="64">
        <v>3.7747992514573081E-5</v>
      </c>
      <c r="N50" s="64">
        <v>3.9118797611694459E-5</v>
      </c>
      <c r="O50" s="64">
        <v>3.9511210407971213E-5</v>
      </c>
      <c r="P50" s="64">
        <v>3.7937124462826458E-5</v>
      </c>
      <c r="Q50" s="64">
        <v>3.6800830226729914E-5</v>
      </c>
      <c r="R50" s="64">
        <v>3.4916388678495262E-5</v>
      </c>
      <c r="S50" s="64">
        <v>3.3710306866127345E-5</v>
      </c>
      <c r="T50" s="64">
        <v>3.2563587076633333E-5</v>
      </c>
    </row>
    <row r="51" spans="8:20" x14ac:dyDescent="0.25">
      <c r="I51" t="s">
        <v>157</v>
      </c>
      <c r="K51" t="s">
        <v>183</v>
      </c>
      <c r="L51" s="22">
        <v>1</v>
      </c>
      <c r="M51" s="64">
        <v>3.934284519831379E-2</v>
      </c>
      <c r="N51" s="64">
        <v>4.1462837142268893E-2</v>
      </c>
      <c r="O51" s="64">
        <v>3.7275235091701928E-2</v>
      </c>
      <c r="P51" s="64">
        <v>3.4209600191138528E-2</v>
      </c>
      <c r="Q51" s="64">
        <v>3.1685514825214457E-2</v>
      </c>
      <c r="R51" s="64">
        <v>2.9354610843418796E-2</v>
      </c>
      <c r="S51" s="64">
        <v>2.6908650486120688E-2</v>
      </c>
      <c r="T51" s="64">
        <v>2.4527320849557291E-2</v>
      </c>
    </row>
    <row r="52" spans="8:20" x14ac:dyDescent="0.25">
      <c r="I52" t="s">
        <v>158</v>
      </c>
      <c r="K52" t="s">
        <v>183</v>
      </c>
      <c r="L52" s="22">
        <v>1</v>
      </c>
      <c r="M52" s="64">
        <v>4.1598287751059542E-3</v>
      </c>
      <c r="N52" s="64">
        <v>3.4764257772287419E-3</v>
      </c>
      <c r="O52" s="64">
        <v>3.6098878600010062E-3</v>
      </c>
      <c r="P52" s="64">
        <v>3.6177487626040034E-3</v>
      </c>
      <c r="Q52" s="64">
        <v>3.5682084987837324E-3</v>
      </c>
      <c r="R52" s="64">
        <v>3.5017109030452461E-3</v>
      </c>
      <c r="S52" s="64">
        <v>3.4559084235435194E-3</v>
      </c>
      <c r="T52" s="64">
        <v>3.4159736672684702E-3</v>
      </c>
    </row>
    <row r="53" spans="8:20" x14ac:dyDescent="0.25">
      <c r="I53" t="s">
        <v>160</v>
      </c>
      <c r="K53" t="s">
        <v>183</v>
      </c>
      <c r="L53" s="22">
        <v>1</v>
      </c>
      <c r="M53" s="64">
        <v>6.9173196282955177E-4</v>
      </c>
      <c r="N53" s="64">
        <v>6.9590282067119613E-4</v>
      </c>
      <c r="O53" s="64">
        <v>7.2107958994547454E-4</v>
      </c>
      <c r="P53" s="64">
        <v>7.1676950048914668E-4</v>
      </c>
      <c r="Q53" s="64">
        <v>6.9259162486705697E-4</v>
      </c>
      <c r="R53" s="64">
        <v>6.6408285390445808E-4</v>
      </c>
      <c r="S53" s="64">
        <v>6.4771946764201826E-4</v>
      </c>
      <c r="T53" s="64">
        <v>6.3845983842054856E-4</v>
      </c>
    </row>
    <row r="54" spans="8:20" x14ac:dyDescent="0.25">
      <c r="I54" t="s">
        <v>181</v>
      </c>
      <c r="K54" t="s">
        <v>183</v>
      </c>
      <c r="L54" s="22">
        <v>1</v>
      </c>
      <c r="M54" s="64">
        <v>0</v>
      </c>
      <c r="N54" s="64">
        <v>0</v>
      </c>
      <c r="O54" s="64">
        <v>0</v>
      </c>
      <c r="P54" s="64">
        <v>0</v>
      </c>
      <c r="Q54" s="64">
        <v>0</v>
      </c>
      <c r="R54" s="64">
        <v>0</v>
      </c>
      <c r="S54" s="64">
        <v>0</v>
      </c>
      <c r="T54" s="64">
        <v>0</v>
      </c>
    </row>
    <row r="55" spans="8:20" x14ac:dyDescent="0.25">
      <c r="H55" t="s">
        <v>173</v>
      </c>
      <c r="I55" t="s">
        <v>155</v>
      </c>
      <c r="J55" t="s">
        <v>174</v>
      </c>
      <c r="K55" t="s">
        <v>183</v>
      </c>
      <c r="L55" s="22">
        <v>1</v>
      </c>
      <c r="M55" s="64">
        <v>0.42556332971371874</v>
      </c>
      <c r="N55" s="64">
        <v>0.42885227003017673</v>
      </c>
      <c r="O55" s="64">
        <v>0.4301288355256343</v>
      </c>
      <c r="P55" s="64">
        <v>0.42782773669978968</v>
      </c>
      <c r="Q55" s="64">
        <v>0.41668817229295235</v>
      </c>
      <c r="R55" s="64">
        <v>0.39409044952974615</v>
      </c>
      <c r="S55" s="64">
        <v>0.36101605214575999</v>
      </c>
      <c r="T55" s="64">
        <v>0.32619321607544083</v>
      </c>
    </row>
    <row r="56" spans="8:20" x14ac:dyDescent="0.25">
      <c r="I56" t="s">
        <v>154</v>
      </c>
      <c r="K56" t="s">
        <v>183</v>
      </c>
      <c r="L56" s="22">
        <v>1</v>
      </c>
      <c r="M56" s="64">
        <v>0.43290649023408723</v>
      </c>
      <c r="N56" s="64">
        <v>0.43334520055606424</v>
      </c>
      <c r="O56" s="64">
        <v>0.42676689042599353</v>
      </c>
      <c r="P56" s="64">
        <v>0.41280956616074077</v>
      </c>
      <c r="Q56" s="64">
        <v>0.39470185013541281</v>
      </c>
      <c r="R56" s="64">
        <v>0.37375110178859372</v>
      </c>
      <c r="S56" s="64">
        <v>0.35412901955996318</v>
      </c>
      <c r="T56" s="64">
        <v>0.33610432900293752</v>
      </c>
    </row>
    <row r="57" spans="8:20" x14ac:dyDescent="0.25">
      <c r="I57" t="s">
        <v>159</v>
      </c>
      <c r="K57" t="s">
        <v>183</v>
      </c>
      <c r="L57" s="22">
        <v>1</v>
      </c>
      <c r="M57" s="64">
        <v>3.638539169699493E-2</v>
      </c>
      <c r="N57" s="64">
        <v>3.4195910894110469E-2</v>
      </c>
      <c r="O57" s="64">
        <v>2.7821777272638556E-2</v>
      </c>
      <c r="P57" s="64">
        <v>2.934035639254148E-2</v>
      </c>
      <c r="Q57" s="64">
        <v>4.0087103729669921E-2</v>
      </c>
      <c r="R57" s="64">
        <v>6.3024887052906611E-2</v>
      </c>
      <c r="S57" s="64">
        <v>9.4953571196556966E-2</v>
      </c>
      <c r="T57" s="64">
        <v>0.1300448131911226</v>
      </c>
    </row>
    <row r="58" spans="8:20" x14ac:dyDescent="0.25">
      <c r="I58" t="s">
        <v>156</v>
      </c>
      <c r="K58" t="s">
        <v>183</v>
      </c>
      <c r="L58" s="22">
        <v>1</v>
      </c>
      <c r="M58" s="64">
        <v>0.10288236971605716</v>
      </c>
      <c r="N58" s="64">
        <v>0.1011779066219103</v>
      </c>
      <c r="O58" s="64">
        <v>0.11262576139978951</v>
      </c>
      <c r="P58" s="64">
        <v>0.12700802912736228</v>
      </c>
      <c r="Q58" s="64">
        <v>0.14454567570501695</v>
      </c>
      <c r="R58" s="64">
        <v>0.16327899835227158</v>
      </c>
      <c r="S58" s="64">
        <v>0.18201419157065585</v>
      </c>
      <c r="T58" s="64">
        <v>0.19787361201483947</v>
      </c>
    </row>
    <row r="59" spans="8:20" x14ac:dyDescent="0.25">
      <c r="I59" t="s">
        <v>157</v>
      </c>
      <c r="K59" t="s">
        <v>183</v>
      </c>
      <c r="L59" s="22">
        <v>1</v>
      </c>
      <c r="M59" s="64">
        <v>5.4111527860738156E-5</v>
      </c>
      <c r="N59" s="64">
        <v>5.1707184755704752E-5</v>
      </c>
      <c r="O59" s="64">
        <v>5.5852249779668886E-5</v>
      </c>
      <c r="P59" s="64">
        <v>1.2206842866928591E-4</v>
      </c>
      <c r="Q59" s="64">
        <v>7.216381291188117E-4</v>
      </c>
      <c r="R59" s="64">
        <v>2.2095540563750854E-3</v>
      </c>
      <c r="S59" s="64">
        <v>3.8226339316975969E-3</v>
      </c>
      <c r="T59" s="64">
        <v>5.3272777283629074E-3</v>
      </c>
    </row>
    <row r="60" spans="8:20" x14ac:dyDescent="0.25">
      <c r="I60" t="s">
        <v>158</v>
      </c>
      <c r="K60" t="s">
        <v>183</v>
      </c>
      <c r="L60" s="22">
        <v>1</v>
      </c>
      <c r="M60" s="64">
        <v>1.2957188037907301E-3</v>
      </c>
      <c r="N60" s="64">
        <v>1.4795036110263455E-3</v>
      </c>
      <c r="O60" s="64">
        <v>1.6018485292991595E-3</v>
      </c>
      <c r="P60" s="64">
        <v>1.7656822825739534E-3</v>
      </c>
      <c r="Q60" s="64">
        <v>1.9734108574841298E-3</v>
      </c>
      <c r="R60" s="64">
        <v>2.1965936880489674E-3</v>
      </c>
      <c r="S60" s="64">
        <v>2.4499520724434688E-3</v>
      </c>
      <c r="T60" s="64">
        <v>2.7014653486442395E-3</v>
      </c>
    </row>
    <row r="61" spans="8:20" x14ac:dyDescent="0.25">
      <c r="I61" t="s">
        <v>181</v>
      </c>
      <c r="K61" t="s">
        <v>183</v>
      </c>
      <c r="L61" s="22">
        <v>1</v>
      </c>
      <c r="M61" s="64">
        <v>0</v>
      </c>
      <c r="N61" s="64">
        <v>0</v>
      </c>
      <c r="O61" s="64">
        <v>0</v>
      </c>
      <c r="P61" s="64">
        <v>0</v>
      </c>
      <c r="Q61" s="64">
        <v>0</v>
      </c>
      <c r="R61" s="64">
        <v>0</v>
      </c>
      <c r="S61" s="64">
        <v>0</v>
      </c>
      <c r="T61" s="64">
        <v>0</v>
      </c>
    </row>
    <row r="65" spans="8:18" x14ac:dyDescent="0.25">
      <c r="H65" s="54" t="s">
        <v>0</v>
      </c>
      <c r="J65" s="54"/>
      <c r="K65" s="55"/>
    </row>
    <row r="66" spans="8:18" x14ac:dyDescent="0.25">
      <c r="H66" s="56" t="s">
        <v>1</v>
      </c>
      <c r="I66" s="56" t="s">
        <v>2</v>
      </c>
      <c r="J66" s="56" t="s">
        <v>3</v>
      </c>
      <c r="K66" s="57">
        <v>2019</v>
      </c>
      <c r="L66" s="57">
        <v>2020</v>
      </c>
      <c r="M66" s="57">
        <v>2025</v>
      </c>
      <c r="N66" s="57">
        <v>2030</v>
      </c>
      <c r="O66" s="57">
        <v>2035</v>
      </c>
      <c r="P66" s="57">
        <v>2040</v>
      </c>
      <c r="Q66" s="57">
        <v>2045</v>
      </c>
      <c r="R66" s="57">
        <v>2050</v>
      </c>
    </row>
    <row r="67" spans="8:18" x14ac:dyDescent="0.25">
      <c r="H67" t="s">
        <v>10</v>
      </c>
      <c r="I67" t="str" cm="1">
        <f t="array" ref="I67:I71">+_xlfn.ANCHORARRAY(Com!Z30)</f>
        <v>DAGR</v>
      </c>
      <c r="J67" t="s">
        <v>9</v>
      </c>
      <c r="K67" s="65">
        <v>31.6646</v>
      </c>
      <c r="L67" s="66">
        <v>27.873699999999999</v>
      </c>
      <c r="M67" s="66">
        <v>34.688200000000002</v>
      </c>
      <c r="N67" s="66">
        <v>41.387799999999999</v>
      </c>
      <c r="O67" s="66">
        <v>48.775300000000001</v>
      </c>
      <c r="P67" s="66">
        <v>57.037600000000005</v>
      </c>
      <c r="Q67" s="66">
        <v>66.4298</v>
      </c>
      <c r="R67" s="66">
        <v>76.873699999999999</v>
      </c>
    </row>
    <row r="68" spans="8:18" x14ac:dyDescent="0.25">
      <c r="H68" t="s">
        <v>10</v>
      </c>
      <c r="I68" t="str">
        <v>DTER</v>
      </c>
      <c r="J68" s="55" t="s">
        <v>9</v>
      </c>
      <c r="K68" s="66">
        <v>62.181400000000004</v>
      </c>
      <c r="L68" s="66">
        <v>54.353099999999998</v>
      </c>
      <c r="M68" s="66">
        <v>60.013800000000003</v>
      </c>
      <c r="N68" s="66">
        <v>67.605000000000004</v>
      </c>
      <c r="O68" s="66">
        <v>74.424799999999991</v>
      </c>
      <c r="P68" s="66">
        <v>80.742999999999995</v>
      </c>
      <c r="Q68" s="66">
        <v>90.7119</v>
      </c>
      <c r="R68" s="66">
        <v>104.0565</v>
      </c>
    </row>
    <row r="69" spans="8:18" x14ac:dyDescent="0.25">
      <c r="H69" s="55" t="s">
        <v>10</v>
      </c>
      <c r="I69" s="55" t="str">
        <v>DRSD</v>
      </c>
      <c r="J69" s="55" t="s">
        <v>9</v>
      </c>
      <c r="K69" s="66">
        <v>69.341300000000004</v>
      </c>
      <c r="L69" s="66">
        <v>71.078400000000002</v>
      </c>
      <c r="M69" s="66">
        <v>80.650599999999997</v>
      </c>
      <c r="N69" s="66">
        <v>89.464500000000001</v>
      </c>
      <c r="O69" s="66">
        <v>94.679500000000004</v>
      </c>
      <c r="P69" s="66">
        <v>98.240100000000012</v>
      </c>
      <c r="Q69" s="66">
        <v>103.37649999999999</v>
      </c>
      <c r="R69" s="66">
        <v>109.43870000000001</v>
      </c>
    </row>
    <row r="70" spans="8:18" x14ac:dyDescent="0.25">
      <c r="H70" t="s">
        <v>10</v>
      </c>
      <c r="I70" t="str">
        <v>DIND</v>
      </c>
      <c r="J70" s="55" t="s">
        <v>9</v>
      </c>
      <c r="K70" s="66">
        <v>105.9659</v>
      </c>
      <c r="L70" s="66">
        <v>97.14</v>
      </c>
      <c r="M70" s="66">
        <v>111.3608</v>
      </c>
      <c r="N70" s="66">
        <v>123.88920000000002</v>
      </c>
      <c r="O70" s="66">
        <v>135.8665</v>
      </c>
      <c r="P70" s="66">
        <v>148.9272</v>
      </c>
      <c r="Q70" s="66">
        <v>166.12129999999999</v>
      </c>
      <c r="R70" s="66">
        <v>187.32580000000002</v>
      </c>
    </row>
    <row r="71" spans="8:18" x14ac:dyDescent="0.25">
      <c r="H71" t="s">
        <v>10</v>
      </c>
      <c r="I71" t="str">
        <v>DTRA</v>
      </c>
      <c r="J71" s="55" t="s">
        <v>9</v>
      </c>
      <c r="K71" s="65">
        <v>574.73889999999994</v>
      </c>
      <c r="L71" s="66">
        <v>589.8599999999999</v>
      </c>
      <c r="M71" s="66">
        <v>666.04299999999989</v>
      </c>
      <c r="N71" s="66">
        <v>719.26869999999997</v>
      </c>
      <c r="O71" s="66">
        <v>757.1662</v>
      </c>
      <c r="P71" s="66">
        <v>794.73050000000012</v>
      </c>
      <c r="Q71" s="66">
        <v>829.68970000000013</v>
      </c>
      <c r="R71" s="66">
        <v>871.08279999999991</v>
      </c>
    </row>
    <row r="72" spans="8:18" x14ac:dyDescent="0.25">
      <c r="K72" s="67"/>
      <c r="L72" s="67"/>
      <c r="M72" s="67"/>
      <c r="N72" s="67"/>
      <c r="O72" s="67"/>
      <c r="P72" s="67"/>
      <c r="Q72" s="67"/>
      <c r="R72" s="67"/>
    </row>
    <row r="73" spans="8:18" x14ac:dyDescent="0.25">
      <c r="K73" s="5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36E9-D7C2-4376-8388-EADC71BAF303}">
  <dimension ref="A1:AU1"/>
  <sheetViews>
    <sheetView workbookViewId="0">
      <selection activeCell="B2" sqref="B2"/>
    </sheetView>
  </sheetViews>
  <sheetFormatPr baseColWidth="10" defaultRowHeight="15" x14ac:dyDescent="0.25"/>
  <cols>
    <col min="1" max="47" width="11.42578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</vt:lpstr>
      <vt:lpstr>Proc</vt:lpstr>
      <vt:lpstr>1. EXP_IMP</vt:lpstr>
      <vt:lpstr>1. DEM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2022-11-02T22:15:40Z</dcterms:modified>
</cp:coreProperties>
</file>