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bRES_TMPL\"/>
    </mc:Choice>
  </mc:AlternateContent>
  <xr:revisionPtr revIDLastSave="0" documentId="13_ncr:1_{0A35D70D-E824-461B-84D9-145428C837B8}" xr6:coauthVersionLast="47" xr6:coauthVersionMax="47" xr10:uidLastSave="{00000000-0000-0000-0000-000000000000}"/>
  <bookViews>
    <workbookView xWindow="-108" yWindow="-108" windowWidth="23256" windowHeight="12576" xr2:uid="{FC596A1D-735D-47D8-8E25-30449B5B17D4}"/>
  </bookViews>
  <sheets>
    <sheet name="6. Reservas" sheetId="1" r:id="rId1"/>
    <sheet name="Probables Gas" sheetId="2" r:id="rId2"/>
    <sheet name="Posibles Gas" sheetId="3" r:id="rId3"/>
    <sheet name="Posibles" sheetId="4" r:id="rId4"/>
  </sheets>
  <externalReferences>
    <externalReference r:id="rId5"/>
    <externalReference r:id="rId6"/>
    <externalReference r:id="rId7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5" i="4" l="1"/>
  <c r="R65" i="4" s="1"/>
  <c r="P64" i="4"/>
  <c r="R64" i="4" s="1"/>
  <c r="P63" i="4"/>
  <c r="R63" i="4" s="1"/>
  <c r="P62" i="4"/>
  <c r="R62" i="4" s="1"/>
  <c r="P61" i="4"/>
  <c r="R61" i="4" s="1"/>
  <c r="P60" i="4"/>
  <c r="R60" i="4" s="1"/>
  <c r="P59" i="4"/>
  <c r="R59" i="4" s="1"/>
  <c r="N60" i="4"/>
  <c r="N61" i="4"/>
  <c r="N62" i="4"/>
  <c r="N63" i="4"/>
  <c r="N64" i="4"/>
  <c r="N65" i="4"/>
  <c r="N59" i="4"/>
  <c r="L60" i="4" l="1"/>
  <c r="L61" i="4"/>
  <c r="L62" i="4"/>
  <c r="L63" i="4"/>
  <c r="L64" i="4"/>
  <c r="L65" i="4"/>
  <c r="L59" i="4"/>
  <c r="K60" i="4"/>
  <c r="K61" i="4"/>
  <c r="K62" i="4"/>
  <c r="K63" i="4"/>
  <c r="K64" i="4"/>
  <c r="K65" i="4"/>
  <c r="K59" i="4"/>
  <c r="N143" i="4"/>
  <c r="N129" i="4"/>
  <c r="N115" i="4"/>
  <c r="N101" i="4"/>
  <c r="N87" i="4"/>
  <c r="N73" i="4"/>
  <c r="C59" i="4"/>
  <c r="F38" i="4"/>
  <c r="F39" i="4"/>
  <c r="F40" i="4"/>
  <c r="F41" i="4"/>
  <c r="F42" i="4"/>
  <c r="F43" i="4"/>
  <c r="F37" i="4"/>
  <c r="F30" i="4"/>
  <c r="F29" i="4"/>
  <c r="F28" i="4"/>
  <c r="F27" i="4"/>
  <c r="F26" i="4"/>
  <c r="F25" i="4"/>
  <c r="F24" i="4"/>
  <c r="N10" i="4"/>
  <c r="N20" i="4"/>
  <c r="K20" i="4"/>
  <c r="K19" i="4"/>
  <c r="L21" i="2"/>
  <c r="L21" i="3"/>
  <c r="K21" i="3"/>
  <c r="C24" i="4" a="1"/>
  <c r="C24" i="4" s="1"/>
  <c r="C37" i="4" l="1"/>
  <c r="C143" i="4"/>
  <c r="C129" i="4"/>
  <c r="C115" i="4"/>
  <c r="C101" i="4"/>
  <c r="C87" i="4"/>
  <c r="C73" i="4"/>
  <c r="C38" i="4"/>
  <c r="C39" i="4"/>
  <c r="C40" i="4"/>
  <c r="C41" i="4"/>
  <c r="C42" i="4"/>
  <c r="C43" i="4"/>
  <c r="N14" i="4" l="1"/>
  <c r="K21" i="4"/>
  <c r="K17" i="4"/>
  <c r="J17" i="4"/>
  <c r="T14" i="2"/>
  <c r="U14" i="2"/>
  <c r="T15" i="2"/>
  <c r="U15" i="2"/>
  <c r="X15" i="2" s="1"/>
  <c r="T16" i="2"/>
  <c r="W16" i="2" s="1"/>
  <c r="U16" i="2"/>
  <c r="X16" i="2" s="1"/>
  <c r="W15" i="2"/>
  <c r="Y14" i="2"/>
  <c r="F19" i="4"/>
  <c r="E24" i="4" a="1"/>
  <c r="E24" i="4" s="1"/>
  <c r="D24" i="4" a="1"/>
  <c r="D24" i="4" s="1"/>
  <c r="L11" i="4"/>
  <c r="L12" i="4"/>
  <c r="L13" i="4"/>
  <c r="L14" i="4"/>
  <c r="L15" i="4"/>
  <c r="L16" i="4"/>
  <c r="L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M21" i="3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N11" i="4" l="1"/>
  <c r="F32" i="4"/>
  <c r="N12" i="4"/>
  <c r="N13" i="4"/>
  <c r="N16" i="4"/>
  <c r="N15" i="4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R58" i="1" s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R54" i="1" l="1"/>
  <c r="S54" i="1" s="1"/>
  <c r="Y70" i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<sst xmlns="http://schemas.openxmlformats.org/spreadsheetml/2006/main" count="575" uniqueCount="198">
  <si>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</si>
  <si>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</si>
  <si>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</si>
  <si>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</si>
  <si>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</si>
  <si>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</si>
  <si>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</si>
  <si>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</si>
  <si>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</si>
  <si>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</si>
  <si>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</si>
  <si>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</si>
  <si>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</si>
  <si>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</si>
  <si>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</si>
  <si>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</si>
  <si>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</si>
  <si>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</si>
  <si>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</si>
  <si>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</si>
  <si>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</si>
  <si>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</si>
  <si>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</si>
  <si>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</si>
  <si>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</si>
  <si>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</si>
  <si>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</si>
  <si>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</si>
  <si>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</si>
  <si>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</si>
  <si>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</si>
  <si>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</si>
  <si>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</si>
  <si>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</si>
  <si>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</si>
  <si>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</si>
  <si>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</si>
  <si>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</si>
  <si>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</si>
  <si>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</si>
  <si>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</si>
  <si>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</si>
  <si>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</si>
  <si>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</si>
  <si>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</si>
  <si>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</si>
  <si>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</si>
  <si>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</si>
  <si>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</si>
  <si>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</si>
  <si>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</si>
  <si>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</si>
  <si>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</si>
  <si>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</si>
  <si>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</si>
  <si>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</si>
  <si>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</si>
  <si>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</si>
  <si>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</si>
  <si>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</si>
  <si>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</si>
  <si>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</si>
  <si>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</si>
  <si>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</si>
  <si>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</si>
  <si>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</si>
  <si>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</si>
  <si>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</si>
  <si>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</si>
  <si>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</si>
  <si>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</si>
  <si>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</si>
  <si>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</si>
  <si>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</si>
  <si>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</si>
  <si>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</si>
  <si>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</si>
  <si>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</si>
  <si>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</si>
  <si>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</si>
  <si>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</si>
  <si>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</si>
  <si>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</si>
  <si>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</si>
  <si>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</si>
  <si>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</si>
  <si>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</si>
  <si>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</si>
  <si>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</si>
  <si>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</si>
  <si>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</si>
  <si>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</si>
  <si>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</si>
  <si>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</si>
  <si>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</si>
  <si>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</si>
  <si>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</si>
  <si>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</si>
  <si>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</si>
  <si>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</si>
  <si>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</si>
  <si>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</si>
  <si>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</si>
  <si>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</si>
  <si>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</si>
  <si>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</si>
  <si>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</si>
  <si>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</si>
  <si>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</si>
  <si>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</si>
  <si>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</si>
  <si>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</si>
  <si>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</si>
  <si>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</si>
  <si>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</si>
  <si>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</si>
  <si>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</si>
  <si>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</si>
  <si>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</si>
  <si>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</si>
  <si>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</si>
  <si>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</si>
  <si>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</si>
  <si>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</si>
  <si>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</si>
  <si>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</si>
  <si>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</si>
  <si>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</si>
  <si>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</si>
  <si>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</si>
  <si>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</si>
  <si>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</si>
  <si>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</si>
  <si>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</si>
  <si>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</si>
  <si>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</si>
  <si>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</si>
  <si>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</si>
  <si>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</si>
  <si>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</si>
  <si>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</si>
  <si>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</si>
  <si>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</si>
  <si>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</si>
  <si>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</si>
  <si>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</si>
  <si>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</si>
  <si>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</si>
  <si>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</si>
  <si>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</si>
  <si>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</si>
  <si>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</si>
  <si>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</si>
  <si>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</si>
  <si>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</si>
  <si>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</si>
  <si>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</si>
  <si>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</si>
  <si>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</si>
  <si>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</si>
  <si>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</t>
  </si>
  <si>
    <t>Pja</t>
  </si>
  <si>
    <t>ACT_BND</t>
  </si>
  <si>
    <t>Attribute</t>
  </si>
  <si>
    <t>Year</t>
  </si>
  <si>
    <t>MIN-P3-CAM1</t>
  </si>
  <si>
    <t>MIN-P3-CAM2</t>
  </si>
  <si>
    <t>MIN-P3-CAM3</t>
  </si>
  <si>
    <t>MIN-P3-CAM4</t>
  </si>
  <si>
    <t>MIN-P3-CAM5</t>
  </si>
  <si>
    <t>MIN-P3-CAM6</t>
  </si>
  <si>
    <t>MIN-P3-CAM7</t>
  </si>
  <si>
    <t>Reservas Posibles del CAM1</t>
  </si>
  <si>
    <t>Reservas Posibles del CAM2</t>
  </si>
  <si>
    <t>Reservas Posibles del CAM3</t>
  </si>
  <si>
    <t>Reservas Posibles del CAM4</t>
  </si>
  <si>
    <t>Reservas Posibles del CAM5</t>
  </si>
  <si>
    <t>Reservas Posibles del CAM6</t>
  </si>
  <si>
    <t>Reservas Posibles del CAM7</t>
  </si>
  <si>
    <t>Posibles GAS</t>
  </si>
  <si>
    <t>Table Name:</t>
  </si>
  <si>
    <t>Unsaved_122354</t>
  </si>
  <si>
    <t>Process</t>
  </si>
  <si>
    <t>Commodity</t>
  </si>
  <si>
    <t>Scenario</t>
  </si>
  <si>
    <t>VAR_Act</t>
  </si>
  <si>
    <t>PROF-CAM1</t>
  </si>
  <si>
    <t>reservas_aumentoprod</t>
  </si>
  <si>
    <t>reservasp3_aumento</t>
  </si>
  <si>
    <t>PROF-CAM2</t>
  </si>
  <si>
    <t>PROF-CAM3</t>
  </si>
  <si>
    <t>PROF-CAM4</t>
  </si>
  <si>
    <t>PROF-CAM5</t>
  </si>
  <si>
    <t>PROF-CAM6</t>
  </si>
  <si>
    <t>PROF-CAM7</t>
  </si>
  <si>
    <t>Total producido</t>
  </si>
  <si>
    <t>BAU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</si>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</sst>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E+00"/>
    <numFmt numFmtId="167" formatCode="_-* #,##0.0_-;\-* #,##0.0_-;_-* &quot;-&quot;??_-;_-@_-"/>
    <numFmt numFmtId="168" formatCode="_-* #,##0_-;\-* #,##0_-;_-* &quot;-&quot;??_-;_-@_-"/>
    <numFmt numFmtId="169" formatCode="0.000000"/>
    <numFmt numFmtId="170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6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7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8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9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5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70" fontId="19" fillId="0" borderId="0" xfId="4" applyNumberFormat="1" applyFont="1"/>
    <xf numFmtId="0" fontId="20" fillId="0" borderId="0" xfId="0" applyFont="1"/>
    <xf numFmtId="170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21</xdr:row>
      <xdr:rowOff>85725</xdr:rowOff>
    </xdr:from>
    <xdr:to>
      <xdr:col>11</xdr:col>
      <xdr:colOff>485895</xdr:colOff>
      <xdr:row>34</xdr:row>
      <xdr:rowOff>76544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6392F1-C569-AC77-8ACD-7C0E63F7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4238625"/>
          <a:ext cx="857370" cy="24673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abSelected="1" topLeftCell="I7" zoomScaleNormal="100" workbookViewId="0">
      <selection activeCell="L17" sqref="L17"/>
    </sheetView>
  </sheetViews>
  <sheetFormatPr baseColWidth="10" defaultRowHeight="14.4" x14ac:dyDescent="0.3"/>
  <cols>
    <col min="8" max="9" width="16.33203125" customWidth="1"/>
    <col min="10" max="10" width="34.5546875" customWidth="1"/>
    <col min="11" max="11" width="16.33203125" customWidth="1"/>
    <col min="12" max="12" width="17" customWidth="1"/>
    <col min="13" max="13" width="19.109375" customWidth="1"/>
    <col min="14" max="14" width="15.33203125" customWidth="1"/>
    <col min="15" max="15" width="19.109375" customWidth="1"/>
    <col min="18" max="18" width="15.33203125" customWidth="1"/>
    <col min="19" max="19" width="10.5546875" customWidth="1"/>
    <col min="20" max="20" width="11.88671875" bestFit="1" customWidth="1"/>
  </cols>
  <sheetData>
    <row r="3" spans="2:21" x14ac:dyDescent="0.3">
      <c r="J3" s="108" t="s">
        <v>48</v>
      </c>
      <c r="K3" s="109"/>
      <c r="L3" s="110"/>
      <c r="M3" s="108" t="s">
        <v>48</v>
      </c>
      <c r="N3" s="109"/>
      <c r="O3" s="110"/>
    </row>
    <row r="4" spans="2:21" x14ac:dyDescent="0.3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3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3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3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3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3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3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3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3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3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3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3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3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3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3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3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3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3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3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3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3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3">
      <c r="X25" t="s">
        <v>59</v>
      </c>
      <c r="Y25">
        <v>1816</v>
      </c>
      <c r="Z25">
        <v>2039</v>
      </c>
      <c r="AE25">
        <v>1000</v>
      </c>
    </row>
    <row r="26" spans="2:32" x14ac:dyDescent="0.3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3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3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3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3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3">
      <c r="X31" t="s">
        <v>59</v>
      </c>
      <c r="Y31">
        <v>2949</v>
      </c>
      <c r="Z31">
        <v>3164</v>
      </c>
    </row>
    <row r="32" spans="2:32" x14ac:dyDescent="0.3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3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3">
      <c r="R54" s="17" t="e">
        <f>+R57/(R57+S57)</f>
        <v>#DIV/0!</v>
      </c>
      <c r="S54" s="18" t="e">
        <f>100%-R54</f>
        <v>#DIV/0!</v>
      </c>
    </row>
    <row r="55" spans="10:25" x14ac:dyDescent="0.3">
      <c r="Q55" s="1"/>
      <c r="R55" s="19" t="s">
        <v>18</v>
      </c>
      <c r="S55" s="19"/>
    </row>
    <row r="56" spans="10:25" x14ac:dyDescent="0.3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3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3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3">
      <c r="Q62" t="s">
        <v>26</v>
      </c>
      <c r="V62" t="s">
        <v>27</v>
      </c>
    </row>
    <row r="63" spans="10:25" x14ac:dyDescent="0.3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3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3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3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3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3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3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3">
      <c r="J71" t="s">
        <v>44</v>
      </c>
      <c r="K71">
        <f>60.26+97.48</f>
        <v>157.74</v>
      </c>
    </row>
    <row r="72" spans="10:25" x14ac:dyDescent="0.3">
      <c r="J72" t="s">
        <v>45</v>
      </c>
      <c r="K72">
        <v>284</v>
      </c>
    </row>
    <row r="73" spans="10:25" x14ac:dyDescent="0.3">
      <c r="J73" t="s">
        <v>46</v>
      </c>
      <c r="K73">
        <v>7.45</v>
      </c>
    </row>
    <row r="75" spans="10:25" x14ac:dyDescent="0.3">
      <c r="K75">
        <f>+K71+K70</f>
        <v>1019.86</v>
      </c>
      <c r="T75" s="22"/>
    </row>
    <row r="76" spans="10:25" x14ac:dyDescent="0.3">
      <c r="T76" s="22"/>
    </row>
    <row r="77" spans="10:25" x14ac:dyDescent="0.3">
      <c r="T77" s="22"/>
    </row>
    <row r="78" spans="10:25" x14ac:dyDescent="0.3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3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topLeftCell="A7" zoomScale="85" zoomScaleNormal="85" workbookViewId="0">
      <selection activeCell="K21" sqref="K21"/>
    </sheetView>
  </sheetViews>
  <sheetFormatPr baseColWidth="10" defaultRowHeight="14.4" x14ac:dyDescent="0.3"/>
  <cols>
    <col min="2" max="2" width="26.5546875" customWidth="1"/>
    <col min="3" max="3" width="12" bestFit="1" customWidth="1"/>
    <col min="8" max="8" width="18.88671875" customWidth="1"/>
    <col min="15" max="15" width="15.88671875" customWidth="1"/>
  </cols>
  <sheetData>
    <row r="4" spans="1:25" x14ac:dyDescent="0.3">
      <c r="C4" s="1" t="s">
        <v>75</v>
      </c>
      <c r="D4" s="1" t="s">
        <v>76</v>
      </c>
    </row>
    <row r="5" spans="1:25" x14ac:dyDescent="0.3">
      <c r="C5" s="1"/>
      <c r="D5" s="1" t="s">
        <v>77</v>
      </c>
    </row>
    <row r="6" spans="1:25" x14ac:dyDescent="0.3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3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3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3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3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3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3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3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3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3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3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3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3">
      <c r="A18" s="13" t="s">
        <v>103</v>
      </c>
      <c r="P18" s="41"/>
      <c r="Q18" s="41"/>
    </row>
    <row r="19" spans="1:17" ht="18" x14ac:dyDescent="0.35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3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6" x14ac:dyDescent="0.3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6" x14ac:dyDescent="0.3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3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3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3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6" x14ac:dyDescent="0.3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6" x14ac:dyDescent="0.3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3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3">
      <c r="K29" s="38"/>
    </row>
    <row r="30" spans="1:17" x14ac:dyDescent="0.3">
      <c r="K30" s="38"/>
    </row>
    <row r="37" spans="8:23" x14ac:dyDescent="0.3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3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3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3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3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3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3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3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3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3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" x14ac:dyDescent="0.3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3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3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3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3">
      <c r="R51" s="84"/>
      <c r="S51" s="84"/>
      <c r="T51" s="22"/>
      <c r="U51" s="22"/>
      <c r="V51" s="86">
        <v>34.54842039201656</v>
      </c>
      <c r="W51" s="22"/>
    </row>
    <row r="52" spans="1:24" x14ac:dyDescent="0.3">
      <c r="R52" s="84"/>
      <c r="S52" s="84"/>
      <c r="T52" s="22"/>
      <c r="U52" s="22"/>
      <c r="V52" s="86">
        <v>1027.9533241655267</v>
      </c>
      <c r="W52" s="22"/>
    </row>
    <row r="53" spans="1:24" x14ac:dyDescent="0.3">
      <c r="R53" s="84"/>
      <c r="S53" s="84"/>
      <c r="T53" s="22"/>
      <c r="U53" s="22"/>
      <c r="V53" s="86">
        <v>269.39977011015941</v>
      </c>
      <c r="W53" s="22"/>
    </row>
    <row r="54" spans="1:24" x14ac:dyDescent="0.3">
      <c r="R54" s="84"/>
      <c r="S54" s="84"/>
      <c r="T54" s="22"/>
      <c r="U54" s="22"/>
      <c r="V54" s="86">
        <v>0.85610621750016469</v>
      </c>
      <c r="W54" s="22"/>
    </row>
    <row r="55" spans="1:24" x14ac:dyDescent="0.3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3">
      <c r="W56" s="11"/>
    </row>
    <row r="58" spans="1:24" x14ac:dyDescent="0.3">
      <c r="A58" s="22"/>
      <c r="B58" s="22"/>
      <c r="C58" s="22"/>
      <c r="D58" s="22"/>
    </row>
    <row r="59" spans="1:24" x14ac:dyDescent="0.3">
      <c r="A59" s="22"/>
      <c r="B59" s="22"/>
      <c r="C59" s="22"/>
      <c r="D59" s="22"/>
    </row>
    <row r="60" spans="1:24" ht="21" x14ac:dyDescent="0.4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" x14ac:dyDescent="0.3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3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3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3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3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3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3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3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3">
      <c r="V69" s="22"/>
      <c r="W69" s="85"/>
    </row>
    <row r="132" spans="1:4" x14ac:dyDescent="0.3">
      <c r="A132" s="22"/>
      <c r="B132" s="22"/>
      <c r="C132" s="22"/>
      <c r="D132" s="22"/>
    </row>
    <row r="133" spans="1:4" x14ac:dyDescent="0.3">
      <c r="A133" s="22"/>
      <c r="B133" s="22"/>
      <c r="C133" s="22"/>
      <c r="D133" s="22"/>
    </row>
    <row r="134" spans="1:4" x14ac:dyDescent="0.3">
      <c r="A134" s="22"/>
      <c r="B134" s="22"/>
      <c r="C134" s="22"/>
      <c r="D134" s="22"/>
    </row>
    <row r="135" spans="1:4" x14ac:dyDescent="0.3">
      <c r="A135" s="22"/>
      <c r="B135" s="22"/>
      <c r="C135" s="22"/>
      <c r="D135" s="22"/>
    </row>
    <row r="136" spans="1:4" x14ac:dyDescent="0.3">
      <c r="A136" s="22"/>
      <c r="B136" s="22"/>
      <c r="C136" s="22"/>
      <c r="D136" s="22"/>
    </row>
    <row r="137" spans="1:4" x14ac:dyDescent="0.3">
      <c r="A137" s="22"/>
      <c r="B137" s="22"/>
      <c r="C137" s="22"/>
      <c r="D137" s="22"/>
    </row>
    <row r="138" spans="1:4" x14ac:dyDescent="0.3">
      <c r="A138" s="22"/>
      <c r="B138" s="22"/>
      <c r="C138" s="22"/>
      <c r="D138" s="22"/>
    </row>
    <row r="139" spans="1:4" x14ac:dyDescent="0.3">
      <c r="A139" s="22"/>
      <c r="B139" s="22"/>
      <c r="C139" s="22"/>
      <c r="D139" s="22"/>
    </row>
    <row r="140" spans="1:4" x14ac:dyDescent="0.3">
      <c r="A140" s="22"/>
      <c r="B140" s="22"/>
      <c r="C140" s="22"/>
      <c r="D140" s="22"/>
    </row>
    <row r="141" spans="1:4" x14ac:dyDescent="0.3">
      <c r="A141" s="22"/>
      <c r="B141" s="22"/>
      <c r="C141" s="22"/>
      <c r="D141" s="22"/>
    </row>
    <row r="142" spans="1:4" x14ac:dyDescent="0.3">
      <c r="A142" s="22"/>
      <c r="B142" s="22"/>
      <c r="C142" s="22"/>
      <c r="D142" s="22"/>
    </row>
    <row r="143" spans="1:4" x14ac:dyDescent="0.3">
      <c r="A143" s="22"/>
      <c r="B143" s="22"/>
      <c r="C143" s="22"/>
      <c r="D143" s="22"/>
    </row>
    <row r="144" spans="1:4" x14ac:dyDescent="0.3">
      <c r="A144" s="22"/>
      <c r="B144" s="22"/>
      <c r="C144" s="22"/>
      <c r="D144" s="22"/>
    </row>
    <row r="145" spans="1:4" x14ac:dyDescent="0.3">
      <c r="A145" s="22"/>
      <c r="B145" s="22"/>
      <c r="C145" s="22"/>
      <c r="D145" s="22"/>
    </row>
    <row r="146" spans="1:4" x14ac:dyDescent="0.3">
      <c r="A146" s="22"/>
      <c r="B146" s="22"/>
      <c r="C146" s="22"/>
      <c r="D146" s="22"/>
    </row>
    <row r="147" spans="1:4" x14ac:dyDescent="0.3">
      <c r="A147" s="22"/>
      <c r="B147" s="22"/>
      <c r="C147" s="22"/>
      <c r="D147" s="22"/>
    </row>
    <row r="148" spans="1:4" x14ac:dyDescent="0.3">
      <c r="A148" s="22"/>
      <c r="B148" s="22"/>
      <c r="C148" s="22"/>
      <c r="D148" s="22"/>
    </row>
    <row r="149" spans="1:4" x14ac:dyDescent="0.3">
      <c r="A149" s="22"/>
      <c r="B149" s="22"/>
      <c r="C149" s="22"/>
      <c r="D149" s="22"/>
    </row>
    <row r="150" spans="1:4" x14ac:dyDescent="0.3">
      <c r="A150" s="22"/>
      <c r="B150" s="22"/>
      <c r="C150" s="22"/>
      <c r="D150" s="22"/>
    </row>
    <row r="151" spans="1:4" x14ac:dyDescent="0.3">
      <c r="A151" s="22"/>
      <c r="B151" s="22"/>
      <c r="C151" s="22"/>
      <c r="D151" s="22"/>
    </row>
    <row r="152" spans="1:4" x14ac:dyDescent="0.3">
      <c r="A152" s="22"/>
      <c r="B152" s="22"/>
      <c r="C152" s="22"/>
      <c r="D152" s="22"/>
    </row>
    <row r="153" spans="1:4" x14ac:dyDescent="0.3">
      <c r="A153" s="22"/>
      <c r="B153" s="22"/>
      <c r="C153" s="22"/>
      <c r="D153" s="22"/>
    </row>
    <row r="154" spans="1:4" x14ac:dyDescent="0.3">
      <c r="A154" s="22"/>
      <c r="B154" s="22"/>
      <c r="C154" s="22"/>
      <c r="D154" s="22"/>
    </row>
    <row r="155" spans="1:4" x14ac:dyDescent="0.3">
      <c r="A155" s="22"/>
      <c r="B155" s="22"/>
      <c r="C155" s="22"/>
      <c r="D155" s="22"/>
    </row>
    <row r="156" spans="1:4" x14ac:dyDescent="0.3">
      <c r="A156" s="22"/>
      <c r="B156" s="22"/>
      <c r="C156" s="22"/>
      <c r="D156" s="22"/>
    </row>
    <row r="157" spans="1:4" x14ac:dyDescent="0.3">
      <c r="A157" s="22"/>
      <c r="B157" s="22"/>
      <c r="C157" s="22"/>
      <c r="D157" s="22"/>
    </row>
    <row r="158" spans="1:4" x14ac:dyDescent="0.3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sheetPr>
    <tabColor rgb="FF92D050"/>
  </sheetPr>
  <dimension ref="A4:Y158"/>
  <sheetViews>
    <sheetView showGridLines="0" topLeftCell="B7" zoomScale="85" zoomScaleNormal="85" workbookViewId="0">
      <selection activeCell="K21" sqref="K21"/>
    </sheetView>
  </sheetViews>
  <sheetFormatPr baseColWidth="10" defaultRowHeight="14.4" x14ac:dyDescent="0.3"/>
  <cols>
    <col min="2" max="2" width="26.5546875" customWidth="1"/>
    <col min="3" max="3" width="12" bestFit="1" customWidth="1"/>
    <col min="8" max="8" width="18.88671875" customWidth="1"/>
    <col min="15" max="15" width="15.88671875" customWidth="1"/>
  </cols>
  <sheetData>
    <row r="4" spans="1:25" x14ac:dyDescent="0.3">
      <c r="C4" s="1" t="s">
        <v>75</v>
      </c>
      <c r="D4" s="1" t="s">
        <v>76</v>
      </c>
    </row>
    <row r="5" spans="1:25" x14ac:dyDescent="0.3">
      <c r="C5" s="1"/>
      <c r="D5" s="1" t="s">
        <v>77</v>
      </c>
    </row>
    <row r="6" spans="1:25" x14ac:dyDescent="0.3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3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3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3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3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3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3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3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3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3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3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3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3">
      <c r="A18" s="13" t="s">
        <v>103</v>
      </c>
      <c r="P18" s="41"/>
      <c r="Q18" s="41"/>
    </row>
    <row r="19" spans="1:17" ht="18" x14ac:dyDescent="0.35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3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179</v>
      </c>
      <c r="L20" s="93" t="s">
        <v>179</v>
      </c>
      <c r="M20" s="96" t="s">
        <v>132</v>
      </c>
      <c r="N20" s="96" t="s">
        <v>132</v>
      </c>
    </row>
    <row r="21" spans="1:17" ht="15.6" x14ac:dyDescent="0.3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>+L21*$C$7</f>
        <v>78.745472847807775</v>
      </c>
      <c r="L21" s="94">
        <f>+K41+K43</f>
        <v>78</v>
      </c>
      <c r="M21" s="99">
        <f t="shared" ref="M21:N27" si="9">+I21+K21</f>
        <v>345.48430836780784</v>
      </c>
      <c r="N21" s="99">
        <f>+J21+L21</f>
        <v>342.21365467918736</v>
      </c>
    </row>
    <row r="22" spans="1:17" ht="15.6" x14ac:dyDescent="0.3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0">+(I22*1000/$C$7)/1000</f>
        <v>1489.5699899567956</v>
      </c>
      <c r="K22" s="98">
        <f t="shared" ref="K22:K28" si="11">+L22*$C$7</f>
        <v>16.15291750724262</v>
      </c>
      <c r="L22" s="94">
        <f>+K39</f>
        <v>16</v>
      </c>
      <c r="M22" s="99">
        <f t="shared" si="9"/>
        <v>1519.9592405720136</v>
      </c>
      <c r="N22" s="99">
        <f t="shared" si="9"/>
        <v>1505.5699899567956</v>
      </c>
    </row>
    <row r="23" spans="1:17" x14ac:dyDescent="0.3">
      <c r="H23" s="71" t="s">
        <v>106</v>
      </c>
      <c r="I23" s="86">
        <v>18.33691809886869</v>
      </c>
      <c r="J23" s="86">
        <f t="shared" si="10"/>
        <v>18.163324950452385</v>
      </c>
      <c r="K23" s="98">
        <f t="shared" si="11"/>
        <v>0</v>
      </c>
      <c r="L23" s="94">
        <v>0</v>
      </c>
      <c r="M23" s="99">
        <f t="shared" si="9"/>
        <v>18.33691809886869</v>
      </c>
      <c r="N23" s="99">
        <f t="shared" si="9"/>
        <v>18.163324950452385</v>
      </c>
    </row>
    <row r="24" spans="1:17" x14ac:dyDescent="0.3">
      <c r="H24" s="71" t="s">
        <v>107</v>
      </c>
      <c r="I24" s="86">
        <v>10.111980967983444</v>
      </c>
      <c r="J24" s="86">
        <f t="shared" si="10"/>
        <v>10.016252198105461</v>
      </c>
      <c r="K24" s="98">
        <f t="shared" si="11"/>
        <v>0</v>
      </c>
      <c r="L24" s="94">
        <v>0</v>
      </c>
      <c r="M24" s="99">
        <f t="shared" si="9"/>
        <v>10.111980967983444</v>
      </c>
      <c r="N24" s="99">
        <f t="shared" si="9"/>
        <v>10.016252198105461</v>
      </c>
    </row>
    <row r="25" spans="1:17" x14ac:dyDescent="0.3">
      <c r="H25" s="71" t="s">
        <v>108</v>
      </c>
      <c r="I25" s="86">
        <v>30.707442634670208</v>
      </c>
      <c r="J25" s="86">
        <f t="shared" si="10"/>
        <v>30.416739386827579</v>
      </c>
      <c r="K25" s="98">
        <f t="shared" si="11"/>
        <v>73.697686126794451</v>
      </c>
      <c r="L25" s="94">
        <f>+K42</f>
        <v>73</v>
      </c>
      <c r="M25" s="99">
        <f t="shared" si="9"/>
        <v>104.40512876146465</v>
      </c>
      <c r="N25" s="99">
        <f t="shared" si="9"/>
        <v>103.41673938682757</v>
      </c>
    </row>
    <row r="26" spans="1:17" ht="15.6" x14ac:dyDescent="0.3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1"/>
        <v>0</v>
      </c>
      <c r="L26" s="94">
        <f>+K44</f>
        <v>0</v>
      </c>
      <c r="M26" s="99">
        <f t="shared" si="9"/>
        <v>13.932585988360662</v>
      </c>
      <c r="N26" s="99">
        <f t="shared" si="9"/>
        <v>13.800688062315521</v>
      </c>
    </row>
    <row r="27" spans="1:17" ht="15.6" x14ac:dyDescent="0.3">
      <c r="H27" s="70" t="s">
        <v>110</v>
      </c>
      <c r="I27" s="86">
        <v>156.89641777093649</v>
      </c>
      <c r="J27" s="86">
        <f t="shared" si="10"/>
        <v>155.41110039157945</v>
      </c>
      <c r="K27" s="98">
        <f t="shared" si="11"/>
        <v>231.18863182241</v>
      </c>
      <c r="L27" s="94">
        <f>+K40</f>
        <v>229</v>
      </c>
      <c r="M27" s="99">
        <f t="shared" si="9"/>
        <v>388.08504959334653</v>
      </c>
      <c r="N27" s="99">
        <f t="shared" si="9"/>
        <v>384.41110039157945</v>
      </c>
    </row>
    <row r="28" spans="1:17" x14ac:dyDescent="0.3">
      <c r="I28" s="38">
        <f>+SUM(I21:I27)</f>
        <v>2000.5305040455908</v>
      </c>
      <c r="J28" s="20">
        <f>+SUM(J21:J27)</f>
        <v>1981.5917496252632</v>
      </c>
      <c r="K28" s="21">
        <f t="shared" si="11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3">
      <c r="K29" s="38"/>
    </row>
    <row r="30" spans="1:17" x14ac:dyDescent="0.3">
      <c r="K30" s="38"/>
    </row>
    <row r="37" spans="8:23" x14ac:dyDescent="0.3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3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3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3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3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3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3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3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3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3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" x14ac:dyDescent="0.3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3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3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3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3">
      <c r="R51" s="84"/>
      <c r="S51" s="84"/>
      <c r="T51" s="22"/>
      <c r="U51" s="22"/>
      <c r="V51" s="86">
        <v>34.54842039201656</v>
      </c>
      <c r="W51" s="22"/>
    </row>
    <row r="52" spans="1:24" x14ac:dyDescent="0.3">
      <c r="R52" s="84"/>
      <c r="S52" s="84"/>
      <c r="T52" s="22"/>
      <c r="U52" s="22"/>
      <c r="V52" s="86">
        <v>1027.9533241655267</v>
      </c>
      <c r="W52" s="22"/>
    </row>
    <row r="53" spans="1:24" x14ac:dyDescent="0.3">
      <c r="R53" s="84"/>
      <c r="S53" s="84"/>
      <c r="T53" s="22"/>
      <c r="U53" s="22"/>
      <c r="V53" s="86">
        <v>269.39977011015941</v>
      </c>
      <c r="W53" s="22"/>
    </row>
    <row r="54" spans="1:24" x14ac:dyDescent="0.3">
      <c r="R54" s="84"/>
      <c r="S54" s="84"/>
      <c r="T54" s="22"/>
      <c r="U54" s="22"/>
      <c r="V54" s="86">
        <v>0.85610621750016469</v>
      </c>
      <c r="W54" s="22"/>
    </row>
    <row r="55" spans="1:24" x14ac:dyDescent="0.3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3">
      <c r="W56" s="11"/>
    </row>
    <row r="58" spans="1:24" x14ac:dyDescent="0.3">
      <c r="A58" s="22"/>
      <c r="B58" s="22"/>
      <c r="C58" s="22"/>
      <c r="D58" s="22"/>
    </row>
    <row r="59" spans="1:24" x14ac:dyDescent="0.3">
      <c r="A59" s="22"/>
      <c r="B59" s="22"/>
      <c r="C59" s="22"/>
      <c r="D59" s="22"/>
    </row>
    <row r="60" spans="1:24" ht="21" x14ac:dyDescent="0.4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" x14ac:dyDescent="0.3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3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3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3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3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3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3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3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3">
      <c r="V69" s="22"/>
      <c r="W69" s="85"/>
    </row>
    <row r="132" spans="1:4" x14ac:dyDescent="0.3">
      <c r="A132" s="22"/>
      <c r="B132" s="22"/>
      <c r="C132" s="22"/>
      <c r="D132" s="22"/>
    </row>
    <row r="133" spans="1:4" x14ac:dyDescent="0.3">
      <c r="A133" s="22"/>
      <c r="B133" s="22"/>
      <c r="C133" s="22"/>
      <c r="D133" s="22"/>
    </row>
    <row r="134" spans="1:4" x14ac:dyDescent="0.3">
      <c r="A134" s="22"/>
      <c r="B134" s="22"/>
      <c r="C134" s="22"/>
      <c r="D134" s="22"/>
    </row>
    <row r="135" spans="1:4" x14ac:dyDescent="0.3">
      <c r="A135" s="22"/>
      <c r="B135" s="22"/>
      <c r="C135" s="22"/>
      <c r="D135" s="22"/>
    </row>
    <row r="136" spans="1:4" x14ac:dyDescent="0.3">
      <c r="A136" s="22"/>
      <c r="B136" s="22"/>
      <c r="C136" s="22"/>
      <c r="D136" s="22"/>
    </row>
    <row r="137" spans="1:4" x14ac:dyDescent="0.3">
      <c r="A137" s="22"/>
      <c r="B137" s="22"/>
      <c r="C137" s="22"/>
      <c r="D137" s="22"/>
    </row>
    <row r="138" spans="1:4" x14ac:dyDescent="0.3">
      <c r="A138" s="22"/>
      <c r="B138" s="22"/>
      <c r="C138" s="22"/>
      <c r="D138" s="22"/>
    </row>
    <row r="139" spans="1:4" x14ac:dyDescent="0.3">
      <c r="A139" s="22"/>
      <c r="B139" s="22"/>
      <c r="C139" s="22"/>
      <c r="D139" s="22"/>
    </row>
    <row r="140" spans="1:4" x14ac:dyDescent="0.3">
      <c r="A140" s="22"/>
      <c r="B140" s="22"/>
      <c r="C140" s="22"/>
      <c r="D140" s="22"/>
    </row>
    <row r="141" spans="1:4" x14ac:dyDescent="0.3">
      <c r="A141" s="22"/>
      <c r="B141" s="22"/>
      <c r="C141" s="22"/>
      <c r="D141" s="22"/>
    </row>
    <row r="142" spans="1:4" x14ac:dyDescent="0.3">
      <c r="A142" s="22"/>
      <c r="B142" s="22"/>
      <c r="C142" s="22"/>
      <c r="D142" s="22"/>
    </row>
    <row r="143" spans="1:4" x14ac:dyDescent="0.3">
      <c r="A143" s="22"/>
      <c r="B143" s="22"/>
      <c r="C143" s="22"/>
      <c r="D143" s="22"/>
    </row>
    <row r="144" spans="1:4" x14ac:dyDescent="0.3">
      <c r="A144" s="22"/>
      <c r="B144" s="22"/>
      <c r="C144" s="22"/>
      <c r="D144" s="22"/>
    </row>
    <row r="145" spans="1:4" x14ac:dyDescent="0.3">
      <c r="A145" s="22"/>
      <c r="B145" s="22"/>
      <c r="C145" s="22"/>
      <c r="D145" s="22"/>
    </row>
    <row r="146" spans="1:4" x14ac:dyDescent="0.3">
      <c r="A146" s="22"/>
      <c r="B146" s="22"/>
      <c r="C146" s="22"/>
      <c r="D146" s="22"/>
    </row>
    <row r="147" spans="1:4" x14ac:dyDescent="0.3">
      <c r="A147" s="22"/>
      <c r="B147" s="22"/>
      <c r="C147" s="22"/>
      <c r="D147" s="22"/>
    </row>
    <row r="148" spans="1:4" x14ac:dyDescent="0.3">
      <c r="A148" s="22"/>
      <c r="B148" s="22"/>
      <c r="C148" s="22"/>
      <c r="D148" s="22"/>
    </row>
    <row r="149" spans="1:4" x14ac:dyDescent="0.3">
      <c r="A149" s="22"/>
      <c r="B149" s="22"/>
      <c r="C149" s="22"/>
      <c r="D149" s="22"/>
    </row>
    <row r="150" spans="1:4" x14ac:dyDescent="0.3">
      <c r="A150" s="22"/>
      <c r="B150" s="22"/>
      <c r="C150" s="22"/>
      <c r="D150" s="22"/>
    </row>
    <row r="151" spans="1:4" x14ac:dyDescent="0.3">
      <c r="A151" s="22"/>
      <c r="B151" s="22"/>
      <c r="C151" s="22"/>
      <c r="D151" s="22"/>
    </row>
    <row r="152" spans="1:4" x14ac:dyDescent="0.3">
      <c r="A152" s="22"/>
      <c r="B152" s="22"/>
      <c r="C152" s="22"/>
      <c r="D152" s="22"/>
    </row>
    <row r="153" spans="1:4" x14ac:dyDescent="0.3">
      <c r="A153" s="22"/>
      <c r="B153" s="22"/>
      <c r="C153" s="22"/>
      <c r="D153" s="22"/>
    </row>
    <row r="154" spans="1:4" x14ac:dyDescent="0.3">
      <c r="A154" s="22"/>
      <c r="B154" s="22"/>
      <c r="C154" s="22"/>
      <c r="D154" s="22"/>
    </row>
    <row r="155" spans="1:4" x14ac:dyDescent="0.3">
      <c r="A155" s="22"/>
      <c r="B155" s="22"/>
      <c r="C155" s="22"/>
      <c r="D155" s="22"/>
    </row>
    <row r="156" spans="1:4" x14ac:dyDescent="0.3">
      <c r="A156" s="22"/>
      <c r="B156" s="22"/>
      <c r="C156" s="22"/>
      <c r="D156" s="22"/>
    </row>
    <row r="157" spans="1:4" x14ac:dyDescent="0.3">
      <c r="A157" s="22"/>
      <c r="B157" s="22"/>
      <c r="C157" s="22"/>
      <c r="D157" s="22"/>
    </row>
    <row r="158" spans="1:4" x14ac:dyDescent="0.3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AV156"/>
  <sheetViews>
    <sheetView showGridLines="0" topLeftCell="D41" zoomScale="115" zoomScaleNormal="115" workbookViewId="0">
      <selection activeCell="G44" sqref="G44"/>
    </sheetView>
  </sheetViews>
  <sheetFormatPr baseColWidth="10" defaultRowHeight="14.4" x14ac:dyDescent="0.3"/>
  <cols>
    <col min="3" max="3" width="15.88671875" customWidth="1"/>
    <col min="4" max="5" width="20.88671875" customWidth="1"/>
    <col min="12" max="12" width="14.44140625" customWidth="1"/>
    <col min="13" max="13" width="18.33203125" customWidth="1"/>
    <col min="16" max="16" width="26.109375" customWidth="1"/>
  </cols>
  <sheetData>
    <row r="4" spans="3:14" ht="21" x14ac:dyDescent="0.4">
      <c r="C4" s="111" t="s">
        <v>65</v>
      </c>
      <c r="D4" s="111"/>
      <c r="E4" s="111"/>
      <c r="F4" s="111"/>
      <c r="G4" s="111"/>
      <c r="H4" s="111"/>
    </row>
    <row r="6" spans="3:14" ht="15.6" x14ac:dyDescent="0.3">
      <c r="C6" s="49"/>
      <c r="D6" s="49"/>
      <c r="E6" s="49"/>
      <c r="F6" s="49"/>
      <c r="G6" s="49"/>
      <c r="H6" s="49"/>
    </row>
    <row r="7" spans="3:14" x14ac:dyDescent="0.3">
      <c r="C7" s="50" t="s">
        <v>133</v>
      </c>
    </row>
    <row r="9" spans="3:14" ht="20.399999999999999" x14ac:dyDescent="0.3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J9" s="72" t="s">
        <v>112</v>
      </c>
      <c r="K9" s="72" t="s">
        <v>113</v>
      </c>
      <c r="L9" t="s">
        <v>124</v>
      </c>
      <c r="N9" t="s">
        <v>152</v>
      </c>
    </row>
    <row r="10" spans="3:14" x14ac:dyDescent="0.3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9.9999999999999995E-7</v>
      </c>
      <c r="H10" s="54">
        <v>1</v>
      </c>
      <c r="J10" s="73">
        <v>0</v>
      </c>
      <c r="K10" s="73">
        <v>266.73883552000007</v>
      </c>
      <c r="L10" s="101">
        <f>+K10/(K10+J10)</f>
        <v>1</v>
      </c>
      <c r="N10">
        <f>+J10*$N$20</f>
        <v>0</v>
      </c>
    </row>
    <row r="11" spans="3:14" x14ac:dyDescent="0.3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9.9999999999999995E-7</v>
      </c>
      <c r="H11" s="54">
        <v>1</v>
      </c>
      <c r="J11" s="73">
        <v>631.93331851368123</v>
      </c>
      <c r="K11" s="73">
        <v>1503.806323064771</v>
      </c>
      <c r="L11" s="101">
        <f t="shared" ref="L11:L16" si="0">+K11/(K11+J11)</f>
        <v>0.70411500249785086</v>
      </c>
      <c r="N11">
        <f>+J11*$N$20</f>
        <v>166.28606391656101</v>
      </c>
    </row>
    <row r="12" spans="3:14" x14ac:dyDescent="0.3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9.9999999999999995E-7</v>
      </c>
      <c r="H12" s="54">
        <v>1</v>
      </c>
      <c r="J12" s="73">
        <v>6478.3752802727131</v>
      </c>
      <c r="K12" s="73">
        <v>18.33691809886869</v>
      </c>
      <c r="L12" s="16">
        <f t="shared" si="0"/>
        <v>2.8224919834781794E-3</v>
      </c>
      <c r="N12">
        <f>+J12*$N$20</f>
        <v>1704.7107572435661</v>
      </c>
    </row>
    <row r="13" spans="3:14" x14ac:dyDescent="0.3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9.9999999999999995E-7</v>
      </c>
      <c r="H13" s="54">
        <v>1</v>
      </c>
      <c r="J13" s="73">
        <v>34.54842039201656</v>
      </c>
      <c r="K13" s="73">
        <v>10.111980967983444</v>
      </c>
      <c r="L13" s="101">
        <f t="shared" si="0"/>
        <v>0.2264193930205074</v>
      </c>
      <c r="N13">
        <f t="shared" ref="N13:N16" si="1">+J13*$N$20</f>
        <v>9.0910238045926182</v>
      </c>
    </row>
    <row r="14" spans="3:14" x14ac:dyDescent="0.3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9.9999999999999995E-7</v>
      </c>
      <c r="H14" s="54">
        <v>1</v>
      </c>
      <c r="J14" s="73">
        <v>1027.9533241655267</v>
      </c>
      <c r="K14" s="73">
        <v>30.707442634670208</v>
      </c>
      <c r="L14" s="16">
        <f t="shared" si="0"/>
        <v>2.9005932398423979E-2</v>
      </c>
      <c r="N14">
        <f t="shared" si="1"/>
        <v>270.49422329474697</v>
      </c>
    </row>
    <row r="15" spans="3:14" x14ac:dyDescent="0.3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9.9999999999999995E-7</v>
      </c>
      <c r="H15" s="54">
        <v>1</v>
      </c>
      <c r="J15" s="73">
        <v>269.39977011015941</v>
      </c>
      <c r="K15" s="73">
        <v>13.932585988360662</v>
      </c>
      <c r="L15" s="16">
        <f t="shared" si="0"/>
        <v>4.9174002504380532E-2</v>
      </c>
      <c r="N15">
        <f t="shared" si="1"/>
        <v>70.889484822558785</v>
      </c>
    </row>
    <row r="16" spans="3:14" x14ac:dyDescent="0.3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9.9999999999999995E-7</v>
      </c>
      <c r="H16" s="54">
        <v>1</v>
      </c>
      <c r="J16" s="73">
        <v>0.85610621750016469</v>
      </c>
      <c r="K16" s="73">
        <v>156.89641777093649</v>
      </c>
      <c r="L16" s="101">
        <f t="shared" si="0"/>
        <v>0.99457310605335925</v>
      </c>
      <c r="N16">
        <f t="shared" si="1"/>
        <v>0.22527461210215591</v>
      </c>
    </row>
    <row r="17" spans="3:14" x14ac:dyDescent="0.3">
      <c r="C17" s="1"/>
      <c r="D17" s="1"/>
      <c r="E17" s="19"/>
      <c r="F17" s="20"/>
      <c r="G17" s="53"/>
      <c r="H17" s="54"/>
      <c r="J17" s="100">
        <f>+SUM(J10:J16)</f>
        <v>8443.0662196715966</v>
      </c>
      <c r="K17" s="100">
        <f>+SUM(K10:K16)</f>
        <v>2000.5305040455908</v>
      </c>
      <c r="L17" s="16"/>
    </row>
    <row r="19" spans="3:14" x14ac:dyDescent="0.3">
      <c r="F19" s="38">
        <f>+SUM(F10:F16)</f>
        <v>10443.59672371719</v>
      </c>
      <c r="G19" t="s">
        <v>63</v>
      </c>
      <c r="I19" t="s">
        <v>148</v>
      </c>
      <c r="J19" t="s">
        <v>149</v>
      </c>
      <c r="K19" s="38">
        <f>+'Posibles Gas'!K28</f>
        <v>399.78470830425482</v>
      </c>
      <c r="L19" t="s">
        <v>63</v>
      </c>
    </row>
    <row r="20" spans="3:14" x14ac:dyDescent="0.3">
      <c r="J20" t="s">
        <v>150</v>
      </c>
      <c r="K20" s="38">
        <f>'Posibles Gas'!T16*1000*'Probables Gas'!C8/1000</f>
        <v>2221.6968276941275</v>
      </c>
      <c r="L20" t="s">
        <v>63</v>
      </c>
      <c r="M20" t="s">
        <v>154</v>
      </c>
      <c r="N20" s="16">
        <f>+K20/J17</f>
        <v>0.26313862403658173</v>
      </c>
    </row>
    <row r="21" spans="3:14" x14ac:dyDescent="0.3">
      <c r="C21" s="50" t="s">
        <v>153</v>
      </c>
      <c r="J21" t="s">
        <v>151</v>
      </c>
      <c r="K21" s="38">
        <f>+K19+K20</f>
        <v>2621.4815359983822</v>
      </c>
    </row>
    <row r="23" spans="3:14" x14ac:dyDescent="0.3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4" x14ac:dyDescent="0.3">
      <c r="C24" s="19" t="str" cm="1">
        <f t="array" ref="C24:C30">+C37:C43</f>
        <v>MIN-P3-CAM1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+'Posibles Gas'!K21+N10</f>
        <v>78.745472847807775</v>
      </c>
      <c r="G24" s="19">
        <v>1</v>
      </c>
      <c r="H24" s="18">
        <v>1</v>
      </c>
      <c r="L24" s="16"/>
    </row>
    <row r="25" spans="3:14" x14ac:dyDescent="0.3">
      <c r="C25" s="19" t="str">
        <v>MIN-P3-CAM2</v>
      </c>
      <c r="D25" s="19" t="str">
        <v>R-CAM2</v>
      </c>
      <c r="E25" s="19" t="str">
        <v>UP</v>
      </c>
      <c r="F25" s="21">
        <f>+'Posibles Gas'!K22+N11</f>
        <v>182.43898142380363</v>
      </c>
      <c r="G25" s="19">
        <v>1</v>
      </c>
      <c r="H25" s="18">
        <v>1</v>
      </c>
      <c r="L25" s="16"/>
    </row>
    <row r="26" spans="3:14" x14ac:dyDescent="0.3">
      <c r="C26" s="19" t="str">
        <v>MIN-P3-CAM3</v>
      </c>
      <c r="D26" s="19" t="str">
        <v>R-CAM3</v>
      </c>
      <c r="E26" s="19" t="str">
        <v>UP</v>
      </c>
      <c r="F26" s="21">
        <f>+'Posibles Gas'!K23+N12</f>
        <v>1704.7107572435661</v>
      </c>
      <c r="G26" s="19">
        <v>1</v>
      </c>
      <c r="H26" s="18">
        <v>1</v>
      </c>
      <c r="L26" s="16"/>
    </row>
    <row r="27" spans="3:14" x14ac:dyDescent="0.3">
      <c r="C27" s="19" t="str">
        <v>MIN-P3-CAM4</v>
      </c>
      <c r="D27" s="19" t="str">
        <v>R-CAM4</v>
      </c>
      <c r="E27" s="19" t="str">
        <v>UP</v>
      </c>
      <c r="F27" s="21">
        <f>+'Posibles Gas'!K24+N13</f>
        <v>9.0910238045926182</v>
      </c>
      <c r="G27" s="19">
        <v>1</v>
      </c>
      <c r="H27" s="18">
        <v>1</v>
      </c>
      <c r="L27" s="16"/>
    </row>
    <row r="28" spans="3:14" x14ac:dyDescent="0.3">
      <c r="C28" s="19" t="str">
        <v>MIN-P3-CAM5</v>
      </c>
      <c r="D28" s="19" t="str">
        <v>R-CAM5</v>
      </c>
      <c r="E28" s="19" t="str">
        <v>UP</v>
      </c>
      <c r="F28" s="21">
        <f>+'Posibles Gas'!K25+N14</f>
        <v>344.19190942154142</v>
      </c>
      <c r="G28" s="19">
        <v>1</v>
      </c>
      <c r="H28" s="18">
        <v>1</v>
      </c>
      <c r="L28" s="16"/>
    </row>
    <row r="29" spans="3:14" x14ac:dyDescent="0.3">
      <c r="C29" s="19" t="str">
        <v>MIN-P3-CAM6</v>
      </c>
      <c r="D29" s="19" t="str">
        <v>R-CAM6</v>
      </c>
      <c r="E29" s="19" t="str">
        <v>UP</v>
      </c>
      <c r="F29" s="21">
        <f>+'Posibles Gas'!K26+N15</f>
        <v>70.889484822558785</v>
      </c>
      <c r="G29" s="19">
        <v>1</v>
      </c>
      <c r="H29" s="18">
        <v>1</v>
      </c>
      <c r="L29" s="16"/>
    </row>
    <row r="30" spans="3:14" x14ac:dyDescent="0.3">
      <c r="C30" s="19" t="str">
        <v>MIN-P3-CAM7</v>
      </c>
      <c r="D30" s="19" t="str">
        <v>R-CAM7</v>
      </c>
      <c r="E30" s="19" t="str">
        <v>UP</v>
      </c>
      <c r="F30" s="21">
        <f>+'Posibles Gas'!K27+N16</f>
        <v>231.41390643451217</v>
      </c>
      <c r="G30" s="19">
        <v>1</v>
      </c>
      <c r="H30" s="18">
        <v>1</v>
      </c>
      <c r="L30" s="16"/>
    </row>
    <row r="32" spans="3:14" x14ac:dyDescent="0.3">
      <c r="F32" s="20">
        <f>+SUM(F24:F30)</f>
        <v>2621.4815359983827</v>
      </c>
    </row>
    <row r="35" spans="3:48" x14ac:dyDescent="0.3">
      <c r="D35" s="107" t="s">
        <v>66</v>
      </c>
    </row>
    <row r="36" spans="3:48" x14ac:dyDescent="0.3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162</v>
      </c>
    </row>
    <row r="37" spans="3:48" x14ac:dyDescent="0.3">
      <c r="C37" s="19" t="str">
        <f>+D48</f>
        <v>MIN-P3-CAM1</v>
      </c>
      <c r="D37" s="19" t="s">
        <v>147</v>
      </c>
      <c r="E37" s="19" t="s">
        <v>73</v>
      </c>
      <c r="F37" s="21">
        <f>+F24</f>
        <v>78.745472847807775</v>
      </c>
      <c r="G37" s="19">
        <v>2</v>
      </c>
      <c r="H37" s="18">
        <v>1</v>
      </c>
    </row>
    <row r="38" spans="3:48" x14ac:dyDescent="0.3">
      <c r="C38" s="19" t="str">
        <f t="shared" ref="C38:C43" si="2">+D49</f>
        <v>MIN-P3-CAM2</v>
      </c>
      <c r="D38" s="19" t="s">
        <v>135</v>
      </c>
      <c r="E38" s="19" t="s">
        <v>73</v>
      </c>
      <c r="F38" s="21">
        <f t="shared" ref="F38:F43" si="3">+F25</f>
        <v>182.43898142380363</v>
      </c>
      <c r="G38" s="19">
        <v>2</v>
      </c>
      <c r="H38" s="18">
        <v>1</v>
      </c>
    </row>
    <row r="39" spans="3:48" x14ac:dyDescent="0.3">
      <c r="C39" s="19" t="str">
        <f t="shared" si="2"/>
        <v>MIN-P3-CAM3</v>
      </c>
      <c r="D39" s="19" t="s">
        <v>137</v>
      </c>
      <c r="E39" s="19" t="s">
        <v>73</v>
      </c>
      <c r="F39" s="21">
        <f t="shared" si="3"/>
        <v>1704.7107572435661</v>
      </c>
      <c r="G39" s="19">
        <v>2</v>
      </c>
      <c r="H39" s="18">
        <v>1</v>
      </c>
    </row>
    <row r="40" spans="3:48" x14ac:dyDescent="0.3">
      <c r="C40" s="19" t="str">
        <f t="shared" si="2"/>
        <v>MIN-P3-CAM4</v>
      </c>
      <c r="D40" s="19" t="s">
        <v>139</v>
      </c>
      <c r="E40" s="19" t="s">
        <v>73</v>
      </c>
      <c r="F40" s="21">
        <f t="shared" si="3"/>
        <v>9.0910238045926182</v>
      </c>
      <c r="G40" s="19">
        <v>2</v>
      </c>
      <c r="H40" s="18">
        <v>1</v>
      </c>
      <c r="M40" t="s">
        <v>180</v>
      </c>
      <c r="N40" t="s">
        <v>181</v>
      </c>
    </row>
    <row r="41" spans="3:48" x14ac:dyDescent="0.3">
      <c r="C41" s="19" t="str">
        <f t="shared" si="2"/>
        <v>MIN-P3-CAM5</v>
      </c>
      <c r="D41" s="19" t="s">
        <v>141</v>
      </c>
      <c r="E41" s="19" t="s">
        <v>73</v>
      </c>
      <c r="F41" s="21">
        <f t="shared" si="3"/>
        <v>344.19190942154142</v>
      </c>
      <c r="G41" s="19">
        <v>2</v>
      </c>
      <c r="H41" s="18">
        <v>1</v>
      </c>
      <c r="M41" t="s">
        <v>163</v>
      </c>
      <c r="N41" t="s">
        <v>182</v>
      </c>
      <c r="O41" t="s">
        <v>183</v>
      </c>
      <c r="P41" t="s">
        <v>184</v>
      </c>
      <c r="Q41">
        <v>2019</v>
      </c>
      <c r="R41">
        <v>2020</v>
      </c>
      <c r="S41">
        <v>2021</v>
      </c>
      <c r="T41">
        <v>2022</v>
      </c>
      <c r="U41">
        <v>2023</v>
      </c>
      <c r="V41">
        <v>2024</v>
      </c>
      <c r="W41">
        <v>2025</v>
      </c>
      <c r="X41">
        <v>2026</v>
      </c>
      <c r="Y41">
        <v>2027</v>
      </c>
      <c r="Z41">
        <v>2028</v>
      </c>
      <c r="AA41">
        <v>2029</v>
      </c>
      <c r="AB41">
        <v>2030</v>
      </c>
      <c r="AC41">
        <v>2031</v>
      </c>
      <c r="AD41">
        <v>2032</v>
      </c>
      <c r="AE41">
        <v>2033</v>
      </c>
      <c r="AF41">
        <v>2034</v>
      </c>
      <c r="AG41">
        <v>2035</v>
      </c>
      <c r="AH41">
        <v>2036</v>
      </c>
      <c r="AI41">
        <v>2037</v>
      </c>
      <c r="AJ41">
        <v>2038</v>
      </c>
      <c r="AK41">
        <v>2039</v>
      </c>
      <c r="AL41">
        <v>2040</v>
      </c>
      <c r="AM41">
        <v>2041</v>
      </c>
      <c r="AN41">
        <v>2042</v>
      </c>
      <c r="AO41">
        <v>2043</v>
      </c>
      <c r="AP41">
        <v>2044</v>
      </c>
      <c r="AQ41">
        <v>2045</v>
      </c>
      <c r="AR41">
        <v>2046</v>
      </c>
      <c r="AS41">
        <v>2047</v>
      </c>
      <c r="AT41">
        <v>2048</v>
      </c>
      <c r="AU41">
        <v>2049</v>
      </c>
      <c r="AV41">
        <v>2050</v>
      </c>
    </row>
    <row r="42" spans="3:48" x14ac:dyDescent="0.3">
      <c r="C42" s="19" t="str">
        <f t="shared" si="2"/>
        <v>MIN-P3-CAM6</v>
      </c>
      <c r="D42" s="19" t="s">
        <v>143</v>
      </c>
      <c r="E42" s="19" t="s">
        <v>73</v>
      </c>
      <c r="F42" s="21">
        <f t="shared" si="3"/>
        <v>70.889484822558785</v>
      </c>
      <c r="G42" s="19">
        <v>2</v>
      </c>
      <c r="H42" s="18">
        <v>1</v>
      </c>
      <c r="M42" t="s">
        <v>185</v>
      </c>
      <c r="N42" t="s">
        <v>186</v>
      </c>
      <c r="O42" t="s">
        <v>51</v>
      </c>
      <c r="P42" t="s">
        <v>187</v>
      </c>
      <c r="Q42">
        <v>11.0719100573523</v>
      </c>
      <c r="R42">
        <v>11.0719100573523</v>
      </c>
      <c r="S42">
        <v>11.0719100573523</v>
      </c>
      <c r="T42">
        <v>11.0719100573523</v>
      </c>
      <c r="U42">
        <v>11.0719100573523</v>
      </c>
      <c r="V42">
        <v>11.0719100573523</v>
      </c>
      <c r="W42">
        <v>11.0719100573523</v>
      </c>
      <c r="X42">
        <v>11.0719100573523</v>
      </c>
      <c r="Y42">
        <v>11.0719100573523</v>
      </c>
      <c r="Z42">
        <v>11.0719100573523</v>
      </c>
      <c r="AA42">
        <v>11.0719100573523</v>
      </c>
      <c r="AB42">
        <v>11.0719100573523</v>
      </c>
      <c r="AC42">
        <v>11.0719100573523</v>
      </c>
      <c r="AD42">
        <v>11.0719100573523</v>
      </c>
      <c r="AE42">
        <v>11.0719100573523</v>
      </c>
      <c r="AF42">
        <v>11.0719100573523</v>
      </c>
      <c r="AG42">
        <v>11.0719100573523</v>
      </c>
      <c r="AH42">
        <v>11.0719100573523</v>
      </c>
      <c r="AI42">
        <v>11.0719100573523</v>
      </c>
      <c r="AJ42">
        <v>11.0719100573523</v>
      </c>
      <c r="AK42">
        <v>11.0719100573523</v>
      </c>
      <c r="AL42">
        <v>11.0719100573523</v>
      </c>
      <c r="AM42">
        <v>11.0719100573523</v>
      </c>
      <c r="AN42">
        <v>11.0719100573523</v>
      </c>
      <c r="AO42">
        <v>11.0719100573523</v>
      </c>
      <c r="AP42">
        <v>11.0719100573523</v>
      </c>
      <c r="AQ42">
        <v>11.0719100573523</v>
      </c>
      <c r="AR42">
        <v>11.0719100573523</v>
      </c>
      <c r="AS42">
        <v>11.0719100573523</v>
      </c>
      <c r="AT42">
        <v>11.0719100573523</v>
      </c>
      <c r="AU42">
        <v>11.0719100573523</v>
      </c>
      <c r="AV42">
        <v>11.0719100573523</v>
      </c>
    </row>
    <row r="43" spans="3:48" x14ac:dyDescent="0.3">
      <c r="C43" s="19" t="str">
        <f t="shared" si="2"/>
        <v>MIN-P3-CAM7</v>
      </c>
      <c r="D43" s="19" t="s">
        <v>145</v>
      </c>
      <c r="E43" s="19" t="s">
        <v>73</v>
      </c>
      <c r="F43" s="21">
        <f t="shared" si="3"/>
        <v>231.41390643451217</v>
      </c>
      <c r="G43" s="19">
        <v>2</v>
      </c>
      <c r="H43" s="18">
        <v>1</v>
      </c>
      <c r="M43" t="s">
        <v>185</v>
      </c>
      <c r="N43" t="s">
        <v>186</v>
      </c>
      <c r="O43" t="s">
        <v>51</v>
      </c>
      <c r="P43" t="s">
        <v>188</v>
      </c>
      <c r="Q43">
        <v>11.0719100573523</v>
      </c>
      <c r="R43">
        <v>11.0719100573523</v>
      </c>
      <c r="S43">
        <v>11.0719100573523</v>
      </c>
      <c r="T43">
        <v>11.0719100573523</v>
      </c>
      <c r="U43">
        <v>11.0719100573523</v>
      </c>
      <c r="V43">
        <v>11.0719100573523</v>
      </c>
      <c r="W43">
        <v>11.0719100573523</v>
      </c>
      <c r="X43">
        <v>11.0719100573523</v>
      </c>
      <c r="Y43">
        <v>11.0719100573523</v>
      </c>
      <c r="Z43">
        <v>11.0719100573523</v>
      </c>
      <c r="AA43">
        <v>11.0719100573523</v>
      </c>
      <c r="AB43">
        <v>11.0719100573523</v>
      </c>
      <c r="AC43">
        <v>11.0719100573523</v>
      </c>
      <c r="AD43">
        <v>11.0719100573523</v>
      </c>
      <c r="AE43">
        <v>11.0719100573523</v>
      </c>
      <c r="AF43">
        <v>11.0719100573523</v>
      </c>
      <c r="AG43">
        <v>11.0719100573523</v>
      </c>
      <c r="AH43">
        <v>11.0719100573523</v>
      </c>
      <c r="AI43">
        <v>11.0719100573523</v>
      </c>
      <c r="AJ43">
        <v>11.0719100573523</v>
      </c>
      <c r="AK43">
        <v>11.0719100573523</v>
      </c>
      <c r="AL43">
        <v>11.0719100573523</v>
      </c>
      <c r="AM43">
        <v>11.0719100573523</v>
      </c>
      <c r="AN43">
        <v>11.0719100573523</v>
      </c>
      <c r="AO43">
        <v>11.0719100573523</v>
      </c>
      <c r="AP43">
        <v>11.0719100573523</v>
      </c>
      <c r="AQ43">
        <v>11.0719100573523</v>
      </c>
      <c r="AR43">
        <v>11.0719100573523</v>
      </c>
      <c r="AS43">
        <v>11.0719100573523</v>
      </c>
      <c r="AT43">
        <v>11.0719100573523</v>
      </c>
      <c r="AU43">
        <v>11.0719100573523</v>
      </c>
      <c r="AV43">
        <v>11.0719100573523</v>
      </c>
    </row>
    <row r="44" spans="3:48" x14ac:dyDescent="0.3">
      <c r="M44" t="s">
        <v>185</v>
      </c>
      <c r="N44" t="s">
        <v>189</v>
      </c>
      <c r="O44" t="s">
        <v>51</v>
      </c>
      <c r="P44" t="s">
        <v>187</v>
      </c>
      <c r="Q44">
        <v>363.68563536317902</v>
      </c>
      <c r="R44">
        <v>261.90368533601998</v>
      </c>
      <c r="S44">
        <v>335.264203517623</v>
      </c>
      <c r="T44">
        <v>313.48877158637202</v>
      </c>
      <c r="U44">
        <v>291.71333965512201</v>
      </c>
      <c r="V44">
        <v>47.023313569694501</v>
      </c>
      <c r="W44">
        <v>47.023313569694501</v>
      </c>
      <c r="X44">
        <v>47.023313569694501</v>
      </c>
      <c r="Y44">
        <v>47.023313569694501</v>
      </c>
      <c r="Z44">
        <v>47.023313569694501</v>
      </c>
      <c r="AA44">
        <v>47.023313569694501</v>
      </c>
      <c r="AB44">
        <v>47.023313569694501</v>
      </c>
      <c r="AC44">
        <v>47.023313569694501</v>
      </c>
      <c r="AD44">
        <v>47.023313569694501</v>
      </c>
      <c r="AE44">
        <v>47.023313569694501</v>
      </c>
      <c r="AF44">
        <v>47.023313569694501</v>
      </c>
      <c r="AG44">
        <v>47.023313569694501</v>
      </c>
      <c r="AH44">
        <v>47.023313569694501</v>
      </c>
      <c r="AI44">
        <v>47.023313569694501</v>
      </c>
      <c r="AJ44">
        <v>47.023313569694501</v>
      </c>
      <c r="AK44">
        <v>31.256225328293901</v>
      </c>
      <c r="AL44">
        <v>31.256225328293901</v>
      </c>
      <c r="AM44">
        <v>31.256225328293901</v>
      </c>
      <c r="AN44">
        <v>31.256225328293901</v>
      </c>
      <c r="AO44">
        <v>31.256225328293901</v>
      </c>
      <c r="AP44">
        <v>31.256225328293901</v>
      </c>
      <c r="AQ44">
        <v>31.256225328293901</v>
      </c>
      <c r="AR44">
        <v>31.256225328293901</v>
      </c>
      <c r="AS44">
        <v>31.256225328293901</v>
      </c>
      <c r="AT44">
        <v>31.256225328293901</v>
      </c>
      <c r="AU44">
        <v>31.238687075339602</v>
      </c>
      <c r="AV44">
        <v>31.238687075339602</v>
      </c>
    </row>
    <row r="45" spans="3:48" x14ac:dyDescent="0.3">
      <c r="M45" t="s">
        <v>185</v>
      </c>
      <c r="N45" t="s">
        <v>189</v>
      </c>
      <c r="O45" t="s">
        <v>51</v>
      </c>
      <c r="P45" t="s">
        <v>188</v>
      </c>
      <c r="Q45">
        <v>363.68563536317902</v>
      </c>
      <c r="R45">
        <v>316.98882841768602</v>
      </c>
      <c r="S45">
        <v>335.264203517623</v>
      </c>
      <c r="T45">
        <v>313.48877158637202</v>
      </c>
      <c r="U45">
        <v>291.71333965512201</v>
      </c>
      <c r="V45">
        <v>156.95569161441099</v>
      </c>
      <c r="W45">
        <v>47.023313569694501</v>
      </c>
      <c r="X45">
        <v>47.023313569694501</v>
      </c>
      <c r="Y45">
        <v>47.023313569694501</v>
      </c>
      <c r="Z45">
        <v>47.023313569694501</v>
      </c>
      <c r="AA45">
        <v>47.023313569694501</v>
      </c>
      <c r="AB45">
        <v>47.023313569694501</v>
      </c>
      <c r="AC45">
        <v>47.023313569694501</v>
      </c>
      <c r="AD45">
        <v>47.023313569694501</v>
      </c>
      <c r="AE45">
        <v>47.023313569694501</v>
      </c>
      <c r="AF45">
        <v>47.023313569694501</v>
      </c>
      <c r="AG45">
        <v>47.023313569694501</v>
      </c>
      <c r="AH45">
        <v>47.023313569694501</v>
      </c>
      <c r="AI45">
        <v>47.023313569694501</v>
      </c>
      <c r="AJ45">
        <v>47.023313569694501</v>
      </c>
      <c r="AK45">
        <v>47.023313569694501</v>
      </c>
      <c r="AL45">
        <v>31.256225328293901</v>
      </c>
      <c r="AM45">
        <v>31.256225328293901</v>
      </c>
      <c r="AN45">
        <v>31.256225328293901</v>
      </c>
      <c r="AO45">
        <v>31.256225328293901</v>
      </c>
      <c r="AP45">
        <v>31.256225328293901</v>
      </c>
      <c r="AQ45">
        <v>31.256225328293901</v>
      </c>
      <c r="AR45">
        <v>31.256225328293901</v>
      </c>
      <c r="AS45">
        <v>31.256225328293901</v>
      </c>
      <c r="AT45">
        <v>31.256225328293901</v>
      </c>
      <c r="AU45">
        <v>31.256225328293901</v>
      </c>
      <c r="AV45">
        <v>31.238687075339602</v>
      </c>
    </row>
    <row r="46" spans="3:48" x14ac:dyDescent="0.3">
      <c r="D46" s="102" t="s">
        <v>155</v>
      </c>
      <c r="E46" s="103"/>
      <c r="F46" s="103"/>
      <c r="G46" s="103"/>
      <c r="M46" t="s">
        <v>185</v>
      </c>
      <c r="N46" t="s">
        <v>190</v>
      </c>
      <c r="O46" t="s">
        <v>51</v>
      </c>
      <c r="P46" t="s">
        <v>187</v>
      </c>
      <c r="Q46">
        <v>726.70451084468402</v>
      </c>
      <c r="R46">
        <v>687.86225103060201</v>
      </c>
      <c r="S46">
        <v>654.42733676952105</v>
      </c>
      <c r="T46">
        <v>620.992422508441</v>
      </c>
      <c r="U46">
        <v>587.55750824736003</v>
      </c>
      <c r="V46">
        <v>540.991110801525</v>
      </c>
      <c r="W46">
        <v>494.42471335568899</v>
      </c>
      <c r="X46">
        <v>457.49798419201397</v>
      </c>
      <c r="Y46">
        <v>420.57125502833901</v>
      </c>
      <c r="Z46">
        <v>383.64452586466501</v>
      </c>
      <c r="AA46">
        <v>346.71779670098999</v>
      </c>
      <c r="AB46">
        <v>309.791067537316</v>
      </c>
      <c r="AC46">
        <v>292.28832471046201</v>
      </c>
      <c r="AD46">
        <v>274.78558188360802</v>
      </c>
      <c r="AE46">
        <v>257.28283905675403</v>
      </c>
      <c r="AF46">
        <v>257.28283905675403</v>
      </c>
      <c r="AG46">
        <v>257.28283905675403</v>
      </c>
      <c r="AH46">
        <v>257.28283905675403</v>
      </c>
      <c r="AI46">
        <v>240.333438215624</v>
      </c>
      <c r="AJ46">
        <v>240.333438215624</v>
      </c>
      <c r="AK46">
        <v>240.333438215624</v>
      </c>
      <c r="AL46">
        <v>81.576079976983493</v>
      </c>
    </row>
    <row r="47" spans="3:48" x14ac:dyDescent="0.3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  <c r="M47" t="s">
        <v>185</v>
      </c>
      <c r="N47" t="s">
        <v>190</v>
      </c>
      <c r="O47" t="s">
        <v>51</v>
      </c>
      <c r="P47" t="s">
        <v>188</v>
      </c>
      <c r="Q47">
        <v>726.70451084468402</v>
      </c>
      <c r="R47">
        <v>687.86225103060201</v>
      </c>
      <c r="S47">
        <v>654.42733676952105</v>
      </c>
      <c r="T47">
        <v>620.992422508441</v>
      </c>
      <c r="U47">
        <v>587.55750824736003</v>
      </c>
      <c r="V47">
        <v>540.991110801525</v>
      </c>
      <c r="W47">
        <v>494.42471335568899</v>
      </c>
      <c r="X47">
        <v>457.49798419201397</v>
      </c>
      <c r="Y47">
        <v>420.57125502833901</v>
      </c>
      <c r="Z47">
        <v>383.64452586466501</v>
      </c>
      <c r="AA47">
        <v>346.71779670098999</v>
      </c>
      <c r="AB47">
        <v>309.791067537316</v>
      </c>
      <c r="AC47">
        <v>292.28832471046201</v>
      </c>
      <c r="AD47">
        <v>274.78558188360802</v>
      </c>
      <c r="AE47">
        <v>257.28283905675403</v>
      </c>
      <c r="AF47">
        <v>257.28283905675403</v>
      </c>
      <c r="AG47">
        <v>257.28283905675403</v>
      </c>
      <c r="AH47">
        <v>257.28283905675403</v>
      </c>
      <c r="AI47">
        <v>257.28283905675403</v>
      </c>
      <c r="AJ47">
        <v>257.28283905675403</v>
      </c>
      <c r="AK47">
        <v>257.28283905675403</v>
      </c>
      <c r="AL47">
        <v>257.28283905675403</v>
      </c>
      <c r="AM47">
        <v>257.28283905675403</v>
      </c>
      <c r="AN47">
        <v>257.28283905675403</v>
      </c>
      <c r="AO47">
        <v>240.333438215624</v>
      </c>
      <c r="AP47">
        <v>240.333438215624</v>
      </c>
      <c r="AQ47">
        <v>240.333438215624</v>
      </c>
      <c r="AR47">
        <v>239.56071857838401</v>
      </c>
    </row>
    <row r="48" spans="3:48" x14ac:dyDescent="0.3">
      <c r="C48" t="s">
        <v>160</v>
      </c>
      <c r="D48" t="s">
        <v>165</v>
      </c>
      <c r="E48" t="s">
        <v>172</v>
      </c>
      <c r="F48" t="s">
        <v>63</v>
      </c>
      <c r="G48" t="s">
        <v>161</v>
      </c>
      <c r="M48" t="s">
        <v>185</v>
      </c>
      <c r="N48" t="s">
        <v>191</v>
      </c>
      <c r="O48" t="s">
        <v>51</v>
      </c>
      <c r="P48" t="s">
        <v>187</v>
      </c>
      <c r="Q48">
        <v>5.6352908998762903</v>
      </c>
      <c r="R48">
        <v>5.3251450871105197</v>
      </c>
      <c r="S48">
        <v>5.09107277558918</v>
      </c>
      <c r="T48">
        <v>4.8570004640678297</v>
      </c>
      <c r="U48">
        <v>4.62292815254649</v>
      </c>
      <c r="V48">
        <v>4.3888558410251504</v>
      </c>
      <c r="W48">
        <v>4.1547835295038098</v>
      </c>
      <c r="X48">
        <v>3.8270822933739299</v>
      </c>
      <c r="Y48">
        <v>3.49938105724405</v>
      </c>
      <c r="Z48">
        <v>2.01080412501886</v>
      </c>
    </row>
    <row r="49" spans="3:48" x14ac:dyDescent="0.3">
      <c r="D49" t="s">
        <v>166</v>
      </c>
      <c r="E49" t="s">
        <v>173</v>
      </c>
      <c r="F49" t="s">
        <v>63</v>
      </c>
      <c r="G49" t="s">
        <v>161</v>
      </c>
      <c r="M49" t="s">
        <v>185</v>
      </c>
      <c r="N49" t="s">
        <v>191</v>
      </c>
      <c r="O49" t="s">
        <v>51</v>
      </c>
      <c r="P49" t="s">
        <v>188</v>
      </c>
      <c r="Q49">
        <v>5.6352908998762903</v>
      </c>
      <c r="R49">
        <v>5.3251450871105197</v>
      </c>
      <c r="S49">
        <v>5.09107277558918</v>
      </c>
      <c r="T49">
        <v>4.8570004640678297</v>
      </c>
      <c r="U49">
        <v>4.62292815254649</v>
      </c>
      <c r="V49">
        <v>4.3888558410251504</v>
      </c>
      <c r="W49">
        <v>4.1547835295038098</v>
      </c>
      <c r="X49">
        <v>3.8270822933739299</v>
      </c>
      <c r="Y49">
        <v>3.49938105724405</v>
      </c>
      <c r="Z49">
        <v>3.1716798211141701</v>
      </c>
      <c r="AA49">
        <v>2.8439785849843</v>
      </c>
      <c r="AB49">
        <v>2.5162773488544201</v>
      </c>
      <c r="AC49">
        <v>0.51150808288774097</v>
      </c>
    </row>
    <row r="50" spans="3:48" x14ac:dyDescent="0.3">
      <c r="D50" t="s">
        <v>167</v>
      </c>
      <c r="E50" t="s">
        <v>174</v>
      </c>
      <c r="F50" t="s">
        <v>63</v>
      </c>
      <c r="G50" t="s">
        <v>161</v>
      </c>
      <c r="M50" t="s">
        <v>185</v>
      </c>
      <c r="N50" t="s">
        <v>192</v>
      </c>
      <c r="O50" t="s">
        <v>51</v>
      </c>
      <c r="P50" t="s">
        <v>187</v>
      </c>
      <c r="Q50">
        <v>165.4447887378</v>
      </c>
      <c r="R50">
        <v>153.89107121101301</v>
      </c>
      <c r="S50">
        <v>141.709099261246</v>
      </c>
      <c r="T50">
        <v>129.52712731147801</v>
      </c>
      <c r="U50">
        <v>117.34515536171099</v>
      </c>
      <c r="V50">
        <v>104.287916360271</v>
      </c>
      <c r="W50">
        <v>91.230677358831599</v>
      </c>
      <c r="X50">
        <v>82.212115063181301</v>
      </c>
      <c r="Y50">
        <v>73.193552767531003</v>
      </c>
      <c r="Z50">
        <v>66.892844340157097</v>
      </c>
      <c r="AA50">
        <v>60.592135912783199</v>
      </c>
      <c r="AB50">
        <v>54.291427485409301</v>
      </c>
      <c r="AC50">
        <v>54.291427485409301</v>
      </c>
      <c r="AD50">
        <v>54.291427485409301</v>
      </c>
      <c r="AE50">
        <v>54.291427485409301</v>
      </c>
      <c r="AF50">
        <v>54.291427485409301</v>
      </c>
      <c r="AG50">
        <v>50.853389506252697</v>
      </c>
    </row>
    <row r="51" spans="3:48" x14ac:dyDescent="0.3">
      <c r="D51" t="s">
        <v>168</v>
      </c>
      <c r="E51" t="s">
        <v>175</v>
      </c>
      <c r="F51" t="s">
        <v>63</v>
      </c>
      <c r="G51" t="s">
        <v>161</v>
      </c>
      <c r="M51" t="s">
        <v>185</v>
      </c>
      <c r="N51" t="s">
        <v>192</v>
      </c>
      <c r="O51" t="s">
        <v>51</v>
      </c>
      <c r="P51" t="s">
        <v>188</v>
      </c>
      <c r="Q51">
        <v>165.4447887378</v>
      </c>
      <c r="R51">
        <v>153.89107121101301</v>
      </c>
      <c r="S51">
        <v>141.709099261246</v>
      </c>
      <c r="T51">
        <v>129.52712731147801</v>
      </c>
      <c r="U51">
        <v>117.34515536171099</v>
      </c>
      <c r="V51">
        <v>104.287916360271</v>
      </c>
      <c r="W51">
        <v>91.230677358831599</v>
      </c>
      <c r="X51">
        <v>82.212115063181301</v>
      </c>
      <c r="Y51">
        <v>73.193552767531003</v>
      </c>
      <c r="Z51">
        <v>66.892844340157097</v>
      </c>
      <c r="AA51">
        <v>60.592135912783199</v>
      </c>
      <c r="AB51">
        <v>54.291427485409301</v>
      </c>
      <c r="AC51">
        <v>54.291427485409301</v>
      </c>
      <c r="AD51">
        <v>54.291427485409301</v>
      </c>
      <c r="AE51">
        <v>54.291427485409301</v>
      </c>
      <c r="AF51">
        <v>54.291427485409301</v>
      </c>
      <c r="AG51">
        <v>54.291427485409301</v>
      </c>
      <c r="AH51">
        <v>54.291427485409301</v>
      </c>
      <c r="AI51">
        <v>54.291427485409301</v>
      </c>
      <c r="AJ51">
        <v>54.291427485409301</v>
      </c>
      <c r="AK51">
        <v>54.291427485409301</v>
      </c>
      <c r="AL51">
        <v>54.291427485409301</v>
      </c>
      <c r="AM51">
        <v>54.291427485409301</v>
      </c>
      <c r="AN51">
        <v>13.4036279819246</v>
      </c>
    </row>
    <row r="52" spans="3:48" x14ac:dyDescent="0.3">
      <c r="D52" t="s">
        <v>169</v>
      </c>
      <c r="E52" t="s">
        <v>176</v>
      </c>
      <c r="F52" t="s">
        <v>63</v>
      </c>
      <c r="G52" t="s">
        <v>161</v>
      </c>
      <c r="M52" t="s">
        <v>185</v>
      </c>
      <c r="N52" t="s">
        <v>193</v>
      </c>
      <c r="O52" t="s">
        <v>51</v>
      </c>
      <c r="P52" t="s">
        <v>187</v>
      </c>
      <c r="Q52">
        <v>29.8631785601129</v>
      </c>
      <c r="R52">
        <v>27.835107673690899</v>
      </c>
      <c r="S52">
        <v>26.5546244888037</v>
      </c>
      <c r="T52">
        <v>25.274141303916402</v>
      </c>
      <c r="U52">
        <v>23.993658119029199</v>
      </c>
      <c r="V52">
        <v>22.134185162983901</v>
      </c>
      <c r="W52">
        <v>20.274712206938698</v>
      </c>
      <c r="X52">
        <v>18.726233977591001</v>
      </c>
      <c r="Y52">
        <v>17.1777557482433</v>
      </c>
      <c r="Z52">
        <v>15.701035545493299</v>
      </c>
      <c r="AA52">
        <v>14.224315342743401</v>
      </c>
      <c r="AB52">
        <v>12.7475951399934</v>
      </c>
      <c r="AC52">
        <v>12.4976549021758</v>
      </c>
      <c r="AD52">
        <v>12.247714664358201</v>
      </c>
      <c r="AE52">
        <v>11.9977744265406</v>
      </c>
      <c r="AF52">
        <v>11.9977744265406</v>
      </c>
      <c r="AG52">
        <v>11.9977744265406</v>
      </c>
      <c r="AH52">
        <v>11.9977744265406</v>
      </c>
      <c r="AI52">
        <v>11.9977744265406</v>
      </c>
      <c r="AJ52">
        <v>11.9977744265406</v>
      </c>
      <c r="AK52">
        <v>11.9977744265406</v>
      </c>
      <c r="AL52">
        <v>6.4300587317359703</v>
      </c>
    </row>
    <row r="53" spans="3:48" x14ac:dyDescent="0.3">
      <c r="D53" t="s">
        <v>170</v>
      </c>
      <c r="E53" t="s">
        <v>177</v>
      </c>
      <c r="F53" t="s">
        <v>63</v>
      </c>
      <c r="G53" t="s">
        <v>161</v>
      </c>
      <c r="M53" t="s">
        <v>185</v>
      </c>
      <c r="N53" t="s">
        <v>193</v>
      </c>
      <c r="O53" t="s">
        <v>51</v>
      </c>
      <c r="P53" t="s">
        <v>188</v>
      </c>
      <c r="Q53">
        <v>29.8631785601129</v>
      </c>
      <c r="R53">
        <v>27.835107673690899</v>
      </c>
      <c r="S53">
        <v>26.5546244888037</v>
      </c>
      <c r="T53">
        <v>25.274141303916402</v>
      </c>
      <c r="U53">
        <v>23.993658119029199</v>
      </c>
      <c r="V53">
        <v>22.134185162983901</v>
      </c>
      <c r="W53">
        <v>20.274712206938698</v>
      </c>
      <c r="X53">
        <v>18.726233977591001</v>
      </c>
      <c r="Y53">
        <v>17.1777557482433</v>
      </c>
      <c r="Z53">
        <v>15.701035545493299</v>
      </c>
      <c r="AA53">
        <v>14.224315342743401</v>
      </c>
      <c r="AB53">
        <v>12.7475951399934</v>
      </c>
      <c r="AC53">
        <v>12.4976549021758</v>
      </c>
      <c r="AD53">
        <v>12.247714664358201</v>
      </c>
      <c r="AE53">
        <v>11.9977744265406</v>
      </c>
      <c r="AF53">
        <v>11.9977744265406</v>
      </c>
      <c r="AG53">
        <v>11.9977744265406</v>
      </c>
      <c r="AH53">
        <v>11.9977744265406</v>
      </c>
      <c r="AI53">
        <v>11.9977744265406</v>
      </c>
      <c r="AJ53">
        <v>11.9977744265406</v>
      </c>
      <c r="AK53">
        <v>11.9977744265406</v>
      </c>
      <c r="AL53">
        <v>11.9977744265406</v>
      </c>
      <c r="AM53">
        <v>11.9977744265406</v>
      </c>
      <c r="AN53">
        <v>11.9977744265406</v>
      </c>
      <c r="AO53">
        <v>11.9977744265406</v>
      </c>
      <c r="AP53">
        <v>11.9977744265406</v>
      </c>
      <c r="AQ53">
        <v>11.9977744265406</v>
      </c>
      <c r="AR53">
        <v>4.7594154055897198</v>
      </c>
    </row>
    <row r="54" spans="3:48" x14ac:dyDescent="0.3">
      <c r="D54" t="s">
        <v>171</v>
      </c>
      <c r="E54" t="s">
        <v>178</v>
      </c>
      <c r="F54" t="s">
        <v>63</v>
      </c>
      <c r="G54" t="s">
        <v>161</v>
      </c>
      <c r="M54" t="s">
        <v>185</v>
      </c>
      <c r="N54" t="s">
        <v>194</v>
      </c>
      <c r="O54" t="s">
        <v>51</v>
      </c>
      <c r="P54" t="s">
        <v>187</v>
      </c>
      <c r="Q54">
        <v>11.1334095705331</v>
      </c>
      <c r="R54">
        <v>11.1334095705331</v>
      </c>
      <c r="S54">
        <v>11.1334095705331</v>
      </c>
      <c r="T54">
        <v>11.1334095705331</v>
      </c>
      <c r="U54">
        <v>11.1334095705331</v>
      </c>
      <c r="V54">
        <v>11.1334095705331</v>
      </c>
      <c r="W54">
        <v>11.1334095705331</v>
      </c>
      <c r="X54">
        <v>10.662834575070701</v>
      </c>
      <c r="Y54">
        <v>9.8123614879947105</v>
      </c>
      <c r="Z54">
        <v>9.1074108162161203</v>
      </c>
      <c r="AA54">
        <v>8.4024601444375406</v>
      </c>
      <c r="AB54">
        <v>7.6975094726589504</v>
      </c>
      <c r="AC54">
        <v>7.2029695803141296</v>
      </c>
      <c r="AD54">
        <v>6.7084296879692999</v>
      </c>
      <c r="AE54">
        <v>6.2138897956244801</v>
      </c>
      <c r="AF54">
        <v>6.3629254174915104</v>
      </c>
      <c r="AG54">
        <v>6.5119610393585496</v>
      </c>
      <c r="AH54">
        <v>6.5119610393585496</v>
      </c>
      <c r="AI54">
        <v>6.5119610393585496</v>
      </c>
      <c r="AJ54">
        <v>6.5119610393585496</v>
      </c>
      <c r="AK54">
        <v>6.5119610393585496</v>
      </c>
      <c r="AL54">
        <v>6.5119610393585496</v>
      </c>
      <c r="AM54">
        <v>6.5119610393585496</v>
      </c>
      <c r="AN54">
        <v>6.5119610393585496</v>
      </c>
      <c r="AO54">
        <v>6.5119610393585496</v>
      </c>
      <c r="AP54">
        <v>6.5119610393585496</v>
      </c>
      <c r="AQ54">
        <v>6.5119610393585496</v>
      </c>
      <c r="AR54">
        <v>6.5119610393585496</v>
      </c>
      <c r="AS54">
        <v>6.5119610393585496</v>
      </c>
      <c r="AT54">
        <v>6.5119610393585496</v>
      </c>
      <c r="AU54">
        <v>6.5119610393585496</v>
      </c>
      <c r="AV54">
        <v>6.5119610393585496</v>
      </c>
    </row>
    <row r="55" spans="3:48" x14ac:dyDescent="0.3">
      <c r="M55" t="s">
        <v>185</v>
      </c>
      <c r="N55" t="s">
        <v>194</v>
      </c>
      <c r="O55" t="s">
        <v>51</v>
      </c>
      <c r="P55" t="s">
        <v>188</v>
      </c>
      <c r="Q55">
        <v>11.1334095705331</v>
      </c>
      <c r="R55">
        <v>11.1334095705331</v>
      </c>
      <c r="S55">
        <v>11.1334095705331</v>
      </c>
      <c r="T55">
        <v>11.1334095705331</v>
      </c>
      <c r="U55">
        <v>11.1334095705331</v>
      </c>
      <c r="V55">
        <v>11.1334095705331</v>
      </c>
      <c r="W55">
        <v>11.1334095705331</v>
      </c>
      <c r="X55">
        <v>10.662834575070701</v>
      </c>
      <c r="Y55">
        <v>9.8123614879947105</v>
      </c>
      <c r="Z55">
        <v>9.1074108162161203</v>
      </c>
      <c r="AA55">
        <v>8.4024601444375406</v>
      </c>
      <c r="AB55">
        <v>7.6975094726589504</v>
      </c>
      <c r="AC55">
        <v>7.2029695803141296</v>
      </c>
      <c r="AD55">
        <v>6.7084296879692999</v>
      </c>
      <c r="AE55">
        <v>6.2138897956244801</v>
      </c>
      <c r="AF55">
        <v>6.3629254174915104</v>
      </c>
      <c r="AG55">
        <v>6.5119610393585496</v>
      </c>
      <c r="AH55">
        <v>6.5119610393585496</v>
      </c>
      <c r="AI55">
        <v>6.5119610393585496</v>
      </c>
      <c r="AJ55">
        <v>6.5119610393585496</v>
      </c>
      <c r="AK55">
        <v>6.5119610393585496</v>
      </c>
      <c r="AL55">
        <v>6.5119610393585496</v>
      </c>
      <c r="AM55">
        <v>6.5119610393585496</v>
      </c>
      <c r="AN55">
        <v>6.5119610393585496</v>
      </c>
      <c r="AO55">
        <v>6.5119610393585496</v>
      </c>
      <c r="AP55">
        <v>6.5119610393585496</v>
      </c>
      <c r="AQ55">
        <v>6.5119610393585496</v>
      </c>
      <c r="AR55">
        <v>6.5119610393585496</v>
      </c>
      <c r="AS55">
        <v>6.5119610393585496</v>
      </c>
      <c r="AT55">
        <v>6.5119610393585496</v>
      </c>
      <c r="AU55">
        <v>6.5119610393585496</v>
      </c>
      <c r="AV55">
        <v>6.5119610393585496</v>
      </c>
    </row>
    <row r="57" spans="3:48" x14ac:dyDescent="0.3">
      <c r="D57" s="107"/>
    </row>
    <row r="58" spans="3:48" x14ac:dyDescent="0.3">
      <c r="C58" s="51" t="s">
        <v>67</v>
      </c>
      <c r="D58" s="105" t="s">
        <v>163</v>
      </c>
      <c r="E58" s="105" t="s">
        <v>164</v>
      </c>
      <c r="F58" s="105" t="s">
        <v>73</v>
      </c>
      <c r="K58" t="s">
        <v>196</v>
      </c>
      <c r="N58" t="s">
        <v>197</v>
      </c>
      <c r="P58" t="s">
        <v>195</v>
      </c>
    </row>
    <row r="59" spans="3:48" x14ac:dyDescent="0.3">
      <c r="C59" s="19" t="str">
        <f>+D48</f>
        <v>MIN-P3-CAM1</v>
      </c>
      <c r="D59" s="19" t="s">
        <v>162</v>
      </c>
      <c r="E59" s="19">
        <v>2019</v>
      </c>
      <c r="F59" s="97">
        <v>68.585731940983607</v>
      </c>
      <c r="K59" s="38">
        <f>+F10</f>
        <v>266.73883552000007</v>
      </c>
      <c r="L59" s="38">
        <f>+F37</f>
        <v>78.745472847807775</v>
      </c>
      <c r="M59" s="21">
        <v>108.02263582968502</v>
      </c>
      <c r="N59" s="38">
        <f>+M59+K59+L59</f>
        <v>453.50694419749283</v>
      </c>
      <c r="P59" s="11">
        <f>+SUM(Q43:AV43)</f>
        <v>354.30112183527359</v>
      </c>
      <c r="R59" s="16">
        <f>+P59/N59</f>
        <v>0.78124740176190743</v>
      </c>
    </row>
    <row r="60" spans="3:48" x14ac:dyDescent="0.3">
      <c r="C60" s="19"/>
      <c r="D60" s="19" t="s">
        <v>162</v>
      </c>
      <c r="E60" s="19">
        <v>2020</v>
      </c>
      <c r="F60" s="97">
        <v>48.786177197519166</v>
      </c>
      <c r="K60" s="38">
        <f t="shared" ref="K60:K65" si="4">+F11</f>
        <v>2135.7396415784524</v>
      </c>
      <c r="L60" s="38">
        <f t="shared" ref="L60:L65" si="5">+F38</f>
        <v>182.43898142380363</v>
      </c>
      <c r="M60" s="21">
        <v>534.66405895593959</v>
      </c>
      <c r="N60" s="38">
        <f t="shared" ref="N60:N65" si="6">+M60+K60+L60</f>
        <v>2852.8426819581955</v>
      </c>
      <c r="P60">
        <f>+SUM(Q45:AV45)</f>
        <v>2827.2471140580892</v>
      </c>
      <c r="R60" s="16">
        <f t="shared" ref="R60:R65" si="7">+P60/N60</f>
        <v>0.99102804789693577</v>
      </c>
    </row>
    <row r="61" spans="3:48" x14ac:dyDescent="0.3">
      <c r="C61" s="19"/>
      <c r="D61" s="19" t="s">
        <v>162</v>
      </c>
      <c r="E61" s="19">
        <v>2023</v>
      </c>
      <c r="F61" s="97">
        <v>43.035587284288795</v>
      </c>
      <c r="K61" s="38">
        <f t="shared" si="4"/>
        <v>6496.7121983715815</v>
      </c>
      <c r="L61" s="38">
        <f t="shared" si="5"/>
        <v>1704.7107572435661</v>
      </c>
      <c r="M61" s="21">
        <v>2148.6137392382743</v>
      </c>
      <c r="N61" s="38">
        <f t="shared" si="6"/>
        <v>10350.036694853421</v>
      </c>
      <c r="P61">
        <f>+SUM(Q47:AX47)</f>
        <v>10331.645813268013</v>
      </c>
      <c r="R61" s="16">
        <f t="shared" si="7"/>
        <v>0.99822310952824411</v>
      </c>
    </row>
    <row r="62" spans="3:48" x14ac:dyDescent="0.3">
      <c r="C62" s="19"/>
      <c r="D62" s="19" t="s">
        <v>162</v>
      </c>
      <c r="E62" s="19">
        <v>2025</v>
      </c>
      <c r="F62" s="97">
        <v>34.570563154586416</v>
      </c>
      <c r="K62" s="38">
        <f t="shared" si="4"/>
        <v>44.660401360000002</v>
      </c>
      <c r="L62" s="38">
        <f t="shared" si="5"/>
        <v>9.0910238045926182</v>
      </c>
      <c r="M62" s="21">
        <v>11.458306675951276</v>
      </c>
      <c r="N62" s="38">
        <f t="shared" si="6"/>
        <v>65.209731840543895</v>
      </c>
      <c r="P62">
        <f>+SUM(Q49:AK49)</f>
        <v>50.444983938177884</v>
      </c>
      <c r="R62" s="16">
        <f t="shared" si="7"/>
        <v>0.77358060697949249</v>
      </c>
    </row>
    <row r="63" spans="3:48" x14ac:dyDescent="0.3">
      <c r="C63" s="19"/>
      <c r="D63" s="19" t="s">
        <v>162</v>
      </c>
      <c r="E63" s="19">
        <v>2027</v>
      </c>
      <c r="F63" s="97">
        <v>27.716174687025134</v>
      </c>
      <c r="K63" s="38">
        <f t="shared" si="4"/>
        <v>1058.6607668001971</v>
      </c>
      <c r="L63" s="38">
        <f t="shared" si="5"/>
        <v>344.19190942154142</v>
      </c>
      <c r="M63" s="21">
        <v>457.02942665643229</v>
      </c>
      <c r="N63" s="38">
        <f t="shared" si="6"/>
        <v>1859.8821028781708</v>
      </c>
      <c r="P63">
        <f>+SUM(Q51:AI51)</f>
        <v>1620.6579035692773</v>
      </c>
      <c r="R63" s="16">
        <f t="shared" si="7"/>
        <v>0.8713766862218344</v>
      </c>
    </row>
    <row r="64" spans="3:48" x14ac:dyDescent="0.3">
      <c r="C64" s="19"/>
      <c r="D64" s="19" t="s">
        <v>162</v>
      </c>
      <c r="E64" s="19">
        <v>2030</v>
      </c>
      <c r="F64" s="97">
        <v>5.2673740760556509</v>
      </c>
      <c r="K64" s="38">
        <f t="shared" si="4"/>
        <v>283.33235609852005</v>
      </c>
      <c r="L64" s="38">
        <f t="shared" si="5"/>
        <v>70.889484822558785</v>
      </c>
      <c r="M64" s="21">
        <v>89.348952841452942</v>
      </c>
      <c r="N64" s="38">
        <f t="shared" si="6"/>
        <v>443.57079376253182</v>
      </c>
      <c r="P64">
        <f>+SUM(Q53:AT53)</f>
        <v>439.98239578669182</v>
      </c>
      <c r="R64" s="16">
        <f t="shared" si="7"/>
        <v>0.99191020232553662</v>
      </c>
    </row>
    <row r="65" spans="3:18" x14ac:dyDescent="0.3">
      <c r="C65" s="19"/>
      <c r="D65" s="19" t="s">
        <v>162</v>
      </c>
      <c r="E65" s="19">
        <v>2033</v>
      </c>
      <c r="F65" s="97">
        <v>3.6668988156729534</v>
      </c>
      <c r="K65" s="38">
        <f t="shared" si="4"/>
        <v>157.75252398843665</v>
      </c>
      <c r="L65" s="38">
        <f t="shared" si="5"/>
        <v>231.41390643451217</v>
      </c>
      <c r="M65" s="21">
        <v>225.41522338944571</v>
      </c>
      <c r="N65" s="38">
        <f t="shared" si="6"/>
        <v>614.58165381239451</v>
      </c>
      <c r="P65">
        <f>+SUM(Q55:AV55)</f>
        <v>254.29603460124576</v>
      </c>
      <c r="R65" s="16">
        <f t="shared" si="7"/>
        <v>0.41377094975710332</v>
      </c>
    </row>
    <row r="66" spans="3:18" x14ac:dyDescent="0.3">
      <c r="C66" s="19"/>
      <c r="D66" s="19" t="s">
        <v>162</v>
      </c>
      <c r="E66" s="19">
        <v>2035</v>
      </c>
      <c r="F66" s="97">
        <v>2.86729599242289</v>
      </c>
    </row>
    <row r="67" spans="3:18" x14ac:dyDescent="0.3">
      <c r="C67" s="19"/>
      <c r="D67" s="19" t="s">
        <v>162</v>
      </c>
      <c r="E67" s="19">
        <v>2037</v>
      </c>
      <c r="F67" s="97">
        <v>2.3371052350566992</v>
      </c>
    </row>
    <row r="68" spans="3:18" x14ac:dyDescent="0.3">
      <c r="C68" s="19"/>
      <c r="D68" s="19" t="s">
        <v>162</v>
      </c>
      <c r="E68" s="19">
        <v>2040</v>
      </c>
      <c r="F68" s="97">
        <v>0</v>
      </c>
    </row>
    <row r="69" spans="3:18" x14ac:dyDescent="0.3">
      <c r="C69" s="19"/>
      <c r="D69" s="19" t="s">
        <v>162</v>
      </c>
      <c r="E69" s="19">
        <v>2043</v>
      </c>
      <c r="F69" s="97">
        <v>0</v>
      </c>
    </row>
    <row r="70" spans="3:18" x14ac:dyDescent="0.3">
      <c r="C70" s="19"/>
      <c r="D70" s="19" t="s">
        <v>162</v>
      </c>
      <c r="E70" s="19">
        <v>2045</v>
      </c>
      <c r="F70" s="97">
        <v>0</v>
      </c>
    </row>
    <row r="71" spans="3:18" x14ac:dyDescent="0.3">
      <c r="C71" s="19"/>
      <c r="D71" s="19" t="s">
        <v>162</v>
      </c>
      <c r="E71" s="19">
        <v>2047</v>
      </c>
      <c r="F71" s="97">
        <v>0</v>
      </c>
    </row>
    <row r="72" spans="3:18" x14ac:dyDescent="0.3">
      <c r="C72" s="19"/>
      <c r="D72" s="19" t="s">
        <v>162</v>
      </c>
      <c r="E72" s="19">
        <v>2050</v>
      </c>
      <c r="F72" s="97">
        <v>0</v>
      </c>
    </row>
    <row r="73" spans="3:18" x14ac:dyDescent="0.3">
      <c r="C73" s="19" t="str">
        <f>+D49</f>
        <v>MIN-P3-CAM2</v>
      </c>
      <c r="D73" s="19" t="s">
        <v>162</v>
      </c>
      <c r="E73" s="19">
        <v>2019</v>
      </c>
      <c r="F73" s="97">
        <v>363.68563536317856</v>
      </c>
      <c r="N73" s="11">
        <f>+AVERAGE(F73:F86)</f>
        <v>119.17281573814111</v>
      </c>
    </row>
    <row r="74" spans="3:18" x14ac:dyDescent="0.3">
      <c r="D74" s="19" t="s">
        <v>162</v>
      </c>
      <c r="E74" s="19">
        <v>2020</v>
      </c>
      <c r="F74" s="97">
        <v>357.03963544887284</v>
      </c>
    </row>
    <row r="75" spans="3:18" x14ac:dyDescent="0.3">
      <c r="D75" s="19" t="s">
        <v>162</v>
      </c>
      <c r="E75" s="19">
        <v>2023</v>
      </c>
      <c r="F75" s="97">
        <v>291.71333965512213</v>
      </c>
    </row>
    <row r="76" spans="3:18" x14ac:dyDescent="0.3">
      <c r="D76" s="19" t="s">
        <v>162</v>
      </c>
      <c r="E76" s="19">
        <v>2025</v>
      </c>
      <c r="F76" s="97">
        <v>219.06541620476196</v>
      </c>
    </row>
    <row r="77" spans="3:18" x14ac:dyDescent="0.3">
      <c r="D77" s="19" t="s">
        <v>162</v>
      </c>
      <c r="E77" s="19">
        <v>2027</v>
      </c>
      <c r="F77" s="97">
        <v>126.28578711913453</v>
      </c>
    </row>
    <row r="78" spans="3:18" x14ac:dyDescent="0.3">
      <c r="D78" s="19" t="s">
        <v>162</v>
      </c>
      <c r="E78" s="19">
        <v>2030</v>
      </c>
      <c r="F78" s="97">
        <v>93.858549318283977</v>
      </c>
    </row>
    <row r="79" spans="3:18" x14ac:dyDescent="0.3">
      <c r="D79" s="19" t="s">
        <v>162</v>
      </c>
      <c r="E79" s="19">
        <v>2033</v>
      </c>
      <c r="F79" s="97">
        <v>67.926190092891318</v>
      </c>
    </row>
    <row r="80" spans="3:18" x14ac:dyDescent="0.3">
      <c r="D80" s="19" t="s">
        <v>162</v>
      </c>
      <c r="E80" s="19">
        <v>2035</v>
      </c>
      <c r="F80" s="97">
        <v>51.633133760529908</v>
      </c>
    </row>
    <row r="81" spans="3:14" x14ac:dyDescent="0.3">
      <c r="D81" s="19" t="s">
        <v>162</v>
      </c>
      <c r="E81" s="19">
        <v>2037</v>
      </c>
      <c r="F81" s="97">
        <v>39.112638374469476</v>
      </c>
    </row>
    <row r="82" spans="3:14" x14ac:dyDescent="0.3">
      <c r="D82" s="19" t="s">
        <v>162</v>
      </c>
      <c r="E82" s="19">
        <v>2040</v>
      </c>
      <c r="F82" s="97">
        <v>23.3968962245543</v>
      </c>
    </row>
    <row r="83" spans="3:14" x14ac:dyDescent="0.3">
      <c r="D83" s="19" t="s">
        <v>162</v>
      </c>
      <c r="E83" s="19">
        <v>2043</v>
      </c>
      <c r="F83" s="97">
        <v>10.786632390437573</v>
      </c>
    </row>
    <row r="84" spans="3:14" x14ac:dyDescent="0.3">
      <c r="D84" s="19" t="s">
        <v>162</v>
      </c>
      <c r="E84" s="19">
        <v>2045</v>
      </c>
      <c r="F84" s="97">
        <v>9.0936013935059616</v>
      </c>
    </row>
    <row r="85" spans="3:14" x14ac:dyDescent="0.3">
      <c r="D85" s="19" t="s">
        <v>162</v>
      </c>
      <c r="E85" s="19">
        <v>2047</v>
      </c>
      <c r="F85" s="97">
        <v>8.1321048795691553</v>
      </c>
    </row>
    <row r="86" spans="3:14" x14ac:dyDescent="0.3">
      <c r="D86" s="19" t="s">
        <v>162</v>
      </c>
      <c r="E86" s="19">
        <v>2050</v>
      </c>
      <c r="F86" s="97">
        <v>6.6898601086639449</v>
      </c>
    </row>
    <row r="87" spans="3:14" x14ac:dyDescent="0.3">
      <c r="C87" s="19" t="str">
        <f>+D50</f>
        <v>MIN-P3-CAM3</v>
      </c>
      <c r="D87" s="19" t="s">
        <v>162</v>
      </c>
      <c r="E87" s="19">
        <v>2019</v>
      </c>
      <c r="F87" s="97">
        <v>726.70451084468357</v>
      </c>
      <c r="N87" s="11">
        <f>+AVERAGE(F87:F100)</f>
        <v>257.2828390567538</v>
      </c>
    </row>
    <row r="88" spans="3:14" x14ac:dyDescent="0.3">
      <c r="D88" s="19" t="s">
        <v>162</v>
      </c>
      <c r="E88" s="19">
        <v>2020</v>
      </c>
      <c r="F88" s="97">
        <v>687.86225103060212</v>
      </c>
    </row>
    <row r="89" spans="3:14" x14ac:dyDescent="0.3">
      <c r="D89" s="19" t="s">
        <v>162</v>
      </c>
      <c r="E89" s="19">
        <v>2023</v>
      </c>
      <c r="F89" s="97">
        <v>385.85872204465466</v>
      </c>
    </row>
    <row r="90" spans="3:14" x14ac:dyDescent="0.3">
      <c r="D90" s="19" t="s">
        <v>162</v>
      </c>
      <c r="E90" s="19">
        <v>2025</v>
      </c>
      <c r="F90" s="97">
        <v>409.06901747594299</v>
      </c>
    </row>
    <row r="91" spans="3:14" x14ac:dyDescent="0.3">
      <c r="D91" s="19" t="s">
        <v>162</v>
      </c>
      <c r="E91" s="19">
        <v>2027</v>
      </c>
      <c r="F91" s="97">
        <v>369.35783750049205</v>
      </c>
    </row>
    <row r="92" spans="3:14" x14ac:dyDescent="0.3">
      <c r="D92" s="19" t="s">
        <v>162</v>
      </c>
      <c r="E92" s="19">
        <v>2030</v>
      </c>
      <c r="F92" s="97">
        <v>309.7910675373156</v>
      </c>
    </row>
    <row r="93" spans="3:14" x14ac:dyDescent="0.3">
      <c r="D93" s="19" t="s">
        <v>162</v>
      </c>
      <c r="E93" s="19">
        <v>2033</v>
      </c>
      <c r="F93" s="97">
        <v>196.2800040437545</v>
      </c>
    </row>
    <row r="94" spans="3:14" x14ac:dyDescent="0.3">
      <c r="D94" s="19" t="s">
        <v>162</v>
      </c>
      <c r="E94" s="19">
        <v>2035</v>
      </c>
      <c r="F94" s="97">
        <v>151.73365907601499</v>
      </c>
    </row>
    <row r="95" spans="3:14" x14ac:dyDescent="0.3">
      <c r="D95" s="19" t="s">
        <v>162</v>
      </c>
      <c r="E95" s="19">
        <v>2037</v>
      </c>
      <c r="F95" s="97">
        <v>35.113596160592415</v>
      </c>
    </row>
    <row r="96" spans="3:14" x14ac:dyDescent="0.3">
      <c r="D96" s="19" t="s">
        <v>162</v>
      </c>
      <c r="E96" s="19">
        <v>2040</v>
      </c>
      <c r="F96" s="97">
        <v>85.07145902842241</v>
      </c>
    </row>
    <row r="97" spans="3:14" x14ac:dyDescent="0.3">
      <c r="D97" s="19" t="s">
        <v>162</v>
      </c>
      <c r="E97" s="19">
        <v>2043</v>
      </c>
      <c r="F97" s="97">
        <v>76.155967420534168</v>
      </c>
    </row>
    <row r="98" spans="3:14" x14ac:dyDescent="0.3">
      <c r="D98" s="19" t="s">
        <v>162</v>
      </c>
      <c r="E98" s="19">
        <v>2045</v>
      </c>
      <c r="F98" s="97">
        <v>62.622403033114466</v>
      </c>
    </row>
    <row r="99" spans="3:14" x14ac:dyDescent="0.3">
      <c r="D99" s="19" t="s">
        <v>162</v>
      </c>
      <c r="E99" s="19">
        <v>2047</v>
      </c>
      <c r="F99" s="97">
        <v>58.552871897120902</v>
      </c>
    </row>
    <row r="100" spans="3:14" x14ac:dyDescent="0.3">
      <c r="D100" s="19" t="s">
        <v>162</v>
      </c>
      <c r="E100" s="19">
        <v>2050</v>
      </c>
      <c r="F100" s="97">
        <v>47.786379701308284</v>
      </c>
    </row>
    <row r="101" spans="3:14" x14ac:dyDescent="0.3">
      <c r="C101" s="19" t="str">
        <f>+D51</f>
        <v>MIN-P3-CAM4</v>
      </c>
      <c r="D101" s="19" t="s">
        <v>162</v>
      </c>
      <c r="E101" s="19">
        <v>2019</v>
      </c>
      <c r="F101" s="97">
        <v>5.6352908998762912</v>
      </c>
      <c r="N101" s="11">
        <f>+AVERAGE(F101:F114)</f>
        <v>2.3603684699303833</v>
      </c>
    </row>
    <row r="102" spans="3:14" x14ac:dyDescent="0.3">
      <c r="D102" s="19" t="s">
        <v>162</v>
      </c>
      <c r="E102" s="19">
        <v>2020</v>
      </c>
      <c r="F102" s="97">
        <v>5.3251450871105153</v>
      </c>
    </row>
    <row r="103" spans="3:14" x14ac:dyDescent="0.3">
      <c r="D103" s="19" t="s">
        <v>162</v>
      </c>
      <c r="E103" s="19">
        <v>2023</v>
      </c>
      <c r="F103" s="97">
        <v>4.6229281525464918</v>
      </c>
    </row>
    <row r="104" spans="3:14" x14ac:dyDescent="0.3">
      <c r="D104" s="19" t="s">
        <v>162</v>
      </c>
      <c r="E104" s="19">
        <v>2025</v>
      </c>
      <c r="F104" s="97">
        <v>4.1547835295038089</v>
      </c>
    </row>
    <row r="105" spans="3:14" x14ac:dyDescent="0.3">
      <c r="D105" s="19" t="s">
        <v>162</v>
      </c>
      <c r="E105" s="19">
        <v>2027</v>
      </c>
      <c r="F105" s="97">
        <v>3.4993810572440531</v>
      </c>
    </row>
    <row r="106" spans="3:14" x14ac:dyDescent="0.3">
      <c r="D106" s="19" t="s">
        <v>162</v>
      </c>
      <c r="E106" s="19">
        <v>2030</v>
      </c>
      <c r="F106" s="97">
        <v>2.5162773488544192</v>
      </c>
    </row>
    <row r="107" spans="3:14" x14ac:dyDescent="0.3">
      <c r="D107" s="19" t="s">
        <v>162</v>
      </c>
      <c r="E107" s="19">
        <v>2033</v>
      </c>
      <c r="F107" s="97">
        <v>2.0247254946596036</v>
      </c>
    </row>
    <row r="108" spans="3:14" x14ac:dyDescent="0.3">
      <c r="D108" s="19" t="s">
        <v>162</v>
      </c>
      <c r="E108" s="19">
        <v>2035</v>
      </c>
      <c r="F108" s="97">
        <v>1.6970242585297266</v>
      </c>
    </row>
    <row r="109" spans="3:14" x14ac:dyDescent="0.3">
      <c r="D109" s="19" t="s">
        <v>162</v>
      </c>
      <c r="E109" s="19">
        <v>2037</v>
      </c>
      <c r="F109" s="97">
        <v>1.4629519470083856</v>
      </c>
    </row>
    <row r="110" spans="3:14" x14ac:dyDescent="0.3">
      <c r="D110" s="19" t="s">
        <v>162</v>
      </c>
      <c r="E110" s="19">
        <v>2040</v>
      </c>
      <c r="F110" s="97">
        <v>1.1118434797263739</v>
      </c>
    </row>
    <row r="111" spans="3:14" x14ac:dyDescent="0.3">
      <c r="D111" s="19" t="s">
        <v>162</v>
      </c>
      <c r="E111" s="19">
        <v>2043</v>
      </c>
      <c r="F111" s="97">
        <v>0.99480732396570282</v>
      </c>
    </row>
    <row r="112" spans="3:14" x14ac:dyDescent="0.3">
      <c r="D112" s="19" t="s">
        <v>162</v>
      </c>
      <c r="E112" s="19">
        <v>2045</v>
      </c>
      <c r="F112" s="97">
        <v>0</v>
      </c>
    </row>
    <row r="113" spans="3:14" x14ac:dyDescent="0.3">
      <c r="D113" s="19" t="s">
        <v>162</v>
      </c>
      <c r="E113" s="19">
        <v>2047</v>
      </c>
      <c r="F113" s="97">
        <v>0</v>
      </c>
    </row>
    <row r="114" spans="3:14" x14ac:dyDescent="0.3">
      <c r="D114" s="19" t="s">
        <v>162</v>
      </c>
      <c r="E114" s="19">
        <v>2050</v>
      </c>
      <c r="F114" s="97">
        <v>0</v>
      </c>
    </row>
    <row r="115" spans="3:14" x14ac:dyDescent="0.3">
      <c r="C115" s="19" t="str">
        <f>+D52</f>
        <v>MIN-P3-CAM5</v>
      </c>
      <c r="D115" s="19" t="s">
        <v>162</v>
      </c>
      <c r="E115" s="19">
        <v>2019</v>
      </c>
      <c r="F115" s="97">
        <v>165.44478873779963</v>
      </c>
      <c r="N115" s="11">
        <f>+AVERAGE(F115:F128)</f>
        <v>54.291427485409322</v>
      </c>
    </row>
    <row r="116" spans="3:14" x14ac:dyDescent="0.3">
      <c r="D116" s="19" t="s">
        <v>162</v>
      </c>
      <c r="E116" s="19">
        <v>2020</v>
      </c>
      <c r="F116" s="97">
        <v>153.89107121101256</v>
      </c>
    </row>
    <row r="117" spans="3:14" x14ac:dyDescent="0.3">
      <c r="D117" s="19" t="s">
        <v>162</v>
      </c>
      <c r="E117" s="19">
        <v>2023</v>
      </c>
      <c r="F117" s="97">
        <v>98.967477778380101</v>
      </c>
    </row>
    <row r="118" spans="3:14" x14ac:dyDescent="0.3">
      <c r="D118" s="19" t="s">
        <v>162</v>
      </c>
      <c r="E118" s="19">
        <v>2025</v>
      </c>
      <c r="F118" s="97">
        <v>91.230677358831571</v>
      </c>
    </row>
    <row r="119" spans="3:14" x14ac:dyDescent="0.3">
      <c r="D119" s="19" t="s">
        <v>162</v>
      </c>
      <c r="E119" s="19">
        <v>2027</v>
      </c>
      <c r="F119" s="97">
        <v>73.193552767530946</v>
      </c>
    </row>
    <row r="120" spans="3:14" x14ac:dyDescent="0.3">
      <c r="D120" s="19" t="s">
        <v>162</v>
      </c>
      <c r="E120" s="19">
        <v>2030</v>
      </c>
      <c r="F120" s="97">
        <v>46.137865880580037</v>
      </c>
    </row>
    <row r="121" spans="3:14" x14ac:dyDescent="0.3">
      <c r="D121" s="19" t="s">
        <v>162</v>
      </c>
      <c r="E121" s="19">
        <v>2033</v>
      </c>
      <c r="F121" s="97">
        <v>34.93812928869707</v>
      </c>
    </row>
    <row r="122" spans="3:14" x14ac:dyDescent="0.3">
      <c r="D122" s="19" t="s">
        <v>162</v>
      </c>
      <c r="E122" s="19">
        <v>2035</v>
      </c>
      <c r="F122" s="97">
        <v>27.471638227441758</v>
      </c>
    </row>
    <row r="123" spans="3:14" x14ac:dyDescent="0.3">
      <c r="D123" s="19" t="s">
        <v>162</v>
      </c>
      <c r="E123" s="19">
        <v>2037</v>
      </c>
      <c r="F123" s="97">
        <v>22.774089751023496</v>
      </c>
    </row>
    <row r="124" spans="3:14" x14ac:dyDescent="0.3">
      <c r="D124" s="19" t="s">
        <v>162</v>
      </c>
      <c r="E124" s="19">
        <v>2040</v>
      </c>
      <c r="F124" s="97">
        <v>15.727767036396102</v>
      </c>
    </row>
    <row r="125" spans="3:14" x14ac:dyDescent="0.3">
      <c r="D125" s="19" t="s">
        <v>162</v>
      </c>
      <c r="E125" s="19">
        <v>2043</v>
      </c>
      <c r="F125" s="97">
        <v>9.6596165622714754</v>
      </c>
    </row>
    <row r="126" spans="3:14" x14ac:dyDescent="0.3">
      <c r="D126" s="19" t="s">
        <v>162</v>
      </c>
      <c r="E126" s="19">
        <v>2045</v>
      </c>
      <c r="F126" s="97">
        <v>8.2794492877500225</v>
      </c>
    </row>
    <row r="127" spans="3:14" x14ac:dyDescent="0.3">
      <c r="D127" s="19" t="s">
        <v>162</v>
      </c>
      <c r="E127" s="19">
        <v>2047</v>
      </c>
      <c r="F127" s="97">
        <v>7.0735333286609636</v>
      </c>
    </row>
    <row r="128" spans="3:14" x14ac:dyDescent="0.3">
      <c r="D128" s="19" t="s">
        <v>162</v>
      </c>
      <c r="E128" s="19">
        <v>2050</v>
      </c>
      <c r="F128" s="97">
        <v>5.2903275793547166</v>
      </c>
    </row>
    <row r="129" spans="3:14" x14ac:dyDescent="0.3">
      <c r="C129" s="19" t="str">
        <f>+D53</f>
        <v>MIN-P3-CAM6</v>
      </c>
      <c r="D129" s="19" t="s">
        <v>162</v>
      </c>
      <c r="E129" s="19">
        <v>2019</v>
      </c>
      <c r="F129" s="97">
        <v>29.863178560112861</v>
      </c>
      <c r="N129" s="11">
        <f>+AVERAGE(F129:F142)</f>
        <v>11.997774426540611</v>
      </c>
    </row>
    <row r="130" spans="3:14" x14ac:dyDescent="0.3">
      <c r="D130" s="19" t="s">
        <v>162</v>
      </c>
      <c r="E130" s="19">
        <v>2020</v>
      </c>
      <c r="F130" s="97">
        <v>27.835107673690871</v>
      </c>
    </row>
    <row r="131" spans="3:14" x14ac:dyDescent="0.3">
      <c r="D131" s="19" t="s">
        <v>162</v>
      </c>
      <c r="E131" s="19">
        <v>2023</v>
      </c>
      <c r="F131" s="97">
        <v>17.559909024325922</v>
      </c>
    </row>
    <row r="132" spans="3:14" x14ac:dyDescent="0.3">
      <c r="D132" s="19" t="s">
        <v>162</v>
      </c>
      <c r="E132" s="19">
        <v>2025</v>
      </c>
      <c r="F132" s="97">
        <v>20.274712206938659</v>
      </c>
    </row>
    <row r="133" spans="3:14" x14ac:dyDescent="0.3">
      <c r="D133" s="19" t="s">
        <v>162</v>
      </c>
      <c r="E133" s="19">
        <v>2027</v>
      </c>
      <c r="F133" s="97">
        <v>12.813096418110867</v>
      </c>
    </row>
    <row r="134" spans="3:14" x14ac:dyDescent="0.3">
      <c r="D134" s="19" t="s">
        <v>162</v>
      </c>
      <c r="E134" s="19">
        <v>2030</v>
      </c>
      <c r="F134" s="97">
        <v>12.747595139993381</v>
      </c>
    </row>
    <row r="135" spans="3:14" x14ac:dyDescent="0.3">
      <c r="D135" s="19" t="s">
        <v>162</v>
      </c>
      <c r="E135" s="19">
        <v>2033</v>
      </c>
      <c r="F135" s="97">
        <v>8.1699853499332526</v>
      </c>
    </row>
    <row r="136" spans="3:14" x14ac:dyDescent="0.3">
      <c r="D136" s="19" t="s">
        <v>162</v>
      </c>
      <c r="E136" s="19">
        <v>2035</v>
      </c>
      <c r="F136" s="97">
        <v>8.8839477570677019</v>
      </c>
    </row>
    <row r="137" spans="3:14" x14ac:dyDescent="0.3">
      <c r="D137" s="19" t="s">
        <v>162</v>
      </c>
      <c r="E137" s="19">
        <v>2037</v>
      </c>
      <c r="F137" s="97">
        <v>7.6545148810463139</v>
      </c>
    </row>
    <row r="138" spans="3:14" x14ac:dyDescent="0.3">
      <c r="D138" s="19" t="s">
        <v>162</v>
      </c>
      <c r="E138" s="19">
        <v>2040</v>
      </c>
      <c r="F138" s="97">
        <v>5.5289075934361867</v>
      </c>
    </row>
    <row r="139" spans="3:14" x14ac:dyDescent="0.3">
      <c r="D139" s="19" t="s">
        <v>162</v>
      </c>
      <c r="E139" s="19">
        <v>2043</v>
      </c>
      <c r="F139" s="97">
        <v>4.8075273037748882</v>
      </c>
    </row>
    <row r="140" spans="3:14" x14ac:dyDescent="0.3">
      <c r="D140" s="19" t="s">
        <v>162</v>
      </c>
      <c r="E140" s="19">
        <v>2045</v>
      </c>
      <c r="F140" s="97">
        <v>4.3266071106673554</v>
      </c>
    </row>
    <row r="141" spans="3:14" x14ac:dyDescent="0.3">
      <c r="D141" s="19" t="s">
        <v>162</v>
      </c>
      <c r="E141" s="19">
        <v>2047</v>
      </c>
      <c r="F141" s="97">
        <v>3.9981896052775268</v>
      </c>
    </row>
    <row r="142" spans="3:14" x14ac:dyDescent="0.3">
      <c r="D142" s="19" t="s">
        <v>162</v>
      </c>
      <c r="E142" s="19">
        <v>2050</v>
      </c>
      <c r="F142" s="97">
        <v>3.5055633471927838</v>
      </c>
    </row>
    <row r="143" spans="3:14" x14ac:dyDescent="0.3">
      <c r="C143" s="19" t="str">
        <f>+D54</f>
        <v>MIN-P3-CAM7</v>
      </c>
      <c r="D143" s="19" t="s">
        <v>162</v>
      </c>
      <c r="E143" s="19">
        <v>2019</v>
      </c>
      <c r="F143" s="95">
        <v>13.730938960633223</v>
      </c>
      <c r="N143" s="11">
        <f>+AVERAGE(F143:F156)</f>
        <v>6.5119610393585514</v>
      </c>
    </row>
    <row r="144" spans="3:14" x14ac:dyDescent="0.3">
      <c r="D144" s="19" t="s">
        <v>162</v>
      </c>
      <c r="E144" s="19">
        <v>2020</v>
      </c>
      <c r="F144" s="95">
        <v>13.481821376850158</v>
      </c>
    </row>
    <row r="145" spans="4:6" x14ac:dyDescent="0.3">
      <c r="D145" s="19" t="s">
        <v>162</v>
      </c>
      <c r="E145" s="19">
        <v>2023</v>
      </c>
      <c r="F145" s="95">
        <v>13.508917511179082</v>
      </c>
    </row>
    <row r="146" spans="4:6" x14ac:dyDescent="0.3">
      <c r="D146" s="19" t="s">
        <v>162</v>
      </c>
      <c r="E146" s="19">
        <v>2025</v>
      </c>
      <c r="F146" s="95">
        <v>11.452716398983046</v>
      </c>
    </row>
    <row r="147" spans="4:6" x14ac:dyDescent="0.3">
      <c r="D147" s="19" t="s">
        <v>162</v>
      </c>
      <c r="E147" s="19">
        <v>2027</v>
      </c>
      <c r="F147" s="95">
        <v>9.7608949656530672</v>
      </c>
    </row>
    <row r="148" spans="4:6" x14ac:dyDescent="0.3">
      <c r="D148" s="19" t="s">
        <v>162</v>
      </c>
      <c r="E148" s="19">
        <v>2030</v>
      </c>
      <c r="F148" s="95">
        <v>7.6571590031467025</v>
      </c>
    </row>
    <row r="149" spans="4:6" x14ac:dyDescent="0.3">
      <c r="D149" s="19" t="s">
        <v>162</v>
      </c>
      <c r="E149" s="19">
        <v>2033</v>
      </c>
      <c r="F149" s="95">
        <v>6.1813413727745186</v>
      </c>
    </row>
    <row r="150" spans="4:6" x14ac:dyDescent="0.3">
      <c r="D150" s="19" t="s">
        <v>162</v>
      </c>
      <c r="E150" s="19">
        <v>2035</v>
      </c>
      <c r="F150" s="95">
        <v>5.2908833074602128</v>
      </c>
    </row>
    <row r="151" spans="4:6" x14ac:dyDescent="0.3">
      <c r="D151" s="19" t="s">
        <v>162</v>
      </c>
      <c r="E151" s="19">
        <v>2037</v>
      </c>
      <c r="F151" s="95">
        <v>4.5396783970548498</v>
      </c>
    </row>
    <row r="152" spans="4:6" x14ac:dyDescent="0.3">
      <c r="D152" s="19" t="s">
        <v>162</v>
      </c>
      <c r="E152" s="19">
        <v>2040</v>
      </c>
      <c r="F152" s="95">
        <v>3.6489860397841127</v>
      </c>
    </row>
    <row r="153" spans="4:6" x14ac:dyDescent="0.3">
      <c r="D153" s="19" t="s">
        <v>162</v>
      </c>
      <c r="E153" s="19">
        <v>2043</v>
      </c>
      <c r="F153" s="95">
        <v>0.66755939822291932</v>
      </c>
    </row>
    <row r="154" spans="4:6" x14ac:dyDescent="0.3">
      <c r="D154" s="19" t="s">
        <v>162</v>
      </c>
      <c r="E154" s="19">
        <v>2045</v>
      </c>
      <c r="F154" s="95">
        <v>0.56675340398689622</v>
      </c>
    </row>
    <row r="155" spans="4:6" x14ac:dyDescent="0.3">
      <c r="D155" s="19" t="s">
        <v>162</v>
      </c>
      <c r="E155" s="19">
        <v>2047</v>
      </c>
      <c r="F155" s="95">
        <v>0.48255766260835375</v>
      </c>
    </row>
    <row r="156" spans="4:6" x14ac:dyDescent="0.3">
      <c r="D156" s="19" t="s">
        <v>162</v>
      </c>
      <c r="E156" s="19">
        <v>2050</v>
      </c>
      <c r="F156" s="95">
        <v>0.19724675268257483</v>
      </c>
    </row>
  </sheetData>
  <mergeCells count="1">
    <mergeCell ref="C4:H4"/>
  </mergeCells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Probables Gas</vt:lpstr>
      <vt:lpstr>Posibles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2023-03-15T16:02:30Z</dcterms:modified>
</cp:coreProperties>
</file>