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Informes_Gestion_ECP\"/>
    </mc:Choice>
  </mc:AlternateContent>
  <xr:revisionPtr revIDLastSave="0" documentId="13_ncr:1_{7B6B73FD-3659-4085-B48F-63F0D28A8D1E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Transporte Cenit" sheetId="1" r:id="rId1"/>
    <sheet name="TGI Transporte de Gas" sheetId="3" r:id="rId2"/>
    <sheet name="Producció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3" l="1"/>
  <c r="E21" i="3"/>
  <c r="E12" i="3"/>
  <c r="E11" i="3"/>
  <c r="E10" i="3"/>
  <c r="E9" i="3"/>
  <c r="E8" i="3"/>
  <c r="H7" i="1"/>
  <c r="J16" i="1"/>
  <c r="H11" i="1" l="1"/>
  <c r="E27" i="3" l="1"/>
  <c r="C24" i="3"/>
  <c r="E13" i="3" l="1"/>
  <c r="E14" i="3"/>
  <c r="E15" i="3"/>
  <c r="E16" i="3"/>
  <c r="E17" i="3"/>
  <c r="E18" i="3"/>
  <c r="E19" i="3"/>
  <c r="H12" i="1"/>
  <c r="D64" i="1"/>
  <c r="G28" i="1"/>
  <c r="H28" i="1"/>
  <c r="F28" i="1"/>
  <c r="H26" i="1"/>
  <c r="G26" i="1"/>
  <c r="F26" i="1"/>
  <c r="E26" i="1"/>
  <c r="F19" i="1"/>
  <c r="G19" i="1"/>
  <c r="E19" i="1"/>
  <c r="F18" i="1"/>
  <c r="G18" i="1"/>
  <c r="E18" i="1"/>
  <c r="D5" i="1" l="1"/>
  <c r="D6" i="1" s="1"/>
</calcChain>
</file>

<file path=xl/sharedStrings.xml><?xml version="1.0" encoding="utf-8"?>
<sst xmlns="http://schemas.openxmlformats.org/spreadsheetml/2006/main" count="32" uniqueCount="25">
  <si>
    <t>kw/bl</t>
  </si>
  <si>
    <t>Gwh/PJ</t>
  </si>
  <si>
    <t>PJ/PJ</t>
  </si>
  <si>
    <t>Intensidad de todos los fluidos</t>
  </si>
  <si>
    <t>Electricidad</t>
  </si>
  <si>
    <t>Combustibles</t>
  </si>
  <si>
    <t>Indice Cenit, 2020, Kwh/bl</t>
  </si>
  <si>
    <t>Consumo  electrico, SIN</t>
  </si>
  <si>
    <t>AUTO</t>
  </si>
  <si>
    <t>Consumo, Cenit, 2020, GWh</t>
  </si>
  <si>
    <t>Directas</t>
  </si>
  <si>
    <t>Emisiones, Cenit, kt CO2e</t>
  </si>
  <si>
    <t>Indirectas</t>
  </si>
  <si>
    <t>F.E.</t>
  </si>
  <si>
    <t>Intesnidad energética total</t>
  </si>
  <si>
    <t>Kwh/bl</t>
  </si>
  <si>
    <t>Promedio</t>
  </si>
  <si>
    <t>Transportado</t>
  </si>
  <si>
    <t>Quemado</t>
  </si>
  <si>
    <t>Mpc</t>
  </si>
  <si>
    <t>Quemado/Transportado</t>
  </si>
  <si>
    <t>MPC/MPC</t>
  </si>
  <si>
    <t>Mpc/mpc</t>
  </si>
  <si>
    <t>Perdidas por venteo</t>
  </si>
  <si>
    <t>MPC venteo/MPC transportado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</si>
</sst>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9" fontId="2" fillId="0" borderId="0" xfId="2" applyFont="1"/>
    <xf numFmtId="11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5</xdr:row>
      <xdr:rowOff>123825</xdr:rowOff>
    </xdr:from>
    <xdr:to>
      <xdr:col>21</xdr:col>
      <xdr:colOff>344317</xdr:colOff>
      <xdr:row>45</xdr:row>
      <xdr:rowOff>172520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AC2B5B-B9B0-64CF-A17F-A0D007D2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1076325"/>
          <a:ext cx="10155067" cy="7668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K64"/>
  <sheetViews>
    <sheetView showGridLines="0" topLeftCell="A2" zoomScale="160" zoomScaleNormal="160" workbookViewId="0">
      <selection activeCell="D18" sqref="D18"/>
    </sheetView>
  </sheetViews>
  <sheetFormatPr baseColWidth="10" defaultColWidth="9.140625" defaultRowHeight="15" x14ac:dyDescent="0.25"/>
  <cols>
    <col min="4" max="4" width="27.140625" customWidth="1"/>
    <col min="5" max="5" width="14.85546875" customWidth="1"/>
    <col min="6" max="6" width="13.140625" customWidth="1"/>
    <col min="7" max="7" width="12.85546875" customWidth="1"/>
    <col min="11" max="11" width="13.140625" bestFit="1" customWidth="1"/>
  </cols>
  <sheetData>
    <row r="4" spans="4:11" x14ac:dyDescent="0.25">
      <c r="D4">
        <v>1.56</v>
      </c>
      <c r="F4" t="s">
        <v>0</v>
      </c>
    </row>
    <row r="5" spans="4:11" x14ac:dyDescent="0.25">
      <c r="D5">
        <f>+D4*6.09/1000000</f>
        <v>9.5004000000000014E-6</v>
      </c>
      <c r="F5" t="s">
        <v>1</v>
      </c>
    </row>
    <row r="6" spans="4:11" x14ac:dyDescent="0.25">
      <c r="D6">
        <f>+D5/0.0036</f>
        <v>2.6390000000000003E-3</v>
      </c>
      <c r="F6" t="s">
        <v>2</v>
      </c>
    </row>
    <row r="7" spans="4:11" x14ac:dyDescent="0.25">
      <c r="H7">
        <f>+H11*1000</f>
        <v>1246.6666666666667</v>
      </c>
      <c r="K7" s="1"/>
    </row>
    <row r="10" spans="4:11" x14ac:dyDescent="0.25">
      <c r="D10" s="14" t="s">
        <v>6</v>
      </c>
      <c r="E10" s="15">
        <v>2018</v>
      </c>
      <c r="F10" s="15">
        <v>2019</v>
      </c>
      <c r="G10" s="16">
        <v>2020</v>
      </c>
      <c r="H10" s="7" t="s">
        <v>16</v>
      </c>
      <c r="I10" s="8"/>
      <c r="J10" s="8"/>
      <c r="K10" s="9"/>
    </row>
    <row r="11" spans="4:11" x14ac:dyDescent="0.25">
      <c r="D11" s="10" t="s">
        <v>4</v>
      </c>
      <c r="E11">
        <v>1.29</v>
      </c>
      <c r="F11">
        <v>1.28</v>
      </c>
      <c r="G11" s="11">
        <v>1.17</v>
      </c>
      <c r="H11" s="10">
        <f>+AVERAGE(E11:G11)</f>
        <v>1.2466666666666668</v>
      </c>
      <c r="I11" t="s">
        <v>15</v>
      </c>
      <c r="J11">
        <v>2.1089444444444402E-3</v>
      </c>
      <c r="K11" s="11" t="s">
        <v>2</v>
      </c>
    </row>
    <row r="12" spans="4:11" x14ac:dyDescent="0.25">
      <c r="D12" s="12" t="s">
        <v>5</v>
      </c>
      <c r="E12" s="3">
        <v>1.54</v>
      </c>
      <c r="F12" s="3">
        <v>1.51</v>
      </c>
      <c r="G12" s="13">
        <v>1.56</v>
      </c>
      <c r="H12" s="12">
        <f>+AVERAGE(E12:G12)</f>
        <v>1.5366666666666664</v>
      </c>
      <c r="I12" s="3" t="s">
        <v>15</v>
      </c>
      <c r="J12" s="3">
        <v>2.6390000000000003E-3</v>
      </c>
      <c r="K12" s="13" t="s">
        <v>2</v>
      </c>
    </row>
    <row r="15" spans="4:11" x14ac:dyDescent="0.25">
      <c r="D15" s="5" t="s">
        <v>9</v>
      </c>
      <c r="E15" s="3">
        <v>2018</v>
      </c>
      <c r="F15" s="3">
        <v>2019</v>
      </c>
      <c r="G15" s="3">
        <v>2020</v>
      </c>
      <c r="H15" s="3"/>
    </row>
    <row r="16" spans="4:11" x14ac:dyDescent="0.25">
      <c r="D16" t="s">
        <v>7</v>
      </c>
      <c r="E16" s="2">
        <v>476.61302138888885</v>
      </c>
      <c r="F16" s="2">
        <v>509.29844972222224</v>
      </c>
      <c r="G16" s="2">
        <v>436.17130694444444</v>
      </c>
      <c r="J16" s="2">
        <f>+SUM(E16:G16)</f>
        <v>1422.0827780555555</v>
      </c>
    </row>
    <row r="17" spans="4:8" x14ac:dyDescent="0.25">
      <c r="D17" s="3" t="s">
        <v>8</v>
      </c>
      <c r="E17" s="4">
        <v>604.47592222222215</v>
      </c>
      <c r="F17" s="4">
        <v>625.05818250000004</v>
      </c>
      <c r="G17" s="4">
        <v>579.70698694444445</v>
      </c>
      <c r="H17" s="3"/>
    </row>
    <row r="18" spans="4:8" x14ac:dyDescent="0.25">
      <c r="D18" s="6" t="s">
        <v>7</v>
      </c>
      <c r="E18" s="17">
        <f>+E16/(E16+E17)</f>
        <v>0.44086383845244087</v>
      </c>
      <c r="F18" s="17">
        <f t="shared" ref="F18:G18" si="0">+F16/(F16+F17)</f>
        <v>0.4489756001377615</v>
      </c>
      <c r="G18" s="17">
        <f t="shared" si="0"/>
        <v>0.42935389954512643</v>
      </c>
    </row>
    <row r="19" spans="4:8" x14ac:dyDescent="0.25">
      <c r="D19" s="6" t="s">
        <v>8</v>
      </c>
      <c r="E19" s="17">
        <f>+E17/(E17+E16)</f>
        <v>0.55913616154755907</v>
      </c>
      <c r="F19" s="17">
        <f t="shared" ref="F19:G19" si="1">+F17/(F17+F16)</f>
        <v>0.5510243998622385</v>
      </c>
      <c r="G19" s="17">
        <f t="shared" si="1"/>
        <v>0.57064610045487352</v>
      </c>
    </row>
    <row r="25" spans="4:8" x14ac:dyDescent="0.25">
      <c r="D25" s="3" t="s">
        <v>11</v>
      </c>
      <c r="E25" s="3">
        <v>2017</v>
      </c>
      <c r="F25" s="3">
        <v>2018</v>
      </c>
      <c r="G25" s="3">
        <v>2019</v>
      </c>
      <c r="H25" s="3">
        <v>2020</v>
      </c>
    </row>
    <row r="26" spans="4:8" x14ac:dyDescent="0.25">
      <c r="D26" t="s">
        <v>10</v>
      </c>
      <c r="E26">
        <f>129+13</f>
        <v>142</v>
      </c>
      <c r="F26">
        <f>114+13.3</f>
        <v>127.3</v>
      </c>
      <c r="G26">
        <f>114.4+15.6</f>
        <v>130</v>
      </c>
      <c r="H26">
        <f>115+15.7</f>
        <v>130.69999999999999</v>
      </c>
    </row>
    <row r="27" spans="4:8" x14ac:dyDescent="0.25">
      <c r="D27" t="s">
        <v>12</v>
      </c>
      <c r="E27">
        <v>109.5</v>
      </c>
      <c r="F27">
        <v>121.7</v>
      </c>
      <c r="G27">
        <v>119.9</v>
      </c>
      <c r="H27">
        <v>74.272999999999996</v>
      </c>
    </row>
    <row r="28" spans="4:8" x14ac:dyDescent="0.25">
      <c r="D28" s="6" t="s">
        <v>13</v>
      </c>
      <c r="E28" s="6"/>
      <c r="F28" s="6">
        <f>+(F27/1000000)/(E16/1000000)</f>
        <v>0.25534342231220702</v>
      </c>
      <c r="G28" s="6">
        <f>+(G27/1000000)/(F16/1000000)</f>
        <v>0.23542188291638225</v>
      </c>
      <c r="H28" s="6">
        <f>+(H27/1000000)/(G16/1000000)</f>
        <v>0.17028401184917977</v>
      </c>
    </row>
    <row r="34" spans="4:4" x14ac:dyDescent="0.25">
      <c r="D34" t="s">
        <v>14</v>
      </c>
    </row>
    <row r="35" spans="4:4" x14ac:dyDescent="0.25">
      <c r="D35">
        <v>0.04</v>
      </c>
    </row>
    <row r="36" spans="4:4" x14ac:dyDescent="0.25">
      <c r="D36">
        <v>1.3</v>
      </c>
    </row>
    <row r="37" spans="4:4" x14ac:dyDescent="0.25">
      <c r="D37">
        <v>2.4</v>
      </c>
    </row>
    <row r="38" spans="4:4" x14ac:dyDescent="0.25">
      <c r="D38">
        <v>5.58</v>
      </c>
    </row>
    <row r="39" spans="4:4" x14ac:dyDescent="0.25">
      <c r="D39">
        <v>2.2599999999999998</v>
      </c>
    </row>
    <row r="40" spans="4:4" x14ac:dyDescent="0.25">
      <c r="D40">
        <v>2.2599999999999998</v>
      </c>
    </row>
    <row r="41" spans="4:4" x14ac:dyDescent="0.25">
      <c r="D41">
        <v>0.74</v>
      </c>
    </row>
    <row r="42" spans="4:4" x14ac:dyDescent="0.25">
      <c r="D42">
        <v>5.29</v>
      </c>
    </row>
    <row r="43" spans="4:4" x14ac:dyDescent="0.25">
      <c r="D43">
        <v>0.66</v>
      </c>
    </row>
    <row r="44" spans="4:4" x14ac:dyDescent="0.25">
      <c r="D44">
        <v>0.66</v>
      </c>
    </row>
    <row r="45" spans="4:4" x14ac:dyDescent="0.25">
      <c r="D45">
        <v>0.66</v>
      </c>
    </row>
    <row r="46" spans="4:4" x14ac:dyDescent="0.25">
      <c r="D46">
        <v>0.78</v>
      </c>
    </row>
    <row r="47" spans="4:4" x14ac:dyDescent="0.25">
      <c r="D47">
        <v>0.66</v>
      </c>
    </row>
    <row r="48" spans="4:4" x14ac:dyDescent="0.25">
      <c r="D48">
        <v>0.78</v>
      </c>
    </row>
    <row r="49" spans="4:4" x14ac:dyDescent="0.25">
      <c r="D49">
        <v>1.1200000000000001</v>
      </c>
    </row>
    <row r="50" spans="4:4" x14ac:dyDescent="0.25">
      <c r="D50">
        <v>2.2999999999999998</v>
      </c>
    </row>
    <row r="51" spans="4:4" x14ac:dyDescent="0.25">
      <c r="D51">
        <v>0.15</v>
      </c>
    </row>
    <row r="52" spans="4:4" x14ac:dyDescent="0.25">
      <c r="D52">
        <v>2.67</v>
      </c>
    </row>
    <row r="53" spans="4:4" x14ac:dyDescent="0.25">
      <c r="D53">
        <v>0.3</v>
      </c>
    </row>
    <row r="54" spans="4:4" x14ac:dyDescent="0.25">
      <c r="D54">
        <v>1.1399999999999999</v>
      </c>
    </row>
    <row r="55" spans="4:4" x14ac:dyDescent="0.25">
      <c r="D55">
        <v>0.65</v>
      </c>
    </row>
    <row r="56" spans="4:4" x14ac:dyDescent="0.25">
      <c r="D56">
        <v>0.15</v>
      </c>
    </row>
    <row r="57" spans="4:4" x14ac:dyDescent="0.25">
      <c r="D57">
        <v>1.18</v>
      </c>
    </row>
    <row r="58" spans="4:4" x14ac:dyDescent="0.25">
      <c r="D58">
        <v>1.61</v>
      </c>
    </row>
    <row r="59" spans="4:4" x14ac:dyDescent="0.25">
      <c r="D59">
        <v>2.2599999999999998</v>
      </c>
    </row>
    <row r="60" spans="4:4" x14ac:dyDescent="0.25">
      <c r="D60">
        <v>0.04</v>
      </c>
    </row>
    <row r="61" spans="4:4" x14ac:dyDescent="0.25">
      <c r="D61">
        <v>0.81</v>
      </c>
    </row>
    <row r="62" spans="4:4" x14ac:dyDescent="0.25">
      <c r="D62">
        <v>0.81</v>
      </c>
    </row>
    <row r="64" spans="4:4" x14ac:dyDescent="0.25">
      <c r="D64">
        <f>+AVERAGE(D35:D62)</f>
        <v>1.4021428571428574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34A3-787E-4310-97F5-71D1E921F4CC}">
  <dimension ref="C6:F27"/>
  <sheetViews>
    <sheetView showGridLines="0" tabSelected="1" topLeftCell="A4" workbookViewId="0">
      <selection activeCell="E25" sqref="E25"/>
    </sheetView>
  </sheetViews>
  <sheetFormatPr baseColWidth="10" defaultRowHeight="15" x14ac:dyDescent="0.25"/>
  <cols>
    <col min="4" max="4" width="16.28515625" customWidth="1"/>
    <col min="5" max="5" width="19.42578125" customWidth="1"/>
  </cols>
  <sheetData>
    <row r="6" spans="3:5" x14ac:dyDescent="0.25">
      <c r="C6" t="s">
        <v>19</v>
      </c>
      <c r="D6" t="s">
        <v>19</v>
      </c>
      <c r="E6" t="s">
        <v>21</v>
      </c>
    </row>
    <row r="7" spans="3:5" x14ac:dyDescent="0.25">
      <c r="C7" t="s">
        <v>17</v>
      </c>
      <c r="D7" t="s">
        <v>18</v>
      </c>
      <c r="E7" t="s">
        <v>20</v>
      </c>
    </row>
    <row r="8" spans="3:5" x14ac:dyDescent="0.25">
      <c r="C8">
        <v>15314</v>
      </c>
      <c r="D8">
        <v>183.4</v>
      </c>
      <c r="E8">
        <f>+D8/C8</f>
        <v>1.1975969700927257E-2</v>
      </c>
    </row>
    <row r="9" spans="3:5" x14ac:dyDescent="0.25">
      <c r="C9">
        <v>15263</v>
      </c>
      <c r="D9">
        <v>183.7</v>
      </c>
      <c r="E9">
        <f>+D9/C9</f>
        <v>1.2035641748018083E-2</v>
      </c>
    </row>
    <row r="10" spans="3:5" x14ac:dyDescent="0.25">
      <c r="C10">
        <v>14653</v>
      </c>
      <c r="D10">
        <v>172.3</v>
      </c>
      <c r="E10">
        <f>+D10/C10</f>
        <v>1.1758684228485635E-2</v>
      </c>
    </row>
    <row r="11" spans="3:5" x14ac:dyDescent="0.25">
      <c r="C11">
        <v>10877</v>
      </c>
      <c r="D11">
        <v>96.6</v>
      </c>
      <c r="E11">
        <f>+D11/C11</f>
        <v>8.8811253102877626E-3</v>
      </c>
    </row>
    <row r="12" spans="3:5" x14ac:dyDescent="0.25">
      <c r="C12">
        <v>13127</v>
      </c>
      <c r="D12">
        <v>139.69999999999999</v>
      </c>
      <c r="E12">
        <f>+D12/C12</f>
        <v>1.0642187857088443E-2</v>
      </c>
    </row>
    <row r="13" spans="3:5" x14ac:dyDescent="0.25">
      <c r="C13">
        <v>14797</v>
      </c>
      <c r="D13">
        <v>204.2</v>
      </c>
      <c r="E13">
        <f t="shared" ref="E9:E19" si="0">+D13/C13</f>
        <v>1.3800094613773061E-2</v>
      </c>
    </row>
    <row r="14" spans="3:5" x14ac:dyDescent="0.25">
      <c r="C14">
        <v>13031</v>
      </c>
      <c r="D14">
        <v>145.6</v>
      </c>
      <c r="E14">
        <f t="shared" si="0"/>
        <v>1.1173355843757194E-2</v>
      </c>
    </row>
    <row r="15" spans="3:5" x14ac:dyDescent="0.25">
      <c r="C15">
        <v>13695</v>
      </c>
      <c r="D15">
        <v>130.19999999999999</v>
      </c>
      <c r="E15">
        <f t="shared" si="0"/>
        <v>9.5071193866374578E-3</v>
      </c>
    </row>
    <row r="16" spans="3:5" x14ac:dyDescent="0.25">
      <c r="C16">
        <v>14111</v>
      </c>
      <c r="D16">
        <v>149</v>
      </c>
      <c r="E16">
        <f t="shared" si="0"/>
        <v>1.0559138260931189E-2</v>
      </c>
    </row>
    <row r="17" spans="3:6" x14ac:dyDescent="0.25">
      <c r="C17">
        <v>14483</v>
      </c>
      <c r="D17">
        <v>168.1</v>
      </c>
      <c r="E17">
        <f t="shared" si="0"/>
        <v>1.160671131671615E-2</v>
      </c>
    </row>
    <row r="18" spans="3:6" x14ac:dyDescent="0.25">
      <c r="C18">
        <v>14539</v>
      </c>
      <c r="D18">
        <v>179.7</v>
      </c>
      <c r="E18">
        <f t="shared" si="0"/>
        <v>1.2359859687736433E-2</v>
      </c>
    </row>
    <row r="19" spans="3:6" x14ac:dyDescent="0.25">
      <c r="C19">
        <v>14925</v>
      </c>
      <c r="D19">
        <v>185.982</v>
      </c>
      <c r="E19">
        <f t="shared" si="0"/>
        <v>1.246110552763819E-2</v>
      </c>
    </row>
    <row r="21" spans="3:6" x14ac:dyDescent="0.25">
      <c r="E21">
        <f>+AVERAGE(E8:E19)</f>
        <v>1.1396749456833071E-2</v>
      </c>
      <c r="F21" t="s">
        <v>22</v>
      </c>
    </row>
    <row r="22" spans="3:6" x14ac:dyDescent="0.25">
      <c r="F22" t="s">
        <v>2</v>
      </c>
    </row>
    <row r="24" spans="3:6" x14ac:dyDescent="0.25">
      <c r="C24">
        <f>+SUM(C8:C19)</f>
        <v>168815</v>
      </c>
      <c r="D24">
        <f>+SUM(D8:D19)</f>
        <v>1938.482</v>
      </c>
    </row>
    <row r="27" spans="3:6" x14ac:dyDescent="0.25">
      <c r="C27" t="s">
        <v>23</v>
      </c>
      <c r="E27" s="18">
        <f>+(12485/1000)/168813</f>
        <v>7.3957574357425075E-5</v>
      </c>
      <c r="F27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B5CF-9B9E-4306-8344-55ABA2A26657}">
  <dimension ref="C6:H7"/>
  <sheetViews>
    <sheetView showGridLines="0" workbookViewId="0">
      <selection activeCell="H8" sqref="H8"/>
    </sheetView>
  </sheetViews>
  <sheetFormatPr baseColWidth="10" defaultRowHeight="15" x14ac:dyDescent="0.25"/>
  <sheetData>
    <row r="6" spans="3:8" x14ac:dyDescent="0.25">
      <c r="D6">
        <v>2016</v>
      </c>
      <c r="E6">
        <v>2017</v>
      </c>
      <c r="F6">
        <v>2018</v>
      </c>
      <c r="G6">
        <v>2019</v>
      </c>
      <c r="H6">
        <v>2020</v>
      </c>
    </row>
    <row r="7" spans="3:8" x14ac:dyDescent="0.25">
      <c r="C7" t="s">
        <v>3</v>
      </c>
      <c r="D7">
        <v>1</v>
      </c>
      <c r="E7">
        <v>1.18</v>
      </c>
      <c r="F7">
        <v>1.04</v>
      </c>
      <c r="G7">
        <v>1.1599999999999999</v>
      </c>
      <c r="H7">
        <v>1.07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Transporte Cenit</vt:lpstr>
      <vt:lpstr>TGI Transporte de Gas</vt:lpstr>
      <vt:lpstr>Producción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2022-12-13T05:09:35Z</dcterms:modified>
</cp:coreProperties>
</file>