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0866CCB5-6246-4B80-A7D9-574F94546BD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22" i="12" l="1"/>
  <c r="Q221" i="12"/>
  <c r="Z210" i="12"/>
  <c r="AB210" i="12"/>
  <c r="AC210" i="12"/>
  <c r="Z209" i="12"/>
  <c r="R209" i="12"/>
  <c r="R210" i="12"/>
  <c r="N101" i="12"/>
  <c r="E31" i="4"/>
  <c r="T22" i="3"/>
  <c r="D78" i="4" l="1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4" i="13"/>
  <c r="DN34" i="13" s="1"/>
  <c r="DN35" i="13" s="1"/>
  <c r="DN32" i="13"/>
  <c r="DN33" i="13"/>
  <c r="DQ34" i="13" l="1"/>
  <c r="DL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AR49" i="13"/>
  <c r="DC26" i="13"/>
  <c r="Q135" i="8"/>
  <c r="V23" i="9"/>
  <c r="N144" i="12"/>
  <c r="N143" i="12"/>
  <c r="N142" i="12"/>
  <c r="N141" i="12"/>
  <c r="CG9" i="13"/>
  <c r="CC9" i="13" s="1"/>
  <c r="CC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AV35" i="13"/>
  <c r="AS35" i="13"/>
  <c r="AX27" i="13" s="1"/>
  <c r="BE33" i="13"/>
  <c r="BD33" i="13"/>
  <c r="BB33" i="13"/>
  <c r="BG26" i="13" s="1"/>
  <c r="AV33" i="13"/>
  <c r="AS33" i="13"/>
  <c r="AX26" i="13" s="1"/>
  <c r="DC32" i="13"/>
  <c r="DG15" i="13" s="1"/>
  <c r="DC31" i="13"/>
  <c r="BE31" i="13"/>
  <c r="BD31" i="13"/>
  <c r="BB31" i="13"/>
  <c r="BG25" i="13" s="1"/>
  <c r="AV31" i="13"/>
  <c r="AS31" i="13"/>
  <c r="AX25" i="13" s="1"/>
  <c r="DC30" i="13"/>
  <c r="DG13" i="13" s="1"/>
  <c r="AP30" i="13"/>
  <c r="AR48" i="13" s="1"/>
  <c r="AN30" i="13"/>
  <c r="DC29" i="13"/>
  <c r="BE29" i="13"/>
  <c r="BD29" i="13"/>
  <c r="DB27" i="13" s="1"/>
  <c r="DB28" i="13" s="1"/>
  <c r="BB29" i="13"/>
  <c r="BG24" i="13" s="1"/>
  <c r="AV29" i="13"/>
  <c r="AU29" i="13"/>
  <c r="AU31" i="13" s="1"/>
  <c r="AU33" i="13" s="1"/>
  <c r="AU35" i="13" s="1"/>
  <c r="AS29" i="13"/>
  <c r="AX24" i="13" s="1"/>
  <c r="DF28" i="13"/>
  <c r="DC28" i="13"/>
  <c r="DG27" i="13"/>
  <c r="DC27" i="13"/>
  <c r="DG10" i="13" s="1"/>
  <c r="DL23" i="13"/>
  <c r="DQ23" i="13" s="1"/>
  <c r="DV23" i="13" s="1"/>
  <c r="AP23" i="13" a="1"/>
  <c r="AP27" i="13" s="1"/>
  <c r="R22" i="13"/>
  <c r="BE21" i="13" a="1"/>
  <c r="BE22" i="13" s="1"/>
  <c r="BD21" i="13"/>
  <c r="BD22" i="13" s="1"/>
  <c r="AV21" i="13" a="1"/>
  <c r="AU21" i="13"/>
  <c r="AU22" i="13" s="1"/>
  <c r="AU23" i="13" s="1"/>
  <c r="R20" i="13"/>
  <c r="BE18" i="13" a="1"/>
  <c r="BD18" i="13"/>
  <c r="BD19" i="13" s="1"/>
  <c r="AV18" i="13" a="1"/>
  <c r="AV18" i="13" s="1"/>
  <c r="AU18" i="13"/>
  <c r="R18" i="13"/>
  <c r="CI17" i="13"/>
  <c r="CM13" i="13" s="1"/>
  <c r="CA17" i="13"/>
  <c r="CE13" i="13" s="1"/>
  <c r="R16" i="13"/>
  <c r="CI15" i="13"/>
  <c r="CM12" i="13" s="1"/>
  <c r="CA15" i="13"/>
  <c r="CE12" i="13" s="1"/>
  <c r="BE15" i="13" a="1"/>
  <c r="BD15" i="13"/>
  <c r="BD16" i="13" s="1"/>
  <c r="AV15" i="13" a="1"/>
  <c r="AV15" i="13" s="1"/>
  <c r="AU15" i="13"/>
  <c r="DM12" i="13" s="1"/>
  <c r="G15" i="13"/>
  <c r="DV14" i="13"/>
  <c r="DQ14" i="13"/>
  <c r="DL14" i="13"/>
  <c r="DG14" i="13"/>
  <c r="G14" i="13"/>
  <c r="DV13" i="13"/>
  <c r="DQ13" i="13"/>
  <c r="DL13" i="13"/>
  <c r="CO13" i="13"/>
  <c r="CK17" i="13" s="1"/>
  <c r="CK18" i="13" s="1"/>
  <c r="CI13" i="13"/>
  <c r="CM11" i="13" s="1"/>
  <c r="CG13" i="13"/>
  <c r="CC17" i="13" s="1"/>
  <c r="CC18" i="13" s="1"/>
  <c r="CF13" i="13"/>
  <c r="CA13" i="13"/>
  <c r="CE11" i="13" s="1"/>
  <c r="G13" i="13"/>
  <c r="DV12" i="13"/>
  <c r="DQ12" i="13"/>
  <c r="DL12" i="13"/>
  <c r="DG12" i="13"/>
  <c r="CO12" i="13"/>
  <c r="CK15" i="13" s="1"/>
  <c r="CK16" i="13" s="1"/>
  <c r="CG12" i="13"/>
  <c r="CC15" i="13" s="1"/>
  <c r="CC16" i="13" s="1"/>
  <c r="CF12" i="13"/>
  <c r="BE12" i="13" a="1"/>
  <c r="BD12" i="13"/>
  <c r="BD13" i="13" s="1"/>
  <c r="BD14" i="13" s="1"/>
  <c r="BB12" i="13" a="1"/>
  <c r="AV12" i="13" a="1"/>
  <c r="AU12" i="13"/>
  <c r="AU13" i="13" s="1"/>
  <c r="AU14" i="13" s="1"/>
  <c r="AS12" i="13" a="1"/>
  <c r="AS23" i="13" s="1"/>
  <c r="G12" i="13"/>
  <c r="DV11" i="13"/>
  <c r="DQ11" i="13"/>
  <c r="DL11" i="13"/>
  <c r="DG11" i="13"/>
  <c r="CO11" i="13"/>
  <c r="CK13" i="13" s="1"/>
  <c r="CK14" i="13" s="1"/>
  <c r="CI11" i="13"/>
  <c r="CM10" i="13" s="1"/>
  <c r="CG11" i="13"/>
  <c r="CC13" i="13" s="1"/>
  <c r="CC14" i="13" s="1"/>
  <c r="CF11" i="13"/>
  <c r="CC11" i="13"/>
  <c r="CC12" i="13" s="1"/>
  <c r="CA11" i="13"/>
  <c r="CE10" i="13" s="1"/>
  <c r="G11" i="13"/>
  <c r="DV10" i="13"/>
  <c r="DQ10" i="13"/>
  <c r="DL10" i="13"/>
  <c r="CO10" i="13"/>
  <c r="CK11" i="13" s="1"/>
  <c r="CK12" i="13" s="1"/>
  <c r="CJ10" i="13"/>
  <c r="CJ12" i="13" s="1"/>
  <c r="CG10" i="13"/>
  <c r="CF10" i="13"/>
  <c r="R10" i="13"/>
  <c r="G10" i="13"/>
  <c r="DW9" i="13" a="1"/>
  <c r="DW13" i="13" s="1"/>
  <c r="CT31" i="13" s="1"/>
  <c r="DV9" i="13"/>
  <c r="DU9" i="13" a="1"/>
  <c r="DR9" i="13" a="1"/>
  <c r="DR14" i="13" s="1"/>
  <c r="DQ9" i="13"/>
  <c r="DP9" i="13" a="1"/>
  <c r="DL9" i="13"/>
  <c r="DK9" i="13" a="1"/>
  <c r="DK11" i="13" s="1"/>
  <c r="DK24" i="13" s="1"/>
  <c r="DG9" i="13"/>
  <c r="CO9" i="13"/>
  <c r="CK9" i="13" s="1"/>
  <c r="CK10" i="13" s="1"/>
  <c r="CI9" i="13"/>
  <c r="CM9" i="13" s="1"/>
  <c r="CF9" i="13"/>
  <c r="CA9" i="13"/>
  <c r="CE9" i="13" s="1"/>
  <c r="BE10" i="13"/>
  <c r="BE9" i="13" a="1"/>
  <c r="BE11" i="13" s="1"/>
  <c r="BD9" i="13"/>
  <c r="DB26" i="13" s="1"/>
  <c r="BB9" i="13" a="1"/>
  <c r="BB9" i="13" s="1"/>
  <c r="AV9" i="13" a="1"/>
  <c r="AV9" i="13" s="1"/>
  <c r="AU9" i="13"/>
  <c r="DM9" i="13" s="1"/>
  <c r="AS9" i="13" a="1"/>
  <c r="AP9" i="13" a="1"/>
  <c r="AP15" i="13" s="1"/>
  <c r="N9" i="13" a="1"/>
  <c r="N20" i="13" s="1"/>
  <c r="G9" i="13"/>
  <c r="AB226" i="12"/>
  <c r="AA226" i="12"/>
  <c r="Z226" i="12"/>
  <c r="BH21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Z221" i="12"/>
  <c r="BH24" i="13" s="1" a="1"/>
  <c r="AB220" i="12"/>
  <c r="AA220" i="12"/>
  <c r="BH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Y27" i="13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P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W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122" i="1"/>
  <c r="D114" i="1" a="1"/>
  <c r="D117" i="1" s="1"/>
  <c r="D80" i="1" a="1"/>
  <c r="D86" i="1" s="1"/>
  <c r="E70" i="1" a="1"/>
  <c r="E79" i="1" s="1"/>
  <c r="D70" i="1" a="1"/>
  <c r="D78" i="1" s="1"/>
  <c r="E60" i="1" a="1"/>
  <c r="E67" i="1" s="1"/>
  <c r="D69" i="1"/>
  <c r="D60" i="1" a="1"/>
  <c r="D66" i="1" s="1"/>
  <c r="E50" i="1" a="1"/>
  <c r="E59" i="1" s="1"/>
  <c r="D50" i="1" a="1"/>
  <c r="D58" i="1" s="1"/>
  <c r="E40" i="1" a="1"/>
  <c r="E47" i="1" s="1"/>
  <c r="D40" i="1" a="1"/>
  <c r="D46" i="1" s="1"/>
  <c r="AJ21" i="13" s="1"/>
  <c r="Z30" i="1" a="1"/>
  <c r="Z34" i="1" s="1"/>
  <c r="I104" i="5" s="1"/>
  <c r="E30" i="1" a="1"/>
  <c r="E37" i="1" s="1"/>
  <c r="D30" i="1" a="1"/>
  <c r="D36" i="1" s="1"/>
  <c r="AJ20" i="13" s="1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DM10" i="13" l="1"/>
  <c r="R12" i="13" s="1"/>
  <c r="R14" i="13" s="1"/>
  <c r="DM14" i="13"/>
  <c r="D61" i="1"/>
  <c r="D81" i="1"/>
  <c r="D63" i="1"/>
  <c r="D71" i="1"/>
  <c r="BV11" i="13" s="1"/>
  <c r="DB12" i="13" s="1"/>
  <c r="BE9" i="13"/>
  <c r="N85" i="2"/>
  <c r="AV19" i="13"/>
  <c r="D56" i="1"/>
  <c r="AT35" i="13"/>
  <c r="D51" i="1"/>
  <c r="E52" i="1"/>
  <c r="D72" i="1"/>
  <c r="BV13" i="13" s="1"/>
  <c r="DB14" i="13" s="1"/>
  <c r="D30" i="1"/>
  <c r="D52" i="1"/>
  <c r="N62" i="2"/>
  <c r="N93" i="2"/>
  <c r="N100" i="2"/>
  <c r="N64" i="2"/>
  <c r="N90" i="2"/>
  <c r="N95" i="2"/>
  <c r="N102" i="2"/>
  <c r="N92" i="2"/>
  <c r="N97" i="2"/>
  <c r="AS17" i="13"/>
  <c r="AA20" i="1"/>
  <c r="AL26" i="1"/>
  <c r="D37" i="1"/>
  <c r="Z32" i="1"/>
  <c r="I102" i="5" s="1"/>
  <c r="D77" i="1"/>
  <c r="D80" i="1"/>
  <c r="D85" i="1"/>
  <c r="D89" i="1"/>
  <c r="AP10" i="13"/>
  <c r="AO48" i="13" s="1"/>
  <c r="DW10" i="13"/>
  <c r="CT27" i="13" s="1"/>
  <c r="CT28" i="13" s="1"/>
  <c r="AA22" i="1"/>
  <c r="AL21" i="1"/>
  <c r="E56" i="1"/>
  <c r="E72" i="1"/>
  <c r="AL27" i="1"/>
  <c r="AA23" i="1"/>
  <c r="AL22" i="1"/>
  <c r="D33" i="1"/>
  <c r="Z31" i="1"/>
  <c r="I101" i="5" s="1"/>
  <c r="D57" i="1"/>
  <c r="D76" i="1"/>
  <c r="BV21" i="13" s="1"/>
  <c r="DB20" i="13" s="1"/>
  <c r="E76" i="1"/>
  <c r="D83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D43" i="1"/>
  <c r="D50" i="1"/>
  <c r="D53" i="1"/>
  <c r="D59" i="1"/>
  <c r="D60" i="1"/>
  <c r="D65" i="1"/>
  <c r="D70" i="1"/>
  <c r="BV9" i="13" s="1"/>
  <c r="DB10" i="13" s="1"/>
  <c r="D73" i="1"/>
  <c r="BV15" i="13" s="1"/>
  <c r="DB16" i="13" s="1"/>
  <c r="D79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W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47" i="1"/>
  <c r="D31" i="2"/>
  <c r="N29" i="2"/>
  <c r="L79" i="13" s="1"/>
  <c r="Q19" i="13" s="1"/>
  <c r="U14" i="13" s="1"/>
  <c r="N41" i="2"/>
  <c r="N49" i="2"/>
  <c r="CS32" i="13"/>
  <c r="CS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D41" i="1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W10" i="13" s="1"/>
  <c r="D17" i="17"/>
  <c r="J177" i="16"/>
  <c r="D17" i="16"/>
  <c r="I158" i="3"/>
  <c r="N158" i="8"/>
  <c r="N146" i="8"/>
  <c r="E20" i="1"/>
  <c r="AL25" i="1"/>
  <c r="Z25" i="1"/>
  <c r="AA25" i="1"/>
  <c r="D40" i="1"/>
  <c r="D45" i="1"/>
  <c r="D55" i="1"/>
  <c r="D67" i="1"/>
  <c r="D75" i="1"/>
  <c r="BV19" i="13" s="1"/>
  <c r="D87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W9" i="13" s="1"/>
  <c r="N73" i="2"/>
  <c r="CW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V12" i="13"/>
  <c r="AV13" i="13"/>
  <c r="AU16" i="13"/>
  <c r="AU17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DU13" i="13"/>
  <c r="DU11" i="13"/>
  <c r="BB20" i="13"/>
  <c r="BB14" i="13"/>
  <c r="AU19" i="13"/>
  <c r="AU20" i="13" s="1"/>
  <c r="DM13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H15" i="13" a="1"/>
  <c r="BB22" i="13"/>
  <c r="L9" i="14"/>
  <c r="BH12" i="13" a="1"/>
  <c r="BH14" i="13" s="1"/>
  <c r="DK13" i="13"/>
  <c r="DK26" i="13" s="1"/>
  <c r="DK10" i="13"/>
  <c r="DK23" i="13" s="1"/>
  <c r="DK14" i="13"/>
  <c r="DK27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H18" i="13" a="1"/>
  <c r="CM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AP13" i="13"/>
  <c r="AO60" i="13" s="1"/>
  <c r="DW14" i="13"/>
  <c r="CT32" i="13" s="1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AQ60" i="13"/>
  <c r="AT16" i="13"/>
  <c r="AP11" i="13"/>
  <c r="AO52" i="13" s="1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CM24" i="13" s="1"/>
  <c r="BB18" i="13"/>
  <c r="AP23" i="13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E44" i="1"/>
  <c r="E48" i="1"/>
  <c r="D118" i="1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15" i="1"/>
  <c r="D119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W13" i="13" s="1"/>
  <c r="N89" i="2"/>
  <c r="N96" i="2"/>
  <c r="N103" i="2"/>
  <c r="AO75" i="13"/>
  <c r="AO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E64" i="1"/>
  <c r="E68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K22" i="1"/>
  <c r="AK26" i="1"/>
  <c r="AN70" i="13" s="1"/>
  <c r="E54" i="1"/>
  <c r="E58" i="1"/>
  <c r="E62" i="1"/>
  <c r="E66" i="1"/>
  <c r="E74" i="1"/>
  <c r="E78" i="1"/>
  <c r="D116" i="1"/>
  <c r="D120" i="1"/>
  <c r="E26" i="2"/>
  <c r="E30" i="2"/>
  <c r="O28" i="2"/>
  <c r="O32" i="2"/>
  <c r="O36" i="2"/>
  <c r="O40" i="2"/>
  <c r="N58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31" i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D114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N55" i="2"/>
  <c r="N63" i="2"/>
  <c r="N70" i="2"/>
  <c r="CW11" i="13" s="1"/>
  <c r="N87" i="2"/>
  <c r="N94" i="2"/>
  <c r="N10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BD11" i="13"/>
  <c r="BD10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7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69" i="13"/>
  <c r="AT21" i="13"/>
  <c r="BB11" i="13"/>
  <c r="BB10" i="13"/>
  <c r="DR13" i="13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29" i="13" l="1"/>
  <c r="AF9" i="13" a="1"/>
  <c r="AF11" i="13" s="1"/>
  <c r="AO9" i="13" a="1"/>
  <c r="AO12" i="13" s="1"/>
  <c r="BR12" i="13" s="1"/>
  <c r="AL32" i="1" a="1"/>
  <c r="AL39" i="1" s="1"/>
  <c r="DE9" i="13" a="1"/>
  <c r="DE10" i="13" s="1"/>
  <c r="CS28" i="13"/>
  <c r="CS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S26" i="13"/>
  <c r="CS9" i="13"/>
  <c r="CS27" i="13"/>
  <c r="CS11" i="13"/>
  <c r="J137" i="3"/>
  <c r="J122" i="3"/>
  <c r="J121" i="3"/>
  <c r="CS29" i="13"/>
  <c r="CS15" i="13"/>
  <c r="K128" i="3"/>
  <c r="E50" i="3"/>
  <c r="F11" i="3" s="1"/>
  <c r="CB16" i="13"/>
  <c r="CB18" i="13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M25" i="13"/>
  <c r="CM28" i="13"/>
  <c r="BH12" i="13"/>
  <c r="Y85" i="12"/>
  <c r="L117" i="4"/>
  <c r="T15" i="11"/>
  <c r="AH15" i="11" s="1"/>
  <c r="N6" i="17"/>
  <c r="N6" i="16"/>
  <c r="CM26" i="13"/>
  <c r="BH13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AN9" i="13" a="1"/>
  <c r="AN14" i="13" s="1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S30" i="13"/>
  <c r="CS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S31" i="13"/>
  <c r="CS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E15" i="13" s="1"/>
  <c r="AI20" i="13" s="1"/>
  <c r="AP16" i="13" a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M9" i="13" a="1"/>
  <c r="BM9" i="13" s="1"/>
  <c r="BQ9" i="13" s="1" a="1"/>
  <c r="BQ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3" i="13"/>
  <c r="AI16" i="13" s="1"/>
  <c r="AL40" i="1"/>
  <c r="AB10" i="11"/>
  <c r="AC10" i="11"/>
  <c r="AP10" i="11" s="1"/>
  <c r="AF12" i="13"/>
  <c r="AF9" i="13"/>
  <c r="AF13" i="13"/>
  <c r="AF15" i="13"/>
  <c r="AF10" i="13"/>
  <c r="AF14" i="13"/>
  <c r="AO13" i="13"/>
  <c r="BR13" i="13" s="1"/>
  <c r="AO11" i="13"/>
  <c r="BR11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AC19" i="11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AQ70" i="13"/>
  <c r="AQ53" i="13"/>
  <c r="AQ57" i="13"/>
  <c r="AQ61" i="13"/>
  <c r="AQ49" i="13"/>
  <c r="AQ65" i="13"/>
  <c r="J163" i="3"/>
  <c r="K163" i="3"/>
  <c r="V13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D9" i="13" l="1"/>
  <c r="R9" i="13" s="1"/>
  <c r="D14" i="13"/>
  <c r="R19" i="13" s="1"/>
  <c r="AL34" i="1"/>
  <c r="AO10" i="13"/>
  <c r="BR10" i="13" s="1"/>
  <c r="AO9" i="13"/>
  <c r="BR9" i="13" s="1"/>
  <c r="AL32" i="1"/>
  <c r="AO15" i="13"/>
  <c r="BR15" i="13" s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N10" i="13"/>
  <c r="AN26" i="13"/>
  <c r="AE14" i="13"/>
  <c r="AI18" i="13" s="1"/>
  <c r="AE10" i="13"/>
  <c r="AI10" i="13" s="1"/>
  <c r="AN27" i="13"/>
  <c r="AN25" i="13"/>
  <c r="DE14" i="13"/>
  <c r="DA31" i="13" s="1"/>
  <c r="AE11" i="13"/>
  <c r="AI12" i="13" s="1"/>
  <c r="AN28" i="13"/>
  <c r="AN13" i="13"/>
  <c r="DE9" i="13"/>
  <c r="DA26" i="13" s="1"/>
  <c r="AN15" i="13"/>
  <c r="AN12" i="13"/>
  <c r="AN29" i="13"/>
  <c r="DE11" i="13"/>
  <c r="DA13" i="13" s="1"/>
  <c r="DE12" i="13"/>
  <c r="DA29" i="13" s="1"/>
  <c r="DE13" i="13"/>
  <c r="DA17" i="13" s="1"/>
  <c r="AN16" i="13"/>
  <c r="AN9" i="13"/>
  <c r="AN18" i="13"/>
  <c r="DE15" i="13"/>
  <c r="DA21" i="13" s="1"/>
  <c r="AN11" i="13"/>
  <c r="AN17" i="13"/>
  <c r="AN24" i="13"/>
  <c r="AN22" i="13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BG23" i="13"/>
  <c r="BG17" i="13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BG16" i="13"/>
  <c r="BG10" i="13"/>
  <c r="E62" i="16"/>
  <c r="E9" i="16"/>
  <c r="C10" i="16"/>
  <c r="E10" i="16" s="1"/>
  <c r="AP16" i="13"/>
  <c r="AP64" i="13"/>
  <c r="AP48" i="13"/>
  <c r="AT34" i="13"/>
  <c r="AP60" i="13"/>
  <c r="AT33" i="13"/>
  <c r="AP56" i="13"/>
  <c r="AT23" i="13"/>
  <c r="AP69" i="13"/>
  <c r="AP52" i="13"/>
  <c r="AT17" i="13"/>
  <c r="AT14" i="13"/>
  <c r="AT20" i="13"/>
  <c r="E112" i="17"/>
  <c r="BG20" i="13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N20" i="13"/>
  <c r="AN21" i="13"/>
  <c r="AN23" i="13"/>
  <c r="AN19" i="13"/>
  <c r="AB19" i="11"/>
  <c r="BG19" i="13"/>
  <c r="BG18" i="13"/>
  <c r="E15" i="16"/>
  <c r="F106" i="16"/>
  <c r="E13" i="16"/>
  <c r="F105" i="16"/>
  <c r="AA99" i="12"/>
  <c r="R156" i="12" s="1"/>
  <c r="BW10" i="13" s="1"/>
  <c r="BW9" i="13" s="1"/>
  <c r="Y11" i="13"/>
  <c r="BG9" i="13"/>
  <c r="BG12" i="13"/>
  <c r="BG21" i="13"/>
  <c r="BG22" i="13"/>
  <c r="DA9" i="13"/>
  <c r="Y14" i="13"/>
  <c r="Y13" i="13"/>
  <c r="DA19" i="13"/>
  <c r="Y10" i="13"/>
  <c r="BG15" i="13"/>
  <c r="BG11" i="13"/>
  <c r="BG13" i="13"/>
  <c r="DA32" i="13"/>
  <c r="DA11" i="13"/>
  <c r="DA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DA30" i="13" l="1"/>
  <c r="AE26" i="13" a="1"/>
  <c r="AE26" i="13" s="1"/>
  <c r="DA15" i="13"/>
  <c r="DA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AT11" i="13"/>
  <c r="BC9" i="13" s="1" a="1"/>
  <c r="AP43" i="13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BC29" i="13" a="1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BC34" i="13"/>
  <c r="BC29" i="13"/>
  <c r="BC32" i="13"/>
  <c r="BC30" i="13"/>
  <c r="BC31" i="13"/>
  <c r="BC33" i="13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C15" i="13"/>
  <c r="BC14" i="13"/>
  <c r="BC20" i="13"/>
  <c r="BC9" i="13"/>
  <c r="BC18" i="13"/>
  <c r="BC16" i="13"/>
  <c r="BC11" i="13"/>
  <c r="BC10" i="13"/>
  <c r="BC12" i="13"/>
  <c r="BC23" i="13"/>
  <c r="BC22" i="13"/>
  <c r="BC21" i="13"/>
  <c r="BC17" i="13"/>
  <c r="BC19" i="13"/>
  <c r="BC13" i="13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<sst xmlns="http://schemas.openxmlformats.org/spreadsheetml/2006/main" count="5745" uniqueCount="1762">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</sst>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2" fillId="27" borderId="0" applyNumberFormat="0" applyBorder="0" applyAlignment="0" applyProtection="0"/>
  </cellStyleXfs>
  <cellXfs count="1007">
    <xf numFmtId="0" fontId="0" fillId="0" borderId="0" xfId="0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 wrapText="1"/>
    </xf>
    <xf numFmtId="0" fontId="11" fillId="0" borderId="0" xfId="0" applyFont="1" applyAlignment="1">
      <alignment wrapText="1"/>
    </xf>
    <xf numFmtId="164" fontId="14" fillId="2" borderId="1" xfId="0" applyNumberFormat="1" applyFont="1" applyFill="1" applyBorder="1"/>
    <xf numFmtId="164" fontId="15" fillId="2" borderId="1" xfId="0" applyNumberFormat="1" applyFont="1" applyFill="1" applyBorder="1"/>
    <xf numFmtId="164" fontId="16" fillId="3" borderId="5" xfId="0" applyNumberFormat="1" applyFont="1" applyFill="1" applyBorder="1" applyAlignment="1">
      <alignment horizontal="left"/>
    </xf>
    <xf numFmtId="164" fontId="16" fillId="3" borderId="6" xfId="0" applyNumberFormat="1" applyFont="1" applyFill="1" applyBorder="1" applyAlignment="1">
      <alignment horizontal="left"/>
    </xf>
    <xf numFmtId="164" fontId="17" fillId="4" borderId="7" xfId="0" applyNumberFormat="1" applyFont="1" applyFill="1" applyBorder="1" applyAlignment="1">
      <alignment horizontal="left" wrapText="1"/>
    </xf>
    <xf numFmtId="165" fontId="11" fillId="0" borderId="0" xfId="0" applyNumberFormat="1" applyFont="1"/>
    <xf numFmtId="0" fontId="18" fillId="0" borderId="0" xfId="0" applyFont="1"/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14" fillId="0" borderId="0" xfId="0" applyNumberFormat="1" applyFont="1"/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165" fontId="11" fillId="2" borderId="1" xfId="0" applyNumberFormat="1" applyFont="1" applyFill="1" applyBorder="1"/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2" fillId="0" borderId="10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2" fillId="0" borderId="8" xfId="0" applyFont="1" applyBorder="1"/>
    <xf numFmtId="0" fontId="22" fillId="0" borderId="13" xfId="0" applyFont="1" applyBorder="1" applyAlignment="1">
      <alignment horizontal="left"/>
    </xf>
    <xf numFmtId="0" fontId="22" fillId="0" borderId="9" xfId="0" applyFont="1" applyBorder="1"/>
    <xf numFmtId="0" fontId="11" fillId="0" borderId="10" xfId="0" applyFont="1" applyBorder="1"/>
    <xf numFmtId="0" fontId="19" fillId="0" borderId="13" xfId="0" applyFont="1" applyBorder="1" applyAlignment="1">
      <alignment horizontal="left"/>
    </xf>
    <xf numFmtId="0" fontId="19" fillId="0" borderId="9" xfId="0" applyFont="1" applyBorder="1" applyAlignment="1">
      <alignment horizontal="left" vertical="center"/>
    </xf>
    <xf numFmtId="0" fontId="11" fillId="0" borderId="13" xfId="0" applyFont="1" applyBorder="1" applyAlignment="1">
      <alignment horizontal="center"/>
    </xf>
    <xf numFmtId="2" fontId="11" fillId="0" borderId="10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1" fillId="0" borderId="14" xfId="0" applyFont="1" applyBorder="1"/>
    <xf numFmtId="0" fontId="19" fillId="0" borderId="15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1" fillId="0" borderId="15" xfId="0" applyFont="1" applyBorder="1" applyAlignment="1">
      <alignment horizont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11" fillId="0" borderId="11" xfId="0" applyFont="1" applyBorder="1"/>
    <xf numFmtId="0" fontId="19" fillId="0" borderId="0" xfId="0" applyFont="1" applyAlignment="1">
      <alignment horizontal="left"/>
    </xf>
    <xf numFmtId="2" fontId="11" fillId="0" borderId="11" xfId="0" applyNumberFormat="1" applyFont="1" applyBorder="1" applyAlignment="1">
      <alignment vertical="center"/>
    </xf>
    <xf numFmtId="2" fontId="11" fillId="0" borderId="12" xfId="0" applyNumberFormat="1" applyFont="1" applyBorder="1" applyAlignment="1">
      <alignment vertical="center"/>
    </xf>
    <xf numFmtId="0" fontId="11" fillId="0" borderId="17" xfId="0" applyFont="1" applyBorder="1"/>
    <xf numFmtId="0" fontId="19" fillId="0" borderId="18" xfId="0" applyFont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11" fillId="0" borderId="17" xfId="0" applyNumberFormat="1" applyFont="1" applyBorder="1" applyAlignment="1">
      <alignment vertical="center"/>
    </xf>
    <xf numFmtId="2" fontId="11" fillId="0" borderId="19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2" fontId="11" fillId="0" borderId="17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0" fillId="0" borderId="15" xfId="0" applyFont="1" applyBorder="1" applyAlignment="1">
      <alignment horizontal="left"/>
    </xf>
    <xf numFmtId="0" fontId="20" fillId="0" borderId="15" xfId="0" applyFont="1" applyBorder="1" applyAlignment="1">
      <alignment horizontal="left" vertical="center"/>
    </xf>
    <xf numFmtId="0" fontId="12" fillId="2" borderId="20" xfId="0" applyFont="1" applyFill="1" applyBorder="1" applyAlignment="1">
      <alignment horizontal="center"/>
    </xf>
    <xf numFmtId="2" fontId="11" fillId="0" borderId="21" xfId="0" applyNumberFormat="1" applyFont="1" applyBorder="1" applyAlignment="1">
      <alignment horizontal="center"/>
    </xf>
    <xf numFmtId="2" fontId="11" fillId="0" borderId="14" xfId="0" applyNumberFormat="1" applyFont="1" applyBorder="1" applyAlignment="1">
      <alignment horizontal="center"/>
    </xf>
    <xf numFmtId="0" fontId="20" fillId="0" borderId="18" xfId="0" applyFont="1" applyBorder="1" applyAlignment="1">
      <alignment horizontal="left"/>
    </xf>
    <xf numFmtId="0" fontId="12" fillId="2" borderId="22" xfId="0" applyFont="1" applyFill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" fontId="20" fillId="0" borderId="0" xfId="0" applyNumberFormat="1" applyFont="1"/>
    <xf numFmtId="0" fontId="23" fillId="0" borderId="0" xfId="0" applyFont="1"/>
    <xf numFmtId="0" fontId="23" fillId="5" borderId="1" xfId="0" applyFont="1" applyFill="1" applyBorder="1" applyAlignment="1">
      <alignment horizontal="left"/>
    </xf>
    <xf numFmtId="9" fontId="23" fillId="5" borderId="1" xfId="0" applyNumberFormat="1" applyFont="1" applyFill="1" applyBorder="1" applyAlignment="1">
      <alignment horizontal="left"/>
    </xf>
    <xf numFmtId="0" fontId="23" fillId="0" borderId="0" xfId="0" applyFont="1" applyAlignment="1">
      <alignment horizontal="left"/>
    </xf>
    <xf numFmtId="10" fontId="23" fillId="0" borderId="0" xfId="0" applyNumberFormat="1" applyFont="1" applyAlignment="1">
      <alignment horizontal="left"/>
    </xf>
    <xf numFmtId="0" fontId="19" fillId="0" borderId="14" xfId="0" applyFont="1" applyBorder="1"/>
    <xf numFmtId="0" fontId="19" fillId="0" borderId="15" xfId="0" applyFont="1" applyBorder="1"/>
    <xf numFmtId="167" fontId="19" fillId="0" borderId="14" xfId="0" applyNumberFormat="1" applyFont="1" applyBorder="1"/>
    <xf numFmtId="167" fontId="19" fillId="0" borderId="16" xfId="0" applyNumberFormat="1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168" fontId="20" fillId="0" borderId="0" xfId="0" applyNumberFormat="1" applyFont="1"/>
    <xf numFmtId="2" fontId="11" fillId="0" borderId="24" xfId="0" applyNumberFormat="1" applyFont="1" applyBorder="1" applyAlignment="1">
      <alignment horizontal="center"/>
    </xf>
    <xf numFmtId="169" fontId="20" fillId="0" borderId="0" xfId="0" applyNumberFormat="1" applyFont="1"/>
    <xf numFmtId="167" fontId="20" fillId="0" borderId="0" xfId="0" applyNumberFormat="1" applyFont="1"/>
    <xf numFmtId="170" fontId="19" fillId="0" borderId="0" xfId="0" applyNumberFormat="1" applyFont="1"/>
    <xf numFmtId="1" fontId="19" fillId="0" borderId="0" xfId="0" applyNumberFormat="1" applyFont="1"/>
    <xf numFmtId="2" fontId="20" fillId="0" borderId="0" xfId="0" applyNumberFormat="1" applyFont="1"/>
    <xf numFmtId="0" fontId="22" fillId="0" borderId="24" xfId="0" applyFont="1" applyBorder="1"/>
    <xf numFmtId="0" fontId="22" fillId="0" borderId="16" xfId="0" applyFont="1" applyBorder="1"/>
    <xf numFmtId="0" fontId="19" fillId="0" borderId="24" xfId="0" applyFont="1" applyBorder="1"/>
    <xf numFmtId="0" fontId="20" fillId="0" borderId="15" xfId="0" applyFont="1" applyBorder="1"/>
    <xf numFmtId="0" fontId="20" fillId="0" borderId="16" xfId="0" applyFont="1" applyBorder="1" applyAlignment="1">
      <alignment horizontal="right"/>
    </xf>
    <xf numFmtId="0" fontId="12" fillId="0" borderId="2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9" fillId="0" borderId="21" xfId="0" applyFont="1" applyBorder="1"/>
    <xf numFmtId="0" fontId="20" fillId="0" borderId="0" xfId="0" applyFont="1" applyAlignment="1">
      <alignment horizontal="center"/>
    </xf>
    <xf numFmtId="0" fontId="20" fillId="0" borderId="12" xfId="0" applyFont="1" applyBorder="1" applyAlignment="1">
      <alignment horizontal="right"/>
    </xf>
    <xf numFmtId="0" fontId="12" fillId="0" borderId="0" xfId="0" applyFont="1"/>
    <xf numFmtId="0" fontId="20" fillId="0" borderId="0" xfId="0" applyFont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11" fillId="0" borderId="8" xfId="0" applyFont="1" applyBorder="1"/>
    <xf numFmtId="0" fontId="11" fillId="0" borderId="13" xfId="0" applyFont="1" applyBorder="1"/>
    <xf numFmtId="2" fontId="11" fillId="0" borderId="8" xfId="0" applyNumberFormat="1" applyFont="1" applyBorder="1" applyAlignment="1">
      <alignment horizontal="center"/>
    </xf>
    <xf numFmtId="171" fontId="11" fillId="0" borderId="9" xfId="0" applyNumberFormat="1" applyFont="1" applyBorder="1" applyAlignment="1">
      <alignment horizontal="center"/>
    </xf>
    <xf numFmtId="2" fontId="19" fillId="0" borderId="8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/>
    </xf>
    <xf numFmtId="0" fontId="19" fillId="0" borderId="13" xfId="0" applyFont="1" applyBorder="1"/>
    <xf numFmtId="0" fontId="20" fillId="0" borderId="9" xfId="0" applyFont="1" applyBorder="1" applyAlignment="1">
      <alignment horizontal="center" vertical="center"/>
    </xf>
    <xf numFmtId="170" fontId="20" fillId="0" borderId="12" xfId="0" applyNumberFormat="1" applyFont="1" applyBorder="1" applyAlignment="1">
      <alignment horizontal="right"/>
    </xf>
    <xf numFmtId="0" fontId="11" fillId="0" borderId="24" xfId="0" applyFont="1" applyBorder="1"/>
    <xf numFmtId="0" fontId="11" fillId="0" borderId="15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0" fontId="11" fillId="0" borderId="18" xfId="0" applyFont="1" applyBorder="1"/>
    <xf numFmtId="171" fontId="11" fillId="0" borderId="16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71" fontId="11" fillId="0" borderId="12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12" xfId="0" applyFont="1" applyBorder="1" applyAlignment="1">
      <alignment horizontal="center" vertical="center"/>
    </xf>
    <xf numFmtId="170" fontId="11" fillId="0" borderId="21" xfId="0" applyNumberFormat="1" applyFont="1" applyBorder="1" applyAlignment="1">
      <alignment horizontal="center"/>
    </xf>
    <xf numFmtId="171" fontId="11" fillId="0" borderId="19" xfId="0" applyNumberFormat="1" applyFont="1" applyBorder="1" applyAlignment="1">
      <alignment horizontal="center"/>
    </xf>
    <xf numFmtId="2" fontId="19" fillId="0" borderId="23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2" fontId="11" fillId="0" borderId="12" xfId="0" applyNumberFormat="1" applyFont="1" applyBorder="1" applyAlignment="1">
      <alignment horizontal="right"/>
    </xf>
    <xf numFmtId="170" fontId="19" fillId="0" borderId="24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right"/>
    </xf>
    <xf numFmtId="0" fontId="19" fillId="0" borderId="23" xfId="0" applyFont="1" applyBorder="1"/>
    <xf numFmtId="0" fontId="20" fillId="0" borderId="19" xfId="0" applyFont="1" applyBorder="1"/>
    <xf numFmtId="0" fontId="20" fillId="0" borderId="18" xfId="0" applyFont="1" applyBorder="1"/>
    <xf numFmtId="0" fontId="20" fillId="0" borderId="19" xfId="0" applyFont="1" applyBorder="1" applyAlignment="1">
      <alignment horizontal="right"/>
    </xf>
    <xf numFmtId="9" fontId="23" fillId="0" borderId="0" xfId="0" applyNumberFormat="1" applyFont="1" applyAlignment="1">
      <alignment horizontal="left"/>
    </xf>
    <xf numFmtId="172" fontId="19" fillId="0" borderId="0" xfId="0" applyNumberFormat="1" applyFont="1"/>
    <xf numFmtId="171" fontId="19" fillId="0" borderId="0" xfId="0" applyNumberFormat="1" applyFont="1"/>
    <xf numFmtId="0" fontId="25" fillId="0" borderId="0" xfId="0" applyFont="1"/>
    <xf numFmtId="0" fontId="22" fillId="0" borderId="0" xfId="0" applyFont="1"/>
    <xf numFmtId="0" fontId="26" fillId="0" borderId="25" xfId="0" applyFont="1" applyBorder="1" applyAlignment="1">
      <alignment vertical="center" wrapText="1"/>
    </xf>
    <xf numFmtId="0" fontId="26" fillId="0" borderId="26" xfId="0" applyFont="1" applyBorder="1" applyAlignment="1">
      <alignment vertical="center" wrapText="1"/>
    </xf>
    <xf numFmtId="173" fontId="19" fillId="0" borderId="0" xfId="0" applyNumberFormat="1" applyFont="1"/>
    <xf numFmtId="11" fontId="19" fillId="0" borderId="0" xfId="0" applyNumberFormat="1" applyFont="1"/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>
      <alignment vertical="center" wrapText="1"/>
    </xf>
    <xf numFmtId="0" fontId="27" fillId="6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horizontal="center" vertical="center"/>
    </xf>
    <xf numFmtId="0" fontId="28" fillId="7" borderId="33" xfId="0" applyFont="1" applyFill="1" applyBorder="1"/>
    <xf numFmtId="0" fontId="28" fillId="7" borderId="34" xfId="0" applyFont="1" applyFill="1" applyBorder="1"/>
    <xf numFmtId="0" fontId="28" fillId="7" borderId="32" xfId="0" applyFont="1" applyFill="1" applyBorder="1" applyAlignment="1">
      <alignment horizontal="center"/>
    </xf>
    <xf numFmtId="0" fontId="28" fillId="7" borderId="32" xfId="0" applyFont="1" applyFill="1" applyBorder="1" applyAlignment="1">
      <alignment horizontal="center" vertical="center" wrapText="1"/>
    </xf>
    <xf numFmtId="0" fontId="23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0" fontId="23" fillId="8" borderId="32" xfId="0" applyFont="1" applyFill="1" applyBorder="1" applyAlignment="1">
      <alignment horizontal="left" vertical="top"/>
    </xf>
    <xf numFmtId="0" fontId="23" fillId="8" borderId="32" xfId="0" applyFont="1" applyFill="1" applyBorder="1" applyAlignment="1">
      <alignment vertical="center" wrapText="1"/>
    </xf>
    <xf numFmtId="0" fontId="23" fillId="8" borderId="32" xfId="0" applyFont="1" applyFill="1" applyBorder="1"/>
    <xf numFmtId="171" fontId="23" fillId="8" borderId="32" xfId="0" applyNumberFormat="1" applyFont="1" applyFill="1" applyBorder="1"/>
    <xf numFmtId="174" fontId="23" fillId="8" borderId="32" xfId="0" applyNumberFormat="1" applyFont="1" applyFill="1" applyBorder="1"/>
    <xf numFmtId="0" fontId="29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1" fontId="30" fillId="0" borderId="32" xfId="0" applyNumberFormat="1" applyFont="1" applyBorder="1"/>
    <xf numFmtId="174" fontId="30" fillId="0" borderId="32" xfId="0" applyNumberFormat="1" applyFont="1" applyBorder="1"/>
    <xf numFmtId="171" fontId="29" fillId="0" borderId="32" xfId="0" applyNumberFormat="1" applyFont="1" applyBorder="1"/>
    <xf numFmtId="0" fontId="29" fillId="8" borderId="32" xfId="0" applyFont="1" applyFill="1" applyBorder="1" applyAlignment="1">
      <alignment horizontal="right" vertical="top"/>
    </xf>
    <xf numFmtId="0" fontId="23" fillId="8" borderId="32" xfId="0" applyFont="1" applyFill="1" applyBorder="1" applyAlignment="1">
      <alignment horizontal="left" vertical="center" wrapText="1"/>
    </xf>
    <xf numFmtId="0" fontId="29" fillId="0" borderId="32" xfId="0" applyFont="1" applyBorder="1" applyAlignment="1">
      <alignment horizontal="right" vertical="top"/>
    </xf>
    <xf numFmtId="0" fontId="23" fillId="0" borderId="32" xfId="0" applyFont="1" applyBorder="1" applyAlignment="1">
      <alignment horizontal="left" vertical="center" wrapText="1"/>
    </xf>
    <xf numFmtId="0" fontId="28" fillId="6" borderId="32" xfId="0" applyFont="1" applyFill="1" applyBorder="1" applyAlignment="1">
      <alignment vertical="center"/>
    </xf>
    <xf numFmtId="166" fontId="23" fillId="0" borderId="32" xfId="0" applyNumberFormat="1" applyFont="1" applyBorder="1"/>
    <xf numFmtId="175" fontId="23" fillId="0" borderId="32" xfId="0" applyNumberFormat="1" applyFont="1" applyBorder="1"/>
    <xf numFmtId="166" fontId="23" fillId="8" borderId="32" xfId="0" applyNumberFormat="1" applyFont="1" applyFill="1" applyBorder="1"/>
    <xf numFmtId="175" fontId="23" fillId="8" borderId="32" xfId="0" applyNumberFormat="1" applyFont="1" applyFill="1" applyBorder="1"/>
    <xf numFmtId="172" fontId="23" fillId="8" borderId="32" xfId="0" applyNumberFormat="1" applyFont="1" applyFill="1" applyBorder="1"/>
    <xf numFmtId="166" fontId="23" fillId="0" borderId="0" xfId="0" applyNumberFormat="1" applyFont="1"/>
    <xf numFmtId="175" fontId="23" fillId="0" borderId="0" xfId="0" applyNumberFormat="1" applyFont="1"/>
    <xf numFmtId="0" fontId="27" fillId="6" borderId="1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4" xfId="0" applyFont="1" applyFill="1" applyBorder="1" applyAlignment="1">
      <alignment horizontal="center" vertical="center" wrapText="1"/>
    </xf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66" fontId="31" fillId="2" borderId="33" xfId="0" applyNumberFormat="1" applyFont="1" applyFill="1" applyBorder="1"/>
    <xf numFmtId="166" fontId="31" fillId="2" borderId="34" xfId="0" applyNumberFormat="1" applyFont="1" applyFill="1" applyBorder="1"/>
    <xf numFmtId="175" fontId="31" fillId="2" borderId="32" xfId="0" applyNumberFormat="1" applyFont="1" applyFill="1" applyBorder="1"/>
    <xf numFmtId="166" fontId="31" fillId="2" borderId="32" xfId="0" applyNumberFormat="1" applyFont="1" applyFill="1" applyBorder="1"/>
    <xf numFmtId="166" fontId="28" fillId="7" borderId="32" xfId="0" applyNumberFormat="1" applyFont="1" applyFill="1" applyBorder="1" applyAlignment="1">
      <alignment horizontal="center" vertical="center" wrapText="1"/>
    </xf>
    <xf numFmtId="166" fontId="31" fillId="8" borderId="33" xfId="0" applyNumberFormat="1" applyFont="1" applyFill="1" applyBorder="1"/>
    <xf numFmtId="166" fontId="31" fillId="8" borderId="34" xfId="0" applyNumberFormat="1" applyFont="1" applyFill="1" applyBorder="1"/>
    <xf numFmtId="175" fontId="31" fillId="8" borderId="32" xfId="0" applyNumberFormat="1" applyFont="1" applyFill="1" applyBorder="1"/>
    <xf numFmtId="166" fontId="31" fillId="8" borderId="32" xfId="0" applyNumberFormat="1" applyFont="1" applyFill="1" applyBorder="1"/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169" fontId="11" fillId="0" borderId="0" xfId="0" applyNumberFormat="1" applyFont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/>
    <xf numFmtId="0" fontId="16" fillId="3" borderId="5" xfId="0" applyFont="1" applyFill="1" applyBorder="1" applyAlignment="1">
      <alignment horizontal="left"/>
    </xf>
    <xf numFmtId="0" fontId="16" fillId="3" borderId="6" xfId="0" applyFont="1" applyFill="1" applyBorder="1" applyAlignment="1">
      <alignment horizontal="left"/>
    </xf>
    <xf numFmtId="0" fontId="16" fillId="3" borderId="5" xfId="0" applyFont="1" applyFill="1" applyBorder="1" applyAlignment="1">
      <alignment horizontal="center" wrapText="1"/>
    </xf>
    <xf numFmtId="0" fontId="17" fillId="4" borderId="7" xfId="0" applyFont="1" applyFill="1" applyBorder="1" applyAlignment="1">
      <alignment horizontal="left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170" fontId="11" fillId="0" borderId="0" xfId="0" applyNumberFormat="1" applyFont="1"/>
    <xf numFmtId="0" fontId="11" fillId="5" borderId="1" xfId="0" applyFont="1" applyFill="1" applyBorder="1"/>
    <xf numFmtId="0" fontId="11" fillId="9" borderId="1" xfId="0" applyFont="1" applyFill="1" applyBorder="1"/>
    <xf numFmtId="9" fontId="11" fillId="9" borderId="1" xfId="0" applyNumberFormat="1" applyFont="1" applyFill="1" applyBorder="1"/>
    <xf numFmtId="0" fontId="34" fillId="10" borderId="1" xfId="0" applyFont="1" applyFill="1" applyBorder="1" applyAlignment="1">
      <alignment horizontal="center" vertical="center"/>
    </xf>
    <xf numFmtId="2" fontId="11" fillId="10" borderId="1" xfId="0" applyNumberFormat="1" applyFont="1" applyFill="1" applyBorder="1"/>
    <xf numFmtId="0" fontId="34" fillId="0" borderId="0" xfId="0" applyFont="1" applyAlignment="1">
      <alignment horizontal="center" vertical="center"/>
    </xf>
    <xf numFmtId="2" fontId="11" fillId="0" borderId="0" xfId="0" applyNumberFormat="1" applyFont="1"/>
    <xf numFmtId="170" fontId="11" fillId="9" borderId="1" xfId="0" applyNumberFormat="1" applyFont="1" applyFill="1" applyBorder="1"/>
    <xf numFmtId="169" fontId="11" fillId="9" borderId="1" xfId="0" applyNumberFormat="1" applyFont="1" applyFill="1" applyBorder="1"/>
    <xf numFmtId="167" fontId="11" fillId="9" borderId="1" xfId="0" applyNumberFormat="1" applyFont="1" applyFill="1" applyBorder="1"/>
    <xf numFmtId="169" fontId="11" fillId="10" borderId="1" xfId="0" applyNumberFormat="1" applyFont="1" applyFill="1" applyBorder="1"/>
    <xf numFmtId="0" fontId="34" fillId="0" borderId="0" xfId="0" applyFont="1" applyAlignment="1">
      <alignment horizontal="center"/>
    </xf>
    <xf numFmtId="9" fontId="11" fillId="0" borderId="0" xfId="0" applyNumberFormat="1" applyFont="1"/>
    <xf numFmtId="0" fontId="11" fillId="11" borderId="41" xfId="0" applyFont="1" applyFill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1" fontId="11" fillId="0" borderId="0" xfId="0" applyNumberFormat="1" applyFont="1"/>
    <xf numFmtId="176" fontId="11" fillId="11" borderId="41" xfId="0" applyNumberFormat="1" applyFont="1" applyFill="1" applyBorder="1" applyAlignment="1">
      <alignment horizontal="center" vertical="center"/>
    </xf>
    <xf numFmtId="0" fontId="19" fillId="2" borderId="1" xfId="0" applyFont="1" applyFill="1" applyBorder="1"/>
    <xf numFmtId="0" fontId="35" fillId="2" borderId="1" xfId="0" applyFont="1" applyFill="1" applyBorder="1"/>
    <xf numFmtId="0" fontId="35" fillId="0" borderId="0" xfId="0" applyFont="1"/>
    <xf numFmtId="164" fontId="35" fillId="0" borderId="0" xfId="0" applyNumberFormat="1" applyFont="1"/>
    <xf numFmtId="0" fontId="22" fillId="3" borderId="5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164" fontId="22" fillId="3" borderId="6" xfId="0" applyNumberFormat="1" applyFont="1" applyFill="1" applyBorder="1" applyAlignment="1">
      <alignment horizontal="left"/>
    </xf>
    <xf numFmtId="0" fontId="19" fillId="4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0" fontId="19" fillId="4" borderId="6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center" wrapText="1"/>
    </xf>
    <xf numFmtId="169" fontId="19" fillId="0" borderId="0" xfId="0" applyNumberFormat="1" applyFont="1"/>
    <xf numFmtId="0" fontId="19" fillId="0" borderId="0" xfId="0" applyFont="1" applyAlignment="1">
      <alignment horizontal="center" vertical="center"/>
    </xf>
    <xf numFmtId="169" fontId="19" fillId="2" borderId="1" xfId="0" applyNumberFormat="1" applyFont="1" applyFill="1" applyBorder="1"/>
    <xf numFmtId="0" fontId="15" fillId="2" borderId="1" xfId="0" applyFont="1" applyFill="1" applyBorder="1" applyAlignment="1">
      <alignment vertical="center" wrapText="1"/>
    </xf>
    <xf numFmtId="169" fontId="15" fillId="2" borderId="1" xfId="0" applyNumberFormat="1" applyFont="1" applyFill="1" applyBorder="1" applyAlignment="1">
      <alignment wrapText="1"/>
    </xf>
    <xf numFmtId="164" fontId="19" fillId="0" borderId="0" xfId="0" applyNumberFormat="1" applyFont="1" applyAlignment="1">
      <alignment wrapText="1"/>
    </xf>
    <xf numFmtId="0" fontId="19" fillId="0" borderId="0" xfId="0" applyFont="1" applyAlignment="1">
      <alignment wrapText="1"/>
    </xf>
    <xf numFmtId="9" fontId="19" fillId="0" borderId="0" xfId="0" applyNumberFormat="1" applyFont="1" applyAlignment="1">
      <alignment horizontal="center" vertical="center" wrapText="1"/>
    </xf>
    <xf numFmtId="9" fontId="19" fillId="0" borderId="0" xfId="0" applyNumberFormat="1" applyFont="1" applyAlignment="1">
      <alignment wrapText="1"/>
    </xf>
    <xf numFmtId="164" fontId="19" fillId="2" borderId="1" xfId="0" applyNumberFormat="1" applyFont="1" applyFill="1" applyBorder="1" applyAlignment="1">
      <alignment horizontal="left" wrapText="1"/>
    </xf>
    <xf numFmtId="164" fontId="19" fillId="0" borderId="0" xfId="0" applyNumberFormat="1" applyFont="1"/>
    <xf numFmtId="9" fontId="19" fillId="0" borderId="0" xfId="0" applyNumberFormat="1" applyFont="1" applyAlignment="1">
      <alignment horizontal="center" vertical="center"/>
    </xf>
    <xf numFmtId="9" fontId="19" fillId="0" borderId="0" xfId="0" applyNumberFormat="1" applyFont="1"/>
    <xf numFmtId="0" fontId="11" fillId="11" borderId="1" xfId="0" applyFont="1" applyFill="1" applyBorder="1"/>
    <xf numFmtId="0" fontId="12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 vertical="center"/>
    </xf>
    <xf numFmtId="9" fontId="11" fillId="11" borderId="1" xfId="0" applyNumberFormat="1" applyFont="1" applyFill="1" applyBorder="1"/>
    <xf numFmtId="10" fontId="11" fillId="0" borderId="0" xfId="0" applyNumberFormat="1" applyFont="1"/>
    <xf numFmtId="177" fontId="11" fillId="0" borderId="0" xfId="0" applyNumberFormat="1" applyFont="1"/>
    <xf numFmtId="0" fontId="14" fillId="0" borderId="0" xfId="0" applyFont="1"/>
    <xf numFmtId="0" fontId="15" fillId="0" borderId="0" xfId="0" applyFont="1"/>
    <xf numFmtId="0" fontId="16" fillId="3" borderId="6" xfId="0" applyFont="1" applyFill="1" applyBorder="1" applyAlignment="1">
      <alignment vertical="center"/>
    </xf>
    <xf numFmtId="0" fontId="16" fillId="3" borderId="6" xfId="0" applyFont="1" applyFill="1" applyBorder="1" applyAlignment="1">
      <alignment horizontal="center" vertical="center"/>
    </xf>
    <xf numFmtId="169" fontId="15" fillId="2" borderId="1" xfId="0" applyNumberFormat="1" applyFont="1" applyFill="1" applyBorder="1" applyAlignment="1">
      <alignment horizontal="center"/>
    </xf>
    <xf numFmtId="169" fontId="11" fillId="2" borderId="1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8" fillId="0" borderId="0" xfId="0" applyNumberFormat="1" applyFont="1"/>
    <xf numFmtId="0" fontId="22" fillId="0" borderId="11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6" fillId="2" borderId="1" xfId="0" applyFont="1" applyFill="1" applyBorder="1"/>
    <xf numFmtId="0" fontId="36" fillId="0" borderId="0" xfId="0" applyFont="1"/>
    <xf numFmtId="178" fontId="11" fillId="0" borderId="0" xfId="0" applyNumberFormat="1" applyFont="1"/>
    <xf numFmtId="0" fontId="11" fillId="12" borderId="1" xfId="0" applyFont="1" applyFill="1" applyBorder="1"/>
    <xf numFmtId="0" fontId="37" fillId="0" borderId="0" xfId="0" applyFont="1"/>
    <xf numFmtId="0" fontId="14" fillId="0" borderId="0" xfId="0" applyFont="1" applyAlignment="1">
      <alignment horizontal="left"/>
    </xf>
    <xf numFmtId="0" fontId="16" fillId="3" borderId="7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horizontal="center" vertical="center"/>
    </xf>
    <xf numFmtId="166" fontId="32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66" fontId="11" fillId="0" borderId="0" xfId="0" applyNumberFormat="1" applyFont="1"/>
    <xf numFmtId="166" fontId="11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/>
    </xf>
    <xf numFmtId="174" fontId="11" fillId="0" borderId="0" xfId="0" applyNumberFormat="1" applyFont="1"/>
    <xf numFmtId="0" fontId="23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171" fontId="11" fillId="0" borderId="0" xfId="0" applyNumberFormat="1" applyFont="1"/>
    <xf numFmtId="0" fontId="23" fillId="10" borderId="43" xfId="0" applyFont="1" applyFill="1" applyBorder="1"/>
    <xf numFmtId="0" fontId="12" fillId="10" borderId="5" xfId="0" applyFont="1" applyFill="1" applyBorder="1"/>
    <xf numFmtId="0" fontId="11" fillId="10" borderId="5" xfId="0" applyFont="1" applyFill="1" applyBorder="1"/>
    <xf numFmtId="0" fontId="11" fillId="10" borderId="44" xfId="0" applyFont="1" applyFill="1" applyBorder="1"/>
    <xf numFmtId="0" fontId="23" fillId="0" borderId="21" xfId="0" applyFont="1" applyBorder="1"/>
    <xf numFmtId="0" fontId="11" fillId="0" borderId="12" xfId="0" applyFont="1" applyBorder="1"/>
    <xf numFmtId="0" fontId="11" fillId="10" borderId="1" xfId="0" applyFont="1" applyFill="1" applyBorder="1"/>
    <xf numFmtId="9" fontId="11" fillId="10" borderId="1" xfId="0" applyNumberFormat="1" applyFont="1" applyFill="1" applyBorder="1"/>
    <xf numFmtId="0" fontId="23" fillId="10" borderId="45" xfId="0" applyFont="1" applyFill="1" applyBorder="1"/>
    <xf numFmtId="9" fontId="11" fillId="2" borderId="1" xfId="0" applyNumberFormat="1" applyFont="1" applyFill="1" applyBorder="1"/>
    <xf numFmtId="0" fontId="23" fillId="0" borderId="23" xfId="0" applyFont="1" applyBorder="1"/>
    <xf numFmtId="10" fontId="11" fillId="0" borderId="18" xfId="0" applyNumberFormat="1" applyFont="1" applyBorder="1"/>
    <xf numFmtId="0" fontId="11" fillId="0" borderId="19" xfId="0" applyFont="1" applyBorder="1"/>
    <xf numFmtId="10" fontId="11" fillId="0" borderId="0" xfId="0" applyNumberFormat="1" applyFont="1" applyAlignment="1">
      <alignment horizontal="center" vertical="center"/>
    </xf>
    <xf numFmtId="10" fontId="11" fillId="0" borderId="0" xfId="0" applyNumberFormat="1" applyFont="1" applyAlignment="1">
      <alignment horizontal="center"/>
    </xf>
    <xf numFmtId="2" fontId="11" fillId="0" borderId="15" xfId="0" applyNumberFormat="1" applyFont="1" applyBorder="1"/>
    <xf numFmtId="2" fontId="11" fillId="0" borderId="16" xfId="0" applyNumberFormat="1" applyFont="1" applyBorder="1"/>
    <xf numFmtId="2" fontId="11" fillId="0" borderId="12" xfId="0" applyNumberFormat="1" applyFont="1" applyBorder="1"/>
    <xf numFmtId="2" fontId="11" fillId="0" borderId="18" xfId="0" applyNumberFormat="1" applyFont="1" applyBorder="1"/>
    <xf numFmtId="2" fontId="11" fillId="0" borderId="19" xfId="0" applyNumberFormat="1" applyFont="1" applyBorder="1"/>
    <xf numFmtId="0" fontId="11" fillId="2" borderId="45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 vertical="center"/>
    </xf>
    <xf numFmtId="9" fontId="11" fillId="2" borderId="46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64" fontId="40" fillId="0" borderId="0" xfId="0" applyNumberFormat="1" applyFont="1"/>
    <xf numFmtId="0" fontId="11" fillId="0" borderId="0" xfId="0" applyFont="1"/>
    <xf numFmtId="0" fontId="40" fillId="0" borderId="0" xfId="0" applyFont="1"/>
    <xf numFmtId="0" fontId="11" fillId="0" borderId="0" xfId="0" applyFont="1" applyAlignment="1">
      <alignment horizontal="right"/>
    </xf>
    <xf numFmtId="164" fontId="12" fillId="3" borderId="51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2" fillId="3" borderId="52" xfId="0" applyNumberFormat="1" applyFont="1" applyFill="1" applyBorder="1" applyAlignment="1">
      <alignment horizontal="left"/>
    </xf>
    <xf numFmtId="0" fontId="16" fillId="10" borderId="51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16" fillId="13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2" fontId="15" fillId="9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179" fontId="11" fillId="0" borderId="0" xfId="0" applyNumberFormat="1" applyFont="1"/>
    <xf numFmtId="0" fontId="11" fillId="2" borderId="1" xfId="0" applyFont="1" applyFill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41" fillId="0" borderId="0" xfId="0" applyNumberFormat="1" applyFont="1"/>
    <xf numFmtId="0" fontId="41" fillId="0" borderId="0" xfId="0" applyFont="1"/>
    <xf numFmtId="164" fontId="40" fillId="2" borderId="1" xfId="0" applyNumberFormat="1" applyFont="1" applyFill="1" applyBorder="1"/>
    <xf numFmtId="16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left" wrapText="1"/>
    </xf>
    <xf numFmtId="0" fontId="11" fillId="14" borderId="1" xfId="0" applyFont="1" applyFill="1" applyBorder="1" applyAlignment="1">
      <alignment horizontal="right"/>
    </xf>
    <xf numFmtId="170" fontId="11" fillId="14" borderId="1" xfId="0" applyNumberFormat="1" applyFont="1" applyFill="1" applyBorder="1"/>
    <xf numFmtId="0" fontId="11" fillId="14" borderId="1" xfId="0" applyFont="1" applyFill="1" applyBorder="1"/>
    <xf numFmtId="0" fontId="12" fillId="10" borderId="5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/>
    <xf numFmtId="0" fontId="11" fillId="16" borderId="1" xfId="0" applyFont="1" applyFill="1" applyBorder="1"/>
    <xf numFmtId="0" fontId="12" fillId="12" borderId="6" xfId="0" applyFont="1" applyFill="1" applyBorder="1" applyAlignment="1">
      <alignment horizontal="center" vertical="center"/>
    </xf>
    <xf numFmtId="10" fontId="42" fillId="0" borderId="0" xfId="0" applyNumberFormat="1" applyFont="1"/>
    <xf numFmtId="2" fontId="11" fillId="0" borderId="0" xfId="0" applyNumberFormat="1" applyFont="1" applyAlignment="1">
      <alignment horizontal="right"/>
    </xf>
    <xf numFmtId="9" fontId="11" fillId="0" borderId="12" xfId="0" applyNumberFormat="1" applyFont="1" applyBorder="1"/>
    <xf numFmtId="0" fontId="12" fillId="0" borderId="18" xfId="0" applyFont="1" applyBorder="1" applyAlignment="1">
      <alignment horizontal="right"/>
    </xf>
    <xf numFmtId="2" fontId="11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right"/>
    </xf>
    <xf numFmtId="9" fontId="42" fillId="0" borderId="0" xfId="0" applyNumberFormat="1" applyFont="1" applyAlignment="1">
      <alignment horizontal="center"/>
    </xf>
    <xf numFmtId="9" fontId="42" fillId="0" borderId="0" xfId="0" applyNumberFormat="1" applyFont="1"/>
    <xf numFmtId="9" fontId="11" fillId="2" borderId="53" xfId="0" applyNumberFormat="1" applyFont="1" applyFill="1" applyBorder="1"/>
    <xf numFmtId="2" fontId="11" fillId="2" borderId="1" xfId="0" applyNumberFormat="1" applyFont="1" applyFill="1" applyBorder="1"/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0" fontId="43" fillId="0" borderId="0" xfId="0" applyNumberFormat="1" applyFont="1"/>
    <xf numFmtId="0" fontId="11" fillId="5" borderId="1" xfId="0" applyFont="1" applyFill="1" applyBorder="1" applyAlignment="1">
      <alignment horizontal="right"/>
    </xf>
    <xf numFmtId="9" fontId="11" fillId="5" borderId="1" xfId="0" applyNumberFormat="1" applyFont="1" applyFill="1" applyBorder="1"/>
    <xf numFmtId="9" fontId="11" fillId="14" borderId="1" xfId="0" applyNumberFormat="1" applyFont="1" applyFill="1" applyBorder="1"/>
    <xf numFmtId="0" fontId="34" fillId="0" borderId="0" xfId="0" applyFont="1" applyAlignment="1">
      <alignment horizontal="right"/>
    </xf>
    <xf numFmtId="0" fontId="34" fillId="0" borderId="0" xfId="0" applyFont="1"/>
    <xf numFmtId="171" fontId="11" fillId="2" borderId="1" xfId="0" applyNumberFormat="1" applyFont="1" applyFill="1" applyBorder="1"/>
    <xf numFmtId="0" fontId="40" fillId="0" borderId="0" xfId="0" applyFont="1" applyAlignment="1">
      <alignment horizontal="center" vertical="center"/>
    </xf>
    <xf numFmtId="0" fontId="12" fillId="10" borderId="52" xfId="0" applyFont="1" applyFill="1" applyBorder="1" applyAlignment="1">
      <alignment horizontal="center" vertical="center" wrapText="1"/>
    </xf>
    <xf numFmtId="17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/>
    <xf numFmtId="164" fontId="11" fillId="0" borderId="0" xfId="0" applyNumberFormat="1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170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/>
    </xf>
    <xf numFmtId="170" fontId="11" fillId="2" borderId="1" xfId="0" applyNumberFormat="1" applyFont="1" applyFill="1" applyBorder="1"/>
    <xf numFmtId="1" fontId="11" fillId="0" borderId="0" xfId="0" applyNumberFormat="1" applyFont="1" applyAlignment="1">
      <alignment horizontal="center"/>
    </xf>
    <xf numFmtId="2" fontId="11" fillId="14" borderId="1" xfId="0" applyNumberFormat="1" applyFont="1" applyFill="1" applyBorder="1"/>
    <xf numFmtId="170" fontId="11" fillId="2" borderId="1" xfId="0" applyNumberFormat="1" applyFont="1" applyFill="1" applyBorder="1" applyAlignment="1">
      <alignment horizontal="right"/>
    </xf>
    <xf numFmtId="0" fontId="16" fillId="10" borderId="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2" fontId="15" fillId="5" borderId="1" xfId="0" applyNumberFormat="1" applyFont="1" applyFill="1" applyBorder="1" applyAlignment="1">
      <alignment horizontal="center" vertical="center"/>
    </xf>
    <xf numFmtId="169" fontId="11" fillId="2" borderId="1" xfId="0" applyNumberFormat="1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/>
    </xf>
    <xf numFmtId="0" fontId="11" fillId="2" borderId="6" xfId="0" applyFont="1" applyFill="1" applyBorder="1"/>
    <xf numFmtId="10" fontId="15" fillId="5" borderId="52" xfId="0" applyNumberFormat="1" applyFont="1" applyFill="1" applyBorder="1" applyAlignment="1">
      <alignment horizontal="center" vertical="center"/>
    </xf>
    <xf numFmtId="10" fontId="15" fillId="2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/>
    <xf numFmtId="2" fontId="15" fillId="2" borderId="1" xfId="0" applyNumberFormat="1" applyFont="1" applyFill="1" applyBorder="1" applyAlignment="1">
      <alignment horizontal="center" vertical="center"/>
    </xf>
    <xf numFmtId="167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164" fontId="15" fillId="14" borderId="1" xfId="0" applyNumberFormat="1" applyFont="1" applyFill="1" applyBorder="1" applyAlignment="1">
      <alignment horizontal="center"/>
    </xf>
    <xf numFmtId="181" fontId="11" fillId="0" borderId="0" xfId="0" applyNumberFormat="1" applyFont="1"/>
    <xf numFmtId="1" fontId="11" fillId="0" borderId="0" xfId="0" applyNumberFormat="1" applyFont="1" applyAlignment="1">
      <alignment horizontal="center" vertical="center"/>
    </xf>
    <xf numFmtId="9" fontId="11" fillId="0" borderId="11" xfId="0" applyNumberFormat="1" applyFont="1" applyBorder="1"/>
    <xf numFmtId="2" fontId="11" fillId="11" borderId="1" xfId="0" applyNumberFormat="1" applyFont="1" applyFill="1" applyBorder="1" applyAlignment="1">
      <alignment horizontal="center"/>
    </xf>
    <xf numFmtId="9" fontId="11" fillId="0" borderId="17" xfId="0" applyNumberFormat="1" applyFont="1" applyBorder="1" applyAlignment="1">
      <alignment horizontal="right"/>
    </xf>
    <xf numFmtId="0" fontId="12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 wrapText="1"/>
    </xf>
    <xf numFmtId="169" fontId="19" fillId="2" borderId="5" xfId="0" applyNumberFormat="1" applyFont="1" applyFill="1" applyBorder="1" applyAlignment="1">
      <alignment horizontal="center" vertical="center" wrapText="1"/>
    </xf>
    <xf numFmtId="1" fontId="19" fillId="5" borderId="5" xfId="0" applyNumberFormat="1" applyFont="1" applyFill="1" applyBorder="1" applyAlignment="1">
      <alignment horizontal="center" vertical="center" wrapText="1"/>
    </xf>
    <xf numFmtId="0" fontId="11" fillId="16" borderId="5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9" fontId="19" fillId="4" borderId="5" xfId="0" applyNumberFormat="1" applyFont="1" applyFill="1" applyBorder="1" applyAlignment="1">
      <alignment horizontal="center" vertical="center" wrapText="1"/>
    </xf>
    <xf numFmtId="1" fontId="19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/>
    <xf numFmtId="0" fontId="12" fillId="0" borderId="0" xfId="0" applyFont="1" applyAlignment="1">
      <alignment horizontal="center" vertical="center"/>
    </xf>
    <xf numFmtId="0" fontId="19" fillId="16" borderId="5" xfId="0" applyFont="1" applyFill="1" applyBorder="1" applyAlignment="1">
      <alignment horizontal="center" vertical="center"/>
    </xf>
    <xf numFmtId="166" fontId="11" fillId="16" borderId="1" xfId="0" applyNumberFormat="1" applyFont="1" applyFill="1" applyBorder="1"/>
    <xf numFmtId="9" fontId="11" fillId="16" borderId="1" xfId="0" applyNumberFormat="1" applyFont="1" applyFill="1" applyBorder="1"/>
    <xf numFmtId="169" fontId="11" fillId="2" borderId="1" xfId="0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11" fillId="9" borderId="53" xfId="0" applyFont="1" applyFill="1" applyBorder="1"/>
    <xf numFmtId="0" fontId="21" fillId="5" borderId="10" xfId="0" applyFont="1" applyFill="1" applyBorder="1" applyAlignment="1">
      <alignment vertical="center"/>
    </xf>
    <xf numFmtId="0" fontId="11" fillId="5" borderId="10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12" fillId="5" borderId="43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5" xfId="0" applyFont="1" applyFill="1" applyBorder="1"/>
    <xf numFmtId="0" fontId="12" fillId="5" borderId="44" xfId="0" applyFont="1" applyFill="1" applyBorder="1"/>
    <xf numFmtId="0" fontId="12" fillId="9" borderId="43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5" xfId="0" applyFont="1" applyFill="1" applyBorder="1"/>
    <xf numFmtId="0" fontId="12" fillId="9" borderId="1" xfId="0" applyFont="1" applyFill="1" applyBorder="1" applyAlignment="1">
      <alignment horizontal="center" vertical="center"/>
    </xf>
    <xf numFmtId="0" fontId="46" fillId="0" borderId="0" xfId="0" applyFont="1"/>
    <xf numFmtId="0" fontId="12" fillId="5" borderId="10" xfId="0" applyFont="1" applyFill="1" applyBorder="1" applyAlignment="1">
      <alignment horizontal="center" vertical="center"/>
    </xf>
    <xf numFmtId="0" fontId="12" fillId="5" borderId="10" xfId="0" applyFont="1" applyFill="1" applyBorder="1"/>
    <xf numFmtId="1" fontId="11" fillId="5" borderId="1" xfId="0" applyNumberFormat="1" applyFont="1" applyFill="1" applyBorder="1"/>
    <xf numFmtId="169" fontId="11" fillId="9" borderId="1" xfId="0" applyNumberFormat="1" applyFont="1" applyFill="1" applyBorder="1" applyAlignment="1">
      <alignment horizontal="center" vertical="center"/>
    </xf>
    <xf numFmtId="169" fontId="46" fillId="5" borderId="1" xfId="0" applyNumberFormat="1" applyFont="1" applyFill="1" applyBorder="1" applyAlignment="1">
      <alignment horizontal="center" vertical="center"/>
    </xf>
    <xf numFmtId="169" fontId="11" fillId="5" borderId="1" xfId="0" applyNumberFormat="1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 wrapText="1"/>
    </xf>
    <xf numFmtId="166" fontId="11" fillId="0" borderId="24" xfId="0" applyNumberFormat="1" applyFont="1" applyBorder="1"/>
    <xf numFmtId="166" fontId="11" fillId="0" borderId="15" xfId="0" applyNumberFormat="1" applyFont="1" applyBorder="1"/>
    <xf numFmtId="166" fontId="11" fillId="0" borderId="16" xfId="0" applyNumberFormat="1" applyFont="1" applyBorder="1"/>
    <xf numFmtId="0" fontId="47" fillId="0" borderId="11" xfId="0" applyFont="1" applyBorder="1" applyAlignment="1">
      <alignment horizontal="center"/>
    </xf>
    <xf numFmtId="166" fontId="11" fillId="0" borderId="21" xfId="0" applyNumberFormat="1" applyFont="1" applyBorder="1"/>
    <xf numFmtId="166" fontId="11" fillId="0" borderId="12" xfId="0" applyNumberFormat="1" applyFont="1" applyBorder="1"/>
    <xf numFmtId="0" fontId="11" fillId="0" borderId="11" xfId="0" applyFont="1" applyBorder="1" applyAlignment="1">
      <alignment horizontal="center"/>
    </xf>
    <xf numFmtId="0" fontId="47" fillId="0" borderId="17" xfId="0" applyFont="1" applyBorder="1" applyAlignment="1">
      <alignment horizontal="center"/>
    </xf>
    <xf numFmtId="166" fontId="11" fillId="0" borderId="23" xfId="0" applyNumberFormat="1" applyFont="1" applyBorder="1"/>
    <xf numFmtId="166" fontId="11" fillId="0" borderId="18" xfId="0" applyNumberFormat="1" applyFont="1" applyBorder="1"/>
    <xf numFmtId="166" fontId="11" fillId="0" borderId="19" xfId="0" applyNumberFormat="1" applyFont="1" applyBorder="1"/>
    <xf numFmtId="0" fontId="47" fillId="0" borderId="0" xfId="0" applyFont="1" applyAlignment="1">
      <alignment horizontal="center"/>
    </xf>
    <xf numFmtId="182" fontId="11" fillId="0" borderId="0" xfId="0" applyNumberFormat="1" applyFont="1"/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1" fillId="17" borderId="1" xfId="0" applyFont="1" applyFill="1" applyBorder="1"/>
    <xf numFmtId="1" fontId="11" fillId="4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/>
    <xf numFmtId="11" fontId="11" fillId="0" borderId="0" xfId="0" applyNumberFormat="1" applyFont="1"/>
    <xf numFmtId="0" fontId="11" fillId="18" borderId="1" xfId="0" applyFont="1" applyFill="1" applyBorder="1"/>
    <xf numFmtId="0" fontId="34" fillId="16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12" fillId="5" borderId="1" xfId="0" applyFont="1" applyFill="1" applyBorder="1" applyAlignment="1">
      <alignment horizontal="center" vertical="center"/>
    </xf>
    <xf numFmtId="0" fontId="12" fillId="5" borderId="43" xfId="0" applyFont="1" applyFill="1" applyBorder="1"/>
    <xf numFmtId="0" fontId="34" fillId="16" borderId="1" xfId="0" applyFont="1" applyFill="1" applyBorder="1"/>
    <xf numFmtId="9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10" borderId="1" xfId="0" applyFont="1" applyFill="1" applyBorder="1"/>
    <xf numFmtId="0" fontId="12" fillId="18" borderId="59" xfId="0" applyFont="1" applyFill="1" applyBorder="1"/>
    <xf numFmtId="1" fontId="11" fillId="18" borderId="43" xfId="0" applyNumberFormat="1" applyFont="1" applyFill="1" applyBorder="1" applyAlignment="1">
      <alignment horizontal="center"/>
    </xf>
    <xf numFmtId="1" fontId="11" fillId="18" borderId="5" xfId="0" applyNumberFormat="1" applyFont="1" applyFill="1" applyBorder="1" applyAlignment="1">
      <alignment horizontal="center"/>
    </xf>
    <xf numFmtId="1" fontId="11" fillId="18" borderId="44" xfId="0" applyNumberFormat="1" applyFont="1" applyFill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1" fontId="11" fillId="5" borderId="1" xfId="0" applyNumberFormat="1" applyFont="1" applyFill="1" applyBorder="1" applyAlignment="1">
      <alignment horizontal="center"/>
    </xf>
    <xf numFmtId="1" fontId="11" fillId="18" borderId="45" xfId="0" applyNumberFormat="1" applyFont="1" applyFill="1" applyBorder="1" applyAlignment="1">
      <alignment horizontal="center"/>
    </xf>
    <xf numFmtId="1" fontId="11" fillId="18" borderId="1" xfId="0" applyNumberFormat="1" applyFont="1" applyFill="1" applyBorder="1" applyAlignment="1">
      <alignment horizontal="center"/>
    </xf>
    <xf numFmtId="1" fontId="11" fillId="18" borderId="46" xfId="0" applyNumberFormat="1" applyFont="1" applyFill="1" applyBorder="1" applyAlignment="1">
      <alignment horizontal="center"/>
    </xf>
    <xf numFmtId="0" fontId="12" fillId="2" borderId="1" xfId="0" applyFont="1" applyFill="1" applyBorder="1"/>
    <xf numFmtId="1" fontId="12" fillId="5" borderId="10" xfId="0" applyNumberFormat="1" applyFont="1" applyFill="1" applyBorder="1" applyAlignment="1">
      <alignment horizontal="center" vertical="center"/>
    </xf>
    <xf numFmtId="176" fontId="34" fillId="16" borderId="1" xfId="0" applyNumberFormat="1" applyFont="1" applyFill="1" applyBorder="1"/>
    <xf numFmtId="176" fontId="12" fillId="0" borderId="0" xfId="0" applyNumberFormat="1" applyFont="1" applyAlignment="1">
      <alignment horizontal="center" vertical="center"/>
    </xf>
    <xf numFmtId="167" fontId="34" fillId="16" borderId="1" xfId="0" applyNumberFormat="1" applyFont="1" applyFill="1" applyBorder="1"/>
    <xf numFmtId="167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12" fillId="18" borderId="22" xfId="0" applyFont="1" applyFill="1" applyBorder="1"/>
    <xf numFmtId="1" fontId="11" fillId="18" borderId="48" xfId="0" applyNumberFormat="1" applyFont="1" applyFill="1" applyBorder="1" applyAlignment="1">
      <alignment horizontal="center"/>
    </xf>
    <xf numFmtId="1" fontId="11" fillId="18" borderId="53" xfId="0" applyNumberFormat="1" applyFont="1" applyFill="1" applyBorder="1" applyAlignment="1">
      <alignment horizontal="center"/>
    </xf>
    <xf numFmtId="1" fontId="11" fillId="18" borderId="50" xfId="0" applyNumberFormat="1" applyFont="1" applyFill="1" applyBorder="1" applyAlignment="1">
      <alignment horizontal="center"/>
    </xf>
    <xf numFmtId="167" fontId="34" fillId="0" borderId="0" xfId="0" applyNumberFormat="1" applyFont="1"/>
    <xf numFmtId="0" fontId="12" fillId="5" borderId="59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/>
    <xf numFmtId="1" fontId="12" fillId="18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9" fontId="12" fillId="18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169" fontId="11" fillId="2" borderId="1" xfId="0" applyNumberFormat="1" applyFont="1" applyFill="1" applyBorder="1" applyAlignment="1">
      <alignment horizontal="center" vertical="center"/>
    </xf>
    <xf numFmtId="9" fontId="34" fillId="2" borderId="1" xfId="0" applyNumberFormat="1" applyFont="1" applyFill="1" applyBorder="1" applyAlignment="1">
      <alignment horizontal="center" vertical="center"/>
    </xf>
    <xf numFmtId="170" fontId="19" fillId="2" borderId="5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69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0" fontId="12" fillId="11" borderId="1" xfId="0" applyFont="1" applyFill="1" applyBorder="1"/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/>
    </xf>
    <xf numFmtId="0" fontId="21" fillId="2" borderId="1" xfId="0" applyFont="1" applyFill="1" applyBorder="1"/>
    <xf numFmtId="0" fontId="21" fillId="18" borderId="51" xfId="0" applyFont="1" applyFill="1" applyBorder="1"/>
    <xf numFmtId="0" fontId="21" fillId="18" borderId="6" xfId="0" applyFont="1" applyFill="1" applyBorder="1"/>
    <xf numFmtId="0" fontId="21" fillId="18" borderId="52" xfId="0" applyFont="1" applyFill="1" applyBorder="1"/>
    <xf numFmtId="0" fontId="37" fillId="14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18" borderId="45" xfId="0" applyFont="1" applyFill="1" applyBorder="1" applyAlignment="1">
      <alignment horizontal="center" vertical="center"/>
    </xf>
    <xf numFmtId="0" fontId="12" fillId="18" borderId="46" xfId="0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 wrapText="1"/>
    </xf>
    <xf numFmtId="9" fontId="19" fillId="14" borderId="5" xfId="0" applyNumberFormat="1" applyFont="1" applyFill="1" applyBorder="1" applyAlignment="1">
      <alignment horizontal="center" vertical="center" wrapText="1"/>
    </xf>
    <xf numFmtId="169" fontId="19" fillId="14" borderId="5" xfId="0" applyNumberFormat="1" applyFont="1" applyFill="1" applyBorder="1" applyAlignment="1">
      <alignment horizontal="center" vertical="center" wrapText="1"/>
    </xf>
    <xf numFmtId="9" fontId="19" fillId="16" borderId="5" xfId="0" applyNumberFormat="1" applyFont="1" applyFill="1" applyBorder="1" applyAlignment="1">
      <alignment horizontal="center" vertical="center" wrapText="1"/>
    </xf>
    <xf numFmtId="9" fontId="19" fillId="11" borderId="5" xfId="0" applyNumberFormat="1" applyFont="1" applyFill="1" applyBorder="1" applyAlignment="1">
      <alignment horizontal="center" vertical="center" wrapText="1"/>
    </xf>
    <xf numFmtId="1" fontId="11" fillId="4" borderId="6" xfId="0" applyNumberFormat="1" applyFont="1" applyFill="1" applyBorder="1" applyAlignment="1">
      <alignment horizontal="center" vertical="center"/>
    </xf>
    <xf numFmtId="169" fontId="11" fillId="4" borderId="6" xfId="0" applyNumberFormat="1" applyFont="1" applyFill="1" applyBorder="1"/>
    <xf numFmtId="1" fontId="11" fillId="14" borderId="6" xfId="0" applyNumberFormat="1" applyFont="1" applyFill="1" applyBorder="1"/>
    <xf numFmtId="0" fontId="11" fillId="14" borderId="6" xfId="0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/>
    </xf>
    <xf numFmtId="9" fontId="11" fillId="18" borderId="45" xfId="0" applyNumberFormat="1" applyFont="1" applyFill="1" applyBorder="1" applyAlignment="1">
      <alignment horizontal="center"/>
    </xf>
    <xf numFmtId="9" fontId="11" fillId="18" borderId="1" xfId="0" applyNumberFormat="1" applyFont="1" applyFill="1" applyBorder="1" applyAlignment="1">
      <alignment horizontal="center"/>
    </xf>
    <xf numFmtId="9" fontId="11" fillId="18" borderId="46" xfId="0" applyNumberFormat="1" applyFont="1" applyFill="1" applyBorder="1" applyAlignment="1">
      <alignment horizontal="center"/>
    </xf>
    <xf numFmtId="2" fontId="11" fillId="18" borderId="45" xfId="0" applyNumberFormat="1" applyFont="1" applyFill="1" applyBorder="1" applyAlignment="1">
      <alignment horizontal="center"/>
    </xf>
    <xf numFmtId="2" fontId="11" fillId="18" borderId="1" xfId="0" applyNumberFormat="1" applyFont="1" applyFill="1" applyBorder="1" applyAlignment="1">
      <alignment horizontal="center"/>
    </xf>
    <xf numFmtId="2" fontId="11" fillId="18" borderId="46" xfId="0" applyNumberFormat="1" applyFont="1" applyFill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1" fillId="2" borderId="46" xfId="0" applyNumberFormat="1" applyFont="1" applyFill="1" applyBorder="1" applyAlignment="1">
      <alignment horizontal="center"/>
    </xf>
    <xf numFmtId="169" fontId="19" fillId="2" borderId="5" xfId="0" applyNumberFormat="1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/>
    </xf>
    <xf numFmtId="9" fontId="19" fillId="14" borderId="5" xfId="0" applyNumberFormat="1" applyFont="1" applyFill="1" applyBorder="1" applyAlignment="1">
      <alignment horizontal="center" vertical="center"/>
    </xf>
    <xf numFmtId="169" fontId="19" fillId="14" borderId="5" xfId="0" applyNumberFormat="1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/>
    </xf>
    <xf numFmtId="9" fontId="19" fillId="16" borderId="5" xfId="0" applyNumberFormat="1" applyFont="1" applyFill="1" applyBorder="1" applyAlignment="1">
      <alignment horizontal="center" vertical="center"/>
    </xf>
    <xf numFmtId="9" fontId="19" fillId="11" borderId="5" xfId="0" applyNumberFormat="1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170" fontId="19" fillId="5" borderId="5" xfId="0" applyNumberFormat="1" applyFont="1" applyFill="1" applyBorder="1" applyAlignment="1">
      <alignment horizontal="center" vertical="center"/>
    </xf>
    <xf numFmtId="174" fontId="19" fillId="2" borderId="1" xfId="0" applyNumberFormat="1" applyFont="1" applyFill="1" applyBorder="1" applyAlignment="1">
      <alignment horizontal="center"/>
    </xf>
    <xf numFmtId="175" fontId="19" fillId="2" borderId="1" xfId="0" applyNumberFormat="1" applyFont="1" applyFill="1" applyBorder="1" applyAlignment="1">
      <alignment horizontal="center"/>
    </xf>
    <xf numFmtId="9" fontId="11" fillId="18" borderId="48" xfId="0" applyNumberFormat="1" applyFont="1" applyFill="1" applyBorder="1" applyAlignment="1">
      <alignment horizontal="center"/>
    </xf>
    <xf numFmtId="9" fontId="11" fillId="18" borderId="53" xfId="0" applyNumberFormat="1" applyFont="1" applyFill="1" applyBorder="1" applyAlignment="1">
      <alignment horizontal="center"/>
    </xf>
    <xf numFmtId="9" fontId="11" fillId="18" borderId="50" xfId="0" applyNumberFormat="1" applyFont="1" applyFill="1" applyBorder="1" applyAlignment="1">
      <alignment horizontal="center"/>
    </xf>
    <xf numFmtId="2" fontId="11" fillId="18" borderId="48" xfId="0" applyNumberFormat="1" applyFont="1" applyFill="1" applyBorder="1" applyAlignment="1">
      <alignment horizontal="center"/>
    </xf>
    <xf numFmtId="2" fontId="11" fillId="18" borderId="53" xfId="0" applyNumberFormat="1" applyFont="1" applyFill="1" applyBorder="1" applyAlignment="1">
      <alignment horizontal="center"/>
    </xf>
    <xf numFmtId="2" fontId="11" fillId="18" borderId="50" xfId="0" applyNumberFormat="1" applyFont="1" applyFill="1" applyBorder="1" applyAlignment="1">
      <alignment horizontal="center"/>
    </xf>
    <xf numFmtId="169" fontId="11" fillId="4" borderId="6" xfId="0" applyNumberFormat="1" applyFont="1" applyFill="1" applyBorder="1" applyAlignment="1">
      <alignment horizontal="center"/>
    </xf>
    <xf numFmtId="2" fontId="11" fillId="18" borderId="43" xfId="0" applyNumberFormat="1" applyFont="1" applyFill="1" applyBorder="1" applyAlignment="1">
      <alignment horizontal="center"/>
    </xf>
    <xf numFmtId="2" fontId="11" fillId="18" borderId="5" xfId="0" applyNumberFormat="1" applyFont="1" applyFill="1" applyBorder="1" applyAlignment="1">
      <alignment horizontal="center"/>
    </xf>
    <xf numFmtId="2" fontId="11" fillId="17" borderId="5" xfId="0" applyNumberFormat="1" applyFont="1" applyFill="1" applyBorder="1" applyAlignment="1">
      <alignment horizontal="center"/>
    </xf>
    <xf numFmtId="2" fontId="11" fillId="18" borderId="44" xfId="0" applyNumberFormat="1" applyFont="1" applyFill="1" applyBorder="1" applyAlignment="1">
      <alignment horizontal="center"/>
    </xf>
    <xf numFmtId="169" fontId="11" fillId="14" borderId="6" xfId="0" applyNumberFormat="1" applyFont="1" applyFill="1" applyBorder="1"/>
    <xf numFmtId="2" fontId="11" fillId="2" borderId="53" xfId="0" applyNumberFormat="1" applyFont="1" applyFill="1" applyBorder="1" applyAlignment="1">
      <alignment horizontal="center"/>
    </xf>
    <xf numFmtId="2" fontId="11" fillId="2" borderId="50" xfId="0" applyNumberFormat="1" applyFont="1" applyFill="1" applyBorder="1" applyAlignment="1">
      <alignment horizontal="center"/>
    </xf>
    <xf numFmtId="169" fontId="19" fillId="14" borderId="1" xfId="0" applyNumberFormat="1" applyFont="1" applyFill="1" applyBorder="1" applyAlignment="1">
      <alignment horizontal="center" vertical="center" wrapText="1"/>
    </xf>
    <xf numFmtId="169" fontId="19" fillId="5" borderId="1" xfId="0" applyNumberFormat="1" applyFont="1" applyFill="1" applyBorder="1" applyAlignment="1">
      <alignment horizontal="center" vertical="center" wrapText="1"/>
    </xf>
    <xf numFmtId="9" fontId="19" fillId="16" borderId="1" xfId="0" applyNumberFormat="1" applyFont="1" applyFill="1" applyBorder="1" applyAlignment="1">
      <alignment horizontal="center" vertical="center" wrapText="1"/>
    </xf>
    <xf numFmtId="9" fontId="19" fillId="11" borderId="1" xfId="0" applyNumberFormat="1" applyFont="1" applyFill="1" applyBorder="1" applyAlignment="1">
      <alignment horizontal="center" vertical="center" wrapText="1"/>
    </xf>
    <xf numFmtId="9" fontId="12" fillId="2" borderId="1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/>
    </xf>
    <xf numFmtId="2" fontId="48" fillId="0" borderId="0" xfId="0" applyNumberFormat="1" applyFont="1"/>
    <xf numFmtId="0" fontId="21" fillId="2" borderId="53" xfId="0" applyFont="1" applyFill="1" applyBorder="1" applyAlignment="1">
      <alignment horizontal="center" vertical="center" wrapText="1"/>
    </xf>
    <xf numFmtId="0" fontId="37" fillId="14" borderId="53" xfId="0" applyFont="1" applyFill="1" applyBorder="1" applyAlignment="1">
      <alignment horizontal="center" vertical="center" wrapText="1"/>
    </xf>
    <xf numFmtId="0" fontId="37" fillId="5" borderId="53" xfId="0" applyFont="1" applyFill="1" applyBorder="1" applyAlignment="1">
      <alignment horizontal="center" vertical="center" wrapText="1"/>
    </xf>
    <xf numFmtId="0" fontId="37" fillId="16" borderId="53" xfId="0" applyFont="1" applyFill="1" applyBorder="1" applyAlignment="1">
      <alignment horizontal="center" vertical="center" wrapText="1"/>
    </xf>
    <xf numFmtId="0" fontId="37" fillId="11" borderId="5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1" fontId="47" fillId="0" borderId="13" xfId="0" applyNumberFormat="1" applyFont="1" applyBorder="1" applyAlignment="1">
      <alignment horizontal="center"/>
    </xf>
    <xf numFmtId="9" fontId="47" fillId="14" borderId="6" xfId="0" applyNumberFormat="1" applyFont="1" applyFill="1" applyBorder="1" applyAlignment="1">
      <alignment horizontal="center"/>
    </xf>
    <xf numFmtId="1" fontId="47" fillId="14" borderId="6" xfId="0" applyNumberFormat="1" applyFont="1" applyFill="1" applyBorder="1" applyAlignment="1">
      <alignment horizontal="center"/>
    </xf>
    <xf numFmtId="1" fontId="47" fillId="9" borderId="6" xfId="0" applyNumberFormat="1" applyFont="1" applyFill="1" applyBorder="1" applyAlignment="1">
      <alignment horizontal="center"/>
    </xf>
    <xf numFmtId="2" fontId="47" fillId="9" borderId="6" xfId="0" applyNumberFormat="1" applyFont="1" applyFill="1" applyBorder="1" applyAlignment="1">
      <alignment horizontal="center"/>
    </xf>
    <xf numFmtId="181" fontId="19" fillId="16" borderId="5" xfId="0" applyNumberFormat="1" applyFont="1" applyFill="1" applyBorder="1" applyAlignment="1">
      <alignment horizontal="center" vertical="center" wrapText="1"/>
    </xf>
    <xf numFmtId="1" fontId="47" fillId="4" borderId="6" xfId="0" applyNumberFormat="1" applyFont="1" applyFill="1" applyBorder="1" applyAlignment="1">
      <alignment horizontal="center"/>
    </xf>
    <xf numFmtId="169" fontId="47" fillId="4" borderId="6" xfId="0" applyNumberFormat="1" applyFont="1" applyFill="1" applyBorder="1" applyAlignment="1">
      <alignment horizontal="center"/>
    </xf>
    <xf numFmtId="1" fontId="11" fillId="14" borderId="6" xfId="0" applyNumberFormat="1" applyFont="1" applyFill="1" applyBorder="1" applyAlignment="1">
      <alignment horizontal="center" vertical="center"/>
    </xf>
    <xf numFmtId="1" fontId="47" fillId="0" borderId="0" xfId="0" applyNumberFormat="1" applyFont="1" applyAlignment="1">
      <alignment horizontal="center"/>
    </xf>
    <xf numFmtId="0" fontId="47" fillId="0" borderId="13" xfId="0" applyFont="1" applyBorder="1" applyAlignment="1">
      <alignment horizontal="center"/>
    </xf>
    <xf numFmtId="1" fontId="11" fillId="14" borderId="6" xfId="0" applyNumberFormat="1" applyFont="1" applyFill="1" applyBorder="1" applyAlignment="1">
      <alignment horizontal="center"/>
    </xf>
    <xf numFmtId="0" fontId="11" fillId="14" borderId="6" xfId="0" applyFont="1" applyFill="1" applyBorder="1" applyAlignment="1">
      <alignment horizontal="center"/>
    </xf>
    <xf numFmtId="9" fontId="19" fillId="16" borderId="6" xfId="0" applyNumberFormat="1" applyFont="1" applyFill="1" applyBorder="1" applyAlignment="1">
      <alignment horizontal="center" vertical="center" wrapText="1"/>
    </xf>
    <xf numFmtId="9" fontId="19" fillId="11" borderId="6" xfId="0" applyNumberFormat="1" applyFont="1" applyFill="1" applyBorder="1" applyAlignment="1">
      <alignment horizontal="center" vertical="center" wrapText="1"/>
    </xf>
    <xf numFmtId="1" fontId="11" fillId="0" borderId="14" xfId="0" applyNumberFormat="1" applyFont="1" applyBorder="1"/>
    <xf numFmtId="1" fontId="11" fillId="0" borderId="15" xfId="0" applyNumberFormat="1" applyFont="1" applyBorder="1"/>
    <xf numFmtId="1" fontId="11" fillId="0" borderId="24" xfId="0" applyNumberFormat="1" applyFont="1" applyBorder="1"/>
    <xf numFmtId="1" fontId="11" fillId="0" borderId="16" xfId="0" applyNumberFormat="1" applyFont="1" applyBorder="1"/>
    <xf numFmtId="1" fontId="11" fillId="0" borderId="18" xfId="0" applyNumberFormat="1" applyFont="1" applyBorder="1"/>
    <xf numFmtId="1" fontId="11" fillId="0" borderId="23" xfId="0" applyNumberFormat="1" applyFont="1" applyBorder="1"/>
    <xf numFmtId="1" fontId="11" fillId="0" borderId="19" xfId="0" applyNumberFormat="1" applyFont="1" applyBorder="1"/>
    <xf numFmtId="0" fontId="21" fillId="2" borderId="53" xfId="0" applyFont="1" applyFill="1" applyBorder="1" applyAlignment="1">
      <alignment horizontal="left" vertical="center"/>
    </xf>
    <xf numFmtId="0" fontId="37" fillId="2" borderId="53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" fontId="47" fillId="2" borderId="1" xfId="0" applyNumberFormat="1" applyFont="1" applyFill="1" applyBorder="1" applyAlignment="1">
      <alignment horizontal="center"/>
    </xf>
    <xf numFmtId="176" fontId="15" fillId="2" borderId="1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wrapText="1"/>
    </xf>
    <xf numFmtId="1" fontId="50" fillId="0" borderId="0" xfId="0" applyNumberFormat="1" applyFont="1"/>
    <xf numFmtId="0" fontId="50" fillId="0" borderId="0" xfId="0" applyFont="1"/>
    <xf numFmtId="0" fontId="11" fillId="5" borderId="5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/>
    </xf>
    <xf numFmtId="1" fontId="11" fillId="11" borderId="1" xfId="0" applyNumberFormat="1" applyFont="1" applyFill="1" applyBorder="1"/>
    <xf numFmtId="167" fontId="11" fillId="0" borderId="0" xfId="0" applyNumberFormat="1" applyFont="1"/>
    <xf numFmtId="0" fontId="12" fillId="0" borderId="0" xfId="0" applyFont="1" applyAlignment="1">
      <alignment horizontal="center" vertical="center" wrapText="1"/>
    </xf>
    <xf numFmtId="169" fontId="11" fillId="1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2" fontId="11" fillId="12" borderId="1" xfId="0" applyNumberFormat="1" applyFont="1" applyFill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0" fontId="11" fillId="2" borderId="46" xfId="0" applyFont="1" applyFill="1" applyBorder="1"/>
    <xf numFmtId="0" fontId="11" fillId="2" borderId="45" xfId="0" applyFont="1" applyFill="1" applyBorder="1"/>
    <xf numFmtId="0" fontId="38" fillId="2" borderId="46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0" borderId="21" xfId="0" applyFont="1" applyBorder="1"/>
    <xf numFmtId="0" fontId="51" fillId="0" borderId="0" xfId="0" applyFont="1"/>
    <xf numFmtId="0" fontId="51" fillId="0" borderId="21" xfId="0" applyFont="1" applyBorder="1"/>
    <xf numFmtId="0" fontId="51" fillId="2" borderId="46" xfId="0" applyFont="1" applyFill="1" applyBorder="1"/>
    <xf numFmtId="0" fontId="51" fillId="0" borderId="0" xfId="0" applyFont="1" applyAlignment="1">
      <alignment horizontal="center"/>
    </xf>
    <xf numFmtId="0" fontId="51" fillId="2" borderId="1" xfId="0" applyFont="1" applyFill="1" applyBorder="1" applyAlignment="1">
      <alignment horizontal="center"/>
    </xf>
    <xf numFmtId="0" fontId="51" fillId="2" borderId="1" xfId="0" applyFont="1" applyFill="1" applyBorder="1"/>
    <xf numFmtId="0" fontId="51" fillId="2" borderId="1" xfId="0" applyFont="1" applyFill="1" applyBorder="1" applyAlignment="1">
      <alignment horizontal="left"/>
    </xf>
    <xf numFmtId="0" fontId="51" fillId="0" borderId="11" xfId="0" applyFont="1" applyBorder="1"/>
    <xf numFmtId="0" fontId="51" fillId="0" borderId="0" xfId="0" applyFont="1" applyAlignment="1">
      <alignment horizontal="left"/>
    </xf>
    <xf numFmtId="0" fontId="51" fillId="2" borderId="45" xfId="0" applyFont="1" applyFill="1" applyBorder="1"/>
    <xf numFmtId="0" fontId="51" fillId="0" borderId="12" xfId="0" applyFont="1" applyBorder="1"/>
    <xf numFmtId="0" fontId="12" fillId="3" borderId="6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10" borderId="51" xfId="0" applyFont="1" applyFill="1" applyBorder="1" applyAlignment="1">
      <alignment horizontal="left" vertical="center"/>
    </xf>
    <xf numFmtId="0" fontId="12" fillId="3" borderId="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2" borderId="45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left"/>
    </xf>
    <xf numFmtId="0" fontId="16" fillId="19" borderId="51" xfId="0" applyFont="1" applyFill="1" applyBorder="1" applyAlignment="1">
      <alignment horizontal="center" vertical="center"/>
    </xf>
    <xf numFmtId="0" fontId="16" fillId="19" borderId="52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0" fontId="16" fillId="2" borderId="46" xfId="0" applyFont="1" applyFill="1" applyBorder="1" applyAlignment="1">
      <alignment horizontal="center"/>
    </xf>
    <xf numFmtId="176" fontId="11" fillId="5" borderId="1" xfId="0" applyNumberFormat="1" applyFont="1" applyFill="1" applyBorder="1" applyAlignment="1">
      <alignment horizontal="center"/>
    </xf>
    <xf numFmtId="9" fontId="11" fillId="2" borderId="46" xfId="0" applyNumberFormat="1" applyFont="1" applyFill="1" applyBorder="1" applyAlignment="1">
      <alignment horizontal="center"/>
    </xf>
    <xf numFmtId="10" fontId="11" fillId="0" borderId="0" xfId="0" applyNumberFormat="1" applyFont="1" applyAlignment="1">
      <alignment horizontal="left"/>
    </xf>
    <xf numFmtId="10" fontId="11" fillId="2" borderId="1" xfId="0" applyNumberFormat="1" applyFont="1" applyFill="1" applyBorder="1"/>
    <xf numFmtId="10" fontId="11" fillId="2" borderId="46" xfId="0" applyNumberFormat="1" applyFont="1" applyFill="1" applyBorder="1"/>
    <xf numFmtId="183" fontId="11" fillId="2" borderId="1" xfId="0" applyNumberFormat="1" applyFont="1" applyFill="1" applyBorder="1"/>
    <xf numFmtId="165" fontId="11" fillId="2" borderId="46" xfId="0" applyNumberFormat="1" applyFont="1" applyFill="1" applyBorder="1"/>
    <xf numFmtId="165" fontId="11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/>
    </xf>
    <xf numFmtId="2" fontId="11" fillId="12" borderId="1" xfId="0" applyNumberFormat="1" applyFont="1" applyFill="1" applyBorder="1"/>
    <xf numFmtId="9" fontId="11" fillId="2" borderId="46" xfId="0" applyNumberFormat="1" applyFont="1" applyFill="1" applyBorder="1"/>
    <xf numFmtId="9" fontId="11" fillId="2" borderId="45" xfId="0" applyNumberFormat="1" applyFont="1" applyFill="1" applyBorder="1"/>
    <xf numFmtId="10" fontId="11" fillId="2" borderId="1" xfId="0" applyNumberFormat="1" applyFont="1" applyFill="1" applyBorder="1" applyAlignment="1">
      <alignment horizontal="center"/>
    </xf>
    <xf numFmtId="10" fontId="11" fillId="2" borderId="1" xfId="0" applyNumberFormat="1" applyFont="1" applyFill="1" applyBorder="1" applyAlignment="1">
      <alignment horizontal="center" vertical="center"/>
    </xf>
    <xf numFmtId="10" fontId="11" fillId="2" borderId="46" xfId="0" applyNumberFormat="1" applyFont="1" applyFill="1" applyBorder="1" applyAlignment="1">
      <alignment horizontal="center"/>
    </xf>
    <xf numFmtId="9" fontId="43" fillId="0" borderId="0" xfId="0" applyNumberFormat="1" applyFont="1"/>
    <xf numFmtId="9" fontId="34" fillId="2" borderId="45" xfId="0" applyNumberFormat="1" applyFont="1" applyFill="1" applyBorder="1"/>
    <xf numFmtId="9" fontId="34" fillId="2" borderId="1" xfId="0" applyNumberFormat="1" applyFont="1" applyFill="1" applyBorder="1"/>
    <xf numFmtId="0" fontId="12" fillId="10" borderId="52" xfId="0" applyFont="1" applyFill="1" applyBorder="1"/>
    <xf numFmtId="2" fontId="11" fillId="2" borderId="46" xfId="0" applyNumberFormat="1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 vertical="center"/>
    </xf>
    <xf numFmtId="2" fontId="11" fillId="2" borderId="45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/>
    </xf>
    <xf numFmtId="9" fontId="18" fillId="0" borderId="0" xfId="0" applyNumberFormat="1" applyFont="1"/>
    <xf numFmtId="9" fontId="11" fillId="2" borderId="1" xfId="0" applyNumberFormat="1" applyFont="1" applyFill="1" applyBorder="1" applyAlignment="1">
      <alignment horizontal="left"/>
    </xf>
    <xf numFmtId="9" fontId="11" fillId="0" borderId="0" xfId="0" applyNumberFormat="1" applyFont="1" applyAlignment="1">
      <alignment horizontal="left"/>
    </xf>
    <xf numFmtId="184" fontId="11" fillId="0" borderId="0" xfId="0" applyNumberFormat="1" applyFont="1" applyAlignment="1">
      <alignment horizontal="center"/>
    </xf>
    <xf numFmtId="0" fontId="16" fillId="13" borderId="6" xfId="0" applyFont="1" applyFill="1" applyBorder="1" applyAlignment="1">
      <alignment horizontal="right" vertical="center"/>
    </xf>
    <xf numFmtId="0" fontId="16" fillId="13" borderId="6" xfId="0" applyFont="1" applyFill="1" applyBorder="1" applyAlignment="1">
      <alignment horizontal="left" vertical="center"/>
    </xf>
    <xf numFmtId="2" fontId="11" fillId="0" borderId="0" xfId="0" applyNumberFormat="1" applyFont="1" applyAlignment="1">
      <alignment horizontal="right" vertical="center"/>
    </xf>
    <xf numFmtId="0" fontId="11" fillId="2" borderId="65" xfId="0" applyFont="1" applyFill="1" applyBorder="1"/>
    <xf numFmtId="0" fontId="11" fillId="2" borderId="66" xfId="0" applyFont="1" applyFill="1" applyBorder="1"/>
    <xf numFmtId="0" fontId="11" fillId="2" borderId="67" xfId="0" applyFont="1" applyFill="1" applyBorder="1"/>
    <xf numFmtId="0" fontId="11" fillId="2" borderId="68" xfId="0" applyFont="1" applyFill="1" applyBorder="1"/>
    <xf numFmtId="0" fontId="11" fillId="2" borderId="69" xfId="0" applyFont="1" applyFill="1" applyBorder="1"/>
    <xf numFmtId="0" fontId="12" fillId="2" borderId="52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0" xfId="0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52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43" xfId="0" applyFont="1" applyFill="1" applyBorder="1"/>
    <xf numFmtId="0" fontId="34" fillId="2" borderId="43" xfId="0" applyFont="1" applyFill="1" applyBorder="1"/>
    <xf numFmtId="0" fontId="11" fillId="2" borderId="44" xfId="0" applyFont="1" applyFill="1" applyBorder="1"/>
    <xf numFmtId="0" fontId="11" fillId="2" borderId="20" xfId="0" applyFont="1" applyFill="1" applyBorder="1"/>
    <xf numFmtId="0" fontId="11" fillId="2" borderId="51" xfId="0" applyFont="1" applyFill="1" applyBorder="1"/>
    <xf numFmtId="0" fontId="11" fillId="9" borderId="51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52" xfId="0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left"/>
    </xf>
    <xf numFmtId="0" fontId="11" fillId="2" borderId="59" xfId="0" applyFont="1" applyFill="1" applyBorder="1"/>
    <xf numFmtId="0" fontId="11" fillId="2" borderId="59" xfId="0" applyFont="1" applyFill="1" applyBorder="1" applyAlignment="1">
      <alignment horizontal="left"/>
    </xf>
    <xf numFmtId="0" fontId="11" fillId="2" borderId="4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left"/>
    </xf>
    <xf numFmtId="0" fontId="11" fillId="2" borderId="51" xfId="0" applyFont="1" applyFill="1" applyBorder="1" applyAlignment="1">
      <alignment horizontal="left"/>
    </xf>
    <xf numFmtId="0" fontId="11" fillId="2" borderId="10" xfId="0" applyFont="1" applyFill="1" applyBorder="1"/>
    <xf numFmtId="169" fontId="11" fillId="2" borderId="50" xfId="0" applyNumberFormat="1" applyFont="1" applyFill="1" applyBorder="1"/>
    <xf numFmtId="0" fontId="11" fillId="2" borderId="22" xfId="0" applyFont="1" applyFill="1" applyBorder="1"/>
    <xf numFmtId="0" fontId="11" fillId="2" borderId="10" xfId="0" applyFont="1" applyFill="1" applyBorder="1" applyAlignment="1">
      <alignment horizontal="left"/>
    </xf>
    <xf numFmtId="0" fontId="11" fillId="9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12" fillId="2" borderId="52" xfId="0" applyFont="1" applyFill="1" applyBorder="1"/>
    <xf numFmtId="0" fontId="12" fillId="2" borderId="10" xfId="0" applyFont="1" applyFill="1" applyBorder="1"/>
    <xf numFmtId="0" fontId="12" fillId="2" borderId="45" xfId="0" applyFont="1" applyFill="1" applyBorder="1"/>
    <xf numFmtId="0" fontId="12" fillId="2" borderId="59" xfId="0" applyFont="1" applyFill="1" applyBorder="1"/>
    <xf numFmtId="0" fontId="12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 vertical="center"/>
    </xf>
    <xf numFmtId="0" fontId="46" fillId="2" borderId="43" xfId="0" applyFont="1" applyFill="1" applyBorder="1"/>
    <xf numFmtId="0" fontId="11" fillId="2" borderId="22" xfId="0" applyFont="1" applyFill="1" applyBorder="1" applyAlignment="1">
      <alignment horizontal="center" vertical="center"/>
    </xf>
    <xf numFmtId="2" fontId="11" fillId="2" borderId="52" xfId="0" applyNumberFormat="1" applyFont="1" applyFill="1" applyBorder="1"/>
    <xf numFmtId="0" fontId="11" fillId="2" borderId="48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2" borderId="70" xfId="0" applyFont="1" applyFill="1" applyBorder="1"/>
    <xf numFmtId="0" fontId="11" fillId="2" borderId="71" xfId="0" applyFont="1" applyFill="1" applyBorder="1"/>
    <xf numFmtId="0" fontId="11" fillId="2" borderId="7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 applyAlignment="1">
      <alignment horizontal="center"/>
    </xf>
    <xf numFmtId="0" fontId="11" fillId="2" borderId="46" xfId="0" applyFont="1" applyFill="1" applyBorder="1" applyAlignment="1">
      <alignment horizontal="center"/>
    </xf>
    <xf numFmtId="0" fontId="12" fillId="0" borderId="18" xfId="0" applyFont="1" applyBorder="1"/>
    <xf numFmtId="0" fontId="12" fillId="0" borderId="13" xfId="0" applyFont="1" applyBorder="1"/>
    <xf numFmtId="0" fontId="11" fillId="2" borderId="53" xfId="0" applyFont="1" applyFill="1" applyBorder="1"/>
    <xf numFmtId="0" fontId="11" fillId="2" borderId="5" xfId="0" applyFont="1" applyFill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11" fillId="0" borderId="15" xfId="0" applyNumberFormat="1" applyFont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1" fontId="11" fillId="0" borderId="18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9" fontId="11" fillId="0" borderId="15" xfId="0" applyNumberFormat="1" applyFont="1" applyBorder="1"/>
    <xf numFmtId="9" fontId="11" fillId="0" borderId="18" xfId="0" applyNumberFormat="1" applyFont="1" applyBorder="1"/>
    <xf numFmtId="0" fontId="11" fillId="0" borderId="23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9" fontId="11" fillId="0" borderId="12" xfId="0" applyNumberFormat="1" applyFont="1" applyBorder="1" applyAlignment="1">
      <alignment horizontal="center"/>
    </xf>
    <xf numFmtId="9" fontId="11" fillId="0" borderId="18" xfId="0" applyNumberFormat="1" applyFont="1" applyBorder="1" applyAlignment="1">
      <alignment horizontal="center"/>
    </xf>
    <xf numFmtId="9" fontId="11" fillId="0" borderId="19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9" fontId="11" fillId="0" borderId="21" xfId="0" applyNumberFormat="1" applyFont="1" applyBorder="1"/>
    <xf numFmtId="9" fontId="11" fillId="0" borderId="23" xfId="0" applyNumberFormat="1" applyFont="1" applyBorder="1"/>
    <xf numFmtId="9" fontId="11" fillId="0" borderId="19" xfId="0" applyNumberFormat="1" applyFont="1" applyBorder="1"/>
    <xf numFmtId="0" fontId="11" fillId="0" borderId="9" xfId="0" applyFont="1" applyBorder="1"/>
    <xf numFmtId="0" fontId="10" fillId="0" borderId="0" xfId="0" applyFont="1" applyAlignment="1">
      <alignment horizontal="center"/>
    </xf>
    <xf numFmtId="0" fontId="9" fillId="0" borderId="0" xfId="0" applyFont="1"/>
    <xf numFmtId="184" fontId="0" fillId="0" borderId="0" xfId="0" applyNumberFormat="1"/>
    <xf numFmtId="0" fontId="1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1" fillId="10" borderId="1" xfId="1" applyNumberFormat="1" applyFont="1" applyFill="1" applyBorder="1"/>
    <xf numFmtId="0" fontId="62" fillId="0" borderId="0" xfId="0" applyFont="1"/>
    <xf numFmtId="0" fontId="60" fillId="0" borderId="0" xfId="0" applyFont="1"/>
    <xf numFmtId="174" fontId="34" fillId="0" borderId="0" xfId="0" applyNumberFormat="1" applyFont="1"/>
    <xf numFmtId="9" fontId="34" fillId="0" borderId="0" xfId="0" applyNumberFormat="1" applyFont="1"/>
    <xf numFmtId="10" fontId="0" fillId="0" borderId="0" xfId="0" applyNumberFormat="1"/>
    <xf numFmtId="0" fontId="6" fillId="0" borderId="0" xfId="0" applyFont="1"/>
    <xf numFmtId="186" fontId="0" fillId="0" borderId="0" xfId="1" applyNumberFormat="1" applyFont="1"/>
    <xf numFmtId="186" fontId="11" fillId="0" borderId="12" xfId="1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1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6" fillId="0" borderId="73" xfId="0" applyFont="1" applyBorder="1" applyAlignment="1">
      <alignment horizontal="center"/>
    </xf>
    <xf numFmtId="0" fontId="6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4" fillId="0" borderId="0" xfId="0" applyFont="1"/>
    <xf numFmtId="9" fontId="0" fillId="0" borderId="0" xfId="0" applyNumberFormat="1"/>
    <xf numFmtId="0" fontId="11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5" fillId="0" borderId="0" xfId="0" applyFont="1"/>
    <xf numFmtId="0" fontId="65" fillId="0" borderId="0" xfId="0" applyFont="1" applyAlignment="1">
      <alignment horizontal="center"/>
    </xf>
    <xf numFmtId="169" fontId="6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center"/>
    </xf>
    <xf numFmtId="9" fontId="0" fillId="0" borderId="0" xfId="2" applyFont="1"/>
    <xf numFmtId="186" fontId="65" fillId="0" borderId="0" xfId="1" applyNumberFormat="1" applyFont="1" applyAlignment="1">
      <alignment horizontal="center"/>
    </xf>
    <xf numFmtId="186" fontId="65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86" fontId="66" fillId="0" borderId="0" xfId="1" applyNumberFormat="1" applyFont="1" applyAlignment="1">
      <alignment horizontal="center"/>
    </xf>
    <xf numFmtId="167" fontId="61" fillId="0" borderId="0" xfId="0" applyNumberFormat="1" applyFont="1"/>
    <xf numFmtId="2" fontId="65" fillId="0" borderId="0" xfId="0" applyNumberFormat="1" applyFont="1"/>
    <xf numFmtId="0" fontId="67" fillId="0" borderId="0" xfId="0" applyFont="1"/>
    <xf numFmtId="0" fontId="68" fillId="0" borderId="0" xfId="0" applyFont="1"/>
    <xf numFmtId="0" fontId="6" fillId="0" borderId="0" xfId="0" applyFont="1" applyAlignment="1">
      <alignment vertical="center"/>
    </xf>
    <xf numFmtId="167" fontId="19" fillId="0" borderId="17" xfId="0" applyNumberFormat="1" applyFont="1" applyBorder="1"/>
    <xf numFmtId="0" fontId="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5" fillId="0" borderId="0" xfId="0" applyFont="1"/>
    <xf numFmtId="43" fontId="0" fillId="0" borderId="0" xfId="1" applyFont="1"/>
    <xf numFmtId="1" fontId="0" fillId="0" borderId="0" xfId="0" applyNumberFormat="1"/>
    <xf numFmtId="1" fontId="70" fillId="20" borderId="0" xfId="0" applyNumberFormat="1" applyFont="1" applyFill="1"/>
    <xf numFmtId="2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horizontal="center" vertical="center"/>
    </xf>
    <xf numFmtId="184" fontId="0" fillId="0" borderId="76" xfId="0" applyNumberFormat="1" applyBorder="1"/>
    <xf numFmtId="0" fontId="61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8" fillId="0" borderId="0" xfId="2" applyFont="1"/>
    <xf numFmtId="0" fontId="0" fillId="0" borderId="0" xfId="0" applyAlignment="1">
      <alignment horizontal="right"/>
    </xf>
    <xf numFmtId="2" fontId="11" fillId="0" borderId="0" xfId="0" applyNumberFormat="1" applyFont="1" applyAlignment="1">
      <alignment horizontal="left"/>
    </xf>
    <xf numFmtId="43" fontId="18" fillId="0" borderId="0" xfId="1" applyFont="1"/>
    <xf numFmtId="0" fontId="72" fillId="0" borderId="0" xfId="0" applyFont="1"/>
    <xf numFmtId="0" fontId="11" fillId="22" borderId="1" xfId="0" applyFont="1" applyFill="1" applyBorder="1"/>
    <xf numFmtId="0" fontId="0" fillId="23" borderId="0" xfId="0" applyFill="1"/>
    <xf numFmtId="0" fontId="11" fillId="24" borderId="1" xfId="0" applyFont="1" applyFill="1" applyBorder="1"/>
    <xf numFmtId="0" fontId="11" fillId="25" borderId="1" xfId="0" applyFont="1" applyFill="1" applyBorder="1"/>
    <xf numFmtId="0" fontId="11" fillId="2" borderId="64" xfId="0" applyFont="1" applyFill="1" applyBorder="1"/>
    <xf numFmtId="43" fontId="0" fillId="23" borderId="0" xfId="0" applyNumberFormat="1" applyFill="1"/>
    <xf numFmtId="165" fontId="11" fillId="0" borderId="0" xfId="2" applyNumberFormat="1" applyFont="1"/>
    <xf numFmtId="10" fontId="11" fillId="21" borderId="0" xfId="0" applyNumberFormat="1" applyFont="1" applyFill="1"/>
    <xf numFmtId="0" fontId="11" fillId="21" borderId="0" xfId="0" applyFont="1" applyFill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 applyAlignment="1">
      <alignment horizontal="center"/>
    </xf>
    <xf numFmtId="9" fontId="75" fillId="0" borderId="0" xfId="0" applyNumberFormat="1" applyFont="1"/>
    <xf numFmtId="9" fontId="75" fillId="0" borderId="0" xfId="2" applyFont="1"/>
    <xf numFmtId="169" fontId="76" fillId="0" borderId="0" xfId="0" applyNumberFormat="1" applyFont="1" applyAlignment="1">
      <alignment horizontal="center"/>
    </xf>
    <xf numFmtId="1" fontId="76" fillId="0" borderId="0" xfId="0" applyNumberFormat="1" applyFont="1" applyAlignment="1">
      <alignment horizontal="center"/>
    </xf>
    <xf numFmtId="186" fontId="76" fillId="0" borderId="0" xfId="1" applyNumberFormat="1" applyFont="1" applyAlignment="1">
      <alignment horizontal="center"/>
    </xf>
    <xf numFmtId="9" fontId="75" fillId="0" borderId="76" xfId="0" applyNumberFormat="1" applyFont="1" applyBorder="1"/>
    <xf numFmtId="186" fontId="76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186" fontId="77" fillId="0" borderId="0" xfId="1" applyNumberFormat="1" applyFont="1" applyAlignment="1">
      <alignment horizontal="center"/>
    </xf>
    <xf numFmtId="0" fontId="78" fillId="0" borderId="0" xfId="0" applyFont="1" applyAlignment="1">
      <alignment horizontal="right"/>
    </xf>
    <xf numFmtId="2" fontId="3" fillId="0" borderId="0" xfId="0" applyNumberFormat="1" applyFont="1"/>
    <xf numFmtId="169" fontId="3" fillId="0" borderId="0" xfId="0" applyNumberFormat="1" applyFont="1"/>
    <xf numFmtId="169" fontId="5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19" fillId="0" borderId="0" xfId="0" applyNumberFormat="1" applyFont="1"/>
    <xf numFmtId="0" fontId="2" fillId="0" borderId="0" xfId="0" applyFont="1"/>
    <xf numFmtId="169" fontId="65" fillId="0" borderId="0" xfId="0" applyNumberFormat="1" applyFont="1"/>
    <xf numFmtId="0" fontId="79" fillId="4" borderId="7" xfId="0" applyFont="1" applyFill="1" applyBorder="1" applyAlignment="1">
      <alignment horizontal="center"/>
    </xf>
    <xf numFmtId="176" fontId="19" fillId="0" borderId="0" xfId="0" applyNumberFormat="1" applyFont="1"/>
    <xf numFmtId="187" fontId="19" fillId="0" borderId="0" xfId="0" applyNumberFormat="1" applyFont="1"/>
    <xf numFmtId="0" fontId="80" fillId="0" borderId="0" xfId="0" applyFont="1"/>
    <xf numFmtId="0" fontId="81" fillId="28" borderId="76" xfId="0" applyFont="1" applyFill="1" applyBorder="1" applyAlignment="1">
      <alignment horizontal="center"/>
    </xf>
    <xf numFmtId="0" fontId="17" fillId="27" borderId="77" xfId="3" applyFont="1" applyBorder="1" applyAlignment="1">
      <alignment horizontal="center" wrapText="1"/>
    </xf>
    <xf numFmtId="0" fontId="17" fillId="27" borderId="77" xfId="3" applyFont="1" applyBorder="1" applyAlignment="1"/>
    <xf numFmtId="0" fontId="84" fillId="0" borderId="0" xfId="0" applyFont="1"/>
    <xf numFmtId="169" fontId="11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0" fillId="0" borderId="0" xfId="0"/>
    <xf numFmtId="0" fontId="12" fillId="2" borderId="2" xfId="0" applyFont="1" applyFill="1" applyBorder="1" applyAlignment="1">
      <alignment horizontal="center"/>
    </xf>
    <xf numFmtId="0" fontId="13" fillId="0" borderId="3" xfId="0" applyFont="1" applyBorder="1"/>
    <xf numFmtId="0" fontId="13" fillId="0" borderId="4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12" fillId="0" borderId="8" xfId="0" applyFont="1" applyBorder="1" applyAlignment="1">
      <alignment horizontal="center"/>
    </xf>
    <xf numFmtId="0" fontId="13" fillId="0" borderId="9" xfId="0" applyFont="1" applyBorder="1"/>
    <xf numFmtId="0" fontId="19" fillId="0" borderId="16" xfId="0" applyFont="1" applyBorder="1" applyAlignment="1">
      <alignment horizontal="left" vertical="center"/>
    </xf>
    <xf numFmtId="0" fontId="13" fillId="0" borderId="12" xfId="0" applyFont="1" applyBorder="1"/>
    <xf numFmtId="0" fontId="13" fillId="0" borderId="19" xfId="0" applyFont="1" applyBorder="1"/>
    <xf numFmtId="0" fontId="12" fillId="0" borderId="23" xfId="0" applyFont="1" applyBorder="1" applyAlignment="1">
      <alignment horizontal="center"/>
    </xf>
    <xf numFmtId="0" fontId="13" fillId="0" borderId="18" xfId="0" applyFont="1" applyBorder="1"/>
    <xf numFmtId="0" fontId="20" fillId="0" borderId="0" xfId="0" applyFont="1" applyAlignment="1">
      <alignment horizontal="center"/>
    </xf>
    <xf numFmtId="0" fontId="19" fillId="26" borderId="0" xfId="0" applyFont="1" applyFill="1" applyAlignment="1">
      <alignment horizontal="center"/>
    </xf>
    <xf numFmtId="0" fontId="28" fillId="7" borderId="29" xfId="0" applyFont="1" applyFill="1" applyBorder="1" applyAlignment="1">
      <alignment horizontal="center" vertical="center" wrapText="1"/>
    </xf>
    <xf numFmtId="0" fontId="13" fillId="0" borderId="30" xfId="0" applyFont="1" applyBorder="1"/>
    <xf numFmtId="0" fontId="13" fillId="0" borderId="31" xfId="0" applyFont="1" applyBorder="1"/>
    <xf numFmtId="0" fontId="27" fillId="6" borderId="29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13" fillId="0" borderId="36" xfId="0" applyFont="1" applyBorder="1"/>
    <xf numFmtId="0" fontId="13" fillId="0" borderId="37" xfId="0" applyFont="1" applyBorder="1"/>
    <xf numFmtId="0" fontId="27" fillId="6" borderId="38" xfId="0" applyFont="1" applyFill="1" applyBorder="1" applyAlignment="1">
      <alignment horizontal="center" vertical="center"/>
    </xf>
    <xf numFmtId="0" fontId="13" fillId="0" borderId="39" xfId="0" applyFont="1" applyBorder="1"/>
    <xf numFmtId="0" fontId="13" fillId="0" borderId="40" xfId="0" applyFont="1" applyBorder="1"/>
    <xf numFmtId="2" fontId="11" fillId="0" borderId="24" xfId="0" applyNumberFormat="1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171" fontId="11" fillId="0" borderId="16" xfId="0" applyNumberFormat="1" applyFont="1" applyBorder="1" applyAlignment="1">
      <alignment horizontal="center" vertical="center"/>
    </xf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3" fillId="0" borderId="13" xfId="0" applyFont="1" applyBorder="1"/>
    <xf numFmtId="0" fontId="12" fillId="2" borderId="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9" fontId="11" fillId="2" borderId="47" xfId="0" applyNumberFormat="1" applyFont="1" applyFill="1" applyBorder="1" applyAlignment="1">
      <alignment horizontal="center" vertical="center"/>
    </xf>
    <xf numFmtId="0" fontId="13" fillId="0" borderId="49" xfId="0" applyFont="1" applyBorder="1"/>
    <xf numFmtId="9" fontId="11" fillId="0" borderId="0" xfId="0" applyNumberFormat="1" applyFont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3" fillId="0" borderId="55" xfId="0" applyFont="1" applyBorder="1"/>
    <xf numFmtId="0" fontId="13" fillId="0" borderId="56" xfId="0" applyFont="1" applyBorder="1"/>
    <xf numFmtId="0" fontId="12" fillId="2" borderId="57" xfId="0" applyFont="1" applyFill="1" applyBorder="1" applyAlignment="1">
      <alignment horizontal="center" vertical="center"/>
    </xf>
    <xf numFmtId="0" fontId="13" fillId="0" borderId="58" xfId="0" applyFont="1" applyBorder="1"/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21" fillId="18" borderId="2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/>
    </xf>
    <xf numFmtId="0" fontId="37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 vertical="center"/>
    </xf>
    <xf numFmtId="0" fontId="49" fillId="10" borderId="60" xfId="0" applyFont="1" applyFill="1" applyBorder="1" applyAlignment="1">
      <alignment horizontal="center"/>
    </xf>
    <xf numFmtId="0" fontId="13" fillId="0" borderId="61" xfId="0" applyFont="1" applyBorder="1"/>
    <xf numFmtId="0" fontId="13" fillId="0" borderId="62" xfId="0" applyFont="1" applyBorder="1"/>
    <xf numFmtId="0" fontId="49" fillId="10" borderId="60" xfId="0" applyFont="1" applyFill="1" applyBorder="1" applyAlignment="1">
      <alignment horizontal="center" wrapText="1"/>
    </xf>
    <xf numFmtId="0" fontId="12" fillId="5" borderId="2" xfId="0" applyFont="1" applyFill="1" applyBorder="1" applyAlignment="1">
      <alignment horizontal="center" vertical="center"/>
    </xf>
    <xf numFmtId="0" fontId="38" fillId="0" borderId="0" xfId="0" applyFont="1" applyAlignment="1">
      <alignment horizontal="center"/>
    </xf>
    <xf numFmtId="0" fontId="38" fillId="2" borderId="2" xfId="0" applyFont="1" applyFill="1" applyBorder="1" applyAlignment="1">
      <alignment horizontal="center"/>
    </xf>
    <xf numFmtId="0" fontId="51" fillId="2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63" xfId="0" applyFont="1" applyBorder="1" applyAlignment="1">
      <alignment horizontal="center"/>
    </xf>
    <xf numFmtId="0" fontId="13" fillId="0" borderId="63" xfId="0" applyFont="1" applyBorder="1"/>
    <xf numFmtId="0" fontId="13" fillId="0" borderId="64" xfId="0" applyFont="1" applyBorder="1"/>
    <xf numFmtId="0" fontId="12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169" fontId="11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1" fillId="30" borderId="1" xfId="0" applyNumberFormat="1" applyFont="1" applyFill="1" applyBorder="1" applyAlignment="1">
      <alignment horizontal="center" vertical="center"/>
    </xf>
    <xf numFmtId="165" fontId="34" fillId="2" borderId="1" xfId="0" applyNumberFormat="1" applyFont="1" applyFill="1" applyBorder="1"/>
    <xf numFmtId="0" fontId="34" fillId="0" borderId="0" xfId="0" applyFont="1" applyAlignment="1">
      <alignment horizontal="left"/>
    </xf>
    <xf numFmtId="165" fontId="85" fillId="2" borderId="64" xfId="0" applyNumberFormat="1" applyFont="1" applyFill="1" applyBorder="1"/>
    <xf numFmtId="165" fontId="86" fillId="2" borderId="64" xfId="0" applyNumberFormat="1" applyFont="1" applyFill="1" applyBorder="1"/>
    <xf numFmtId="0" fontId="12" fillId="0" borderId="0" xfId="0" applyFont="1" applyAlignment="1">
      <alignment horizontal="left"/>
    </xf>
    <xf numFmtId="0" fontId="86" fillId="0" borderId="0" xfId="0" applyFont="1" applyAlignment="1">
      <alignment horizontal="left"/>
    </xf>
    <xf numFmtId="0" fontId="11" fillId="2" borderId="1" xfId="0" applyFont="1" applyFill="1" applyBorder="1" applyAlignment="1">
      <alignment horizontal="right" vertical="center"/>
    </xf>
    <xf numFmtId="0" fontId="60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0" fontId="34" fillId="2" borderId="1" xfId="0" applyFont="1" applyFill="1" applyBorder="1" applyAlignment="1">
      <alignment horizontal="right" vertical="center"/>
    </xf>
    <xf numFmtId="0" fontId="34" fillId="2" borderId="1" xfId="0" applyFont="1" applyFill="1" applyBorder="1"/>
    <xf numFmtId="0" fontId="86" fillId="2" borderId="64" xfId="0" applyFont="1" applyFill="1" applyBorder="1" applyAlignment="1">
      <alignment horizontal="right" vertical="center"/>
    </xf>
    <xf numFmtId="0" fontId="86" fillId="2" borderId="1" xfId="0" applyFont="1" applyFill="1" applyBorder="1"/>
    <xf numFmtId="0" fontId="86" fillId="2" borderId="64" xfId="0" applyFont="1" applyFill="1" applyBorder="1"/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3"/>
  <sheetViews>
    <sheetView topLeftCell="A28" zoomScaleNormal="100" workbookViewId="0">
      <selection activeCell="D141" sqref="D141:F14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19" t="s">
        <v>36</v>
      </c>
      <c r="Y14" s="920"/>
      <c r="Z14" s="920"/>
      <c r="AA14" s="920"/>
      <c r="AB14" s="920"/>
      <c r="AC14" s="920"/>
      <c r="AD14" s="920"/>
      <c r="AE14" s="920"/>
      <c r="AF14" s="92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19" t="s">
        <v>37</v>
      </c>
      <c r="C15" s="920"/>
      <c r="D15" s="920"/>
      <c r="E15" s="920"/>
      <c r="F15" s="920"/>
      <c r="G15" s="920"/>
      <c r="H15" s="920"/>
      <c r="I15" s="920"/>
      <c r="J15" s="921"/>
      <c r="K15" s="1"/>
      <c r="L15" s="1"/>
      <c r="M15" s="919" t="s">
        <v>38</v>
      </c>
      <c r="N15" s="920"/>
      <c r="O15" s="920"/>
      <c r="P15" s="920"/>
      <c r="Q15" s="920"/>
      <c r="R15" s="920"/>
      <c r="S15" s="920"/>
      <c r="T15" s="920"/>
      <c r="U15" s="92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19" t="s">
        <v>39</v>
      </c>
      <c r="AJ15" s="920"/>
      <c r="AK15" s="920"/>
      <c r="AL15" s="920"/>
      <c r="AM15" s="920"/>
      <c r="AN15" s="920"/>
      <c r="AO15" s="920"/>
      <c r="AP15" s="920"/>
      <c r="AQ15" s="92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tr">
        <f t="array" ref="D114:D120">+"FUEL-DSL-"&amp;B3:B9</f>
        <v>FUEL-DSL-CAM1</v>
      </c>
      <c r="E114" s="1" t="s">
        <v>205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tr">
        <v>FUEL-DSL-CAM2</v>
      </c>
      <c r="E115" s="1" t="s">
        <v>206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tr">
        <v>FUEL-DSL-CAM3</v>
      </c>
      <c r="E116" s="1" t="s">
        <v>207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tr">
        <v>FUEL-DSL-CAM4</v>
      </c>
      <c r="E117" s="1" t="s">
        <v>208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tr">
        <v>FUEL-DSL-CAM5</v>
      </c>
      <c r="E118" s="1" t="s">
        <v>209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tr">
        <v>FUEL-DSL-CAM6</v>
      </c>
      <c r="E119" s="1" t="s">
        <v>210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tr">
        <v>FUEL-DSL-CAM7</v>
      </c>
      <c r="E120" s="1" t="s">
        <v>211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212</v>
      </c>
      <c r="E121" s="1" t="s">
        <v>213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tr">
        <f>+'1. EXP_IMP'!J53</f>
        <v>ELC-SIN</v>
      </c>
      <c r="E122" s="1" t="s">
        <v>214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215</v>
      </c>
      <c r="E123" s="1" t="s">
        <v>216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217</v>
      </c>
      <c r="E124" s="1" t="s">
        <v>218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003" t="s">
        <v>219</v>
      </c>
      <c r="E125" s="1003" t="s">
        <v>1755</v>
      </c>
      <c r="F125" s="1003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s="918" customFormat="1" ht="15.75" customHeight="1" x14ac:dyDescent="0.25">
      <c r="A126" s="877"/>
      <c r="B126" s="877"/>
      <c r="C126" s="877"/>
      <c r="D126" s="1006" t="s">
        <v>1754</v>
      </c>
      <c r="E126" s="1005" t="s">
        <v>220</v>
      </c>
      <c r="F126" s="1006" t="s">
        <v>59</v>
      </c>
      <c r="G126" s="877"/>
      <c r="H126" s="877"/>
      <c r="I126" s="877"/>
      <c r="J126" s="877"/>
      <c r="K126" s="877"/>
      <c r="L126" s="877"/>
      <c r="M126" s="877"/>
      <c r="N126" s="877"/>
      <c r="O126" s="877"/>
      <c r="P126" s="877"/>
      <c r="Q126" s="877"/>
      <c r="R126" s="877"/>
      <c r="S126" s="877"/>
      <c r="T126" s="877"/>
      <c r="U126" s="877"/>
      <c r="V126" s="877"/>
      <c r="W126" s="877"/>
      <c r="X126" s="877"/>
      <c r="Y126" s="877"/>
      <c r="Z126" s="877"/>
      <c r="AA126" s="877"/>
      <c r="AB126" s="877"/>
      <c r="AC126" s="877"/>
      <c r="AD126" s="877"/>
      <c r="AE126" s="877"/>
      <c r="AF126" s="877"/>
      <c r="AG126" s="877"/>
      <c r="AH126" s="877"/>
      <c r="AI126" s="877"/>
      <c r="AJ126" s="877"/>
      <c r="AK126" s="877"/>
      <c r="AL126" s="877"/>
      <c r="AM126" s="877"/>
      <c r="AN126" s="877"/>
      <c r="AO126" s="877"/>
      <c r="AP126" s="877"/>
      <c r="AQ126" s="877"/>
      <c r="AR126" s="877"/>
      <c r="AS126" s="877"/>
      <c r="AT126" s="877"/>
      <c r="AU126" s="877"/>
      <c r="AV126" s="877"/>
      <c r="AW126" s="877"/>
      <c r="AX126" s="877"/>
      <c r="AY126" s="877"/>
      <c r="AZ126" s="877"/>
      <c r="BA126" s="877"/>
      <c r="BB126" s="877"/>
      <c r="BC126" s="877"/>
      <c r="BD126" s="877"/>
      <c r="BE126" s="877"/>
      <c r="BF126" s="877"/>
      <c r="BG126" s="877"/>
      <c r="BH126" s="877"/>
      <c r="BI126" s="877"/>
      <c r="BJ126" s="877"/>
      <c r="BK126" s="877"/>
    </row>
    <row r="127" spans="1:63" ht="15.75" customHeight="1" x14ac:dyDescent="0.25">
      <c r="A127" s="1"/>
      <c r="B127" s="1"/>
      <c r="C127" s="1"/>
      <c r="D127" s="1005" t="s">
        <v>221</v>
      </c>
      <c r="E127" s="1005" t="s">
        <v>222</v>
      </c>
      <c r="F127" s="1005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">
        <v>223</v>
      </c>
      <c r="E128" s="1" t="s">
        <v>224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">
        <v>225</v>
      </c>
      <c r="E129" s="1" t="s">
        <v>226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">
        <v>227</v>
      </c>
      <c r="E130" s="1" t="s">
        <v>228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">
        <v>229</v>
      </c>
      <c r="E131" s="1" t="s">
        <v>230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1" t="s">
        <v>231</v>
      </c>
      <c r="E132" s="1" t="s">
        <v>232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817" t="s">
        <v>233</v>
      </c>
      <c r="E133" s="1003" t="s">
        <v>234</v>
      </c>
      <c r="F133" s="1003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s="918" customFormat="1" ht="15.75" customHeight="1" x14ac:dyDescent="0.25">
      <c r="A134" s="877"/>
      <c r="B134" s="877"/>
      <c r="C134" s="877"/>
      <c r="D134" s="1006" t="s">
        <v>1756</v>
      </c>
      <c r="E134" s="1006" t="s">
        <v>1760</v>
      </c>
      <c r="F134" s="1006" t="s">
        <v>59</v>
      </c>
      <c r="G134" s="877"/>
      <c r="H134" s="877"/>
      <c r="I134" s="877"/>
      <c r="J134" s="877"/>
      <c r="K134" s="877"/>
      <c r="L134" s="877"/>
      <c r="M134" s="877"/>
      <c r="N134" s="877"/>
      <c r="O134" s="877"/>
      <c r="P134" s="877"/>
      <c r="Q134" s="877"/>
      <c r="R134" s="877"/>
      <c r="S134" s="877"/>
      <c r="T134" s="877"/>
      <c r="U134" s="877"/>
      <c r="V134" s="877"/>
      <c r="W134" s="877"/>
      <c r="X134" s="877"/>
      <c r="Y134" s="877"/>
      <c r="Z134" s="877"/>
      <c r="AA134" s="877"/>
      <c r="AB134" s="877"/>
      <c r="AC134" s="877"/>
      <c r="AD134" s="877"/>
      <c r="AE134" s="877"/>
      <c r="AF134" s="877"/>
      <c r="AG134" s="877"/>
      <c r="AH134" s="877"/>
      <c r="AI134" s="877"/>
      <c r="AJ134" s="877"/>
      <c r="AK134" s="877"/>
      <c r="AL134" s="877"/>
      <c r="AM134" s="877"/>
      <c r="AN134" s="877"/>
      <c r="AO134" s="877"/>
      <c r="AP134" s="877"/>
      <c r="AQ134" s="877"/>
      <c r="AR134" s="877"/>
      <c r="AS134" s="877"/>
      <c r="AT134" s="877"/>
      <c r="AU134" s="877"/>
      <c r="AV134" s="877"/>
      <c r="AW134" s="877"/>
      <c r="AX134" s="877"/>
      <c r="AY134" s="877"/>
      <c r="AZ134" s="877"/>
      <c r="BA134" s="877"/>
      <c r="BB134" s="877"/>
      <c r="BC134" s="877"/>
      <c r="BD134" s="877"/>
      <c r="BE134" s="877"/>
      <c r="BF134" s="877"/>
      <c r="BG134" s="877"/>
      <c r="BH134" s="877"/>
      <c r="BI134" s="877"/>
      <c r="BJ134" s="877"/>
      <c r="BK134" s="877"/>
    </row>
    <row r="135" spans="1:63" s="918" customFormat="1" ht="15.75" customHeight="1" x14ac:dyDescent="0.25">
      <c r="A135" s="877"/>
      <c r="B135" s="877"/>
      <c r="C135" s="877"/>
      <c r="D135" s="1006" t="s">
        <v>1757</v>
      </c>
      <c r="E135" s="1006" t="s">
        <v>1761</v>
      </c>
      <c r="F135" s="1006" t="s">
        <v>59</v>
      </c>
      <c r="G135" s="877"/>
      <c r="H135" s="877"/>
      <c r="I135" s="877"/>
      <c r="J135" s="877"/>
      <c r="K135" s="877"/>
      <c r="L135" s="877"/>
      <c r="M135" s="877"/>
      <c r="N135" s="877"/>
      <c r="O135" s="877"/>
      <c r="P135" s="877"/>
      <c r="Q135" s="877"/>
      <c r="R135" s="877"/>
      <c r="S135" s="877"/>
      <c r="T135" s="877"/>
      <c r="U135" s="877"/>
      <c r="V135" s="877"/>
      <c r="W135" s="877"/>
      <c r="X135" s="877"/>
      <c r="Y135" s="877"/>
      <c r="Z135" s="877"/>
      <c r="AA135" s="877"/>
      <c r="AB135" s="877"/>
      <c r="AC135" s="877"/>
      <c r="AD135" s="877"/>
      <c r="AE135" s="877"/>
      <c r="AF135" s="877"/>
      <c r="AG135" s="877"/>
      <c r="AH135" s="877"/>
      <c r="AI135" s="877"/>
      <c r="AJ135" s="877"/>
      <c r="AK135" s="877"/>
      <c r="AL135" s="877"/>
      <c r="AM135" s="877"/>
      <c r="AN135" s="877"/>
      <c r="AO135" s="877"/>
      <c r="AP135" s="877"/>
      <c r="AQ135" s="877"/>
      <c r="AR135" s="877"/>
      <c r="AS135" s="877"/>
      <c r="AT135" s="877"/>
      <c r="AU135" s="877"/>
      <c r="AV135" s="877"/>
      <c r="AW135" s="877"/>
      <c r="AX135" s="877"/>
      <c r="AY135" s="877"/>
      <c r="AZ135" s="877"/>
      <c r="BA135" s="877"/>
      <c r="BB135" s="877"/>
      <c r="BC135" s="877"/>
      <c r="BD135" s="877"/>
      <c r="BE135" s="877"/>
      <c r="BF135" s="877"/>
      <c r="BG135" s="877"/>
      <c r="BH135" s="877"/>
      <c r="BI135" s="877"/>
      <c r="BJ135" s="877"/>
      <c r="BK135" s="877"/>
    </row>
    <row r="136" spans="1:63" ht="15.75" customHeight="1" x14ac:dyDescent="0.25">
      <c r="A136" s="1"/>
      <c r="B136" s="1"/>
      <c r="C136" s="1"/>
      <c r="D136" s="11" t="s">
        <v>235</v>
      </c>
      <c r="E136" s="1" t="s">
        <v>236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1" t="s">
        <v>237</v>
      </c>
      <c r="E137" s="1" t="s">
        <v>238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1" t="s">
        <v>239</v>
      </c>
      <c r="E138" s="1" t="s">
        <v>240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1" t="s">
        <v>241</v>
      </c>
      <c r="E139" s="1" t="s">
        <v>242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1" t="s">
        <v>243</v>
      </c>
      <c r="E140" s="1" t="s">
        <v>244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817" t="s">
        <v>245</v>
      </c>
      <c r="E141" s="1003" t="s">
        <v>246</v>
      </c>
      <c r="F141" s="1003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006" t="s">
        <v>1756</v>
      </c>
      <c r="E142" s="1006" t="s">
        <v>1758</v>
      </c>
      <c r="F142" s="1006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006" t="s">
        <v>1757</v>
      </c>
      <c r="E143" s="1006" t="s">
        <v>1759</v>
      </c>
      <c r="F143" s="1006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1" t="s">
        <v>247</v>
      </c>
      <c r="E144" s="1" t="s">
        <v>248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1" t="s">
        <v>249</v>
      </c>
      <c r="E145" s="1" t="s">
        <v>250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1" t="s">
        <v>251</v>
      </c>
      <c r="E146" s="1" t="s">
        <v>252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1" t="s">
        <v>253</v>
      </c>
      <c r="E147" s="1" t="s">
        <v>254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25">
      <c r="A1001" s="1"/>
      <c r="B1001" s="1"/>
      <c r="C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25">
      <c r="A1002" s="1"/>
      <c r="B1002" s="1"/>
      <c r="C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25">
      <c r="A1003" s="1"/>
      <c r="B1003" s="1"/>
      <c r="C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</sheetData>
  <mergeCells count="4">
    <mergeCell ref="X14:AF14"/>
    <mergeCell ref="B15:J15"/>
    <mergeCell ref="M15:U15"/>
    <mergeCell ref="AI15:AQ15"/>
  </mergeCells>
  <phoneticPr fontId="71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abSelected="1" topLeftCell="I151" zoomScaleNormal="100" workbookViewId="0">
      <selection activeCell="Q178" sqref="Q178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22" t="s">
        <v>267</v>
      </c>
      <c r="C18" s="923"/>
      <c r="D18" s="923"/>
      <c r="E18" s="923"/>
      <c r="F18" s="923"/>
      <c r="G18" s="923"/>
      <c r="H18" s="923"/>
      <c r="I18" s="923"/>
      <c r="J18" s="923"/>
      <c r="L18" s="922" t="s">
        <v>268</v>
      </c>
      <c r="M18" s="923"/>
      <c r="N18" s="923"/>
      <c r="O18" s="923"/>
      <c r="P18" s="923"/>
      <c r="Q18" s="923"/>
      <c r="R18" s="923"/>
      <c r="S18" s="923"/>
      <c r="T18" s="923"/>
      <c r="V18" s="922" t="s">
        <v>269</v>
      </c>
      <c r="W18" s="923"/>
      <c r="X18" s="923"/>
      <c r="Y18" s="923"/>
      <c r="Z18" s="923"/>
      <c r="AA18" s="923"/>
      <c r="AB18" s="923"/>
      <c r="AC18" s="923"/>
      <c r="AD18" s="923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25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25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25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25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25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25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25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25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25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25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25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25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25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25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25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25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25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25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25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25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25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25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25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25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25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25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25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25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25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25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25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25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25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25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25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25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25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25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25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25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25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25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25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25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25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25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25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25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25">
      <c r="N110" s="993" t="s">
        <v>396</v>
      </c>
      <c r="O110" s="994" t="s">
        <v>397</v>
      </c>
      <c r="P110" s="994" t="s">
        <v>59</v>
      </c>
      <c r="Q110" s="994" t="s">
        <v>288</v>
      </c>
    </row>
    <row r="111" spans="14:17" ht="15.75" customHeight="1" x14ac:dyDescent="0.25">
      <c r="N111" s="993" t="s">
        <v>398</v>
      </c>
      <c r="O111" s="994" t="s">
        <v>399</v>
      </c>
      <c r="P111" s="994" t="s">
        <v>59</v>
      </c>
      <c r="Q111" s="994" t="s">
        <v>288</v>
      </c>
    </row>
    <row r="112" spans="14:17" ht="15.75" customHeight="1" x14ac:dyDescent="0.25">
      <c r="N112" s="993" t="s">
        <v>400</v>
      </c>
      <c r="O112" s="994" t="s">
        <v>401</v>
      </c>
      <c r="P112" s="994" t="s">
        <v>59</v>
      </c>
      <c r="Q112" s="994" t="s">
        <v>288</v>
      </c>
    </row>
    <row r="113" spans="14:18" ht="15.75" customHeight="1" x14ac:dyDescent="0.25">
      <c r="N113" s="993" t="s">
        <v>402</v>
      </c>
      <c r="O113" s="994" t="s">
        <v>403</v>
      </c>
      <c r="P113" s="994" t="s">
        <v>59</v>
      </c>
      <c r="Q113" s="994" t="s">
        <v>288</v>
      </c>
    </row>
    <row r="114" spans="14:18" ht="15.75" customHeight="1" x14ac:dyDescent="0.25">
      <c r="N114" s="995" t="s">
        <v>1714</v>
      </c>
      <c r="O114" s="18" t="s">
        <v>1718</v>
      </c>
      <c r="P114" s="18" t="s">
        <v>59</v>
      </c>
      <c r="Q114" s="18" t="s">
        <v>288</v>
      </c>
    </row>
    <row r="115" spans="14:18" ht="15.75" customHeight="1" x14ac:dyDescent="0.25">
      <c r="N115" s="995" t="s">
        <v>1715</v>
      </c>
      <c r="O115" s="18" t="s">
        <v>1719</v>
      </c>
      <c r="P115" s="18" t="s">
        <v>59</v>
      </c>
      <c r="Q115" s="18" t="s">
        <v>288</v>
      </c>
    </row>
    <row r="116" spans="14:18" ht="15.75" customHeight="1" x14ac:dyDescent="0.25">
      <c r="N116" s="995" t="s">
        <v>1716</v>
      </c>
      <c r="O116" s="18" t="s">
        <v>1720</v>
      </c>
      <c r="P116" s="18" t="s">
        <v>59</v>
      </c>
      <c r="Q116" s="18" t="s">
        <v>288</v>
      </c>
    </row>
    <row r="117" spans="14:18" ht="15.75" customHeight="1" x14ac:dyDescent="0.25">
      <c r="N117" s="995" t="s">
        <v>1722</v>
      </c>
      <c r="O117" s="18" t="s">
        <v>1721</v>
      </c>
      <c r="P117" s="18" t="s">
        <v>59</v>
      </c>
      <c r="Q117" s="18" t="s">
        <v>288</v>
      </c>
    </row>
    <row r="118" spans="14:18" ht="15.75" customHeight="1" x14ac:dyDescent="0.25">
      <c r="N118" s="996" t="s">
        <v>1723</v>
      </c>
      <c r="O118" s="997" t="s">
        <v>1726</v>
      </c>
      <c r="P118" s="18" t="s">
        <v>59</v>
      </c>
      <c r="Q118" s="18" t="s">
        <v>288</v>
      </c>
    </row>
    <row r="119" spans="14:18" ht="15.75" customHeight="1" x14ac:dyDescent="0.25">
      <c r="N119" s="996" t="s">
        <v>1724</v>
      </c>
      <c r="O119" s="997" t="s">
        <v>1727</v>
      </c>
      <c r="P119" s="18" t="s">
        <v>59</v>
      </c>
      <c r="Q119" s="18" t="s">
        <v>288</v>
      </c>
    </row>
    <row r="120" spans="14:18" ht="15.75" customHeight="1" x14ac:dyDescent="0.25">
      <c r="N120" s="996" t="s">
        <v>1725</v>
      </c>
      <c r="O120" s="997" t="s">
        <v>1728</v>
      </c>
      <c r="P120" s="18" t="s">
        <v>59</v>
      </c>
      <c r="Q120" s="18" t="s">
        <v>288</v>
      </c>
    </row>
    <row r="121" spans="14:18" ht="15.75" customHeight="1" x14ac:dyDescent="0.25">
      <c r="N121" s="996" t="s">
        <v>1717</v>
      </c>
      <c r="O121" s="997" t="s">
        <v>1729</v>
      </c>
      <c r="P121" s="18" t="s">
        <v>59</v>
      </c>
      <c r="Q121" s="18" t="s">
        <v>288</v>
      </c>
    </row>
    <row r="122" spans="14:18" ht="15.75" customHeight="1" x14ac:dyDescent="0.25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25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25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25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s="918" customFormat="1" ht="15.75" customHeight="1" x14ac:dyDescent="0.25">
      <c r="N126" s="19" t="s">
        <v>412</v>
      </c>
      <c r="O126" s="18" t="s">
        <v>413</v>
      </c>
      <c r="P126" s="18" t="s">
        <v>59</v>
      </c>
      <c r="Q126" s="18" t="s">
        <v>288</v>
      </c>
      <c r="R126" s="877"/>
    </row>
    <row r="127" spans="14:18" s="918" customFormat="1" ht="15.75" customHeight="1" x14ac:dyDescent="0.25">
      <c r="N127" s="19" t="s">
        <v>414</v>
      </c>
      <c r="O127" s="18" t="s">
        <v>415</v>
      </c>
      <c r="P127" s="18" t="s">
        <v>59</v>
      </c>
      <c r="Q127" s="18" t="s">
        <v>288</v>
      </c>
      <c r="R127" s="877"/>
    </row>
    <row r="128" spans="14:18" s="918" customFormat="1" ht="15.75" customHeight="1" x14ac:dyDescent="0.25">
      <c r="N128" s="19" t="s">
        <v>416</v>
      </c>
      <c r="O128" s="18" t="s">
        <v>417</v>
      </c>
      <c r="P128" s="18" t="s">
        <v>59</v>
      </c>
      <c r="Q128" s="18" t="s">
        <v>288</v>
      </c>
      <c r="R128" s="877"/>
    </row>
    <row r="129" spans="13:20" s="918" customFormat="1" ht="15.75" customHeight="1" x14ac:dyDescent="0.25">
      <c r="N129" s="19" t="s">
        <v>418</v>
      </c>
      <c r="O129" s="18" t="s">
        <v>419</v>
      </c>
      <c r="P129" s="18" t="s">
        <v>59</v>
      </c>
      <c r="Q129" s="18" t="s">
        <v>288</v>
      </c>
      <c r="R129" s="877"/>
    </row>
    <row r="130" spans="13:20" s="918" customFormat="1" ht="15.75" customHeight="1" x14ac:dyDescent="0.25">
      <c r="N130" s="19" t="s">
        <v>420</v>
      </c>
      <c r="O130" s="18" t="s">
        <v>421</v>
      </c>
      <c r="P130" s="18" t="s">
        <v>59</v>
      </c>
      <c r="Q130" s="18" t="s">
        <v>288</v>
      </c>
      <c r="R130" s="877"/>
    </row>
    <row r="131" spans="13:20" s="918" customFormat="1" ht="15.75" customHeight="1" x14ac:dyDescent="0.25">
      <c r="N131" s="19" t="s">
        <v>422</v>
      </c>
      <c r="O131" s="18" t="s">
        <v>423</v>
      </c>
      <c r="P131" s="18" t="s">
        <v>59</v>
      </c>
      <c r="Q131" s="18" t="s">
        <v>288</v>
      </c>
      <c r="R131" s="877"/>
    </row>
    <row r="132" spans="13:20" s="918" customFormat="1" ht="15.75" customHeight="1" x14ac:dyDescent="0.25">
      <c r="N132" s="19" t="s">
        <v>424</v>
      </c>
      <c r="O132" s="18" t="s">
        <v>425</v>
      </c>
      <c r="P132" s="18" t="s">
        <v>59</v>
      </c>
      <c r="Q132" s="18" t="s">
        <v>288</v>
      </c>
      <c r="R132" s="877"/>
    </row>
    <row r="133" spans="13:20" s="918" customFormat="1" ht="15.75" customHeight="1" x14ac:dyDescent="0.25">
      <c r="N133" s="19" t="s">
        <v>426</v>
      </c>
      <c r="O133" s="18" t="s">
        <v>427</v>
      </c>
      <c r="P133" s="18" t="s">
        <v>59</v>
      </c>
      <c r="Q133" s="18" t="s">
        <v>288</v>
      </c>
      <c r="R133" s="877"/>
    </row>
    <row r="134" spans="13:20" ht="15.75" customHeight="1" x14ac:dyDescent="0.25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25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25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817" t="s">
        <v>434</v>
      </c>
      <c r="O137" s="994" t="s">
        <v>435</v>
      </c>
      <c r="P137" s="994" t="s">
        <v>59</v>
      </c>
      <c r="Q137" s="994" t="s">
        <v>288</v>
      </c>
      <c r="R137" s="1"/>
      <c r="S137" s="1"/>
      <c r="T137" s="1"/>
    </row>
    <row r="138" spans="13:20" ht="15.75" customHeight="1" x14ac:dyDescent="0.25">
      <c r="M138" s="1"/>
      <c r="N138" s="817" t="s">
        <v>436</v>
      </c>
      <c r="O138" s="994" t="s">
        <v>437</v>
      </c>
      <c r="P138" s="994" t="s">
        <v>59</v>
      </c>
      <c r="Q138" s="994" t="s">
        <v>288</v>
      </c>
      <c r="R138" s="1"/>
      <c r="S138" s="1"/>
      <c r="T138" s="1"/>
    </row>
    <row r="139" spans="13:20" ht="15.75" customHeight="1" x14ac:dyDescent="0.25">
      <c r="M139" s="1"/>
      <c r="N139" s="817" t="s">
        <v>438</v>
      </c>
      <c r="O139" s="994" t="s">
        <v>439</v>
      </c>
      <c r="P139" s="994" t="s">
        <v>59</v>
      </c>
      <c r="Q139" s="994" t="s">
        <v>288</v>
      </c>
      <c r="R139" s="1"/>
      <c r="S139" s="1"/>
      <c r="T139" s="1"/>
    </row>
    <row r="140" spans="13:20" ht="15.75" customHeight="1" x14ac:dyDescent="0.25">
      <c r="M140" s="1"/>
      <c r="N140" s="851" t="s">
        <v>1730</v>
      </c>
      <c r="O140" s="998" t="s">
        <v>1733</v>
      </c>
      <c r="P140" s="998" t="s">
        <v>59</v>
      </c>
      <c r="Q140" s="998" t="s">
        <v>288</v>
      </c>
      <c r="R140" s="1"/>
      <c r="S140" s="1"/>
      <c r="T140" s="1"/>
    </row>
    <row r="141" spans="13:20" ht="15.75" customHeight="1" x14ac:dyDescent="0.25">
      <c r="M141" s="1"/>
      <c r="N141" s="851" t="s">
        <v>1731</v>
      </c>
      <c r="O141" s="998" t="s">
        <v>1734</v>
      </c>
      <c r="P141" s="998" t="s">
        <v>59</v>
      </c>
      <c r="Q141" s="998" t="s">
        <v>288</v>
      </c>
      <c r="R141" s="1"/>
      <c r="S141" s="1"/>
      <c r="T141" s="1"/>
    </row>
    <row r="142" spans="13:20" ht="15.75" customHeight="1" x14ac:dyDescent="0.25">
      <c r="M142" s="1"/>
      <c r="N142" s="851" t="s">
        <v>1732</v>
      </c>
      <c r="O142" s="998" t="s">
        <v>1735</v>
      </c>
      <c r="P142" s="998" t="s">
        <v>59</v>
      </c>
      <c r="Q142" s="998" t="s">
        <v>288</v>
      </c>
      <c r="R142" s="1"/>
      <c r="S142" s="1"/>
      <c r="T142" s="1"/>
    </row>
    <row r="143" spans="13:20" ht="15.75" customHeight="1" x14ac:dyDescent="0.25">
      <c r="M143" s="1"/>
      <c r="N143" s="851" t="s">
        <v>1739</v>
      </c>
      <c r="O143" s="998" t="s">
        <v>1736</v>
      </c>
      <c r="P143" s="998" t="s">
        <v>59</v>
      </c>
      <c r="Q143" s="998" t="s">
        <v>288</v>
      </c>
      <c r="R143" s="1"/>
      <c r="S143" s="1"/>
      <c r="T143" s="1"/>
    </row>
    <row r="144" spans="13:20" ht="15.75" customHeight="1" x14ac:dyDescent="0.25">
      <c r="M144" s="1"/>
      <c r="N144" s="851" t="s">
        <v>1740</v>
      </c>
      <c r="O144" s="998" t="s">
        <v>1737</v>
      </c>
      <c r="P144" s="998" t="s">
        <v>59</v>
      </c>
      <c r="Q144" s="998" t="s">
        <v>288</v>
      </c>
      <c r="R144" s="1"/>
      <c r="S144" s="1"/>
      <c r="T144" s="1"/>
    </row>
    <row r="145" spans="13:20" ht="15.75" customHeight="1" x14ac:dyDescent="0.25">
      <c r="M145" s="1"/>
      <c r="N145" s="851" t="s">
        <v>1741</v>
      </c>
      <c r="O145" s="998" t="s">
        <v>1738</v>
      </c>
      <c r="P145" s="998" t="s">
        <v>59</v>
      </c>
      <c r="Q145" s="998" t="s">
        <v>288</v>
      </c>
      <c r="S145" s="1"/>
      <c r="T145" s="1"/>
    </row>
    <row r="146" spans="13:20" ht="15.75" customHeight="1" x14ac:dyDescent="0.25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25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25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25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25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25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s="918" customFormat="1" ht="15.75" customHeight="1" x14ac:dyDescent="0.25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s="918" customFormat="1" ht="15.75" customHeight="1" x14ac:dyDescent="0.25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s="918" customFormat="1" ht="15.75" customHeight="1" x14ac:dyDescent="0.25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s="918" customFormat="1" ht="15.75" customHeight="1" x14ac:dyDescent="0.25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s="918" customFormat="1" ht="15.75" customHeight="1" x14ac:dyDescent="0.25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s="918" customFormat="1" ht="15.75" customHeight="1" x14ac:dyDescent="0.25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25">
      <c r="N158" s="808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25">
      <c r="N159" s="1000" t="s">
        <v>466</v>
      </c>
      <c r="O159" s="994" t="s">
        <v>1744</v>
      </c>
      <c r="P159" s="994" t="s">
        <v>59</v>
      </c>
      <c r="Q159" s="994" t="s">
        <v>288</v>
      </c>
    </row>
    <row r="160" spans="13:20" s="918" customFormat="1" ht="15.75" customHeight="1" x14ac:dyDescent="0.25">
      <c r="N160" s="1001" t="s">
        <v>1742</v>
      </c>
      <c r="O160" s="998" t="s">
        <v>467</v>
      </c>
      <c r="P160" s="998" t="s">
        <v>59</v>
      </c>
      <c r="Q160" s="998" t="s">
        <v>288</v>
      </c>
    </row>
    <row r="161" spans="14:17" s="918" customFormat="1" ht="15.75" customHeight="1" x14ac:dyDescent="0.25">
      <c r="N161" s="1001" t="s">
        <v>1743</v>
      </c>
      <c r="O161" s="998" t="s">
        <v>1745</v>
      </c>
      <c r="P161" s="998" t="s">
        <v>59</v>
      </c>
      <c r="Q161" s="998" t="s">
        <v>288</v>
      </c>
    </row>
    <row r="162" spans="14:17" ht="15.75" customHeight="1" x14ac:dyDescent="0.25">
      <c r="N162" s="808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25">
      <c r="N163" s="808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25">
      <c r="N164" s="808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25">
      <c r="N165" s="808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25">
      <c r="N166" s="999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25">
      <c r="N167" s="1002" t="s">
        <v>310</v>
      </c>
      <c r="O167" s="1003" t="s">
        <v>311</v>
      </c>
      <c r="P167" s="817" t="s">
        <v>59</v>
      </c>
      <c r="Q167" s="817" t="s">
        <v>288</v>
      </c>
    </row>
    <row r="168" spans="14:17" s="918" customFormat="1" ht="15.75" customHeight="1" x14ac:dyDescent="0.25">
      <c r="N168" s="1004" t="s">
        <v>1746</v>
      </c>
      <c r="O168" s="1005" t="s">
        <v>1748</v>
      </c>
      <c r="P168" s="851" t="s">
        <v>59</v>
      </c>
      <c r="Q168" s="851" t="s">
        <v>288</v>
      </c>
    </row>
    <row r="169" spans="14:17" s="918" customFormat="1" ht="15.75" customHeight="1" x14ac:dyDescent="0.25">
      <c r="N169" s="1004" t="s">
        <v>1747</v>
      </c>
      <c r="O169" s="1005" t="s">
        <v>1749</v>
      </c>
      <c r="P169" s="851" t="s">
        <v>59</v>
      </c>
      <c r="Q169" s="851" t="s">
        <v>288</v>
      </c>
    </row>
    <row r="170" spans="14:17" ht="15.75" customHeight="1" x14ac:dyDescent="0.25">
      <c r="N170" s="999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25">
      <c r="N171" s="999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25">
      <c r="N172" s="999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25">
      <c r="N173" s="999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25">
      <c r="N174" s="999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25">
      <c r="N175" s="1002" t="s">
        <v>322</v>
      </c>
      <c r="O175" s="1003" t="s">
        <v>323</v>
      </c>
      <c r="P175" s="817" t="s">
        <v>59</v>
      </c>
      <c r="Q175" s="817" t="s">
        <v>288</v>
      </c>
    </row>
    <row r="176" spans="14:17" s="918" customFormat="1" ht="15.75" customHeight="1" x14ac:dyDescent="0.25">
      <c r="N176" s="1004" t="s">
        <v>1750</v>
      </c>
      <c r="O176" s="1006" t="s">
        <v>1752</v>
      </c>
      <c r="P176" s="851" t="s">
        <v>59</v>
      </c>
      <c r="Q176" s="851" t="s">
        <v>288</v>
      </c>
    </row>
    <row r="177" spans="14:17" s="918" customFormat="1" ht="15.75" customHeight="1" x14ac:dyDescent="0.25">
      <c r="N177" s="1004" t="s">
        <v>1751</v>
      </c>
      <c r="O177" s="1006" t="s">
        <v>1753</v>
      </c>
      <c r="P177" s="851" t="s">
        <v>59</v>
      </c>
      <c r="Q177" s="851" t="s">
        <v>288</v>
      </c>
    </row>
    <row r="178" spans="14:17" ht="15.75" customHeight="1" x14ac:dyDescent="0.25">
      <c r="N178" s="999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25">
      <c r="N179" s="999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25">
      <c r="N180" s="999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25">
      <c r="N181" s="999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25">
      <c r="P182" s="18"/>
      <c r="Q182" s="18"/>
    </row>
    <row r="183" spans="14:17" ht="15.75" customHeight="1" x14ac:dyDescent="0.25">
      <c r="P183" s="18"/>
      <c r="Q183" s="18"/>
    </row>
    <row r="184" spans="14:17" ht="15.75" customHeight="1" x14ac:dyDescent="0.25">
      <c r="P184" s="18"/>
      <c r="Q184" s="18"/>
    </row>
    <row r="185" spans="14:17" ht="15.75" customHeight="1" x14ac:dyDescent="0.25">
      <c r="P185" s="18"/>
      <c r="Q185" s="18"/>
    </row>
    <row r="186" spans="14:17" ht="15.75" customHeight="1" x14ac:dyDescent="0.25">
      <c r="P186" s="18"/>
      <c r="Q186" s="18"/>
    </row>
    <row r="187" spans="14:17" ht="15.75" customHeight="1" x14ac:dyDescent="0.25">
      <c r="P187" s="18"/>
      <c r="Q187" s="18"/>
    </row>
    <row r="188" spans="14:17" ht="15.75" customHeight="1" x14ac:dyDescent="0.25">
      <c r="P188" s="18"/>
      <c r="Q188" s="18"/>
    </row>
    <row r="189" spans="14:17" ht="15.75" customHeight="1" x14ac:dyDescent="0.25">
      <c r="P189" s="18"/>
      <c r="Q189" s="18"/>
    </row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24" t="s">
        <v>476</v>
      </c>
      <c r="G2" s="925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32" t="s">
        <v>1685</v>
      </c>
      <c r="P5" s="932"/>
      <c r="Q5" s="932"/>
      <c r="R5" s="20"/>
      <c r="S5" s="932" t="s">
        <v>1685</v>
      </c>
      <c r="T5" s="932"/>
      <c r="U5" s="932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26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10">
        <f>F15/1000000</f>
        <v>2.933593489850151E-6</v>
      </c>
      <c r="Q7" s="20" t="s">
        <v>1695</v>
      </c>
      <c r="R7" s="20"/>
      <c r="S7" s="20" t="s">
        <v>477</v>
      </c>
      <c r="T7" s="909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27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28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40"/>
      <c r="P10" s="907">
        <f>P9/P2</f>
        <v>100.86838534599728</v>
      </c>
      <c r="Q10" s="20" t="s">
        <v>1694</v>
      </c>
      <c r="R10" s="20"/>
      <c r="S10" s="840"/>
      <c r="T10" s="907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40"/>
      <c r="P11" s="850">
        <f>(P10/1000000)/P7</f>
        <v>34.383900051247274</v>
      </c>
      <c r="Q11" s="908" t="s">
        <v>819</v>
      </c>
      <c r="R11" s="20"/>
      <c r="S11" s="20"/>
      <c r="T11" s="850">
        <f>(T10/1000000)/T7</f>
        <v>31.888142455178514</v>
      </c>
      <c r="U11" s="908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40"/>
      <c r="P12" s="840"/>
      <c r="Q12" s="84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EXP_IMP'!L42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5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11" t="s">
        <v>796</v>
      </c>
      <c r="P22" s="911"/>
      <c r="Q22" s="911">
        <v>3299</v>
      </c>
      <c r="R22" s="911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5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29" t="s">
        <v>476</v>
      </c>
      <c r="F41" s="928"/>
      <c r="G41" s="929" t="s">
        <v>542</v>
      </c>
      <c r="H41" s="930"/>
      <c r="I41" s="930"/>
      <c r="J41" s="930"/>
      <c r="K41" s="930"/>
      <c r="L41" s="930"/>
      <c r="M41" s="930"/>
      <c r="N41" s="928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31" t="s">
        <v>543</v>
      </c>
      <c r="L42" s="923"/>
      <c r="M42" s="923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43">
        <f>+G114</f>
        <v>6.0871741676095334</v>
      </c>
      <c r="F46" s="946">
        <f>+L114*1000</f>
        <v>77.841777688967127</v>
      </c>
      <c r="G46" s="947">
        <v>6.0871741676095334</v>
      </c>
      <c r="H46" s="948" t="s">
        <v>552</v>
      </c>
      <c r="I46" s="948">
        <v>40670.462586675276</v>
      </c>
      <c r="J46" s="949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44"/>
      <c r="F47" s="927"/>
      <c r="G47" s="944"/>
      <c r="H47" s="923"/>
      <c r="I47" s="923"/>
      <c r="J47" s="927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45"/>
      <c r="F48" s="928"/>
      <c r="G48" s="945"/>
      <c r="H48" s="930"/>
      <c r="I48" s="930"/>
      <c r="J48" s="928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36" t="s">
        <v>582</v>
      </c>
      <c r="C106" s="934"/>
      <c r="D106" s="934"/>
      <c r="E106" s="934"/>
      <c r="F106" s="934"/>
      <c r="G106" s="934"/>
      <c r="H106" s="934"/>
      <c r="I106" s="934"/>
      <c r="J106" s="934"/>
      <c r="K106" s="934"/>
      <c r="L106" s="935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33" t="s">
        <v>584</v>
      </c>
      <c r="E107" s="934"/>
      <c r="F107" s="934"/>
      <c r="G107" s="934"/>
      <c r="H107" s="934"/>
      <c r="I107" s="934"/>
      <c r="J107" s="935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36" t="s">
        <v>625</v>
      </c>
      <c r="C123" s="934"/>
      <c r="D123" s="934"/>
      <c r="E123" s="934"/>
      <c r="F123" s="934"/>
      <c r="G123" s="934"/>
      <c r="H123" s="934"/>
      <c r="I123" s="934"/>
      <c r="J123" s="934"/>
      <c r="K123" s="934"/>
      <c r="L123" s="935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37"/>
      <c r="C140" s="938"/>
      <c r="D140" s="938"/>
      <c r="E140" s="939"/>
      <c r="F140" s="20"/>
      <c r="G140" s="940" t="s">
        <v>660</v>
      </c>
      <c r="H140" s="941"/>
      <c r="I140" s="942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64" zoomScale="85" zoomScaleNormal="85" workbookViewId="0">
      <selection activeCell="I73" sqref="I73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4" customFormat="1" ht="15.75" customHeight="1" x14ac:dyDescent="0.25">
      <c r="J34" s="906" t="s">
        <v>1702</v>
      </c>
      <c r="K34" s="906" t="s">
        <v>1704</v>
      </c>
      <c r="L34" s="12" t="s">
        <v>59</v>
      </c>
      <c r="M34" s="12" t="s">
        <v>288</v>
      </c>
    </row>
    <row r="35" spans="2:23" s="904" customFormat="1" ht="15.75" customHeight="1" x14ac:dyDescent="0.25">
      <c r="J35" s="906" t="s">
        <v>1703</v>
      </c>
      <c r="K35" s="906" t="s">
        <v>1705</v>
      </c>
      <c r="L35" s="12" t="s">
        <v>59</v>
      </c>
      <c r="M35" s="12" t="s">
        <v>288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802</v>
      </c>
    </row>
    <row r="38" spans="2:23" ht="15.75" customHeight="1" x14ac:dyDescent="0.25">
      <c r="D38" s="205">
        <f>+D37/D32</f>
        <v>8.6996059411943008E-2</v>
      </c>
      <c r="E38" s="12" t="s">
        <v>803</v>
      </c>
      <c r="I38" s="206" t="s">
        <v>804</v>
      </c>
      <c r="J38" s="207"/>
      <c r="K38" s="207"/>
      <c r="L38" s="207"/>
      <c r="M38" s="206"/>
    </row>
    <row r="39" spans="2:23" ht="15.75" customHeight="1" x14ac:dyDescent="0.25">
      <c r="I39" s="208" t="s">
        <v>272</v>
      </c>
      <c r="J39" s="209" t="s">
        <v>805</v>
      </c>
      <c r="K39" s="208" t="s">
        <v>806</v>
      </c>
      <c r="L39" s="210" t="s">
        <v>807</v>
      </c>
      <c r="M39" s="210" t="s">
        <v>808</v>
      </c>
      <c r="N39" s="210" t="s">
        <v>809</v>
      </c>
      <c r="O39" s="210" t="s">
        <v>810</v>
      </c>
      <c r="P39" s="210" t="s">
        <v>811</v>
      </c>
      <c r="Q39" s="210" t="s">
        <v>812</v>
      </c>
      <c r="R39" s="210" t="s">
        <v>813</v>
      </c>
      <c r="S39" s="210" t="s">
        <v>814</v>
      </c>
    </row>
    <row r="40" spans="2:23" ht="15.75" customHeight="1" x14ac:dyDescent="0.25">
      <c r="I40" s="211" t="s">
        <v>815</v>
      </c>
      <c r="J40" s="211" t="s">
        <v>816</v>
      </c>
      <c r="K40" s="211" t="s">
        <v>817</v>
      </c>
      <c r="L40" s="212" t="s">
        <v>818</v>
      </c>
      <c r="M40" s="212" t="s">
        <v>818</v>
      </c>
      <c r="N40" s="212" t="s">
        <v>818</v>
      </c>
      <c r="O40" s="212" t="s">
        <v>818</v>
      </c>
      <c r="P40" s="212" t="s">
        <v>818</v>
      </c>
      <c r="Q40" s="212" t="s">
        <v>818</v>
      </c>
      <c r="R40" s="212" t="s">
        <v>818</v>
      </c>
      <c r="S40" s="212" t="s">
        <v>818</v>
      </c>
    </row>
    <row r="41" spans="2:23" ht="15.75" customHeight="1" x14ac:dyDescent="0.25">
      <c r="I41" s="211"/>
      <c r="J41" s="213"/>
      <c r="K41" s="213"/>
      <c r="L41" s="213" t="s">
        <v>819</v>
      </c>
      <c r="M41" s="213" t="s">
        <v>819</v>
      </c>
      <c r="N41" s="213" t="s">
        <v>819</v>
      </c>
      <c r="O41" s="213" t="s">
        <v>819</v>
      </c>
      <c r="P41" s="213" t="s">
        <v>819</v>
      </c>
      <c r="Q41" s="213" t="s">
        <v>819</v>
      </c>
      <c r="R41" s="213" t="s">
        <v>819</v>
      </c>
      <c r="S41" s="213" t="s">
        <v>819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820</v>
      </c>
      <c r="C43" s="216"/>
      <c r="D43" s="216"/>
      <c r="E43" s="216">
        <v>0.125</v>
      </c>
      <c r="F43" s="216" t="s">
        <v>821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822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823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773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824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825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794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6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6" t="s">
        <v>670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6" t="s">
        <v>1565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825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800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4" customFormat="1" ht="15.75" customHeight="1" x14ac:dyDescent="0.25">
      <c r="C69" s="20" t="s">
        <v>1690</v>
      </c>
      <c r="D69" s="20">
        <v>3685</v>
      </c>
      <c r="E69" s="20" t="s">
        <v>1693</v>
      </c>
    </row>
    <row r="70" spans="2:21" s="904" customFormat="1" ht="15.75" customHeight="1" x14ac:dyDescent="0.25">
      <c r="I70" s="906" t="s">
        <v>1701</v>
      </c>
    </row>
    <row r="71" spans="2:21" s="904" customFormat="1" ht="15.75" customHeight="1" x14ac:dyDescent="0.25">
      <c r="C71" s="915" t="s">
        <v>1710</v>
      </c>
    </row>
    <row r="72" spans="2:21" s="904" customFormat="1" ht="15.75" customHeight="1" x14ac:dyDescent="0.25">
      <c r="B72" s="906" t="s">
        <v>477</v>
      </c>
      <c r="C72" s="906" t="s">
        <v>1709</v>
      </c>
      <c r="D72" s="904">
        <v>7679</v>
      </c>
      <c r="E72" s="906" t="s">
        <v>1688</v>
      </c>
      <c r="I72" s="206"/>
      <c r="J72" s="207"/>
      <c r="K72" s="207"/>
      <c r="L72" s="207"/>
      <c r="M72" s="206"/>
    </row>
    <row r="73" spans="2:21" s="904" customFormat="1" ht="15.75" customHeight="1" x14ac:dyDescent="0.25">
      <c r="B73" s="904">
        <f>'Bases de Cálculo'!F15/1000000</f>
        <v>2.933593489850151E-6</v>
      </c>
      <c r="C73" s="906" t="s">
        <v>1712</v>
      </c>
      <c r="D73" s="839">
        <f>D72*42/$D$69</f>
        <v>87.521845318860244</v>
      </c>
      <c r="E73" s="906" t="s">
        <v>1453</v>
      </c>
      <c r="I73" s="208" t="s">
        <v>272</v>
      </c>
      <c r="J73" s="209" t="s">
        <v>805</v>
      </c>
      <c r="K73" s="208" t="s">
        <v>806</v>
      </c>
      <c r="L73" s="210" t="s">
        <v>807</v>
      </c>
      <c r="M73" s="210" t="s">
        <v>808</v>
      </c>
      <c r="N73" s="210" t="s">
        <v>809</v>
      </c>
      <c r="O73" s="210" t="s">
        <v>810</v>
      </c>
      <c r="P73" s="210" t="s">
        <v>811</v>
      </c>
      <c r="Q73" s="210" t="s">
        <v>812</v>
      </c>
      <c r="R73" s="210" t="s">
        <v>813</v>
      </c>
      <c r="S73" s="210" t="s">
        <v>814</v>
      </c>
      <c r="T73" s="912" t="s">
        <v>1707</v>
      </c>
      <c r="U73" s="912" t="s">
        <v>1708</v>
      </c>
    </row>
    <row r="74" spans="2:21" s="904" customFormat="1" ht="15.75" customHeight="1" thickBot="1" x14ac:dyDescent="0.3">
      <c r="D74" s="812">
        <f>(D73/1000000)/B73</f>
        <v>29.834346722432525</v>
      </c>
      <c r="E74" s="906" t="s">
        <v>773</v>
      </c>
      <c r="I74" s="211" t="s">
        <v>815</v>
      </c>
      <c r="J74" s="211" t="s">
        <v>816</v>
      </c>
      <c r="K74" s="211" t="s">
        <v>817</v>
      </c>
      <c r="L74" s="212" t="s">
        <v>818</v>
      </c>
      <c r="M74" s="212" t="s">
        <v>818</v>
      </c>
      <c r="N74" s="212" t="s">
        <v>818</v>
      </c>
      <c r="O74" s="212" t="s">
        <v>818</v>
      </c>
      <c r="P74" s="212" t="s">
        <v>818</v>
      </c>
      <c r="Q74" s="212" t="s">
        <v>818</v>
      </c>
      <c r="R74" s="212" t="s">
        <v>818</v>
      </c>
      <c r="S74" s="212" t="s">
        <v>818</v>
      </c>
      <c r="T74" s="914" t="s">
        <v>1706</v>
      </c>
      <c r="U74" s="914" t="s">
        <v>1706</v>
      </c>
    </row>
    <row r="75" spans="2:21" ht="15.75" customHeight="1" thickBot="1" x14ac:dyDescent="0.3">
      <c r="I75" s="211"/>
      <c r="J75" s="213"/>
      <c r="K75" s="213"/>
      <c r="L75" s="213" t="s">
        <v>819</v>
      </c>
      <c r="M75" s="213" t="s">
        <v>819</v>
      </c>
      <c r="N75" s="213" t="s">
        <v>819</v>
      </c>
      <c r="O75" s="213" t="s">
        <v>819</v>
      </c>
      <c r="P75" s="213" t="s">
        <v>819</v>
      </c>
      <c r="Q75" s="213" t="s">
        <v>819</v>
      </c>
      <c r="R75" s="213" t="s">
        <v>819</v>
      </c>
      <c r="S75" s="213" t="s">
        <v>819</v>
      </c>
      <c r="T75" s="913"/>
      <c r="U75" s="913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6" t="s">
        <v>477</v>
      </c>
      <c r="C77" s="906" t="s">
        <v>1711</v>
      </c>
      <c r="D77">
        <v>10627</v>
      </c>
      <c r="E77" s="906" t="s">
        <v>1688</v>
      </c>
      <c r="I77" s="904" t="str">
        <f>J35</f>
        <v>BUY-BDSL</v>
      </c>
      <c r="K77" s="904" t="str">
        <f>K61</f>
        <v>BDSL</v>
      </c>
    </row>
    <row r="78" spans="2:21" s="904" customFormat="1" ht="15.75" customHeight="1" x14ac:dyDescent="0.25">
      <c r="B78" s="904">
        <f>'Bases de Cálculo'!F16/1000000</f>
        <v>5.274111587340502E-6</v>
      </c>
      <c r="C78" s="906" t="s">
        <v>1712</v>
      </c>
      <c r="D78" s="839">
        <f>D77*42/$D$69</f>
        <v>121.12184531886024</v>
      </c>
      <c r="E78" s="906" t="s">
        <v>1453</v>
      </c>
    </row>
    <row r="79" spans="2:21" s="904" customFormat="1" ht="15.75" customHeight="1" x14ac:dyDescent="0.25">
      <c r="D79" s="812">
        <f>(D78/1000000)/B78</f>
        <v>22.9653550769745</v>
      </c>
      <c r="E79" s="906" t="s">
        <v>773</v>
      </c>
    </row>
    <row r="80" spans="2:21" s="904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826</v>
      </c>
    </row>
    <row r="84" spans="9:13" ht="15.75" customHeight="1" x14ac:dyDescent="0.25">
      <c r="J84" s="12" t="s">
        <v>827</v>
      </c>
      <c r="K84" s="18" t="s">
        <v>828</v>
      </c>
      <c r="L84" s="18" t="s">
        <v>829</v>
      </c>
      <c r="M84" s="12" t="s">
        <v>830</v>
      </c>
    </row>
    <row r="85" spans="9:13" ht="15.75" customHeight="1" x14ac:dyDescent="0.25">
      <c r="I85" s="12" t="s">
        <v>831</v>
      </c>
      <c r="J85" s="12" t="s">
        <v>832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833</v>
      </c>
      <c r="J86" s="12" t="s">
        <v>834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835</v>
      </c>
      <c r="J87" s="12" t="s">
        <v>836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837</v>
      </c>
      <c r="J91" s="12">
        <v>5.6607000000000003</v>
      </c>
      <c r="K91" s="12" t="s">
        <v>829</v>
      </c>
    </row>
    <row r="92" spans="9:13" ht="15.75" customHeight="1" x14ac:dyDescent="0.25">
      <c r="J92" s="12" t="s">
        <v>832</v>
      </c>
      <c r="K92" s="12" t="s">
        <v>832</v>
      </c>
    </row>
    <row r="93" spans="9:13" ht="15.75" customHeight="1" x14ac:dyDescent="0.25">
      <c r="J93" s="12">
        <f>4.5/J91</f>
        <v>0.79495468758280774</v>
      </c>
      <c r="K93" s="12" t="s">
        <v>838</v>
      </c>
    </row>
    <row r="94" spans="9:13" ht="15.75" customHeight="1" x14ac:dyDescent="0.25">
      <c r="J94" s="12">
        <f>9/J91</f>
        <v>1.5899093751656155</v>
      </c>
      <c r="K94" s="12" t="s">
        <v>839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840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841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832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842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843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844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782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784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845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841</v>
      </c>
      <c r="I136" s="12" t="s">
        <v>841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832</v>
      </c>
      <c r="I137" s="12" t="s">
        <v>832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846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847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846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843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784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844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832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782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841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845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848</v>
      </c>
    </row>
    <row r="179" spans="9:17" ht="15.75" customHeight="1" x14ac:dyDescent="0.25">
      <c r="I179" s="12" t="s">
        <v>847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846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843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784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844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832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782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841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845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849</v>
      </c>
    </row>
    <row r="198" spans="9:17" ht="15.75" customHeight="1" x14ac:dyDescent="0.25">
      <c r="I198" s="12" t="s">
        <v>847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846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843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784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844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832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782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841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845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850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846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784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779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832</v>
      </c>
      <c r="I225" s="14" t="s">
        <v>832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782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841</v>
      </c>
      <c r="I228" s="14" t="s">
        <v>841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845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851</v>
      </c>
    </row>
    <row r="233" spans="8:17" ht="15.75" customHeight="1" x14ac:dyDescent="0.25">
      <c r="I233" s="14" t="s">
        <v>847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846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784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779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832</v>
      </c>
      <c r="I242" s="12" t="s">
        <v>832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782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841</v>
      </c>
      <c r="I245" s="12" t="s">
        <v>841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845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950" t="s">
        <v>917</v>
      </c>
      <c r="E5" s="923"/>
      <c r="F5" s="923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951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23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918</v>
      </c>
      <c r="E30" s="817" t="s">
        <v>919</v>
      </c>
    </row>
    <row r="31" spans="2:8" ht="15.75" customHeight="1" x14ac:dyDescent="0.25">
      <c r="B31" s="816" t="s">
        <v>935</v>
      </c>
      <c r="C31" s="817" t="s">
        <v>936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937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938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52" t="s">
        <v>929</v>
      </c>
      <c r="C45" s="12" t="s">
        <v>941</v>
      </c>
    </row>
    <row r="46" spans="2:9" ht="15.75" customHeight="1" x14ac:dyDescent="0.25">
      <c r="B46" s="923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23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23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23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23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21" t="s">
        <v>918</v>
      </c>
      <c r="J81" s="821" t="s">
        <v>919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943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4"/>
      <c r="U7" s="953" t="s">
        <v>1574</v>
      </c>
      <c r="V7" s="953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5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20</v>
      </c>
      <c r="F31" s="821" t="s">
        <v>1582</v>
      </c>
    </row>
    <row r="32" spans="1:19" x14ac:dyDescent="0.25">
      <c r="C32" s="856" t="s">
        <v>921</v>
      </c>
      <c r="D32" s="821" t="s">
        <v>1588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833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835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924</v>
      </c>
      <c r="D41" s="852" t="s">
        <v>1592</v>
      </c>
      <c r="G41" s="841"/>
      <c r="H41" s="841" t="s">
        <v>1581</v>
      </c>
      <c r="I41" s="841" t="s">
        <v>1578</v>
      </c>
      <c r="J41" s="841" t="s">
        <v>577</v>
      </c>
    </row>
    <row r="42" spans="3:10" x14ac:dyDescent="0.25">
      <c r="D42" s="821" t="s">
        <v>831</v>
      </c>
      <c r="E42" s="836">
        <v>0.15</v>
      </c>
      <c r="G42" s="841" t="s">
        <v>1582</v>
      </c>
      <c r="H42" s="841" t="s">
        <v>1589</v>
      </c>
      <c r="I42" s="841" t="s">
        <v>689</v>
      </c>
      <c r="J42" s="841" t="s">
        <v>1590</v>
      </c>
    </row>
    <row r="43" spans="3:10" x14ac:dyDescent="0.25">
      <c r="D43" s="821" t="s">
        <v>833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835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536</v>
      </c>
    </row>
    <row r="50" spans="3:6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6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6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6" x14ac:dyDescent="0.25">
      <c r="D53" s="840" t="s">
        <v>1593</v>
      </c>
      <c r="E53" s="850">
        <f>+E52</f>
        <v>16.802426854852598</v>
      </c>
      <c r="F53" s="840" t="s">
        <v>1598</v>
      </c>
    </row>
    <row r="56" spans="3:6" ht="18.75" x14ac:dyDescent="0.3">
      <c r="D56" s="835" t="s">
        <v>1600</v>
      </c>
    </row>
    <row r="58" spans="3:6" x14ac:dyDescent="0.25">
      <c r="D58" s="851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3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8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856" t="s">
        <v>1605</v>
      </c>
      <c r="D72" s="857" t="s">
        <v>1616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1605</v>
      </c>
      <c r="D73" s="857" t="s">
        <v>1615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1614</v>
      </c>
      <c r="D74" s="857" t="s">
        <v>1617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1607</v>
      </c>
      <c r="D75" s="821" t="s">
        <v>782</v>
      </c>
      <c r="E75" s="858">
        <v>0</v>
      </c>
      <c r="F75" s="858">
        <v>0</v>
      </c>
    </row>
    <row r="76" spans="1:9" x14ac:dyDescent="0.25">
      <c r="C76" s="856" t="s">
        <v>1608</v>
      </c>
      <c r="D76" s="857" t="s">
        <v>1618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1613</v>
      </c>
      <c r="D79" s="857" t="s">
        <v>1609</v>
      </c>
      <c r="E79" s="839">
        <v>165</v>
      </c>
      <c r="F79" s="857" t="s">
        <v>1610</v>
      </c>
      <c r="G79" s="860">
        <f>+SLOPE(G80:G81,E80:E81)*E79+INTERCEPT(G80:G81,E80:E81)</f>
        <v>71.777777777777771</v>
      </c>
      <c r="H79" s="857" t="s">
        <v>538</v>
      </c>
    </row>
    <row r="80" spans="1:9" x14ac:dyDescent="0.25">
      <c r="A80" s="855"/>
      <c r="C80" s="856" t="s">
        <v>1605</v>
      </c>
      <c r="D80" s="857" t="s">
        <v>1609</v>
      </c>
      <c r="E80">
        <v>200</v>
      </c>
      <c r="F80" s="857" t="s">
        <v>1610</v>
      </c>
      <c r="G80">
        <v>78</v>
      </c>
      <c r="H80" s="861" t="s">
        <v>538</v>
      </c>
      <c r="I80" s="821"/>
    </row>
    <row r="81" spans="1:9" x14ac:dyDescent="0.25">
      <c r="A81" s="812"/>
      <c r="B81" s="822"/>
      <c r="C81" s="856" t="s">
        <v>1605</v>
      </c>
      <c r="D81" s="857" t="s">
        <v>1609</v>
      </c>
      <c r="E81">
        <v>245</v>
      </c>
      <c r="F81" s="857" t="s">
        <v>1610</v>
      </c>
      <c r="G81" s="859">
        <v>86</v>
      </c>
      <c r="H81" s="857" t="s">
        <v>538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1619</v>
      </c>
      <c r="E83" s="812"/>
      <c r="F83" s="821"/>
    </row>
    <row r="85" spans="1:9" x14ac:dyDescent="0.25">
      <c r="D85" s="857" t="s">
        <v>1620</v>
      </c>
      <c r="E85" s="807">
        <f>+F72/E61</f>
        <v>3.144843829682923E-2</v>
      </c>
      <c r="F85" s="857" t="s">
        <v>533</v>
      </c>
      <c r="I85" s="812"/>
    </row>
    <row r="86" spans="1:9" x14ac:dyDescent="0.25">
      <c r="D86" s="857" t="s">
        <v>1621</v>
      </c>
      <c r="E86">
        <f>+F73/E61</f>
        <v>3.372991374521029E-2</v>
      </c>
      <c r="F86" s="857" t="s">
        <v>533</v>
      </c>
      <c r="I86" s="812"/>
    </row>
    <row r="87" spans="1:9" x14ac:dyDescent="0.25">
      <c r="D87" s="857" t="s">
        <v>1622</v>
      </c>
      <c r="E87">
        <f>+F74/E61</f>
        <v>3.8173402290987937E-2</v>
      </c>
      <c r="F87" s="857" t="s">
        <v>533</v>
      </c>
      <c r="I87" s="812"/>
    </row>
    <row r="88" spans="1:9" x14ac:dyDescent="0.25">
      <c r="D88" s="857" t="s">
        <v>1623</v>
      </c>
      <c r="E88" s="858">
        <v>0</v>
      </c>
      <c r="I88" s="812"/>
    </row>
    <row r="89" spans="1:9" x14ac:dyDescent="0.25">
      <c r="D89" s="857" t="s">
        <v>1624</v>
      </c>
      <c r="E89">
        <f>+F76/E62</f>
        <v>1.4917927107278191E-3</v>
      </c>
      <c r="F89" s="857" t="s">
        <v>533</v>
      </c>
      <c r="I89" s="812"/>
    </row>
    <row r="90" spans="1:9" x14ac:dyDescent="0.25">
      <c r="E90" s="864">
        <f>+SUM(E85:E89)</f>
        <v>0.10484354704375527</v>
      </c>
      <c r="F90" s="857" t="s">
        <v>533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6" t="s">
        <v>1629</v>
      </c>
      <c r="C96" s="856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1627</v>
      </c>
    </row>
    <row r="101" spans="2:8" x14ac:dyDescent="0.25">
      <c r="E101" s="865" t="s">
        <v>586</v>
      </c>
      <c r="F101" s="865" t="s">
        <v>993</v>
      </c>
      <c r="H101" s="857" t="s">
        <v>1655</v>
      </c>
    </row>
    <row r="102" spans="2:8" x14ac:dyDescent="0.25">
      <c r="C102" s="856" t="s">
        <v>1605</v>
      </c>
      <c r="D102" s="857" t="s">
        <v>1631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1605</v>
      </c>
      <c r="D103" s="857" t="s">
        <v>959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1605</v>
      </c>
      <c r="D104" s="857" t="s">
        <v>1020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1605</v>
      </c>
      <c r="D105" s="857" t="s">
        <v>1630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1605</v>
      </c>
      <c r="D106" s="857" t="s">
        <v>782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1605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1634</v>
      </c>
      <c r="D108" s="857" t="s">
        <v>1633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1632</v>
      </c>
    </row>
    <row r="112" spans="2:8" x14ac:dyDescent="0.25">
      <c r="D112" s="857" t="s">
        <v>959</v>
      </c>
      <c r="E112" s="811">
        <f>+F103/$E$61</f>
        <v>0.26219699464421958</v>
      </c>
      <c r="F112" s="857" t="s">
        <v>533</v>
      </c>
    </row>
    <row r="113" spans="1:6" x14ac:dyDescent="0.25">
      <c r="D113" s="857" t="s">
        <v>1020</v>
      </c>
      <c r="E113" s="811">
        <f t="shared" ref="E113:E117" si="9">+F104/$E$61</f>
        <v>0.53073328945968989</v>
      </c>
      <c r="F113" s="857" t="s">
        <v>533</v>
      </c>
    </row>
    <row r="114" spans="1:6" x14ac:dyDescent="0.25">
      <c r="D114" s="857" t="s">
        <v>1630</v>
      </c>
      <c r="E114" s="811">
        <f t="shared" si="9"/>
        <v>4.7850542700988603E-2</v>
      </c>
      <c r="F114" s="857" t="s">
        <v>533</v>
      </c>
    </row>
    <row r="115" spans="1:6" x14ac:dyDescent="0.25">
      <c r="D115" s="857" t="s">
        <v>782</v>
      </c>
      <c r="E115" s="811">
        <f t="shared" si="9"/>
        <v>7.611780813527003E-3</v>
      </c>
      <c r="F115" s="857" t="s">
        <v>533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533</v>
      </c>
    </row>
    <row r="117" spans="1:6" x14ac:dyDescent="0.25">
      <c r="D117" s="857" t="s">
        <v>1633</v>
      </c>
      <c r="E117" s="811">
        <f t="shared" si="9"/>
        <v>3.372991374521029E-2</v>
      </c>
      <c r="F117" s="857" t="s">
        <v>533</v>
      </c>
    </row>
    <row r="119" spans="1:6" x14ac:dyDescent="0.25">
      <c r="C119" s="856" t="s">
        <v>1646</v>
      </c>
      <c r="D119" s="857" t="s">
        <v>1635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7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9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1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4"/>
      <c r="U7" s="953" t="s">
        <v>1574</v>
      </c>
      <c r="V7" s="953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5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24</v>
      </c>
      <c r="F31" s="821" t="s">
        <v>1582</v>
      </c>
    </row>
    <row r="32" spans="1:19" x14ac:dyDescent="0.25">
      <c r="C32" s="856" t="s">
        <v>921</v>
      </c>
      <c r="D32" s="883" t="s">
        <v>1656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833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835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hidden="1" x14ac:dyDescent="0.25">
      <c r="C41" s="896" t="s">
        <v>924</v>
      </c>
      <c r="D41" s="884" t="s">
        <v>1657</v>
      </c>
      <c r="E41" s="885"/>
      <c r="F41" s="885"/>
      <c r="G41" s="886"/>
      <c r="H41" s="886" t="s">
        <v>1581</v>
      </c>
      <c r="I41" s="886" t="s">
        <v>1578</v>
      </c>
      <c r="J41" s="886" t="s">
        <v>577</v>
      </c>
    </row>
    <row r="42" spans="3:10" hidden="1" x14ac:dyDescent="0.25">
      <c r="D42" s="885" t="s">
        <v>831</v>
      </c>
      <c r="E42" s="887">
        <v>0.15</v>
      </c>
      <c r="F42" s="885"/>
      <c r="G42" s="886" t="s">
        <v>1582</v>
      </c>
      <c r="H42" s="886" t="s">
        <v>1589</v>
      </c>
      <c r="I42" s="886" t="s">
        <v>689</v>
      </c>
      <c r="J42" s="886" t="s">
        <v>1590</v>
      </c>
    </row>
    <row r="43" spans="3:10" hidden="1" x14ac:dyDescent="0.25">
      <c r="D43" s="885" t="s">
        <v>833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hidden="1" x14ac:dyDescent="0.25">
      <c r="D44" s="885" t="s">
        <v>835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hidden="1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hidden="1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hidden="1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8" spans="3:10" hidden="1" x14ac:dyDescent="0.25"/>
    <row r="49" spans="3:11" hidden="1" x14ac:dyDescent="0.25">
      <c r="D49" s="851" t="s">
        <v>536</v>
      </c>
    </row>
    <row r="50" spans="3:11" hidden="1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11" hidden="1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11" hidden="1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11" hidden="1" x14ac:dyDescent="0.25">
      <c r="D53" s="840" t="s">
        <v>1593</v>
      </c>
      <c r="E53" s="850">
        <f>+E52</f>
        <v>16.802426854852598</v>
      </c>
      <c r="F53" s="840" t="s">
        <v>1598</v>
      </c>
    </row>
    <row r="54" spans="3:11" hidden="1" x14ac:dyDescent="0.25"/>
    <row r="56" spans="3:11" ht="18.75" x14ac:dyDescent="0.3">
      <c r="D56" s="835" t="s">
        <v>1600</v>
      </c>
    </row>
    <row r="58" spans="3:11" x14ac:dyDescent="0.25">
      <c r="D58" s="851" t="s">
        <v>1639</v>
      </c>
      <c r="H58" s="883" t="s">
        <v>1670</v>
      </c>
      <c r="J58" s="839">
        <f>+J61/J59</f>
        <v>22.376810491959233</v>
      </c>
      <c r="K58" s="883" t="s">
        <v>480</v>
      </c>
    </row>
    <row r="59" spans="3:11" x14ac:dyDescent="0.25">
      <c r="C59" s="856" t="s">
        <v>935</v>
      </c>
      <c r="D59" s="18" t="s">
        <v>1030</v>
      </c>
      <c r="E59" s="12">
        <v>250</v>
      </c>
      <c r="F59" s="365" t="s">
        <v>513</v>
      </c>
      <c r="H59" s="883" t="s">
        <v>1660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3" t="s">
        <v>1660</v>
      </c>
      <c r="J60">
        <v>244</v>
      </c>
      <c r="K60" s="870" t="s">
        <v>513</v>
      </c>
    </row>
    <row r="61" spans="3:11" x14ac:dyDescent="0.25">
      <c r="C61" s="853"/>
      <c r="D61" s="18" t="s">
        <v>1602</v>
      </c>
      <c r="E61" s="275">
        <f>+E59*365*C8/1000</f>
        <v>555.45464279436999</v>
      </c>
      <c r="F61" s="365" t="s">
        <v>59</v>
      </c>
      <c r="H61" s="883" t="s">
        <v>1660</v>
      </c>
      <c r="J61">
        <v>12131</v>
      </c>
      <c r="K61" s="883" t="s">
        <v>1658</v>
      </c>
    </row>
    <row r="62" spans="3:11" x14ac:dyDescent="0.25">
      <c r="C62" s="853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8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70" t="s">
        <v>1665</v>
      </c>
      <c r="D72" s="883" t="s">
        <v>1659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1642</v>
      </c>
      <c r="D73" s="883" t="s">
        <v>1662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1642</v>
      </c>
      <c r="D74" s="883" t="s">
        <v>1663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1642</v>
      </c>
      <c r="D75" s="883" t="s">
        <v>1664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1608</v>
      </c>
      <c r="D76" s="857" t="s">
        <v>1618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1619</v>
      </c>
      <c r="E80" s="812"/>
      <c r="F80" s="821"/>
    </row>
    <row r="82" spans="3:11" x14ac:dyDescent="0.25">
      <c r="C82" s="856" t="s">
        <v>1665</v>
      </c>
      <c r="D82" s="857" t="s">
        <v>1620</v>
      </c>
      <c r="E82" s="807">
        <f>+J93/J59</f>
        <v>1.2443205671721023E-2</v>
      </c>
      <c r="F82" s="857" t="s">
        <v>533</v>
      </c>
      <c r="I82" s="812"/>
    </row>
    <row r="83" spans="3:11" x14ac:dyDescent="0.25">
      <c r="C83" s="856" t="s">
        <v>1661</v>
      </c>
      <c r="D83" s="857" t="s">
        <v>1621</v>
      </c>
      <c r="E83">
        <f>291/J61</f>
        <v>2.3988129585359824E-2</v>
      </c>
      <c r="F83" s="857" t="s">
        <v>533</v>
      </c>
      <c r="I83" s="812"/>
    </row>
    <row r="84" spans="3:11" x14ac:dyDescent="0.25">
      <c r="C84" s="856" t="s">
        <v>1661</v>
      </c>
      <c r="D84" s="857" t="s">
        <v>1622</v>
      </c>
      <c r="E84">
        <f>+((642-(289*68.8%))+43)/J61</f>
        <v>4.0076498227681147E-2</v>
      </c>
      <c r="F84" s="857" t="s">
        <v>533</v>
      </c>
      <c r="I84" s="812"/>
    </row>
    <row r="85" spans="3:11" x14ac:dyDescent="0.25">
      <c r="C85" s="856" t="s">
        <v>1661</v>
      </c>
      <c r="D85" s="857" t="s">
        <v>1623</v>
      </c>
      <c r="E85">
        <f>154/J61</f>
        <v>1.2694748990190421E-2</v>
      </c>
      <c r="F85" s="857" t="s">
        <v>533</v>
      </c>
      <c r="I85" s="897"/>
    </row>
    <row r="86" spans="3:11" x14ac:dyDescent="0.25">
      <c r="C86" s="856" t="s">
        <v>1608</v>
      </c>
      <c r="D86" s="857" t="s">
        <v>1624</v>
      </c>
      <c r="E86">
        <f>+F76/E62</f>
        <v>1.9899180852390157E-3</v>
      </c>
      <c r="F86" s="857" t="s">
        <v>533</v>
      </c>
      <c r="I86" s="812"/>
    </row>
    <row r="87" spans="3:11" x14ac:dyDescent="0.25">
      <c r="E87" s="864">
        <f>+SUM(E82:E86)</f>
        <v>9.1192500560191431E-2</v>
      </c>
      <c r="F87" s="857" t="s">
        <v>533</v>
      </c>
      <c r="H87" s="812"/>
      <c r="I87" s="882"/>
    </row>
    <row r="90" spans="3:11" ht="18.75" x14ac:dyDescent="0.3">
      <c r="D90" s="835" t="s">
        <v>1626</v>
      </c>
    </row>
    <row r="91" spans="3:11" ht="18.75" x14ac:dyDescent="0.3">
      <c r="D91" s="835"/>
    </row>
    <row r="92" spans="3:11" x14ac:dyDescent="0.25">
      <c r="D92" s="883" t="s">
        <v>1666</v>
      </c>
      <c r="E92" s="812">
        <f>289*68.8%</f>
        <v>198.83199999999999</v>
      </c>
      <c r="F92" s="883" t="s">
        <v>1667</v>
      </c>
    </row>
    <row r="93" spans="3:11" x14ac:dyDescent="0.25">
      <c r="D93" s="883" t="s">
        <v>1668</v>
      </c>
      <c r="E93" s="812">
        <f>+E92/J58</f>
        <v>8.8856273806960679</v>
      </c>
      <c r="F93" s="883" t="s">
        <v>59</v>
      </c>
      <c r="H93" s="885" t="s">
        <v>1669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6" t="s">
        <v>1629</v>
      </c>
      <c r="C97" s="856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1627</v>
      </c>
    </row>
    <row r="101" spans="2:13" ht="18.75" x14ac:dyDescent="0.3">
      <c r="D101" s="835"/>
    </row>
    <row r="102" spans="2:13" x14ac:dyDescent="0.25">
      <c r="C102" s="856" t="s">
        <v>935</v>
      </c>
      <c r="D102" s="883" t="s">
        <v>1672</v>
      </c>
      <c r="E102">
        <f>+'4. Refinerys Data'!D32/1000</f>
        <v>222</v>
      </c>
      <c r="F102" s="883" t="s">
        <v>513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935</v>
      </c>
      <c r="D103" s="883" t="s">
        <v>1674</v>
      </c>
      <c r="E103">
        <v>180</v>
      </c>
      <c r="F103" s="883" t="s">
        <v>513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586</v>
      </c>
      <c r="F105" s="865" t="s">
        <v>993</v>
      </c>
      <c r="H105" s="857" t="s">
        <v>1655</v>
      </c>
      <c r="I105" s="883" t="s">
        <v>1673</v>
      </c>
    </row>
    <row r="106" spans="2:13" x14ac:dyDescent="0.25">
      <c r="C106" s="856" t="s">
        <v>935</v>
      </c>
      <c r="D106" s="883" t="s">
        <v>1671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935</v>
      </c>
      <c r="D107" s="857" t="s">
        <v>959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935</v>
      </c>
      <c r="D108" s="857" t="s">
        <v>1020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935</v>
      </c>
      <c r="D109" s="857" t="s">
        <v>1630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935</v>
      </c>
      <c r="D110" s="857" t="s">
        <v>782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1676</v>
      </c>
    </row>
    <row r="111" spans="2:13" x14ac:dyDescent="0.25">
      <c r="C111" s="856" t="s">
        <v>1608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1675</v>
      </c>
      <c r="L111" s="883" t="s">
        <v>22</v>
      </c>
      <c r="M111">
        <v>4.4279999999999999</v>
      </c>
    </row>
    <row r="112" spans="2:13" x14ac:dyDescent="0.25">
      <c r="C112" s="856" t="s">
        <v>1642</v>
      </c>
      <c r="D112" s="857" t="s">
        <v>1633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1026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1632</v>
      </c>
      <c r="J115" s="844"/>
    </row>
    <row r="116" spans="3:10" x14ac:dyDescent="0.25">
      <c r="D116" s="857" t="s">
        <v>959</v>
      </c>
      <c r="E116" s="811">
        <f>+F107/$E$61</f>
        <v>0.20429710445849361</v>
      </c>
      <c r="F116" s="857" t="s">
        <v>533</v>
      </c>
    </row>
    <row r="117" spans="3:10" x14ac:dyDescent="0.25">
      <c r="D117" s="857" t="s">
        <v>1020</v>
      </c>
      <c r="E117" s="811">
        <f t="shared" ref="E117:E120" si="8">+F108/$E$61</f>
        <v>0.22067890175733909</v>
      </c>
      <c r="F117" s="857" t="s">
        <v>533</v>
      </c>
    </row>
    <row r="118" spans="3:10" x14ac:dyDescent="0.25">
      <c r="D118" s="857" t="s">
        <v>1630</v>
      </c>
      <c r="E118" s="811">
        <f t="shared" si="8"/>
        <v>5.5174490472045805E-2</v>
      </c>
      <c r="F118" s="857" t="s">
        <v>533</v>
      </c>
    </row>
    <row r="119" spans="3:10" x14ac:dyDescent="0.25">
      <c r="D119" s="857" t="s">
        <v>782</v>
      </c>
      <c r="E119" s="811">
        <f t="shared" si="8"/>
        <v>0.14572536888045629</v>
      </c>
      <c r="F119" s="857" t="s">
        <v>533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533</v>
      </c>
    </row>
    <row r="121" spans="3:10" x14ac:dyDescent="0.25">
      <c r="D121" s="857" t="s">
        <v>1633</v>
      </c>
      <c r="E121" s="811">
        <f>+F112/$E$61</f>
        <v>2.1301459071799516E-2</v>
      </c>
      <c r="F121" s="857" t="s">
        <v>533</v>
      </c>
    </row>
    <row r="122" spans="3:10" x14ac:dyDescent="0.25">
      <c r="D122" s="857"/>
      <c r="E122" s="811"/>
      <c r="F122" s="857"/>
    </row>
    <row r="124" spans="3:10" x14ac:dyDescent="0.25">
      <c r="C124" s="856" t="s">
        <v>1646</v>
      </c>
      <c r="D124" s="857" t="s">
        <v>1635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3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3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3" t="s">
        <v>1097</v>
      </c>
      <c r="D146" s="883" t="s">
        <v>1100</v>
      </c>
      <c r="E146" s="12" t="s">
        <v>59</v>
      </c>
      <c r="F146" s="328"/>
    </row>
    <row r="147" spans="1:6" x14ac:dyDescent="0.25">
      <c r="A147" s="1"/>
      <c r="B147" s="328"/>
      <c r="C147" s="883" t="s">
        <v>1099</v>
      </c>
      <c r="D147" s="883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3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3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3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3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5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5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9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+E156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+E159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+E158</f>
        <v>LPG-REF2</v>
      </c>
      <c r="E185" s="879">
        <f>E86/(1+SUM($E$82:$E$86))</f>
        <v>1.8236178164874122E-3</v>
      </c>
    </row>
    <row r="186" spans="3:11" x14ac:dyDescent="0.25">
      <c r="D186" t="str">
        <f>+E157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24" t="s">
        <v>967</v>
      </c>
      <c r="M7" s="956"/>
      <c r="N7" s="956"/>
      <c r="O7" s="956"/>
      <c r="P7" s="956"/>
      <c r="Q7" s="956"/>
      <c r="R7" s="956"/>
      <c r="S7" s="956"/>
      <c r="T7" s="956"/>
      <c r="U7" s="9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7" t="s">
        <v>1077</v>
      </c>
      <c r="O9" s="956"/>
      <c r="P9" s="9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958"/>
      <c r="S10" s="92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9"/>
      <c r="P12" s="323"/>
      <c r="R12" s="14"/>
      <c r="S12" s="961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60"/>
      <c r="P13" s="325"/>
      <c r="R13" s="14"/>
      <c r="S13" s="92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24" t="s">
        <v>991</v>
      </c>
      <c r="M28" s="956"/>
      <c r="N28" s="956"/>
      <c r="O28" s="956"/>
      <c r="P28" s="956"/>
      <c r="Q28" s="956"/>
      <c r="R28" s="956"/>
      <c r="S28" s="956"/>
      <c r="T28" s="956"/>
      <c r="U28" s="9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24" t="s">
        <v>1013</v>
      </c>
      <c r="M48" s="956"/>
      <c r="N48" s="956"/>
      <c r="O48" s="956"/>
      <c r="P48" s="956"/>
      <c r="Q48" s="956"/>
      <c r="R48" s="956"/>
      <c r="S48" s="956"/>
      <c r="T48" s="956"/>
      <c r="U48" s="9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24" t="s">
        <v>1027</v>
      </c>
      <c r="M81" s="956"/>
      <c r="N81" s="956"/>
      <c r="O81" s="956"/>
      <c r="P81" s="956"/>
      <c r="Q81" s="956"/>
      <c r="R81" s="956"/>
      <c r="S81" s="956"/>
      <c r="T81" s="956"/>
      <c r="U81" s="9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24" t="s">
        <v>1041</v>
      </c>
      <c r="M104" s="956"/>
      <c r="N104" s="956"/>
      <c r="O104" s="956"/>
      <c r="P104" s="956"/>
      <c r="Q104" s="956"/>
      <c r="R104" s="956"/>
      <c r="S104" s="956"/>
      <c r="T104" s="956"/>
      <c r="U104" s="9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24" t="s">
        <v>1051</v>
      </c>
      <c r="M128" s="956"/>
      <c r="N128" s="956"/>
      <c r="O128" s="956"/>
      <c r="P128" s="956"/>
      <c r="Q128" s="956"/>
      <c r="R128" s="956"/>
      <c r="S128" s="956"/>
      <c r="T128" s="956"/>
      <c r="U128" s="925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24" t="s">
        <v>1073</v>
      </c>
      <c r="M162" s="956"/>
      <c r="N162" s="956"/>
      <c r="O162" s="956"/>
      <c r="P162" s="956"/>
      <c r="Q162" s="956"/>
      <c r="R162" s="956"/>
      <c r="S162" s="956"/>
      <c r="T162" s="956"/>
      <c r="U162" s="9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24" t="s">
        <v>967</v>
      </c>
      <c r="M7" s="956"/>
      <c r="N7" s="956"/>
      <c r="O7" s="956"/>
      <c r="P7" s="956"/>
      <c r="Q7" s="956"/>
      <c r="R7" s="956"/>
      <c r="S7" s="956"/>
      <c r="T7" s="956"/>
      <c r="U7" s="925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7" t="s">
        <v>968</v>
      </c>
      <c r="O9" s="956"/>
      <c r="P9" s="925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958"/>
      <c r="S10" s="923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9"/>
      <c r="P12" s="323"/>
      <c r="R12" s="14"/>
      <c r="S12" s="961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60"/>
      <c r="P13" s="325"/>
      <c r="R13" s="14"/>
      <c r="S13" s="923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24" t="s">
        <v>991</v>
      </c>
      <c r="M28" s="956"/>
      <c r="N28" s="956"/>
      <c r="O28" s="956"/>
      <c r="P28" s="956"/>
      <c r="Q28" s="956"/>
      <c r="R28" s="956"/>
      <c r="S28" s="956"/>
      <c r="T28" s="956"/>
      <c r="U28" s="925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24" t="s">
        <v>1013</v>
      </c>
      <c r="M48" s="956"/>
      <c r="N48" s="956"/>
      <c r="O48" s="956"/>
      <c r="P48" s="956"/>
      <c r="Q48" s="956"/>
      <c r="R48" s="956"/>
      <c r="S48" s="956"/>
      <c r="T48" s="956"/>
      <c r="U48" s="925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24" t="s">
        <v>1027</v>
      </c>
      <c r="M81" s="956"/>
      <c r="N81" s="956"/>
      <c r="O81" s="956"/>
      <c r="P81" s="956"/>
      <c r="Q81" s="956"/>
      <c r="R81" s="956"/>
      <c r="S81" s="956"/>
      <c r="T81" s="956"/>
      <c r="U81" s="925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24" t="s">
        <v>1041</v>
      </c>
      <c r="M104" s="956"/>
      <c r="N104" s="956"/>
      <c r="O104" s="956"/>
      <c r="P104" s="956"/>
      <c r="Q104" s="956"/>
      <c r="R104" s="956"/>
      <c r="S104" s="956"/>
      <c r="T104" s="956"/>
      <c r="U104" s="925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24" t="s">
        <v>1051</v>
      </c>
      <c r="M128" s="956"/>
      <c r="N128" s="956"/>
      <c r="O128" s="956"/>
      <c r="P128" s="956"/>
      <c r="Q128" s="956"/>
      <c r="R128" s="956"/>
      <c r="S128" s="956"/>
      <c r="T128" s="956"/>
      <c r="U128" s="925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24" t="s">
        <v>1073</v>
      </c>
      <c r="M162" s="956"/>
      <c r="N162" s="956"/>
      <c r="O162" s="956"/>
      <c r="P162" s="956"/>
      <c r="Q162" s="956"/>
      <c r="R162" s="956"/>
      <c r="S162" s="956"/>
      <c r="T162" s="956"/>
      <c r="U162" s="925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D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62" t="s">
        <v>1111</v>
      </c>
      <c r="E2" s="963"/>
      <c r="F2" s="963"/>
      <c r="G2" s="963"/>
      <c r="H2" s="964"/>
    </row>
    <row r="3" spans="1:23" x14ac:dyDescent="0.25">
      <c r="D3" s="426"/>
      <c r="E3" s="965" t="s">
        <v>1112</v>
      </c>
      <c r="F3" s="966"/>
      <c r="G3" s="965" t="s">
        <v>1113</v>
      </c>
      <c r="H3" s="966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67" t="s">
        <v>1121</v>
      </c>
      <c r="O11" s="923"/>
      <c r="P11" s="923"/>
      <c r="Q11" s="923"/>
      <c r="R11" s="923"/>
      <c r="S11" s="923"/>
      <c r="T11" s="923"/>
      <c r="U11" s="923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22" t="s">
        <v>7</v>
      </c>
      <c r="H59" s="923"/>
      <c r="J59" s="968" t="s">
        <v>610</v>
      </c>
      <c r="K59" s="923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22" t="s">
        <v>1212</v>
      </c>
      <c r="F103" s="923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10" workbookViewId="0">
      <selection activeCell="H7" sqref="H7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969" t="s">
        <v>1256</v>
      </c>
      <c r="O37" s="920"/>
      <c r="P37" s="920"/>
      <c r="Q37" s="920"/>
      <c r="R37" s="920"/>
      <c r="S37" s="920"/>
      <c r="T37" s="920"/>
      <c r="U37" s="920"/>
      <c r="V37" s="920"/>
      <c r="W37" s="921"/>
      <c r="X37" s="492"/>
      <c r="Y37" s="492"/>
      <c r="Z37" s="492"/>
      <c r="AE37" s="970" t="s">
        <v>1257</v>
      </c>
      <c r="AF37" s="920"/>
      <c r="AG37" s="920"/>
      <c r="AH37" s="920"/>
      <c r="AI37" s="920"/>
      <c r="AJ37" s="920"/>
      <c r="AK37" s="920"/>
      <c r="AL37" s="920"/>
      <c r="AM37" s="920"/>
      <c r="AN37" s="921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69" t="s">
        <v>1256</v>
      </c>
      <c r="O86" s="920"/>
      <c r="P86" s="920"/>
      <c r="Q86" s="920"/>
      <c r="R86" s="920"/>
      <c r="S86" s="920"/>
      <c r="T86" s="920"/>
      <c r="U86" s="920"/>
      <c r="V86" s="920"/>
      <c r="W86" s="921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69" t="s">
        <v>1256</v>
      </c>
      <c r="O115" s="920"/>
      <c r="P115" s="920"/>
      <c r="Q115" s="920"/>
      <c r="R115" s="920"/>
      <c r="S115" s="920"/>
      <c r="T115" s="920"/>
      <c r="U115" s="920"/>
      <c r="V115" s="920"/>
      <c r="W115" s="921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J211" workbookViewId="0">
      <selection activeCell="O230" sqref="O230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20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3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971">
        <v>2019</v>
      </c>
      <c r="AC3" s="920"/>
      <c r="AD3" s="920"/>
      <c r="AE3" s="920"/>
      <c r="AF3" s="921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9">
        <f>+SUM(N5:N27)</f>
        <v>1814.1047397260272</v>
      </c>
      <c r="O28" s="839">
        <f t="shared" ref="O28:P28" si="8">+SUM(O5:O27)</f>
        <v>944.81832876712326</v>
      </c>
      <c r="P28" s="839">
        <f t="shared" si="8"/>
        <v>825.47967123287674</v>
      </c>
      <c r="Y28" s="839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71"/>
      <c r="AB33" s="920"/>
      <c r="AC33" s="920"/>
      <c r="AD33" s="920"/>
      <c r="AE33" s="920"/>
      <c r="AF33" s="920"/>
      <c r="AG33" s="920"/>
      <c r="AH33" s="920"/>
      <c r="AI33" s="920"/>
      <c r="AJ33" s="920"/>
      <c r="AK33" s="920"/>
      <c r="AL33" s="920"/>
      <c r="AM33" s="921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72" t="s">
        <v>1335</v>
      </c>
      <c r="S64" s="920"/>
      <c r="T64" s="920"/>
      <c r="U64" s="920"/>
      <c r="V64" s="921"/>
      <c r="W64" s="973" t="s">
        <v>1336</v>
      </c>
      <c r="X64" s="920"/>
      <c r="Y64" s="920"/>
      <c r="Z64" s="921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974" t="s">
        <v>1341</v>
      </c>
      <c r="AJ65" s="956"/>
      <c r="AK65" s="956"/>
      <c r="AL65" s="956"/>
      <c r="AM65" s="956"/>
      <c r="AN65" s="956"/>
      <c r="AO65" s="956"/>
      <c r="AP65" s="956"/>
      <c r="AQ65" s="956"/>
      <c r="AR65" s="956"/>
      <c r="AS65" s="956"/>
      <c r="AT65" s="956"/>
      <c r="AU65" s="956"/>
      <c r="AV65" s="925"/>
      <c r="AW65" s="974" t="s">
        <v>1342</v>
      </c>
      <c r="AX65" s="956"/>
      <c r="AY65" s="956"/>
      <c r="AZ65" s="956"/>
      <c r="BA65" s="956"/>
      <c r="BB65" s="956"/>
      <c r="BC65" s="956"/>
      <c r="BD65" s="956"/>
      <c r="BE65" s="956"/>
      <c r="BF65" s="956"/>
      <c r="BG65" s="956"/>
      <c r="BH65" s="956"/>
      <c r="BI65" s="956"/>
      <c r="BJ65" s="925"/>
      <c r="BK65" s="974" t="s">
        <v>1343</v>
      </c>
      <c r="BL65" s="956"/>
      <c r="BM65" s="956"/>
      <c r="BN65" s="956"/>
      <c r="BO65" s="956"/>
      <c r="BP65" s="956"/>
      <c r="BQ65" s="956"/>
      <c r="BR65" s="956"/>
      <c r="BS65" s="956"/>
      <c r="BT65" s="956"/>
      <c r="BU65" s="956"/>
      <c r="BV65" s="956"/>
      <c r="BW65" s="956"/>
      <c r="BX65" s="925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72" t="s">
        <v>1335</v>
      </c>
      <c r="S96" s="920"/>
      <c r="T96" s="920"/>
      <c r="U96" s="920"/>
      <c r="V96" s="921"/>
      <c r="W96" s="973" t="s">
        <v>1336</v>
      </c>
      <c r="X96" s="920"/>
      <c r="Y96" s="920"/>
      <c r="Z96" s="921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975" t="s">
        <v>1368</v>
      </c>
      <c r="AJ97" s="956"/>
      <c r="AK97" s="956"/>
      <c r="AL97" s="956"/>
      <c r="AM97" s="956"/>
      <c r="AN97" s="956"/>
      <c r="AO97" s="956"/>
      <c r="AP97" s="956"/>
      <c r="AQ97" s="956"/>
      <c r="AR97" s="956"/>
      <c r="AS97" s="956"/>
      <c r="AT97" s="956"/>
      <c r="AU97" s="956"/>
      <c r="AV97" s="925"/>
      <c r="AW97" s="975" t="s">
        <v>1369</v>
      </c>
      <c r="AX97" s="956"/>
      <c r="AY97" s="956"/>
      <c r="AZ97" s="956"/>
      <c r="BA97" s="956"/>
      <c r="BB97" s="956"/>
      <c r="BC97" s="956"/>
      <c r="BD97" s="956"/>
      <c r="BE97" s="956"/>
      <c r="BF97" s="956"/>
      <c r="BG97" s="956"/>
      <c r="BH97" s="956"/>
      <c r="BI97" s="956"/>
      <c r="BJ97" s="925"/>
      <c r="BK97" s="975" t="s">
        <v>1370</v>
      </c>
      <c r="BL97" s="956"/>
      <c r="BM97" s="956"/>
      <c r="BN97" s="956"/>
      <c r="BO97" s="956"/>
      <c r="BP97" s="956"/>
      <c r="BQ97" s="956"/>
      <c r="BR97" s="956"/>
      <c r="BS97" s="956"/>
      <c r="BT97" s="956"/>
      <c r="BU97" s="956"/>
      <c r="BV97" s="956"/>
      <c r="BW97" s="956"/>
      <c r="BX97" s="925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76" t="s">
        <v>1400</v>
      </c>
      <c r="K116" s="977"/>
      <c r="L116" s="977"/>
      <c r="M116" s="977"/>
      <c r="N116" s="977"/>
      <c r="O116" s="977"/>
      <c r="P116" s="977"/>
      <c r="Q116" s="977"/>
      <c r="R116" s="977"/>
      <c r="S116" s="977"/>
      <c r="T116" s="977"/>
      <c r="U116" s="977"/>
      <c r="V116" s="977"/>
      <c r="W116" s="977"/>
      <c r="X116" s="977"/>
      <c r="Y116" s="977"/>
      <c r="Z116" s="977"/>
      <c r="AA116" s="977"/>
      <c r="AB116" s="977"/>
      <c r="AC116" s="977"/>
      <c r="AD116" s="977"/>
      <c r="AE116" s="977"/>
      <c r="AF116" s="977"/>
      <c r="AG116" s="978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79" t="s">
        <v>1412</v>
      </c>
      <c r="K138" s="977"/>
      <c r="L138" s="977"/>
      <c r="M138" s="977"/>
      <c r="N138" s="977"/>
      <c r="O138" s="977"/>
      <c r="P138" s="977"/>
      <c r="Q138" s="977"/>
      <c r="R138" s="977"/>
      <c r="S138" s="977"/>
      <c r="T138" s="977"/>
      <c r="U138" s="977"/>
      <c r="V138" s="977"/>
      <c r="W138" s="977"/>
      <c r="X138" s="977"/>
      <c r="Y138" s="977"/>
      <c r="Z138" s="977"/>
      <c r="AA138" s="977"/>
      <c r="AB138" s="977"/>
      <c r="AC138" s="977"/>
      <c r="AD138" s="977"/>
      <c r="AE138" s="977"/>
      <c r="AF138" s="977"/>
      <c r="AG138" s="978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5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79" t="s">
        <v>1418</v>
      </c>
      <c r="K152" s="977"/>
      <c r="L152" s="977"/>
      <c r="M152" s="977"/>
      <c r="N152" s="977"/>
      <c r="O152" s="977"/>
      <c r="P152" s="977"/>
      <c r="Q152" s="977"/>
      <c r="R152" s="977"/>
      <c r="S152" s="977"/>
      <c r="T152" s="977"/>
      <c r="U152" s="977"/>
      <c r="V152" s="977"/>
      <c r="W152" s="977"/>
      <c r="X152" s="977"/>
      <c r="Y152" s="977"/>
      <c r="Z152" s="977"/>
      <c r="AA152" s="977"/>
      <c r="AB152" s="977"/>
      <c r="AC152" s="977"/>
      <c r="AD152" s="977"/>
      <c r="AE152" s="977"/>
      <c r="AF152" s="977"/>
      <c r="AG152" s="978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68" t="s">
        <v>1423</v>
      </c>
      <c r="O155" s="923"/>
      <c r="P155" s="968" t="s">
        <v>1423</v>
      </c>
      <c r="Q155" s="923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76" t="s">
        <v>1430</v>
      </c>
      <c r="K169" s="977"/>
      <c r="L169" s="977"/>
      <c r="M169" s="977"/>
      <c r="N169" s="977"/>
      <c r="O169" s="977"/>
      <c r="P169" s="977"/>
      <c r="Q169" s="977"/>
      <c r="R169" s="977"/>
      <c r="S169" s="977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8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58" t="s">
        <v>1431</v>
      </c>
      <c r="K174" s="923"/>
      <c r="L174" s="923"/>
      <c r="M174" s="923"/>
      <c r="N174" s="923"/>
      <c r="O174" s="923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76" t="s">
        <v>1456</v>
      </c>
      <c r="K203" s="977"/>
      <c r="L203" s="977"/>
      <c r="M203" s="977"/>
      <c r="N203" s="977"/>
      <c r="O203" s="977"/>
      <c r="P203" s="977"/>
      <c r="Q203" s="977"/>
      <c r="R203" s="977"/>
      <c r="S203" s="977"/>
      <c r="T203" s="977"/>
      <c r="U203" s="977"/>
      <c r="V203" s="977"/>
      <c r="W203" s="977"/>
      <c r="X203" s="977"/>
      <c r="Y203" s="977"/>
      <c r="Z203" s="977"/>
      <c r="AA203" s="977"/>
      <c r="AB203" s="977"/>
      <c r="AC203" s="977"/>
      <c r="AD203" s="977"/>
      <c r="AE203" s="977"/>
      <c r="AF203" s="977"/>
      <c r="AG203" s="978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S205" s="839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68" t="s">
        <v>1457</v>
      </c>
      <c r="P206" s="923"/>
      <c r="Q206" s="923"/>
      <c r="R206" s="923"/>
      <c r="T206" s="922" t="s">
        <v>1458</v>
      </c>
      <c r="U206" s="923"/>
      <c r="V206" s="923"/>
      <c r="W206" s="923"/>
      <c r="Z206" s="980" t="s">
        <v>1459</v>
      </c>
      <c r="AA206" s="920"/>
      <c r="AB206" s="920"/>
      <c r="AC206" s="921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7">
        <v>0</v>
      </c>
      <c r="R209" s="990">
        <f>22.8/2</f>
        <v>11.4</v>
      </c>
      <c r="S209" s="839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6">
        <v>0</v>
      </c>
      <c r="P210" s="651"/>
      <c r="Q210" s="287">
        <v>48.264281002198075</v>
      </c>
      <c r="R210" s="990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19" t="s">
        <v>1461</v>
      </c>
      <c r="P218" s="920"/>
      <c r="Q218" s="921"/>
      <c r="T218" s="922" t="s">
        <v>1458</v>
      </c>
      <c r="U218" s="923"/>
      <c r="V218" s="923"/>
      <c r="W218" s="923"/>
      <c r="Z218" s="972" t="s">
        <v>1462</v>
      </c>
      <c r="AA218" s="920"/>
      <c r="AB218" s="921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1.4225595684479999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991">
        <v>0</v>
      </c>
      <c r="Q221" s="992">
        <f>20.355624/2</f>
        <v>10.177811999999999</v>
      </c>
      <c r="R221" s="812"/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9">+(O221*24*0.365)*0.0036</f>
        <v>8.5591327795199984E-2</v>
      </c>
      <c r="AA221" s="654">
        <f>+(P222*24*0.365)*0.0036</f>
        <v>0.34236531118079994</v>
      </c>
      <c r="AB221" s="654">
        <f t="shared" si="369"/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O222" s="991">
        <v>0</v>
      </c>
      <c r="P222" s="390">
        <v>10.856332800000001</v>
      </c>
      <c r="Q222" s="992">
        <f>20.355624/2</f>
        <v>10.177811999999999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1">J211</f>
        <v>Putumayo</v>
      </c>
      <c r="K223" s="103" t="str">
        <f t="shared" si="371"/>
        <v>Light Oil</v>
      </c>
      <c r="L223" s="614" t="str">
        <f t="shared" si="371"/>
        <v>CAM4</v>
      </c>
      <c r="M223" s="34" t="str">
        <f t="shared" si="371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2">+(O223*24*0.365)*0.0036</f>
        <v>1.1095172121600003E-2</v>
      </c>
      <c r="AA223" s="654">
        <f t="shared" si="372"/>
        <v>4.4380688486400012E-2</v>
      </c>
      <c r="AB223" s="654">
        <f t="shared" si="372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3">J212</f>
        <v>VMM</v>
      </c>
      <c r="K224" s="103" t="str">
        <f t="shared" si="373"/>
        <v>Medium Oil</v>
      </c>
      <c r="L224" s="614" t="str">
        <f t="shared" si="373"/>
        <v>CAM5</v>
      </c>
      <c r="M224" s="34" t="str">
        <f t="shared" si="373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4">+(O224*24*0.365)*0.0036</f>
        <v>2.8530442598399999E-2</v>
      </c>
      <c r="AA224" s="654">
        <f t="shared" si="374"/>
        <v>0.1141217703936</v>
      </c>
      <c r="AB224" s="654">
        <f t="shared" si="374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5">J213</f>
        <v>VSM</v>
      </c>
      <c r="K225" s="103" t="str">
        <f t="shared" si="375"/>
        <v>Medium Oil</v>
      </c>
      <c r="L225" s="614" t="str">
        <f t="shared" si="375"/>
        <v>CAM6</v>
      </c>
      <c r="M225" s="626" t="str">
        <f t="shared" si="375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6">+(O225*24*0.365)*0.0036</f>
        <v>1.1095172121600003E-2</v>
      </c>
      <c r="AA225" s="654">
        <f t="shared" si="376"/>
        <v>4.4380688486400012E-2</v>
      </c>
      <c r="AB225" s="654">
        <f t="shared" si="376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7">J214</f>
        <v>VIM</v>
      </c>
      <c r="K226" s="103" t="str">
        <f t="shared" si="377"/>
        <v>Doesn't Apply</v>
      </c>
      <c r="L226" s="614" t="str">
        <f t="shared" si="377"/>
        <v>CAM7</v>
      </c>
      <c r="M226" s="626" t="str">
        <f t="shared" si="377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8">+(O226*24*0.365)*0.0036</f>
        <v>3.1700491776000001E-3</v>
      </c>
      <c r="AA226" s="654">
        <f t="shared" si="378"/>
        <v>1.26801967104E-2</v>
      </c>
      <c r="AB226" s="654">
        <f t="shared" si="378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CX31" zoomScale="70" zoomScaleNormal="70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81" t="s">
        <v>1463</v>
      </c>
      <c r="D3" s="923"/>
      <c r="E3" s="923"/>
      <c r="F3" s="923"/>
      <c r="G3" s="923"/>
      <c r="H3" s="923"/>
      <c r="I3" s="657"/>
      <c r="K3" s="116"/>
      <c r="L3" s="981" t="s">
        <v>1464</v>
      </c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658"/>
      <c r="Y3" s="658"/>
      <c r="Z3" s="658"/>
      <c r="AA3" s="658"/>
      <c r="AB3" s="657"/>
      <c r="AC3" s="380"/>
      <c r="AD3" s="116"/>
      <c r="AE3" s="981" t="s">
        <v>1465</v>
      </c>
      <c r="AF3" s="923"/>
      <c r="AG3" s="923"/>
      <c r="AH3" s="923"/>
      <c r="AI3" s="923"/>
      <c r="AJ3" s="923"/>
      <c r="AK3" s="923"/>
      <c r="AL3" s="655"/>
      <c r="AM3" s="1"/>
      <c r="AN3" s="982" t="s">
        <v>1466</v>
      </c>
      <c r="AO3" s="920"/>
      <c r="AP3" s="920"/>
      <c r="AQ3" s="920"/>
      <c r="AR3" s="920"/>
      <c r="AS3" s="920"/>
      <c r="AT3" s="920"/>
      <c r="AU3" s="920"/>
      <c r="AV3" s="920"/>
      <c r="AW3" s="920"/>
      <c r="AX3" s="920"/>
      <c r="AY3" s="920"/>
      <c r="AZ3" s="920"/>
      <c r="BA3" s="920"/>
      <c r="BB3" s="920"/>
      <c r="BC3" s="920"/>
      <c r="BD3" s="920"/>
      <c r="BE3" s="920"/>
      <c r="BF3" s="920"/>
      <c r="BG3" s="920"/>
      <c r="BH3" s="920"/>
      <c r="BI3" s="920"/>
      <c r="BJ3" s="921"/>
      <c r="BK3" s="43"/>
      <c r="BL3" s="116"/>
      <c r="BM3" s="981" t="s">
        <v>1467</v>
      </c>
      <c r="BN3" s="923"/>
      <c r="BO3" s="923"/>
      <c r="BP3" s="923"/>
      <c r="BQ3" s="923"/>
      <c r="BR3" s="923"/>
      <c r="BS3" s="923"/>
      <c r="BT3" s="923"/>
      <c r="BU3" s="658"/>
      <c r="BV3" s="658"/>
      <c r="BW3" s="658"/>
      <c r="BX3" s="655"/>
      <c r="BZ3" s="659"/>
      <c r="CA3" s="981" t="s">
        <v>1468</v>
      </c>
      <c r="CB3" s="923"/>
      <c r="CC3" s="923"/>
      <c r="CD3" s="923"/>
      <c r="CE3" s="923"/>
      <c r="CF3" s="923"/>
      <c r="CG3" s="923"/>
      <c r="CH3" s="923"/>
      <c r="CI3" s="923"/>
      <c r="CJ3" s="923"/>
      <c r="CK3" s="923"/>
      <c r="CL3" s="923"/>
      <c r="CM3" s="923"/>
      <c r="CN3" s="923"/>
      <c r="CO3" s="288"/>
      <c r="CP3" s="305"/>
      <c r="CR3" s="116"/>
      <c r="CS3" s="981" t="s">
        <v>1469</v>
      </c>
      <c r="CT3" s="923"/>
      <c r="CU3" s="923"/>
      <c r="CV3" s="923"/>
      <c r="CW3" s="923"/>
      <c r="CX3" s="923"/>
      <c r="CY3" s="923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1470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84" t="s">
        <v>1471</v>
      </c>
      <c r="M5" s="923"/>
      <c r="N5" s="923"/>
      <c r="O5" s="923"/>
      <c r="P5" s="660"/>
      <c r="Q5" s="984" t="s">
        <v>1472</v>
      </c>
      <c r="R5" s="923"/>
      <c r="S5" s="923"/>
      <c r="T5" s="660"/>
      <c r="U5" s="984" t="s">
        <v>1473</v>
      </c>
      <c r="V5" s="923"/>
      <c r="W5" s="660"/>
      <c r="X5" s="664"/>
      <c r="Y5" s="983" t="s">
        <v>1474</v>
      </c>
      <c r="Z5" s="920"/>
      <c r="AA5" s="921"/>
      <c r="AB5" s="662"/>
      <c r="AC5" s="380"/>
      <c r="AD5" s="661"/>
      <c r="AE5" s="984" t="s">
        <v>1475</v>
      </c>
      <c r="AF5" s="923"/>
      <c r="AG5" s="923"/>
      <c r="AH5" s="660"/>
      <c r="AI5" s="984" t="s">
        <v>1476</v>
      </c>
      <c r="AJ5" s="923"/>
      <c r="AK5" s="923"/>
      <c r="AL5" s="662"/>
      <c r="AM5" s="665"/>
      <c r="AN5" s="984" t="s">
        <v>1477</v>
      </c>
      <c r="AO5" s="923"/>
      <c r="AP5" s="923"/>
      <c r="AQ5" s="923"/>
      <c r="AR5" s="665"/>
      <c r="AS5" s="983" t="s">
        <v>1478</v>
      </c>
      <c r="AT5" s="920"/>
      <c r="AU5" s="920"/>
      <c r="AV5" s="920"/>
      <c r="AW5" s="920"/>
      <c r="AX5" s="920"/>
      <c r="AY5" s="920"/>
      <c r="AZ5" s="921"/>
      <c r="BA5" s="665"/>
      <c r="BB5" s="666" t="s">
        <v>1479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84" t="s">
        <v>1480</v>
      </c>
      <c r="BN5" s="923"/>
      <c r="BO5" s="923"/>
      <c r="BP5" s="660"/>
      <c r="BQ5" s="668" t="s">
        <v>1481</v>
      </c>
      <c r="BR5" s="660"/>
      <c r="BS5" s="663"/>
      <c r="BT5" s="663"/>
      <c r="BU5" s="666" t="s">
        <v>1482</v>
      </c>
      <c r="BV5" s="664"/>
      <c r="BW5" s="664"/>
      <c r="BX5" s="662"/>
      <c r="BY5" s="660"/>
      <c r="BZ5" s="669"/>
      <c r="CA5" s="985" t="s">
        <v>1483</v>
      </c>
      <c r="CB5" s="986"/>
      <c r="CC5" s="986"/>
      <c r="CD5" s="986"/>
      <c r="CE5" s="986"/>
      <c r="CF5" s="986"/>
      <c r="CG5" s="987"/>
      <c r="CH5" s="665"/>
      <c r="CI5" s="984" t="s">
        <v>1484</v>
      </c>
      <c r="CJ5" s="923"/>
      <c r="CK5" s="923"/>
      <c r="CL5" s="923"/>
      <c r="CM5" s="923"/>
      <c r="CN5" s="923"/>
      <c r="CO5" s="923"/>
      <c r="CP5" s="670"/>
      <c r="CQ5" s="660"/>
      <c r="CR5" s="661"/>
      <c r="CS5" s="985" t="s">
        <v>1485</v>
      </c>
      <c r="CT5" s="986"/>
      <c r="CU5" s="986"/>
      <c r="CV5" s="986"/>
      <c r="CW5" s="986"/>
      <c r="CX5" s="986"/>
      <c r="CY5" s="986"/>
      <c r="CZ5" s="987"/>
      <c r="DA5" s="668" t="s">
        <v>1486</v>
      </c>
      <c r="DB5" s="664"/>
      <c r="DC5" s="664"/>
      <c r="DD5" s="983" t="s">
        <v>1487</v>
      </c>
      <c r="DE5" s="920"/>
      <c r="DF5" s="920"/>
      <c r="DG5" s="921"/>
      <c r="DH5" s="662"/>
      <c r="DI5" s="660"/>
      <c r="DJ5" s="661"/>
      <c r="DK5" s="660" t="s">
        <v>1488</v>
      </c>
      <c r="DL5" s="660"/>
      <c r="DM5" s="660"/>
      <c r="DN5" s="660"/>
      <c r="DO5" s="660"/>
      <c r="DP5" s="660" t="s">
        <v>1489</v>
      </c>
      <c r="DQ5" s="660"/>
      <c r="DR5" s="660"/>
      <c r="DS5" s="660"/>
      <c r="DT5" s="660"/>
      <c r="DU5" s="660" t="s">
        <v>1489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R7" s="1"/>
      <c r="AS7" s="381" t="s">
        <v>804</v>
      </c>
      <c r="AT7" s="1"/>
      <c r="AU7" s="1"/>
      <c r="AV7" s="1"/>
      <c r="AW7" s="1"/>
      <c r="AX7" s="381" t="s">
        <v>804</v>
      </c>
      <c r="AY7" s="1"/>
      <c r="AZ7" s="1"/>
      <c r="BA7" s="1"/>
      <c r="BB7" s="381" t="s">
        <v>804</v>
      </c>
      <c r="BC7" s="1"/>
      <c r="BD7" s="1"/>
      <c r="BE7" s="1"/>
      <c r="BF7" s="1"/>
      <c r="BG7" s="381" t="s">
        <v>804</v>
      </c>
      <c r="BH7" s="1"/>
      <c r="BI7" s="1"/>
      <c r="BJ7" s="1"/>
      <c r="BK7" s="43"/>
      <c r="BL7" s="116"/>
      <c r="BM7" s="381" t="s">
        <v>804</v>
      </c>
      <c r="BQ7" s="381" t="s">
        <v>804</v>
      </c>
      <c r="BU7" s="381" t="s">
        <v>804</v>
      </c>
      <c r="BV7" s="381"/>
      <c r="BW7" s="1"/>
      <c r="BX7" s="655"/>
      <c r="BZ7" s="656"/>
      <c r="CA7" s="381" t="s">
        <v>804</v>
      </c>
      <c r="CD7" s="1"/>
      <c r="CE7" s="381" t="s">
        <v>804</v>
      </c>
      <c r="CH7" s="1"/>
      <c r="CI7" s="381" t="s">
        <v>804</v>
      </c>
      <c r="CM7" s="381" t="s">
        <v>804</v>
      </c>
      <c r="CP7" s="305"/>
      <c r="CR7" s="116"/>
      <c r="CS7" s="381" t="s">
        <v>804</v>
      </c>
      <c r="CW7" s="381" t="s">
        <v>804</v>
      </c>
      <c r="CX7" s="381"/>
      <c r="CZ7" s="1"/>
      <c r="DA7" s="381" t="s">
        <v>804</v>
      </c>
      <c r="DE7" s="381" t="s">
        <v>804</v>
      </c>
      <c r="DF7" s="381"/>
      <c r="DH7" s="655"/>
      <c r="DJ7" s="116"/>
      <c r="DK7" s="381" t="s">
        <v>804</v>
      </c>
      <c r="DP7" s="381" t="s">
        <v>804</v>
      </c>
      <c r="DU7" s="381" t="s">
        <v>804</v>
      </c>
    </row>
    <row r="8" spans="1:128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P8" s="678" t="s">
        <v>806</v>
      </c>
      <c r="AQ8" s="679" t="s">
        <v>854</v>
      </c>
      <c r="AR8" s="677"/>
      <c r="AS8" s="371" t="s">
        <v>272</v>
      </c>
      <c r="AT8" s="371" t="s">
        <v>805</v>
      </c>
      <c r="AU8" s="678" t="s">
        <v>806</v>
      </c>
      <c r="AV8" s="679" t="s">
        <v>854</v>
      </c>
      <c r="AW8" s="1"/>
      <c r="AX8" s="371" t="s">
        <v>272</v>
      </c>
      <c r="AY8" s="680" t="s">
        <v>1039</v>
      </c>
      <c r="AZ8" s="680" t="s">
        <v>46</v>
      </c>
      <c r="BA8" s="681"/>
      <c r="BB8" s="682" t="s">
        <v>272</v>
      </c>
      <c r="BC8" s="682" t="s">
        <v>805</v>
      </c>
      <c r="BD8" s="683" t="s">
        <v>806</v>
      </c>
      <c r="BE8" s="684" t="s">
        <v>854</v>
      </c>
      <c r="BF8" s="681"/>
      <c r="BG8" s="682" t="s">
        <v>272</v>
      </c>
      <c r="BH8" s="685" t="s">
        <v>1039</v>
      </c>
      <c r="BI8" s="685" t="s">
        <v>46</v>
      </c>
      <c r="BJ8" s="677"/>
      <c r="BK8" s="43"/>
      <c r="BL8" s="116"/>
      <c r="BM8" s="334" t="s">
        <v>272</v>
      </c>
      <c r="BN8" s="371" t="s">
        <v>46</v>
      </c>
      <c r="BO8" s="680" t="s">
        <v>1039</v>
      </c>
      <c r="BQ8" s="334" t="s">
        <v>272</v>
      </c>
      <c r="BR8" s="678" t="s">
        <v>805</v>
      </c>
      <c r="BS8" s="678" t="s">
        <v>854</v>
      </c>
      <c r="BU8" s="334" t="s">
        <v>272</v>
      </c>
      <c r="BV8" s="678" t="s">
        <v>806</v>
      </c>
      <c r="BW8" s="678" t="s">
        <v>1492</v>
      </c>
      <c r="BX8" s="686"/>
      <c r="BZ8" s="687"/>
      <c r="CA8" s="688" t="s">
        <v>272</v>
      </c>
      <c r="CB8" s="689" t="s">
        <v>805</v>
      </c>
      <c r="CC8" s="688" t="s">
        <v>974</v>
      </c>
      <c r="CD8" s="677"/>
      <c r="CE8" s="690" t="s">
        <v>272</v>
      </c>
      <c r="CF8" s="689" t="s">
        <v>806</v>
      </c>
      <c r="CG8" s="691" t="s">
        <v>854</v>
      </c>
      <c r="CH8" s="677"/>
      <c r="CI8" s="371" t="s">
        <v>272</v>
      </c>
      <c r="CJ8" s="678" t="s">
        <v>805</v>
      </c>
      <c r="CK8" s="371" t="s">
        <v>974</v>
      </c>
      <c r="CM8" s="334" t="s">
        <v>272</v>
      </c>
      <c r="CN8" s="678" t="s">
        <v>806</v>
      </c>
      <c r="CO8" s="372" t="s">
        <v>854</v>
      </c>
      <c r="CP8" s="305"/>
      <c r="CR8" s="116"/>
      <c r="CS8" s="692" t="s">
        <v>272</v>
      </c>
      <c r="CT8" s="683" t="s">
        <v>805</v>
      </c>
      <c r="CU8" s="677"/>
      <c r="CW8" s="692" t="s">
        <v>272</v>
      </c>
      <c r="CX8" s="683" t="s">
        <v>806</v>
      </c>
      <c r="CY8" s="684" t="s">
        <v>854</v>
      </c>
      <c r="CZ8" s="693"/>
      <c r="DA8" s="334" t="s">
        <v>272</v>
      </c>
      <c r="DB8" s="678" t="s">
        <v>805</v>
      </c>
      <c r="DC8" s="677"/>
      <c r="DE8" s="334" t="s">
        <v>272</v>
      </c>
      <c r="DF8" s="678" t="s">
        <v>806</v>
      </c>
      <c r="DG8" s="679" t="s">
        <v>854</v>
      </c>
      <c r="DH8" s="694"/>
      <c r="DJ8" s="116"/>
      <c r="DK8" s="334" t="s">
        <v>272</v>
      </c>
      <c r="DL8" s="678" t="s">
        <v>805</v>
      </c>
      <c r="DM8" s="678" t="s">
        <v>806</v>
      </c>
      <c r="DN8" s="371" t="s">
        <v>854</v>
      </c>
      <c r="DP8" s="334" t="s">
        <v>272</v>
      </c>
      <c r="DQ8" s="678" t="s">
        <v>805</v>
      </c>
      <c r="DR8" s="678" t="s">
        <v>806</v>
      </c>
      <c r="DS8" s="371" t="s">
        <v>854</v>
      </c>
      <c r="DU8" s="334" t="s">
        <v>272</v>
      </c>
      <c r="DV8" s="678" t="s">
        <v>805</v>
      </c>
      <c r="DW8" s="678" t="s">
        <v>806</v>
      </c>
      <c r="DX8" s="371" t="s">
        <v>854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>
        <f t="array" ref="AN9:AN29">+PROCESS!N85:N105</f>
        <v>FTE-FUEL-GAS-CAM1</v>
      </c>
      <c r="AO9" s="12" t="str">
        <f t="array" ref="AO9:AO15">+COMM!D30:D36</f>
        <v>GAS-CAM1</v>
      </c>
      <c r="AP9" s="12" t="str">
        <f t="array" ref="AP9:AP15">+COMM!D100:D106</f>
        <v>FUEL-GAS-CAM1</v>
      </c>
      <c r="AQ9" s="228">
        <v>1</v>
      </c>
      <c r="AR9" s="19"/>
      <c r="AS9" s="702" t="str">
        <f t="array" ref="AS9:AS11">+PROCESS!N107:N109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897</v>
      </c>
      <c r="BA9" s="19"/>
      <c r="BB9" s="19" t="str">
        <f t="array" ref="BB9:BB11">+PROCESS!N134:N136</f>
        <v>AUTO-COL-GAS-CAM1</v>
      </c>
      <c r="BC9" s="19" t="str">
        <f t="array" ref="BC9:BC23">+AT9:AT23</f>
        <v>FUEL-GAS-CAM1</v>
      </c>
      <c r="BD9" s="19" t="str">
        <f>+COMM!D124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897</v>
      </c>
      <c r="BJ9" s="19"/>
      <c r="BK9" s="43"/>
      <c r="BL9" s="116"/>
      <c r="BM9" s="14" t="str" cm="1">
        <f t="array" ref="BM9:BM15">+PROCESS!N54:N60</f>
        <v>PLT-CAM1</v>
      </c>
      <c r="BN9" s="14" t="s">
        <v>897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+PROCESS!N80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+PROCESS!N75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1493</v>
      </c>
      <c r="CU9" s="228"/>
      <c r="CW9" s="214" t="str">
        <f>+(PROCESS!N68)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1493</v>
      </c>
      <c r="DC9" s="228"/>
      <c r="DE9" s="214" t="str">
        <f t="array" ref="DE9:DE15">+PROCESS!N61:N67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+PROCESS!N166:N173</f>
        <v>COMPRA-ELC-CAM1</v>
      </c>
      <c r="DL9" s="12" t="str">
        <f>+'1. EXP_IMP'!$K$66</f>
        <v>ELC-SIN</v>
      </c>
      <c r="DM9" s="11" t="str">
        <f>+AU9</f>
        <v>ELC-CAM1</v>
      </c>
      <c r="DN9" s="292">
        <v>1</v>
      </c>
      <c r="DP9" s="12" t="str">
        <f t="array" ref="DP9:DP14">+PROCESS!N174:N181</f>
        <v>COMPRA-ELC-COLO-CAM1</v>
      </c>
      <c r="DQ9" s="14" t="str">
        <f>+'1. EXP_IMP'!$K$66</f>
        <v>ELC-SIN</v>
      </c>
      <c r="DR9" s="11" t="str">
        <f t="array" ref="DR9:DR14">+COMM!D132:D139</f>
        <v>ELC-O-COL-CAM1</v>
      </c>
      <c r="DS9" s="292">
        <v>1</v>
      </c>
      <c r="DU9" s="12" t="str">
        <f t="array" ref="DU9:DU14">+PROCESS!N158:N165</f>
        <v>COMPRA-ELC-COLG-CAM1</v>
      </c>
      <c r="DV9" s="14" t="str">
        <f>+'1. EXP_IMP'!$K$66</f>
        <v>ELC-SIN</v>
      </c>
      <c r="DW9" s="11" t="str">
        <f t="array" ref="DW9:DW14">+COMM!D140:D147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897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897</v>
      </c>
      <c r="BJ10" s="19"/>
      <c r="BK10" s="43"/>
      <c r="BL10" s="116"/>
      <c r="BM10" s="14" t="str">
        <v>PLT-CAM2</v>
      </c>
      <c r="BN10" s="14" t="s">
        <v>897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1494</v>
      </c>
      <c r="CU10" s="228"/>
      <c r="CW10" s="214" t="str">
        <f>+(PROCESS!N69)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EXP_IMP'!$K$66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EXP_IMP'!$K$66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EXP_IMP'!$K$66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897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897</v>
      </c>
      <c r="BJ11" s="19"/>
      <c r="BK11" s="43"/>
      <c r="BL11" s="116"/>
      <c r="BM11" s="14" t="str">
        <v>PLT-CAM3</v>
      </c>
      <c r="BN11" s="14" t="s">
        <v>897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+PROCESS!N81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+PROCESS!N76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+(PROCESS!N70)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COMPRA-ELC-CAM2</v>
      </c>
      <c r="DL11" s="12" t="str">
        <f>+'1. EXP_IMP'!$K$66</f>
        <v>ELC-SIN</v>
      </c>
      <c r="DM11" s="11" t="str">
        <f>+AU12</f>
        <v>ELC-CAM4</v>
      </c>
      <c r="DN11" s="292">
        <v>1</v>
      </c>
      <c r="DP11" s="12" t="str">
        <v>COMPRA-ELC-COLO-CAM2</v>
      </c>
      <c r="DQ11" s="14" t="str">
        <f>+'1. EXP_IMP'!$K$66</f>
        <v>ELC-SIN</v>
      </c>
      <c r="DR11" s="11" t="str">
        <v>ELC-O-COL-CAM2</v>
      </c>
      <c r="DS11" s="292">
        <v>1</v>
      </c>
      <c r="DU11" s="12" t="str">
        <v>COMPRA-ELC-COLG-CAM2</v>
      </c>
      <c r="DV11" s="14" t="str">
        <f>+'1. EXP_IMP'!$K$66</f>
        <v>ELC-SIN</v>
      </c>
      <c r="DW11" s="11" t="str">
        <v>ELC-O-COL-CAM2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+PROCESS!N122:N133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897</v>
      </c>
      <c r="BA12" s="19"/>
      <c r="BB12" s="19" t="str">
        <f t="array" ref="BB12:BB23">+PROCESS!N146:N157</f>
        <v>AUTO-COL-GAS-CAM4</v>
      </c>
      <c r="BC12" s="19" t="str">
        <v>FUEL-GAS-CAM4</v>
      </c>
      <c r="BD12" s="19" t="str">
        <f>+COMM!D128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897</v>
      </c>
      <c r="BJ12" s="698"/>
      <c r="BK12" s="43"/>
      <c r="BL12" s="116"/>
      <c r="BM12" s="14" t="str">
        <v>PLT-CAM4</v>
      </c>
      <c r="BN12" s="14" t="s">
        <v>897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+(PROCESS!N71)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COMPRA-ELC-CAM3</v>
      </c>
      <c r="DL12" s="12" t="str">
        <f>+'1. EXP_IMP'!$K$66</f>
        <v>ELC-SIN</v>
      </c>
      <c r="DM12" s="11" t="str">
        <f>+AU15</f>
        <v>ELC-CAM5</v>
      </c>
      <c r="DN12" s="292">
        <v>1</v>
      </c>
      <c r="DP12" s="12" t="str">
        <v>COMPRA-ELC-COLO-CAM3</v>
      </c>
      <c r="DQ12" s="14" t="str">
        <f>+'1. EXP_IMP'!$K$66</f>
        <v>ELC-SIN</v>
      </c>
      <c r="DR12" s="11" t="str">
        <v>ELC-O-COL-CAM3</v>
      </c>
      <c r="DS12" s="292">
        <v>1</v>
      </c>
      <c r="DU12" s="12" t="str">
        <v>COMPRA-ELC-COLG-CAM3</v>
      </c>
      <c r="DV12" s="14" t="str">
        <f>+'1. EXP_IMP'!$K$66</f>
        <v>ELC-SIN</v>
      </c>
      <c r="DW12" s="11" t="str">
        <v>ELC-O-COL-CAM3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897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897</v>
      </c>
      <c r="BJ13" s="19"/>
      <c r="BK13" s="43"/>
      <c r="BL13" s="116"/>
      <c r="BM13" s="14" t="str">
        <v>PLT-CAM5</v>
      </c>
      <c r="BN13" s="14" t="s">
        <v>897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+PROCESS!N82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+PROCESS!N77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+(PROCESS!N72)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COMPRA-ELC-CAM4</v>
      </c>
      <c r="DL13" s="12" t="str">
        <f>+'1. EXP_IMP'!$K$66</f>
        <v>ELC-SIN</v>
      </c>
      <c r="DM13" s="11" t="str">
        <f>+AU18</f>
        <v>ELC-CAM6</v>
      </c>
      <c r="DN13" s="292">
        <v>1</v>
      </c>
      <c r="DP13" s="12" t="str">
        <v>COMPRA-ELC-COLO-CAM4</v>
      </c>
      <c r="DQ13" s="14" t="str">
        <f>+'1. EXP_IMP'!$K$66</f>
        <v>ELC-SIN</v>
      </c>
      <c r="DR13" s="11" t="str">
        <v>ELC-O-COL-CAM4</v>
      </c>
      <c r="DS13" s="292">
        <v>1</v>
      </c>
      <c r="DU13" s="12" t="str">
        <v>COMPRA-ELC-COLG-CAM4</v>
      </c>
      <c r="DV13" s="14" t="str">
        <f>+'1. EXP_IMP'!$K$66</f>
        <v>ELC-SIN</v>
      </c>
      <c r="DW13" s="11" t="str">
        <v>ELC-G-COL-CAM4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897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897</v>
      </c>
      <c r="BJ14" s="309"/>
      <c r="BK14" s="43"/>
      <c r="BL14" s="116"/>
      <c r="BM14" s="14" t="str">
        <v>PLT-CAM6</v>
      </c>
      <c r="BN14" s="14" t="s">
        <v>897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ELC-O-COL-CAM2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+(PROCESS!N73)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COMPRA-ELC-CAM5</v>
      </c>
      <c r="DL14" s="12" t="str">
        <f>+'1. EXP_IMP'!$K$66</f>
        <v>ELC-SIN</v>
      </c>
      <c r="DM14" s="11" t="str">
        <f>+AU21</f>
        <v>ELC-CAM7</v>
      </c>
      <c r="DN14" s="292">
        <v>1</v>
      </c>
      <c r="DP14" s="12" t="str">
        <v>COMPRA-ELC-COLO-CAM5</v>
      </c>
      <c r="DQ14" s="14" t="str">
        <f>+'1. EXP_IMP'!$K$66</f>
        <v>ELC-SIN</v>
      </c>
      <c r="DR14" s="11" t="str">
        <v>ELC-O-COL-CAM5</v>
      </c>
      <c r="DS14" s="292">
        <v>1</v>
      </c>
      <c r="DU14" s="12" t="str">
        <v>COMPRA-ELC-COLG-CAM5</v>
      </c>
      <c r="DV14" s="14" t="str">
        <f>+'1. EXP_IMP'!$K$66</f>
        <v>ELC-SIN</v>
      </c>
      <c r="DW14" s="11" t="str">
        <v>ELC-G-COL-CAM5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897</v>
      </c>
      <c r="BA15" s="19"/>
      <c r="BB15" s="19" t="str">
        <v>AUTO-COL-GAS-CAM5</v>
      </c>
      <c r="BC15" s="19" t="str">
        <v>FUEL-GAS-CAM5</v>
      </c>
      <c r="BD15" s="19" t="str">
        <f>+COMM!D129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897</v>
      </c>
      <c r="BJ15" s="19"/>
      <c r="BK15" s="43"/>
      <c r="BL15" s="116"/>
      <c r="BM15" s="14" t="str">
        <v>PLT-CAM7</v>
      </c>
      <c r="BN15" s="14" t="s">
        <v>897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+PROCESS!N83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+PROCESS!N78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+(PROCESS!N74)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+COMM!D114:D120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897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897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ELC-O-COL-CAM4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897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897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+PROCESS!N84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+PROCESS!N79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897</v>
      </c>
      <c r="BA18" s="19"/>
      <c r="BB18" s="19" t="str">
        <v>AUTO-COL-GAS-CAM6</v>
      </c>
      <c r="BC18" s="19" t="str">
        <v>FUEL-GAS-CAM6</v>
      </c>
      <c r="BD18" s="19" t="str">
        <f>+COMM!D130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897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ELC-O-COL-CAM4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480</v>
      </c>
    </row>
    <row r="19" spans="2:127" x14ac:dyDescent="0.25">
      <c r="B19" s="11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897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897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897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897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804</v>
      </c>
      <c r="DP20" s="381" t="s">
        <v>804</v>
      </c>
      <c r="DU20" s="381" t="s">
        <v>804</v>
      </c>
    </row>
    <row r="21" spans="2:127" ht="15.75" customHeight="1" x14ac:dyDescent="0.25">
      <c r="B21" s="11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897</v>
      </c>
      <c r="BA21" s="19"/>
      <c r="BB21" s="19" t="str">
        <v>AUTO-COL-GAS-CAM7</v>
      </c>
      <c r="BC21" s="19" t="str">
        <v>FUEL-GAS-CAM7</v>
      </c>
      <c r="BD21" s="19" t="str">
        <f>+COMM!D131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897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272</v>
      </c>
      <c r="DL21" s="337" t="s">
        <v>806</v>
      </c>
      <c r="DM21" s="337" t="s">
        <v>978</v>
      </c>
      <c r="DP21" s="337" t="s">
        <v>272</v>
      </c>
      <c r="DQ21" s="337" t="s">
        <v>806</v>
      </c>
      <c r="DR21" s="337" t="s">
        <v>978</v>
      </c>
      <c r="DU21" s="337" t="s">
        <v>272</v>
      </c>
      <c r="DV21" s="337" t="s">
        <v>806</v>
      </c>
      <c r="DW21" s="337" t="s">
        <v>978</v>
      </c>
    </row>
    <row r="22" spans="2:127" ht="15.75" customHeight="1" x14ac:dyDescent="0.25">
      <c r="B22" s="11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897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897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804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1496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1496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1496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+COMM!D107:D113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897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897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272</v>
      </c>
      <c r="CN23" s="713" t="s">
        <v>1491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897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897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804</v>
      </c>
      <c r="CZ24" s="1"/>
      <c r="DA24" s="381" t="s">
        <v>804</v>
      </c>
      <c r="DH24" s="655"/>
      <c r="DJ24" s="116"/>
      <c r="DK24" s="12" t="str">
        <f t="shared" si="14"/>
        <v>COMPRA-ELC-CAM2</v>
      </c>
      <c r="DL24" s="12" t="s">
        <v>68</v>
      </c>
      <c r="DM24" s="222">
        <f>+'3. Scope3'!$G$19</f>
        <v>46.111111111111114</v>
      </c>
      <c r="DP24" s="12" t="str">
        <v>COMPRA-ELC-COLO-CAM2</v>
      </c>
      <c r="DQ24" s="12" t="s">
        <v>68</v>
      </c>
      <c r="DR24" s="222">
        <f>+'3. Scope3'!$G$19</f>
        <v>46.111111111111114</v>
      </c>
      <c r="DU24" s="12" t="str">
        <v>COMPRA-ELC-COLG-CAM2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897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897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272</v>
      </c>
      <c r="CT25" s="683" t="s">
        <v>805</v>
      </c>
      <c r="CU25" s="715" t="s">
        <v>974</v>
      </c>
      <c r="CZ25" s="1"/>
      <c r="DA25" s="334" t="s">
        <v>272</v>
      </c>
      <c r="DB25" s="678" t="s">
        <v>805</v>
      </c>
      <c r="DC25" s="371" t="s">
        <v>974</v>
      </c>
      <c r="DH25" s="655"/>
      <c r="DJ25" s="116"/>
      <c r="DK25" s="12" t="str">
        <f t="shared" si="14"/>
        <v>COMPRA-ELC-CAM3</v>
      </c>
      <c r="DL25" s="12" t="s">
        <v>71</v>
      </c>
      <c r="DM25" s="222">
        <f>+'3. Scope3'!$G$19</f>
        <v>46.111111111111114</v>
      </c>
      <c r="DP25" s="12" t="str">
        <v>COMPRA-ELC-COLO-CAM3</v>
      </c>
      <c r="DQ25" s="12" t="s">
        <v>71</v>
      </c>
      <c r="DR25" s="222">
        <f>+'3. Scope3'!$G$19</f>
        <v>46.111111111111114</v>
      </c>
      <c r="DU25" s="12" t="str">
        <v>COMPRA-ELC-COLG-CAM3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0.35951040000000006</v>
      </c>
      <c r="AZ26" s="19" t="s">
        <v>897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0.32096747923199992</v>
      </c>
      <c r="BI26" s="19" t="s">
        <v>897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COMPRA-ELC-CAM4</v>
      </c>
      <c r="DL26" s="12" t="s">
        <v>73</v>
      </c>
      <c r="DM26" s="222">
        <f>+'3. Scope3'!$G$19</f>
        <v>46.111111111111114</v>
      </c>
      <c r="DP26" s="12" t="str">
        <v>COMPRA-ELC-COLO-CAM4</v>
      </c>
      <c r="DQ26" s="12" t="s">
        <v>73</v>
      </c>
      <c r="DR26" s="222">
        <f>+'3. Scope3'!$G$19</f>
        <v>46.111111111111114</v>
      </c>
      <c r="DU26" s="12" t="str">
        <v>COMPRA-ELC-COLG-CAM4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804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897</v>
      </c>
      <c r="BA27" s="1"/>
      <c r="BB27" s="381" t="s">
        <v>804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480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COMPRA-ELC-CAM5</v>
      </c>
      <c r="DL27" s="12" t="s">
        <v>76</v>
      </c>
      <c r="DM27" s="222">
        <f>+'3. Scope3'!$G$19</f>
        <v>46.111111111111114</v>
      </c>
      <c r="DP27" s="12" t="str">
        <v>COMPRA-ELC-COLO-CAM5</v>
      </c>
      <c r="DQ27" s="12" t="s">
        <v>76</v>
      </c>
      <c r="DR27" s="222">
        <f>+'3. Scope3'!$G$19</f>
        <v>46.111111111111114</v>
      </c>
      <c r="DU27" s="12" t="str">
        <v>COMPRA-ELC-COLG-CAM5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272</v>
      </c>
      <c r="AT28" s="371" t="s">
        <v>805</v>
      </c>
      <c r="AU28" s="678" t="s">
        <v>806</v>
      </c>
      <c r="AV28" s="679" t="s">
        <v>854</v>
      </c>
      <c r="AW28" s="1"/>
      <c r="AX28" s="1"/>
      <c r="AY28" s="1"/>
      <c r="AZ28" s="1"/>
      <c r="BA28" s="1"/>
      <c r="BB28" s="682" t="s">
        <v>272</v>
      </c>
      <c r="BC28" s="682" t="s">
        <v>805</v>
      </c>
      <c r="BD28" s="683" t="s">
        <v>806</v>
      </c>
      <c r="BE28" s="684" t="s">
        <v>854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1495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+PROCESS!N110</f>
        <v>AUTO-GAS-CAM2-CAM3</v>
      </c>
      <c r="AT29" s="344" t="str">
        <f>AP10</f>
        <v>FUEL-GAS-CAM2</v>
      </c>
      <c r="AU29" s="344" t="str">
        <f>+COMM!D123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+PROCESS!N137</f>
        <v>AUTO-COL-GAS-CAM2-CAM3</v>
      </c>
      <c r="BC29" s="344" t="str">
        <f t="array" ref="BC29:BC34">+AT29:AT34</f>
        <v>FUEL-GAS-CAM2</v>
      </c>
      <c r="BD29" s="344" t="str">
        <f>+COMM!D125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ELC-O-COL-CAM2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+PROCESS!N106</f>
        <v>FTE-FUEL-LPG-CAM2</v>
      </c>
      <c r="AO30" s="1" t="s">
        <v>22</v>
      </c>
      <c r="AP30" s="1" t="str">
        <f>+COMM!D121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ELC-O-COL-CAM3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+PROCESS!N111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+PROCESS!N138</f>
        <v>AUTO-COL-OIL-CAM2-CAM3</v>
      </c>
      <c r="BC31" s="717" t="str">
        <v>FUEL-OIL-CAM2</v>
      </c>
      <c r="BD31" s="344" t="str">
        <f>+COMM!D125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ELC-G-COL-CAM4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ELC-G-COL-CAM5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1567</v>
      </c>
      <c r="DL32">
        <v>1646</v>
      </c>
      <c r="DM32" t="s">
        <v>523</v>
      </c>
      <c r="DN32">
        <f>+DL32*0.0036</f>
        <v>5.9256000000000002</v>
      </c>
      <c r="DO32" t="s">
        <v>59</v>
      </c>
      <c r="DP32" s="381" t="s">
        <v>804</v>
      </c>
    </row>
    <row r="33" spans="2:121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+PROCESS!N112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+PROCESS!N139</f>
        <v>AUTO-COL-DSL-CAM2-CAM3</v>
      </c>
      <c r="BC33" s="719" t="str">
        <v>FUEL-DSL-CAM2</v>
      </c>
      <c r="BD33" s="344" t="str">
        <f>+COMM!D125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1568</v>
      </c>
      <c r="DL33">
        <v>509</v>
      </c>
      <c r="DM33" t="s">
        <v>523</v>
      </c>
      <c r="DN33">
        <f>+DL33*0.0036</f>
        <v>1.8324</v>
      </c>
      <c r="DO33" t="s">
        <v>59</v>
      </c>
      <c r="DP33" s="334" t="s">
        <v>272</v>
      </c>
      <c r="DQ33" s="334" t="s">
        <v>1039</v>
      </c>
    </row>
    <row r="34" spans="2:121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1569</v>
      </c>
      <c r="DL34" s="812">
        <f>3566038/1000000</f>
        <v>3.5660379999999998</v>
      </c>
      <c r="DM34" t="s">
        <v>523</v>
      </c>
      <c r="DN34" s="811">
        <f>+DL34*0.0036</f>
        <v>1.2837736799999999E-2</v>
      </c>
      <c r="DO34" t="s">
        <v>59</v>
      </c>
      <c r="DP34" s="813" t="str">
        <f>+'1. EXP_IMP'!I66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+PROCESS!N113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523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1570</v>
      </c>
      <c r="DL37">
        <v>725000</v>
      </c>
      <c r="DM37" t="s">
        <v>1573</v>
      </c>
    </row>
    <row r="38" spans="2:121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1571</v>
      </c>
    </row>
    <row r="39" spans="2:121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1572</v>
      </c>
      <c r="DL39">
        <v>168813</v>
      </c>
      <c r="DM39" t="s">
        <v>539</v>
      </c>
    </row>
    <row r="40" spans="2:121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1497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57" t="s">
        <v>1499</v>
      </c>
      <c r="K6" s="956"/>
      <c r="L6" s="925"/>
      <c r="M6" s="730" t="s">
        <v>1500</v>
      </c>
      <c r="N6" s="729"/>
      <c r="O6" s="1"/>
      <c r="P6" s="728"/>
      <c r="Q6" s="1"/>
      <c r="R6" s="957" t="s">
        <v>1501</v>
      </c>
      <c r="S6" s="956"/>
      <c r="T6" s="925"/>
      <c r="U6" s="730" t="s">
        <v>1502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1503</v>
      </c>
      <c r="E7" s="732" t="s">
        <v>1504</v>
      </c>
      <c r="F7" s="733" t="s">
        <v>1500</v>
      </c>
      <c r="G7" s="1"/>
      <c r="H7" s="728"/>
      <c r="I7" s="538"/>
      <c r="J7" s="734" t="s">
        <v>1414</v>
      </c>
      <c r="K7" s="735" t="s">
        <v>1505</v>
      </c>
      <c r="L7" s="736" t="s">
        <v>920</v>
      </c>
      <c r="M7" s="737" t="s">
        <v>920</v>
      </c>
      <c r="N7" s="729"/>
      <c r="O7" s="1"/>
      <c r="P7" s="728"/>
      <c r="Q7" s="538"/>
      <c r="R7" s="734" t="s">
        <v>1414</v>
      </c>
      <c r="S7" s="735" t="s">
        <v>1505</v>
      </c>
      <c r="T7" s="736" t="s">
        <v>920</v>
      </c>
      <c r="U7" s="737" t="s">
        <v>920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1506</v>
      </c>
      <c r="D8" s="739">
        <f>+D9+D10+D11</f>
        <v>38.799999999999997</v>
      </c>
      <c r="E8" s="740"/>
      <c r="F8" s="741"/>
      <c r="G8" s="1"/>
      <c r="H8" s="728"/>
      <c r="I8" s="742" t="s">
        <v>1415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1415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1407</v>
      </c>
      <c r="D9" s="656">
        <v>14.3</v>
      </c>
      <c r="E9" s="655">
        <v>0.74</v>
      </c>
      <c r="F9" s="748">
        <v>0.3</v>
      </c>
      <c r="G9" s="1"/>
      <c r="H9" s="728"/>
      <c r="I9" s="749" t="s">
        <v>1407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1407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1408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1416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1416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1409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1409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1409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1507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1417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1417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1503</v>
      </c>
      <c r="E13" s="762" t="s">
        <v>1504</v>
      </c>
      <c r="F13" s="763" t="s">
        <v>1500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1508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1437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1439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1499</v>
      </c>
      <c r="K16" s="730" t="s">
        <v>1500</v>
      </c>
      <c r="L16" s="1"/>
      <c r="M16" s="1"/>
      <c r="N16" s="729"/>
      <c r="O16" s="1"/>
      <c r="P16" s="728"/>
      <c r="Q16" s="1"/>
      <c r="R16" s="766" t="s">
        <v>1501</v>
      </c>
      <c r="S16" s="730" t="s">
        <v>1500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1509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1510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1510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1503</v>
      </c>
      <c r="E18" s="762" t="s">
        <v>1504</v>
      </c>
      <c r="F18" s="763" t="s">
        <v>1500</v>
      </c>
      <c r="G18" s="1"/>
      <c r="H18" s="728"/>
      <c r="I18" s="749" t="s">
        <v>1511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1511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1512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1513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1513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1473</v>
      </c>
      <c r="D20" s="656">
        <v>0.5</v>
      </c>
      <c r="E20" s="655"/>
      <c r="F20" s="748">
        <v>0.03</v>
      </c>
      <c r="G20" s="1"/>
      <c r="H20" s="728"/>
      <c r="I20" s="752" t="s">
        <v>1514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1514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1515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1516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1517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1518</v>
      </c>
      <c r="D24" s="656">
        <v>11.83</v>
      </c>
      <c r="E24" s="655"/>
      <c r="F24" s="748">
        <v>0.17</v>
      </c>
      <c r="G24" s="1"/>
      <c r="H24" s="728"/>
      <c r="I24" s="1"/>
      <c r="J24" s="62" t="s">
        <v>1499</v>
      </c>
      <c r="K24" s="62" t="s">
        <v>1500</v>
      </c>
      <c r="L24" s="1"/>
      <c r="M24" s="1"/>
      <c r="N24" s="729"/>
      <c r="O24" s="1"/>
      <c r="P24" s="728"/>
      <c r="Q24" s="1"/>
      <c r="R24" s="62" t="s">
        <v>1501</v>
      </c>
      <c r="S24" s="62" t="s">
        <v>1500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1519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1512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1512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1520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1521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1521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1522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1523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1523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1506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1407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1408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1409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1507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88" t="s">
        <v>1525</v>
      </c>
      <c r="J5" s="930"/>
      <c r="K5" s="930"/>
      <c r="L5" s="930"/>
      <c r="M5" s="930"/>
      <c r="N5" s="930"/>
      <c r="O5" s="930"/>
      <c r="P5" s="930"/>
      <c r="Q5" s="930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1526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1533</v>
      </c>
      <c r="J16" s="40" t="s">
        <v>1023</v>
      </c>
      <c r="K16" s="785">
        <v>0.29699999999999999</v>
      </c>
      <c r="L16" s="40" t="s">
        <v>1023</v>
      </c>
      <c r="M16" s="40" t="s">
        <v>1023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1535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88" t="s">
        <v>1548</v>
      </c>
      <c r="J44" s="930"/>
      <c r="K44" s="930"/>
      <c r="L44" s="930"/>
      <c r="M44" s="930"/>
      <c r="N44" s="930"/>
      <c r="O44" s="930"/>
      <c r="P44" s="930"/>
      <c r="Q44" s="99"/>
    </row>
    <row r="45" spans="9:17" ht="15.75" customHeight="1" x14ac:dyDescent="0.25">
      <c r="I45" s="118"/>
      <c r="J45" s="989" t="s">
        <v>1549</v>
      </c>
      <c r="K45" s="930"/>
      <c r="L45" s="989" t="s">
        <v>1550</v>
      </c>
      <c r="M45" s="928"/>
      <c r="N45" s="792"/>
      <c r="O45" s="49" t="s">
        <v>1551</v>
      </c>
      <c r="P45" s="793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4" t="s">
        <v>1552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4" t="s">
        <v>1188</v>
      </c>
      <c r="O47" s="295">
        <f t="shared" si="10"/>
        <v>0.13575628006413681</v>
      </c>
      <c r="P47" s="795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4" t="s">
        <v>1146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4" t="s">
        <v>1171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4" t="s">
        <v>1554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4" t="s">
        <v>1180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8">
        <f>+'5. Data'!AF102</f>
        <v>10.111980967983444</v>
      </c>
      <c r="M52" s="793" t="s">
        <v>1553</v>
      </c>
      <c r="N52" s="792" t="s">
        <v>1555</v>
      </c>
      <c r="O52" s="796" t="s">
        <v>1023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88" t="s">
        <v>1556</v>
      </c>
      <c r="J57" s="930"/>
      <c r="K57" s="930"/>
      <c r="L57" s="930"/>
      <c r="M57" s="930"/>
      <c r="N57" s="930"/>
      <c r="O57" s="930"/>
      <c r="P57" s="930"/>
    </row>
    <row r="58" spans="9:16" ht="15.75" customHeight="1" x14ac:dyDescent="0.25">
      <c r="J58" s="798" t="s">
        <v>1557</v>
      </c>
      <c r="K58" s="798" t="s">
        <v>1558</v>
      </c>
      <c r="L58" s="798" t="s">
        <v>1559</v>
      </c>
      <c r="M58" s="799" t="s">
        <v>1557</v>
      </c>
      <c r="N58" s="798" t="s">
        <v>1558</v>
      </c>
      <c r="O58" s="800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801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2022-12-30T15:54:05Z</dcterms:modified>
</cp:coreProperties>
</file>