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MEN\Documents\GitHub\TIMES-UIS-v1-Nov\SubRES_TMPL\"/>
    </mc:Choice>
  </mc:AlternateContent>
  <xr:revisionPtr revIDLastSave="0" documentId="13_ncr:1_{4A3CD4FD-21B7-42A6-A6C3-660A5C3C81D7}" xr6:coauthVersionLast="47" xr6:coauthVersionMax="47" xr10:uidLastSave="{00000000-0000-0000-0000-000000000000}"/>
  <bookViews>
    <workbookView xWindow="-120" yWindow="-120" windowWidth="20730" windowHeight="11160" activeTab="3" xr2:uid="{FC596A1D-735D-47D8-8E25-30449B5B17D4}"/>
  </bookViews>
  <sheets>
    <sheet name="6. Reservas" sheetId="1" r:id="rId1"/>
    <sheet name="Posibles Gas" sheetId="3" r:id="rId2"/>
    <sheet name="Probables Gas" sheetId="2" r:id="rId3"/>
    <sheet name="Posibles" sheetId="4" r:id="rId4"/>
  </sheets>
  <externalReferences>
    <externalReference r:id="rId5"/>
    <externalReference r:id="rId6"/>
    <externalReference r:id="rId7"/>
  </externalReferences>
  <definedNames>
    <definedName name="_xlnm._FilterDatabase" localSheetId="3" hidden="1">Posibles!$I$59:$V$59</definedName>
    <definedName name="ADDITIVE">[1]Definitions!$C$35</definedName>
    <definedName name="AGRICULT">[1]Definitions!$C$167</definedName>
    <definedName name="ANTCOAL">[1]Definitions!$C$13</definedName>
    <definedName name="AUTOCHP">[1]Definitions!$C$103</definedName>
    <definedName name="AUTOELEC">[1]Definitions!$C$101</definedName>
    <definedName name="AUTOHEAT">[1]Definitions!$C$105</definedName>
    <definedName name="AVBUNK">[1]Definitions!$C$92</definedName>
    <definedName name="AVGAS">[1]Definitions!$C$42</definedName>
    <definedName name="BIODIESEL">[1]Definitions!$C$65</definedName>
    <definedName name="BIOGASES">[1]Definitions!$C$62</definedName>
    <definedName name="BIOGASOL">[1]Definitions!$C$63</definedName>
    <definedName name="BIOJETKERO">[1]Definitions!$C$64</definedName>
    <definedName name="BITCOAL">[1]Definitions!$C$15</definedName>
    <definedName name="BITUMEN">[1]Definitions!$C$51</definedName>
    <definedName name="BKB">[1]Definitions!$C$22</definedName>
    <definedName name="BLFURGS">[1]Definitions!$C$25</definedName>
    <definedName name="CFHeadings">'[1]Conversion factors'!$B$4:$Q$4</definedName>
    <definedName name="CHARCOAL">[1]Definitions!$C$68</definedName>
    <definedName name="CHEMICAL">[1]Definitions!$C$145</definedName>
    <definedName name="COALTAR">[1]Definitions!$C$21</definedName>
    <definedName name="COKCOAL">[1]Definitions!$C$14</definedName>
    <definedName name="COKEOVGS">[1]Definitions!$C$24</definedName>
    <definedName name="COMMPUB">[1]Definitions!$C$166</definedName>
    <definedName name="CONSTRUC">[1]Definitions!$C$154</definedName>
    <definedName name="ConversionFactors">OFFSET('[1]Conversion factors'!$B$5,0,0,100,16)</definedName>
    <definedName name="CountryName">'[1]Main Menu'!$D$10</definedName>
    <definedName name="CRUDEOIL">[1]Definitions!$C$32</definedName>
    <definedName name="DataYear">'[1]Main Menu'!$D$12</definedName>
    <definedName name="DISTLOSS">[1]Definitions!$C$140</definedName>
    <definedName name="DOMESAIR">[1]Definitions!$C$158</definedName>
    <definedName name="DOMESNAV">[1]Definitions!$C$162</definedName>
    <definedName name="DOMSUP">[1]Definitions!$C$94</definedName>
    <definedName name="EBIOGAS">[1]Definitions!$C$128</definedName>
    <definedName name="EBKB">[1]Definitions!$C$130</definedName>
    <definedName name="EBLASTFUR">[1]Definitions!$C$129</definedName>
    <definedName name="ECHARCOAL">[1]Definitions!$C$138</definedName>
    <definedName name="ECOALLIQ">[1]Definitions!$C$132</definedName>
    <definedName name="ECOKEOVS">[1]Definitions!$C$126</definedName>
    <definedName name="EGASWKS">[1]Definitions!$C$127</definedName>
    <definedName name="EGTL">[1]Definitions!$C$134</definedName>
    <definedName name="ELECTR">[1]Definitions!$C$81</definedName>
    <definedName name="ELNG">[1]Definitions!$C$133</definedName>
    <definedName name="ELOUTPUT">[1]Definitions!$C$176</definedName>
    <definedName name="EMINES">[1]Definitions!$C$123</definedName>
    <definedName name="ENONSPEC">[1]Definitions!$C$139</definedName>
    <definedName name="ENUC">[1]Definitions!$C$137</definedName>
    <definedName name="EOILGASEX">[1]Definitions!$C$124</definedName>
    <definedName name="EPATFUEL">[1]Definitions!$C$125</definedName>
    <definedName name="EPOWERPLT">[1]Definitions!$C$135</definedName>
    <definedName name="EPUMPST">[1]Definitions!$C$136</definedName>
    <definedName name="EREFINER">[1]Definitions!$C$131</definedName>
    <definedName name="ETHANE">[1]Definitions!$C$39</definedName>
    <definedName name="EXPORTS">[1]Definitions!$C$90</definedName>
    <definedName name="FID_1">[2]AGR_Fuels!$A$2</definedName>
    <definedName name="FINCONS">[1]Definitions!$C$142</definedName>
    <definedName name="FISHING">[1]Definitions!$C$168</definedName>
    <definedName name="FOODPRO">[1]Definitions!$C$151</definedName>
    <definedName name="GASCOKE">[1]Definitions!$C$20</definedName>
    <definedName name="GASWKSGS">[1]Definitions!$C$23</definedName>
    <definedName name="GEOTHERM">[1]Definitions!$C$72</definedName>
    <definedName name="GWh_to_ktoe">'[1]Conversion factors'!$C$58</definedName>
    <definedName name="HEAT">[1]Definitions!$C$82</definedName>
    <definedName name="HEATNS">[1]Definitions!$C$83</definedName>
    <definedName name="HEATOUT">[1]Definitions!$C$177</definedName>
    <definedName name="HEATPUMP">[1]Definitions!$C$77</definedName>
    <definedName name="HYDRO">[1]Definitions!$C$71</definedName>
    <definedName name="IMPORTS">[1]Definitions!$C$89</definedName>
    <definedName name="INDPROD">[1]Definitions!$C$87</definedName>
    <definedName name="INDWASTE">[1]Definitions!$C$58</definedName>
    <definedName name="INONSPEC">[1]Definitions!$C$156</definedName>
    <definedName name="IRONSTL">[1]Definitions!$C$144</definedName>
    <definedName name="JETGAS">[1]Definitions!$C$43</definedName>
    <definedName name="LangChoice">'[1]Main Menu'!$L$3</definedName>
    <definedName name="LIGNITE">[1]Definitions!$C$17</definedName>
    <definedName name="LPG">[1]Definitions!$C$40</definedName>
    <definedName name="LUBRIC">[1]Definitions!$C$50</definedName>
    <definedName name="MACHINE">[1]Definitions!$C$149</definedName>
    <definedName name="MAINCHP">[1]Definitions!$C$102</definedName>
    <definedName name="MAINELEC">[1]Definitions!$C$100</definedName>
    <definedName name="MAINHEAT">[1]Definitions!$C$104</definedName>
    <definedName name="MANGAS">[1]Definitions!$C$27</definedName>
    <definedName name="MARBUNK">[1]Definitions!$C$91</definedName>
    <definedName name="MINING">[1]Definitions!$C$150</definedName>
    <definedName name="MJ_per_toe">41868</definedName>
    <definedName name="MUNWASTEN">[1]Definitions!$C$60</definedName>
    <definedName name="MUNWASTER">[1]Definitions!$C$59</definedName>
    <definedName name="NAPHTHA">[1]Definitions!$C$48</definedName>
    <definedName name="NATGAS">[1]Definitions!$C$56</definedName>
    <definedName name="NECHEM">[1]Definitions!$C$174</definedName>
    <definedName name="NEINTREN">[1]Definitions!$C$171</definedName>
    <definedName name="NEOTHER">[1]Definitions!$C$173</definedName>
    <definedName name="NETRANS">[1]Definitions!$C$172</definedName>
    <definedName name="NGL">[1]Definitions!$C$33</definedName>
    <definedName name="NONBIODIES">[1]Definitions!$C$46</definedName>
    <definedName name="NONBIOGASO">[1]Definitions!$C$41</definedName>
    <definedName name="NONBIOJETK">[1]Definitions!$C$44</definedName>
    <definedName name="NONCRUDE">[1]Definitions!$C$36</definedName>
    <definedName name="NONENUSE">[1]Definitions!$C$170</definedName>
    <definedName name="NONFERR">[1]Definitions!$C$146</definedName>
    <definedName name="NONMET">[1]Definitions!$C$147</definedName>
    <definedName name="NUCLEAR">[1]Definitions!$C$70</definedName>
    <definedName name="OBIOLIQ">[1]Definitions!$C$66</definedName>
    <definedName name="OGASES">[1]Definitions!$C$26</definedName>
    <definedName name="OILSHALE">[1]Definitions!$C$30</definedName>
    <definedName name="ONONSPEC">[1]Definitions!$C$54</definedName>
    <definedName name="OTHER">[1]Definitions!$C$80</definedName>
    <definedName name="OTHKERO">[1]Definitions!$C$45</definedName>
    <definedName name="OTHNONSPEC">[1]Definitions!$C$169</definedName>
    <definedName name="OVENCOKE">[1]Definitions!$C$19</definedName>
    <definedName name="PAPERPRO">[1]Definitions!$C$152</definedName>
    <definedName name="PARWAX">[1]Definitions!$C$52</definedName>
    <definedName name="PATFUEL">[1]Definitions!$C$18</definedName>
    <definedName name="PEAT">[1]Definitions!$C$28</definedName>
    <definedName name="PEATPROD">[1]Definitions!$C$29</definedName>
    <definedName name="PETCOKE">[1]Definitions!$C$53</definedName>
    <definedName name="PIPELINE">[1]Definitions!$C$161</definedName>
    <definedName name="PRIMSBIO">[1]Definitions!$C$61</definedName>
    <definedName name="RAIL">[1]Definitions!$C$160</definedName>
    <definedName name="RawData">'[1]Data in physical units'!$B$5:$BP$106</definedName>
    <definedName name="RawDataHeadings">'[1]Data in physical units'!$B$4:$BP$4</definedName>
    <definedName name="REFFEEDS">[1]Definitions!$C$34</definedName>
    <definedName name="REFINGAS">[1]Definitions!$C$38</definedName>
    <definedName name="RENEWNS">[1]Definitions!$C$67</definedName>
    <definedName name="RESFUEL">[1]Definitions!$C$47</definedName>
    <definedName name="RESIDENT">[1]Definitions!$C$165</definedName>
    <definedName name="ROAD">[1]Definitions!$C$159</definedName>
    <definedName name="SOLARPV">[1]Definitions!$C$73</definedName>
    <definedName name="SOLARTH">[1]Definitions!$C$74</definedName>
    <definedName name="STATDIFF">[1]Definitions!$C$97</definedName>
    <definedName name="STOCKCHA">[1]Definitions!$C$93</definedName>
    <definedName name="SUBCOAL">[1]Definitions!$C$16</definedName>
    <definedName name="TBKB">[1]Definitions!$C$114</definedName>
    <definedName name="TBLASTFUR">[1]Definitions!$C$112</definedName>
    <definedName name="TBLENDGAS">[1]Definitions!$C$118</definedName>
    <definedName name="TBOILER">[1]Definitions!$C$107</definedName>
    <definedName name="TCHARCOAL">[1]Definitions!$C$119</definedName>
    <definedName name="TCOALLIQ">[1]Definitions!$C$116</definedName>
    <definedName name="TCOKEOVS">[1]Definitions!$C$110</definedName>
    <definedName name="TELE">[1]Definitions!$C$108</definedName>
    <definedName name="TEXTILES">[1]Definitions!$C$155</definedName>
    <definedName name="TGASWKS">[1]Definitions!$C$111</definedName>
    <definedName name="TGTL">[1]Definitions!$C$117</definedName>
    <definedName name="THEAT">[1]Definitions!$C$106</definedName>
    <definedName name="TIDE">[1]Definitions!$C$75</definedName>
    <definedName name="TJ_to_ktoe">'[1]Conversion factors'!$C$56</definedName>
    <definedName name="TNONSPEC">[1]Definitions!$C$120</definedName>
    <definedName name="TOTENGY">[1]Definitions!$C$122</definedName>
    <definedName name="TOTIND">[1]Definitions!$C$143</definedName>
    <definedName name="TOTOTHER">[1]Definitions!$C$164</definedName>
    <definedName name="TOTTRANF">[1]Definitions!$C$99</definedName>
    <definedName name="TOTTRANS">[1]Definitions!$C$157</definedName>
    <definedName name="TPATFUEL">[1]Definitions!$C$109</definedName>
    <definedName name="TPES">[1]Definitions!$C$95</definedName>
    <definedName name="TPETCHEM">[1]Definitions!$C$113</definedName>
    <definedName name="TRANSEQ">[1]Definitions!$C$148</definedName>
    <definedName name="TRANSFER">[1]Definitions!$C$96</definedName>
    <definedName name="TREFINER">[1]Definitions!$C$115</definedName>
    <definedName name="TRNONSPE">[1]Definitions!$C$163</definedName>
    <definedName name="WHITESP">[1]Definitions!$C$49</definedName>
    <definedName name="WIND">[1]Definitions!$C$76</definedName>
    <definedName name="WOODPRO">[1]Definitions!$C$153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62" i="4" l="1"/>
  <c r="J64" i="4"/>
  <c r="J66" i="4"/>
  <c r="J68" i="4"/>
  <c r="J70" i="4"/>
  <c r="J72" i="4"/>
  <c r="J60" i="4"/>
  <c r="L74" i="4"/>
  <c r="C143" i="4"/>
  <c r="C129" i="4"/>
  <c r="C115" i="4"/>
  <c r="C101" i="4"/>
  <c r="C87" i="4"/>
  <c r="C73" i="4"/>
  <c r="C59" i="4"/>
  <c r="C38" i="4"/>
  <c r="C39" i="4"/>
  <c r="C40" i="4"/>
  <c r="C41" i="4"/>
  <c r="C42" i="4"/>
  <c r="C43" i="4"/>
  <c r="C37" i="4"/>
  <c r="L20" i="4" l="1"/>
  <c r="O20" i="4" s="1"/>
  <c r="L17" i="4"/>
  <c r="K17" i="4"/>
  <c r="T14" i="2"/>
  <c r="U14" i="2"/>
  <c r="T15" i="2"/>
  <c r="U15" i="2"/>
  <c r="X15" i="2" s="1"/>
  <c r="T16" i="2"/>
  <c r="W16" i="2" s="1"/>
  <c r="U16" i="2"/>
  <c r="X16" i="2" s="1"/>
  <c r="W15" i="2"/>
  <c r="Y14" i="2"/>
  <c r="L19" i="4"/>
  <c r="L21" i="4" s="1"/>
  <c r="F19" i="4"/>
  <c r="E24" i="4" a="1"/>
  <c r="E24" i="4" s="1"/>
  <c r="D24" i="4" a="1"/>
  <c r="D24" i="4" s="1"/>
  <c r="C24" i="4" a="1"/>
  <c r="C24" i="4" s="1"/>
  <c r="M11" i="4"/>
  <c r="M12" i="4"/>
  <c r="M13" i="4"/>
  <c r="M14" i="4"/>
  <c r="M15" i="4"/>
  <c r="M16" i="4"/>
  <c r="M10" i="4"/>
  <c r="T14" i="3"/>
  <c r="U14" i="3"/>
  <c r="T15" i="3"/>
  <c r="W15" i="3" s="1"/>
  <c r="U15" i="3"/>
  <c r="T16" i="3"/>
  <c r="W16" i="3" s="1"/>
  <c r="Y16" i="3" s="1"/>
  <c r="U16" i="3"/>
  <c r="X16" i="3"/>
  <c r="X15" i="3"/>
  <c r="Y14" i="3"/>
  <c r="N28" i="3"/>
  <c r="M28" i="3"/>
  <c r="L27" i="3"/>
  <c r="L26" i="3"/>
  <c r="K26" i="3" s="1"/>
  <c r="M26" i="3" s="1"/>
  <c r="L25" i="3"/>
  <c r="L22" i="3"/>
  <c r="K22" i="3" s="1"/>
  <c r="M22" i="3" s="1"/>
  <c r="L21" i="3"/>
  <c r="K21" i="3" s="1"/>
  <c r="M21" i="3" s="1"/>
  <c r="V68" i="3"/>
  <c r="W68" i="3" s="1"/>
  <c r="R68" i="3"/>
  <c r="S68" i="3" s="1"/>
  <c r="V67" i="3"/>
  <c r="W67" i="3" s="1"/>
  <c r="R67" i="3"/>
  <c r="S67" i="3" s="1"/>
  <c r="V66" i="3"/>
  <c r="W66" i="3" s="1"/>
  <c r="R66" i="3"/>
  <c r="S66" i="3" s="1"/>
  <c r="V65" i="3"/>
  <c r="W65" i="3" s="1"/>
  <c r="R65" i="3"/>
  <c r="S65" i="3" s="1"/>
  <c r="V64" i="3"/>
  <c r="W64" i="3" s="1"/>
  <c r="R64" i="3"/>
  <c r="S64" i="3" s="1"/>
  <c r="V63" i="3"/>
  <c r="W63" i="3" s="1"/>
  <c r="R63" i="3"/>
  <c r="S63" i="3" s="1"/>
  <c r="W62" i="3"/>
  <c r="V62" i="3"/>
  <c r="R62" i="3"/>
  <c r="S62" i="3" s="1"/>
  <c r="V55" i="3"/>
  <c r="K49" i="3"/>
  <c r="K50" i="3" s="1"/>
  <c r="J49" i="3"/>
  <c r="J50" i="3" s="1"/>
  <c r="I49" i="3"/>
  <c r="I28" i="3"/>
  <c r="K27" i="3"/>
  <c r="M27" i="3" s="1"/>
  <c r="J27" i="3"/>
  <c r="N27" i="3" s="1"/>
  <c r="J26" i="3"/>
  <c r="K25" i="3"/>
  <c r="M25" i="3" s="1"/>
  <c r="J25" i="3"/>
  <c r="N25" i="3" s="1"/>
  <c r="K24" i="3"/>
  <c r="M24" i="3" s="1"/>
  <c r="J24" i="3"/>
  <c r="N24" i="3" s="1"/>
  <c r="K23" i="3"/>
  <c r="M23" i="3" s="1"/>
  <c r="J23" i="3"/>
  <c r="N23" i="3" s="1"/>
  <c r="J22" i="3"/>
  <c r="J21" i="3"/>
  <c r="J28" i="3" s="1"/>
  <c r="C21" i="3"/>
  <c r="Y12" i="3"/>
  <c r="X12" i="3"/>
  <c r="W12" i="3"/>
  <c r="N12" i="3"/>
  <c r="O12" i="3" s="1"/>
  <c r="M12" i="3"/>
  <c r="L12" i="3"/>
  <c r="X11" i="3"/>
  <c r="Y11" i="3" s="1"/>
  <c r="W11" i="3"/>
  <c r="N11" i="3"/>
  <c r="M11" i="3"/>
  <c r="O11" i="3" s="1"/>
  <c r="L11" i="3"/>
  <c r="Y10" i="3"/>
  <c r="O10" i="3"/>
  <c r="J6" i="3"/>
  <c r="J16" i="3" s="1"/>
  <c r="N22" i="2"/>
  <c r="N23" i="2"/>
  <c r="N24" i="2"/>
  <c r="N25" i="2"/>
  <c r="N26" i="2"/>
  <c r="N27" i="2"/>
  <c r="N21" i="2"/>
  <c r="M21" i="2"/>
  <c r="M22" i="2"/>
  <c r="M23" i="2"/>
  <c r="M24" i="2"/>
  <c r="M25" i="2"/>
  <c r="M26" i="2"/>
  <c r="M27" i="2"/>
  <c r="K21" i="2"/>
  <c r="K22" i="2"/>
  <c r="K23" i="2"/>
  <c r="K24" i="2"/>
  <c r="K25" i="2"/>
  <c r="K26" i="2"/>
  <c r="K27" i="2"/>
  <c r="K28" i="2"/>
  <c r="L21" i="2"/>
  <c r="L28" i="2"/>
  <c r="L27" i="2"/>
  <c r="L26" i="2"/>
  <c r="L25" i="2"/>
  <c r="L22" i="2"/>
  <c r="J26" i="2"/>
  <c r="J22" i="2"/>
  <c r="J23" i="2"/>
  <c r="J24" i="2"/>
  <c r="J25" i="2"/>
  <c r="J27" i="2"/>
  <c r="J21" i="2"/>
  <c r="J28" i="2" s="1"/>
  <c r="V68" i="2"/>
  <c r="W68" i="2" s="1"/>
  <c r="V67" i="2"/>
  <c r="W67" i="2" s="1"/>
  <c r="V66" i="2"/>
  <c r="W66" i="2" s="1"/>
  <c r="V65" i="2"/>
  <c r="W65" i="2" s="1"/>
  <c r="V64" i="2"/>
  <c r="W64" i="2" s="1"/>
  <c r="V63" i="2"/>
  <c r="W63" i="2" s="1"/>
  <c r="V62" i="2"/>
  <c r="W62" i="2" s="1"/>
  <c r="J6" i="2"/>
  <c r="J14" i="2" s="1"/>
  <c r="I28" i="2"/>
  <c r="V55" i="2"/>
  <c r="X12" i="2"/>
  <c r="W12" i="2"/>
  <c r="X11" i="2"/>
  <c r="W11" i="2"/>
  <c r="Y11" i="2" s="1"/>
  <c r="Y10" i="2"/>
  <c r="K49" i="2"/>
  <c r="J49" i="2"/>
  <c r="I49" i="2"/>
  <c r="R63" i="2"/>
  <c r="S63" i="2" s="1"/>
  <c r="R64" i="2"/>
  <c r="S64" i="2" s="1"/>
  <c r="R65" i="2"/>
  <c r="S65" i="2" s="1"/>
  <c r="R66" i="2"/>
  <c r="S66" i="2" s="1"/>
  <c r="R67" i="2"/>
  <c r="S67" i="2" s="1"/>
  <c r="R68" i="2"/>
  <c r="S68" i="2" s="1"/>
  <c r="R62" i="2"/>
  <c r="C21" i="2"/>
  <c r="O10" i="2"/>
  <c r="L12" i="2"/>
  <c r="M12" i="2"/>
  <c r="N12" i="2"/>
  <c r="M11" i="2"/>
  <c r="L11" i="2"/>
  <c r="N11" i="2"/>
  <c r="AB22" i="1"/>
  <c r="Y20" i="1"/>
  <c r="Y18" i="1" a="1"/>
  <c r="Y18" i="1" s="1"/>
  <c r="I5" i="1"/>
  <c r="AF27" i="1"/>
  <c r="H7" i="1"/>
  <c r="AE27" i="1"/>
  <c r="AC33" i="1"/>
  <c r="AB33" i="1"/>
  <c r="AC32" i="1"/>
  <c r="AB32" i="1"/>
  <c r="AB27" i="1"/>
  <c r="AC27" i="1"/>
  <c r="AC26" i="1"/>
  <c r="AB26" i="1"/>
  <c r="O10" i="4" l="1"/>
  <c r="F24" i="4" s="1"/>
  <c r="F32" i="4" s="1"/>
  <c r="O14" i="4"/>
  <c r="F28" i="4" s="1"/>
  <c r="O12" i="4"/>
  <c r="F26" i="4" s="1"/>
  <c r="O16" i="4"/>
  <c r="F30" i="4" s="1"/>
  <c r="O13" i="4"/>
  <c r="F27" i="4" s="1"/>
  <c r="O11" i="4"/>
  <c r="F25" i="4" s="1"/>
  <c r="O15" i="4"/>
  <c r="F29" i="4" s="1"/>
  <c r="Y16" i="2"/>
  <c r="Y15" i="2"/>
  <c r="Y15" i="3"/>
  <c r="N26" i="3"/>
  <c r="N22" i="3"/>
  <c r="M16" i="3"/>
  <c r="I14" i="3"/>
  <c r="J15" i="3"/>
  <c r="M15" i="3" s="1"/>
  <c r="N21" i="3"/>
  <c r="L28" i="3"/>
  <c r="K28" i="3" s="1"/>
  <c r="J14" i="3"/>
  <c r="K15" i="3"/>
  <c r="I16" i="3"/>
  <c r="L16" i="3" s="1"/>
  <c r="I15" i="3"/>
  <c r="L15" i="3" s="1"/>
  <c r="K16" i="3"/>
  <c r="K14" i="3"/>
  <c r="J15" i="2"/>
  <c r="M15" i="2" s="1"/>
  <c r="I14" i="2"/>
  <c r="I16" i="2"/>
  <c r="L16" i="2" s="1"/>
  <c r="K14" i="2"/>
  <c r="K16" i="2"/>
  <c r="N16" i="2" s="1"/>
  <c r="Y12" i="2"/>
  <c r="J16" i="2"/>
  <c r="M16" i="2" s="1"/>
  <c r="I15" i="2"/>
  <c r="K15" i="2"/>
  <c r="N15" i="2" s="1"/>
  <c r="S62" i="2"/>
  <c r="K50" i="2"/>
  <c r="J50" i="2"/>
  <c r="O12" i="2"/>
  <c r="O11" i="2"/>
  <c r="Z20" i="1"/>
  <c r="Z19" i="1" s="1"/>
  <c r="AA20" i="1"/>
  <c r="AA19" i="1" s="1"/>
  <c r="AB20" i="1"/>
  <c r="AB19" i="1" s="1"/>
  <c r="Y19" i="1"/>
  <c r="O7" i="1"/>
  <c r="O8" i="1"/>
  <c r="O9" i="1"/>
  <c r="O6" i="1"/>
  <c r="N7" i="1"/>
  <c r="N6" i="1"/>
  <c r="K71" i="1"/>
  <c r="K70" i="1"/>
  <c r="S57" i="1"/>
  <c r="K57" i="1"/>
  <c r="K58" i="1" s="1"/>
  <c r="R30" i="1"/>
  <c r="Q30" i="1"/>
  <c r="P30" i="1"/>
  <c r="O30" i="1"/>
  <c r="N30" i="1"/>
  <c r="M30" i="1"/>
  <c r="L30" i="1"/>
  <c r="K30" i="1"/>
  <c r="R29" i="1"/>
  <c r="Q29" i="1"/>
  <c r="P29" i="1"/>
  <c r="O29" i="1"/>
  <c r="N29" i="1"/>
  <c r="M29" i="1"/>
  <c r="L29" i="1"/>
  <c r="K29" i="1"/>
  <c r="R28" i="1"/>
  <c r="Q28" i="1"/>
  <c r="P28" i="1"/>
  <c r="O28" i="1"/>
  <c r="N28" i="1"/>
  <c r="M28" i="1"/>
  <c r="L28" i="1"/>
  <c r="K28" i="1"/>
  <c r="R27" i="1"/>
  <c r="Q27" i="1"/>
  <c r="P27" i="1"/>
  <c r="O27" i="1"/>
  <c r="N27" i="1"/>
  <c r="M27" i="1"/>
  <c r="L27" i="1"/>
  <c r="K27" i="1"/>
  <c r="R26" i="1"/>
  <c r="Q26" i="1"/>
  <c r="P26" i="1"/>
  <c r="O26" i="1"/>
  <c r="N26" i="1"/>
  <c r="M26" i="1"/>
  <c r="L26" i="1"/>
  <c r="K26" i="1"/>
  <c r="R24" i="1"/>
  <c r="Q24" i="1"/>
  <c r="P24" i="1"/>
  <c r="O24" i="1"/>
  <c r="N24" i="1"/>
  <c r="M24" i="1"/>
  <c r="L24" i="1"/>
  <c r="K24" i="1"/>
  <c r="U23" i="1"/>
  <c r="T23" i="1"/>
  <c r="T26" i="1" s="1"/>
  <c r="U22" i="1"/>
  <c r="U30" i="1" s="1"/>
  <c r="T22" i="1"/>
  <c r="C22" i="1"/>
  <c r="U21" i="1"/>
  <c r="U29" i="1" s="1"/>
  <c r="T21" i="1"/>
  <c r="U20" i="1"/>
  <c r="U28" i="1" s="1"/>
  <c r="T20" i="1"/>
  <c r="U19" i="1"/>
  <c r="U27" i="1" s="1"/>
  <c r="T19" i="1"/>
  <c r="U18" i="1"/>
  <c r="T18" i="1"/>
  <c r="B18" i="1"/>
  <c r="E17" i="1"/>
  <c r="D17" i="1"/>
  <c r="C17" i="1"/>
  <c r="B17" i="1"/>
  <c r="E16" i="1"/>
  <c r="D16" i="1"/>
  <c r="C16" i="1"/>
  <c r="B16" i="1"/>
  <c r="E15" i="1"/>
  <c r="D15" i="1"/>
  <c r="C15" i="1"/>
  <c r="B15" i="1"/>
  <c r="E14" i="1"/>
  <c r="D14" i="1"/>
  <c r="C14" i="1"/>
  <c r="B14" i="1"/>
  <c r="E13" i="1"/>
  <c r="D13" i="1"/>
  <c r="C13" i="1"/>
  <c r="B13" i="1"/>
  <c r="E12" i="1"/>
  <c r="D12" i="1"/>
  <c r="C12" i="1"/>
  <c r="B12" i="1"/>
  <c r="E11" i="1"/>
  <c r="D11" i="1"/>
  <c r="C11" i="1"/>
  <c r="B11" i="1"/>
  <c r="E10" i="1"/>
  <c r="D10" i="1"/>
  <c r="C10" i="1"/>
  <c r="B10" i="1"/>
  <c r="E9" i="1"/>
  <c r="D9" i="1"/>
  <c r="C9" i="1"/>
  <c r="B9" i="1"/>
  <c r="E8" i="1"/>
  <c r="D8" i="1"/>
  <c r="H9" i="1" s="1"/>
  <c r="C8" i="1"/>
  <c r="B8" i="1"/>
  <c r="E7" i="1"/>
  <c r="D7" i="1"/>
  <c r="W68" i="1" s="1"/>
  <c r="C7" i="1"/>
  <c r="B7" i="1"/>
  <c r="E6" i="1"/>
  <c r="D6" i="1"/>
  <c r="C6" i="1"/>
  <c r="E5" i="1"/>
  <c r="E4" i="1"/>
  <c r="D4" i="1"/>
  <c r="R57" i="1" l="1"/>
  <c r="N15" i="3"/>
  <c r="N16" i="3"/>
  <c r="L15" i="2"/>
  <c r="H10" i="1"/>
  <c r="H11" i="1" s="1"/>
  <c r="T27" i="1"/>
  <c r="T29" i="1"/>
  <c r="T30" i="1"/>
  <c r="U24" i="1"/>
  <c r="T24" i="1"/>
  <c r="K75" i="1"/>
  <c r="T28" i="1"/>
  <c r="U26" i="1"/>
  <c r="R58" i="1"/>
  <c r="R54" i="1"/>
  <c r="S54" i="1" s="1"/>
  <c r="X64" i="1"/>
  <c r="Y65" i="1"/>
  <c r="W67" i="1"/>
  <c r="X68" i="1"/>
  <c r="Y64" i="1"/>
  <c r="W66" i="1"/>
  <c r="X67" i="1"/>
  <c r="Y68" i="1"/>
  <c r="W65" i="1"/>
  <c r="X66" i="1"/>
  <c r="Y67" i="1"/>
  <c r="W64" i="1"/>
  <c r="X65" i="1"/>
  <c r="Y66" i="1"/>
  <c r="Y70" i="1" l="1"/>
  <c r="X70" i="1"/>
  <c r="W7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JULIAN</author>
  </authors>
  <commentList>
    <comment ref="M17" authorId="0" shapeId="0" xr:uid="{EBD1C0AD-8BD7-4A41-8B7F-20FBAD453414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file:///C:/Users/JULIAN/Desktop/El+Grupo+Ecopetrol+increment%C3%B3+sus+reservas+probadas+de+hidrocarburos+a+1.727+millones+de+barriles+equivalentes+al+cierre+de+2018.pdf</t>
        </r>
      </text>
    </comment>
    <comment ref="P17" authorId="0" shapeId="0" xr:uid="{525A8863-FA20-4202-A4DA-29B4246886F6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file:///C:/Users/JULIAN/Desktop/El+Grupo+Ecopetrol+increment%C3%B3+sus+reservas+probadas+de+hidrocarburos+a+1,893+millones+de+barriles+equivalentes+al+cierre+de+2019.pdf</t>
        </r>
      </text>
    </comment>
    <comment ref="Q17" authorId="0" shapeId="0" xr:uid="{1F460F06-D733-4D04-9190-26AEE1529BD8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https://www.ecopetrol.com.co/wps/wcm/connect/0daabda9-146f-40f5-acb2-3d817011f671/Info+Relevante+-+Reservas+2020.pdf?MOD=AJPERES&amp;attachment=false&amp;id=1613742611217</t>
        </r>
      </text>
    </comment>
    <comment ref="R17" authorId="0" shapeId="0" xr:uid="{82C88550-FFB6-4154-A07B-8483BA4E9D90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https://www.ecopetrol.com.co/wps/wcm/connect/0daabda9-146f-40f5-acb2-3d817011f671/Info+Relevante+-+Reservas+2020.pdf?MOD=AJPERES&amp;attachment=false&amp;id=1613742611217</t>
        </r>
      </text>
    </comment>
    <comment ref="Z17" authorId="0" shapeId="0" xr:uid="{7A8A23D7-0DF0-4C4F-9259-9462F4C94A21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file:///C:/Users/JULIAN/Desktop/El+Grupo+Ecopetrol+increment%C3%B3+sus+reservas+probadas+de+hidrocarburos+a+1,893+millones+de+barriles+equivalentes+al+cierre+de+2019.pdf</t>
        </r>
      </text>
    </comment>
    <comment ref="AA17" authorId="0" shapeId="0" xr:uid="{740CD038-8CC1-41B7-B809-FD2E6E8AC8AB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https://www.ecopetrol.com.co/wps/wcm/connect/0daabda9-146f-40f5-acb2-3d817011f671/Info+Relevante+-+Reservas+2020.pdf?MOD=AJPERES&amp;attachment=false&amp;id=1613742611217</t>
        </r>
      </text>
    </comment>
    <comment ref="AB17" authorId="0" shapeId="0" xr:uid="{CCCFE97B-E710-40F4-8E19-535E14E5B462}">
      <text>
        <r>
          <rPr>
            <b/>
            <sz val="9"/>
            <color indexed="81"/>
            <rFont val="Tahoma"/>
            <family val="2"/>
          </rPr>
          <t>JULIAN:</t>
        </r>
        <r>
          <rPr>
            <sz val="9"/>
            <color indexed="81"/>
            <rFont val="Tahoma"/>
            <family val="2"/>
          </rPr>
          <t xml:space="preserve">
https://www.ecopetrol.com.co/wps/wcm/connect/0daabda9-146f-40f5-acb2-3d817011f671/Info+Relevante+-+Reservas+2020.pdf?MOD=AJPERES&amp;attachment=false&amp;id=1613742611217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JULIAN</author>
    <author>Maurizio Gargiulo</author>
  </authors>
  <commentList>
    <comment ref="G10" authorId="0" shapeId="0" xr:uid="{42742B9A-4C05-4027-9728-CD8C5AEE16B3}">
      <text>
        <r>
          <rPr>
            <b/>
            <sz val="9"/>
            <color indexed="81"/>
            <rFont val="Tahoma"/>
            <family val="2"/>
          </rPr>
          <t>JULIAN
Valor ficticio, ayuda a que el modelo no produzca todas las reservas en el primer año.
Esto sucede porque es una commodity importante que no tendría ningún costo.</t>
        </r>
      </text>
    </comment>
    <comment ref="D35" authorId="1" shapeId="0" xr:uid="{0A8AD994-3777-423F-8C28-69A5960F3217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D57" authorId="1" shapeId="0" xr:uid="{5339B964-84F1-4604-B6A3-DAD635F6054B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<sst xmlns="http://schemas.openxmlformats.org/spreadsheetml/2006/main" count="540" uniqueCount="185">
  <si>
    <t>Reportes de ECP</t>
  </si>
  <si>
    <t>2014-2019</t>
  </si>
  <si>
    <t>2014-2021</t>
  </si>
  <si>
    <t>RI</t>
  </si>
  <si>
    <t>Revisiones</t>
  </si>
  <si>
    <t>Recobro Mejorado</t>
  </si>
  <si>
    <t>Boe</t>
  </si>
  <si>
    <t>J/bl</t>
  </si>
  <si>
    <t>Extensiones, Descrubrimientos</t>
  </si>
  <si>
    <t>TJ/kbl</t>
  </si>
  <si>
    <t>Compras</t>
  </si>
  <si>
    <t>Pc</t>
  </si>
  <si>
    <t>Producción</t>
  </si>
  <si>
    <t>I/R</t>
  </si>
  <si>
    <t>I/R Revisiones</t>
  </si>
  <si>
    <t>I/R Recobro Mejorado</t>
  </si>
  <si>
    <t>I/R Extensiones</t>
  </si>
  <si>
    <t>I/R Compras</t>
  </si>
  <si>
    <t>TIMES</t>
  </si>
  <si>
    <t>PEN, Bajo</t>
  </si>
  <si>
    <t>PEN, Medio</t>
  </si>
  <si>
    <t>ECP</t>
  </si>
  <si>
    <t>O</t>
  </si>
  <si>
    <t>G</t>
  </si>
  <si>
    <t>Reservas, PJ</t>
  </si>
  <si>
    <t>Reservas, Mboe</t>
  </si>
  <si>
    <t>Abastecimiento Gas natural, 2020, GPC</t>
  </si>
  <si>
    <t>Abastecimiento Gas natural, 2020, PJ</t>
  </si>
  <si>
    <t>Escenario Bajo</t>
  </si>
  <si>
    <t>Escenario Medio</t>
  </si>
  <si>
    <t>Probadas</t>
  </si>
  <si>
    <t>Probables</t>
  </si>
  <si>
    <t>Posibles</t>
  </si>
  <si>
    <t>Reservas probadas</t>
  </si>
  <si>
    <t>LLO</t>
  </si>
  <si>
    <t>Reservas probables</t>
  </si>
  <si>
    <t>VIM</t>
  </si>
  <si>
    <t>Reservas posibles</t>
  </si>
  <si>
    <t>Guajira</t>
  </si>
  <si>
    <t>Yet To Find</t>
  </si>
  <si>
    <t>VMM</t>
  </si>
  <si>
    <t>YNC</t>
  </si>
  <si>
    <t>CO</t>
  </si>
  <si>
    <t>Cusiana</t>
  </si>
  <si>
    <t>Cupiagua</t>
  </si>
  <si>
    <t>Pauto</t>
  </si>
  <si>
    <t>Floreña</t>
  </si>
  <si>
    <t xml:space="preserve">Reservas </t>
  </si>
  <si>
    <t>Colombia, PEN, 2020</t>
  </si>
  <si>
    <t>Modelo</t>
  </si>
  <si>
    <t>Porcentaje que es de gas</t>
  </si>
  <si>
    <t>-</t>
  </si>
  <si>
    <t>ECP, Oil</t>
  </si>
  <si>
    <t>ECP, Gas</t>
  </si>
  <si>
    <t>ECO, T</t>
  </si>
  <si>
    <t>ECP, Oil, ANH</t>
  </si>
  <si>
    <t>66% del pais</t>
  </si>
  <si>
    <t>ECP, GAS, ANH</t>
  </si>
  <si>
    <t>58,2% del pais</t>
  </si>
  <si>
    <t>ANH P1</t>
  </si>
  <si>
    <t>ANH P2</t>
  </si>
  <si>
    <t>ANH P3</t>
  </si>
  <si>
    <t>Mpc</t>
  </si>
  <si>
    <t>PJ</t>
  </si>
  <si>
    <t>Gpc</t>
  </si>
  <si>
    <t>Reservas</t>
  </si>
  <si>
    <t>~FI_T</t>
  </si>
  <si>
    <t>TechName</t>
  </si>
  <si>
    <t>Comm-OUT</t>
  </si>
  <si>
    <t>LimType</t>
  </si>
  <si>
    <t>CUM</t>
  </si>
  <si>
    <t>COST</t>
  </si>
  <si>
    <t>EFF</t>
  </si>
  <si>
    <t>UP</t>
  </si>
  <si>
    <t>PROMEDIO</t>
  </si>
  <si>
    <t>PCI</t>
  </si>
  <si>
    <t>F.E. CO2eq</t>
  </si>
  <si>
    <t>kt/PJ</t>
  </si>
  <si>
    <t>Energético</t>
  </si>
  <si>
    <t>TJ/kbl*</t>
  </si>
  <si>
    <t>t/TJ</t>
  </si>
  <si>
    <t>GAS</t>
  </si>
  <si>
    <t>Gas Natural</t>
  </si>
  <si>
    <t>LOIL</t>
  </si>
  <si>
    <t>Petróleo liviano</t>
  </si>
  <si>
    <t>MOIL</t>
  </si>
  <si>
    <t>Petróleo mediano</t>
  </si>
  <si>
    <t>HOIL</t>
  </si>
  <si>
    <t>Petróleo pesado</t>
  </si>
  <si>
    <t>GSL</t>
  </si>
  <si>
    <t>Gasolina antes de blending</t>
  </si>
  <si>
    <t>DSL</t>
  </si>
  <si>
    <t>Diesel antes de blending</t>
  </si>
  <si>
    <t>KER</t>
  </si>
  <si>
    <t>Keroseno-Jet</t>
  </si>
  <si>
    <t>LPG</t>
  </si>
  <si>
    <t>Gas licuado de Petróleo</t>
  </si>
  <si>
    <t>HFO</t>
  </si>
  <si>
    <t>Fuel Oil (Combustoleo</t>
  </si>
  <si>
    <t>AVG</t>
  </si>
  <si>
    <t>Gasolina de aviación</t>
  </si>
  <si>
    <t>RFG</t>
  </si>
  <si>
    <t>Refinery Gas</t>
  </si>
  <si>
    <t>*Para todos, menos gas natural, las unidades son TJ/Mpc; PJ/kpc</t>
  </si>
  <si>
    <t>GU - Gas</t>
  </si>
  <si>
    <t>LLO - Ligth</t>
  </si>
  <si>
    <t>LLO - Heavy</t>
  </si>
  <si>
    <t>PU - Ligth</t>
  </si>
  <si>
    <t>VMM - Medium</t>
  </si>
  <si>
    <t>VSM - Medium</t>
  </si>
  <si>
    <t>VIM - GAS</t>
  </si>
  <si>
    <t>Type of Oil producing</t>
  </si>
  <si>
    <r>
      <t>R</t>
    </r>
    <r>
      <rPr>
        <b/>
        <vertAlign val="subscript"/>
        <sz val="14"/>
        <color theme="1"/>
        <rFont val="Calibri"/>
        <family val="2"/>
        <scheme val="minor"/>
      </rPr>
      <t>oil</t>
    </r>
  </si>
  <si>
    <r>
      <t>R</t>
    </r>
    <r>
      <rPr>
        <b/>
        <vertAlign val="subscript"/>
        <sz val="14"/>
        <color theme="1"/>
        <rFont val="Calibri"/>
        <family val="2"/>
        <scheme val="minor"/>
      </rPr>
      <t>gas</t>
    </r>
  </si>
  <si>
    <t>Roil</t>
  </si>
  <si>
    <t>Rgas</t>
  </si>
  <si>
    <t>Rtotales</t>
  </si>
  <si>
    <t>Reservas de Gas Natural de Colombia por cuenca, 2018 ANH</t>
  </si>
  <si>
    <t>VSM</t>
  </si>
  <si>
    <t>PU</t>
  </si>
  <si>
    <t>Sinu San Jacinto</t>
  </si>
  <si>
    <t>Catatumbo</t>
  </si>
  <si>
    <t>Cesar Rancheria</t>
  </si>
  <si>
    <t>Total, 2018</t>
  </si>
  <si>
    <t>GOR</t>
  </si>
  <si>
    <t>ECOPETROL</t>
  </si>
  <si>
    <t xml:space="preserve">ECOPETROL </t>
  </si>
  <si>
    <t>Reservas de Gas Natural de COLOMBIA</t>
  </si>
  <si>
    <t>Reservas de Gas Natural DE COLOMBIA</t>
  </si>
  <si>
    <t>COL</t>
  </si>
  <si>
    <t>GPC</t>
  </si>
  <si>
    <t>Probabl GAS</t>
  </si>
  <si>
    <t>P2, gas</t>
  </si>
  <si>
    <t>Caso base</t>
  </si>
  <si>
    <t>MIN-CAM2</t>
  </si>
  <si>
    <t>R-CAM2</t>
  </si>
  <si>
    <t>MIN-CAM3</t>
  </si>
  <si>
    <t>R-CAM3</t>
  </si>
  <si>
    <t>MIN-CAM4</t>
  </si>
  <si>
    <t>R-CAM4</t>
  </si>
  <si>
    <t>MIN-CAM5</t>
  </si>
  <si>
    <t>R-CAM5</t>
  </si>
  <si>
    <t>MIN-CAM6</t>
  </si>
  <si>
    <t>R-CAM6</t>
  </si>
  <si>
    <t>MIN-CAM7</t>
  </si>
  <si>
    <t>R-CAM7</t>
  </si>
  <si>
    <t>MIN-CAM1</t>
  </si>
  <si>
    <t>R-CAM1</t>
  </si>
  <si>
    <t>Adicionaré</t>
  </si>
  <si>
    <t>Gas</t>
  </si>
  <si>
    <t>Petróleo</t>
  </si>
  <si>
    <t>Total</t>
  </si>
  <si>
    <t>Probables Oil</t>
  </si>
  <si>
    <t>Adicion</t>
  </si>
  <si>
    <t>Incrementa</t>
  </si>
  <si>
    <t>~FI_Process</t>
  </si>
  <si>
    <t>Sets</t>
  </si>
  <si>
    <t>TechDesc</t>
  </si>
  <si>
    <t>Tact</t>
  </si>
  <si>
    <t>Tcap</t>
  </si>
  <si>
    <t>MIN-P2-CAM2</t>
  </si>
  <si>
    <t>MIN-P2-CAM1</t>
  </si>
  <si>
    <t>MIN-P2-CAM3</t>
  </si>
  <si>
    <t>MIN-P2-CAM4</t>
  </si>
  <si>
    <t>MIN-P2-CAM5</t>
  </si>
  <si>
    <t>MIN-P2-CAM6</t>
  </si>
  <si>
    <t>MIN-P2-CAM7</t>
  </si>
  <si>
    <t>MIN</t>
  </si>
  <si>
    <t>Reservas Probables del CAM1</t>
  </si>
  <si>
    <t>Reservas Probables del CAM2</t>
  </si>
  <si>
    <t>Reservas Probables del CAM3</t>
  </si>
  <si>
    <t>Reservas Probables del CAM4</t>
  </si>
  <si>
    <t>Reservas Probables del CAM5</t>
  </si>
  <si>
    <t>Reservas Probables del CAM6</t>
  </si>
  <si>
    <t>Reservas Probables del CAM7</t>
  </si>
  <si>
    <t>Pja</t>
  </si>
  <si>
    <t>ACT_BND</t>
  </si>
  <si>
    <t>Attribute</t>
  </si>
  <si>
    <t>Year</t>
  </si>
  <si>
    <t>Table Name:</t>
  </si>
  <si>
    <t>Unsaved_12815</t>
  </si>
  <si>
    <t>Process</t>
  </si>
  <si>
    <t>Scenario</t>
  </si>
  <si>
    <t>reservas_aumentoprod</t>
  </si>
  <si>
    <t>colectores_sin_50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</si>
</sst>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E+00"/>
    <numFmt numFmtId="166" formatCode="_-* #,##0.0_-;\-* #,##0.0_-;_-* &quot;-&quot;??_-;_-@_-"/>
    <numFmt numFmtId="167" formatCode="_-* #,##0_-;\-* #,##0_-;_-* &quot;-&quot;??_-;_-@_-"/>
    <numFmt numFmtId="168" formatCode="0.000000"/>
    <numFmt numFmtId="169" formatCode="\Te\x\t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1"/>
      <color rgb="FF0000FF"/>
      <name val="Calibri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bscript"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indexed="12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10"/>
      <name val="Courier"/>
      <family val="3"/>
    </font>
    <font>
      <sz val="11"/>
      <color indexed="8"/>
      <name val="Calibri"/>
      <family val="2"/>
    </font>
    <font>
      <b/>
      <sz val="11"/>
      <color theme="5" tint="-0.2499465926084170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9C65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indexed="4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0" borderId="0"/>
    <xf numFmtId="0" fontId="11" fillId="0" borderId="0"/>
    <xf numFmtId="1" fontId="26" fillId="0" borderId="0" applyNumberFormat="0" applyAlignment="0" applyProtection="0">
      <alignment horizontal="center"/>
    </xf>
    <xf numFmtId="0" fontId="6" fillId="0" borderId="16" applyNumberFormat="0" applyFill="0" applyAlignment="0" applyProtection="0"/>
    <xf numFmtId="43" fontId="1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11" fillId="0" borderId="0" applyFont="0" applyFill="0" applyBorder="0" applyAlignment="0" applyProtection="0"/>
    <xf numFmtId="0" fontId="27" fillId="0" borderId="0" applyNumberFormat="0" applyFill="0" applyBorder="0" applyAlignment="0" applyProtection="0">
      <alignment vertical="top"/>
      <protection locked="0"/>
    </xf>
    <xf numFmtId="0" fontId="28" fillId="4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" fillId="0" borderId="0"/>
    <xf numFmtId="0" fontId="11" fillId="0" borderId="0"/>
    <xf numFmtId="0" fontId="11" fillId="0" borderId="0"/>
    <xf numFmtId="0" fontId="1" fillId="0" borderId="0"/>
    <xf numFmtId="0" fontId="11" fillId="0" borderId="0"/>
    <xf numFmtId="0" fontId="24" fillId="0" borderId="0"/>
    <xf numFmtId="0" fontId="11" fillId="5" borderId="17" applyNumberFormat="0" applyFont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0" borderId="0"/>
  </cellStyleXfs>
  <cellXfs count="11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2" fontId="0" fillId="0" borderId="2" xfId="0" applyNumberFormat="1" applyBorder="1"/>
    <xf numFmtId="2" fontId="0" fillId="0" borderId="3" xfId="0" applyNumberFormat="1" applyBorder="1"/>
    <xf numFmtId="0" fontId="0" fillId="0" borderId="4" xfId="0" applyBorder="1"/>
    <xf numFmtId="2" fontId="0" fillId="0" borderId="0" xfId="0" applyNumberFormat="1"/>
    <xf numFmtId="2" fontId="0" fillId="0" borderId="5" xfId="0" applyNumberFormat="1" applyBorder="1"/>
    <xf numFmtId="0" fontId="0" fillId="0" borderId="6" xfId="0" applyBorder="1"/>
    <xf numFmtId="2" fontId="0" fillId="0" borderId="7" xfId="0" applyNumberFormat="1" applyBorder="1"/>
    <xf numFmtId="2" fontId="0" fillId="0" borderId="8" xfId="0" applyNumberFormat="1" applyBorder="1"/>
    <xf numFmtId="164" fontId="0" fillId="0" borderId="0" xfId="0" applyNumberFormat="1"/>
    <xf numFmtId="0" fontId="2" fillId="0" borderId="0" xfId="0" applyFont="1"/>
    <xf numFmtId="0" fontId="3" fillId="0" borderId="0" xfId="0" applyFont="1"/>
    <xf numFmtId="0" fontId="0" fillId="2" borderId="0" xfId="0" applyFill="1"/>
    <xf numFmtId="165" fontId="0" fillId="0" borderId="0" xfId="0" applyNumberFormat="1"/>
    <xf numFmtId="9" fontId="0" fillId="0" borderId="0" xfId="2" applyFont="1"/>
    <xf numFmtId="9" fontId="0" fillId="0" borderId="0" xfId="2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 vertical="center"/>
    </xf>
    <xf numFmtId="0" fontId="0" fillId="3" borderId="0" xfId="0" applyFill="1"/>
    <xf numFmtId="0" fontId="0" fillId="0" borderId="7" xfId="0" applyBorder="1"/>
    <xf numFmtId="0" fontId="0" fillId="0" borderId="3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9" fontId="0" fillId="0" borderId="14" xfId="2" applyFont="1" applyBorder="1" applyAlignment="1">
      <alignment horizontal="center" vertical="center"/>
    </xf>
    <xf numFmtId="9" fontId="0" fillId="0" borderId="15" xfId="2" applyFont="1" applyBorder="1" applyAlignment="1">
      <alignment horizontal="center" vertical="center"/>
    </xf>
    <xf numFmtId="1" fontId="0" fillId="0" borderId="0" xfId="0" applyNumberFormat="1"/>
    <xf numFmtId="166" fontId="0" fillId="0" borderId="0" xfId="1" applyNumberFormat="1" applyFont="1" applyAlignment="1">
      <alignment horizontal="center"/>
    </xf>
    <xf numFmtId="9" fontId="0" fillId="0" borderId="0" xfId="0" applyNumberFormat="1"/>
    <xf numFmtId="10" fontId="0" fillId="0" borderId="0" xfId="0" applyNumberFormat="1"/>
    <xf numFmtId="0" fontId="2" fillId="0" borderId="2" xfId="0" applyFont="1" applyBorder="1"/>
    <xf numFmtId="0" fontId="2" fillId="0" borderId="3" xfId="0" applyFont="1" applyBorder="1"/>
    <xf numFmtId="1" fontId="0" fillId="0" borderId="5" xfId="0" applyNumberFormat="1" applyBorder="1"/>
    <xf numFmtId="1" fontId="0" fillId="0" borderId="7" xfId="0" applyNumberFormat="1" applyBorder="1"/>
    <xf numFmtId="1" fontId="0" fillId="0" borderId="8" xfId="0" applyNumberFormat="1" applyBorder="1"/>
    <xf numFmtId="0" fontId="0" fillId="0" borderId="2" xfId="0" applyBorder="1"/>
    <xf numFmtId="167" fontId="0" fillId="0" borderId="0" xfId="1" applyNumberFormat="1" applyFont="1"/>
    <xf numFmtId="0" fontId="9" fillId="0" borderId="0" xfId="0" applyFont="1"/>
    <xf numFmtId="0" fontId="10" fillId="0" borderId="0" xfId="0" applyFont="1" applyAlignment="1">
      <alignment horizontal="center" vertical="center"/>
    </xf>
    <xf numFmtId="0" fontId="12" fillId="2" borderId="10" xfId="3" applyFont="1" applyFill="1" applyBorder="1" applyAlignment="1">
      <alignment horizontal="center" vertical="center"/>
    </xf>
    <xf numFmtId="0" fontId="12" fillId="6" borderId="11" xfId="3" applyFont="1" applyFill="1" applyBorder="1" applyAlignment="1">
      <alignment horizontal="left"/>
    </xf>
    <xf numFmtId="168" fontId="13" fillId="7" borderId="0" xfId="3" applyNumberFormat="1" applyFont="1" applyFill="1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9" fontId="0" fillId="0" borderId="4" xfId="2" applyFont="1" applyBorder="1"/>
    <xf numFmtId="9" fontId="0" fillId="0" borderId="6" xfId="2" applyFont="1" applyBorder="1"/>
    <xf numFmtId="0" fontId="0" fillId="0" borderId="5" xfId="0" applyBorder="1"/>
    <xf numFmtId="0" fontId="0" fillId="0" borderId="8" xfId="0" applyBorder="1"/>
    <xf numFmtId="9" fontId="0" fillId="0" borderId="0" xfId="2" applyFont="1" applyBorder="1"/>
    <xf numFmtId="9" fontId="0" fillId="0" borderId="7" xfId="2" applyFont="1" applyBorder="1"/>
    <xf numFmtId="9" fontId="0" fillId="0" borderId="13" xfId="0" applyNumberFormat="1" applyBorder="1"/>
    <xf numFmtId="9" fontId="0" fillId="0" borderId="14" xfId="2" applyFont="1" applyBorder="1"/>
    <xf numFmtId="9" fontId="0" fillId="0" borderId="15" xfId="2" applyFont="1" applyBorder="1"/>
    <xf numFmtId="0" fontId="0" fillId="0" borderId="0" xfId="0" applyAlignment="1">
      <alignment wrapText="1"/>
    </xf>
    <xf numFmtId="0" fontId="16" fillId="3" borderId="7" xfId="0" applyFont="1" applyFill="1" applyBorder="1" applyAlignment="1">
      <alignment horizontal="center" vertical="center" wrapText="1"/>
    </xf>
    <xf numFmtId="0" fontId="15" fillId="3" borderId="11" xfId="0" applyFont="1" applyFill="1" applyBorder="1" applyAlignment="1">
      <alignment horizontal="center" vertical="center" wrapText="1"/>
    </xf>
    <xf numFmtId="0" fontId="15" fillId="0" borderId="11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14" fillId="8" borderId="0" xfId="0" applyFont="1" applyFill="1" applyAlignment="1">
      <alignment horizontal="center" vertical="center" wrapText="1"/>
    </xf>
    <xf numFmtId="1" fontId="0" fillId="8" borderId="11" xfId="0" applyNumberFormat="1" applyFill="1" applyBorder="1"/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9" fontId="0" fillId="0" borderId="5" xfId="2" applyFont="1" applyBorder="1"/>
    <xf numFmtId="9" fontId="0" fillId="0" borderId="8" xfId="2" applyFont="1" applyBorder="1"/>
    <xf numFmtId="9" fontId="0" fillId="0" borderId="0" xfId="2" applyFont="1" applyAlignment="1">
      <alignment horizontal="center"/>
    </xf>
    <xf numFmtId="9" fontId="0" fillId="0" borderId="0" xfId="2" applyFont="1" applyFill="1" applyBorder="1"/>
    <xf numFmtId="9" fontId="0" fillId="0" borderId="5" xfId="2" applyFont="1" applyFill="1" applyBorder="1"/>
    <xf numFmtId="1" fontId="0" fillId="0" borderId="4" xfId="0" applyNumberFormat="1" applyBorder="1"/>
    <xf numFmtId="1" fontId="0" fillId="0" borderId="6" xfId="0" applyNumberFormat="1" applyBorder="1"/>
    <xf numFmtId="0" fontId="14" fillId="3" borderId="0" xfId="0" applyFont="1" applyFill="1" applyAlignment="1">
      <alignment horizontal="center" vertical="center" wrapText="1"/>
    </xf>
    <xf numFmtId="1" fontId="0" fillId="3" borderId="0" xfId="0" applyNumberFormat="1" applyFill="1"/>
    <xf numFmtId="2" fontId="0" fillId="3" borderId="0" xfId="0" applyNumberFormat="1" applyFill="1"/>
    <xf numFmtId="1" fontId="0" fillId="8" borderId="11" xfId="0" applyNumberFormat="1" applyFill="1" applyBorder="1" applyAlignment="1">
      <alignment horizontal="center"/>
    </xf>
    <xf numFmtId="9" fontId="0" fillId="8" borderId="0" xfId="2" applyFont="1" applyFill="1" applyAlignment="1">
      <alignment horizontal="center"/>
    </xf>
    <xf numFmtId="0" fontId="14" fillId="0" borderId="0" xfId="0" applyFont="1" applyAlignment="1">
      <alignment horizontal="center"/>
    </xf>
    <xf numFmtId="0" fontId="14" fillId="0" borderId="0" xfId="0" applyFont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14" fillId="9" borderId="0" xfId="0" applyFont="1" applyFill="1" applyAlignment="1">
      <alignment horizontal="center" vertical="center" wrapText="1"/>
    </xf>
    <xf numFmtId="0" fontId="0" fillId="9" borderId="0" xfId="0" applyFill="1"/>
    <xf numFmtId="164" fontId="0" fillId="0" borderId="0" xfId="0" applyNumberFormat="1" applyAlignment="1">
      <alignment horizontal="center"/>
    </xf>
    <xf numFmtId="0" fontId="14" fillId="10" borderId="0" xfId="0" applyFont="1" applyFill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1" fontId="0" fillId="9" borderId="0" xfId="0" applyNumberFormat="1" applyFill="1"/>
    <xf numFmtId="1" fontId="0" fillId="10" borderId="0" xfId="0" applyNumberFormat="1" applyFill="1"/>
    <xf numFmtId="1" fontId="0" fillId="8" borderId="0" xfId="0" applyNumberFormat="1" applyFill="1"/>
    <xf numFmtId="9" fontId="7" fillId="0" borderId="0" xfId="2" applyFont="1"/>
    <xf numFmtId="169" fontId="19" fillId="0" borderId="0" xfId="4" applyNumberFormat="1" applyFont="1"/>
    <xf numFmtId="0" fontId="20" fillId="0" borderId="0" xfId="0" applyFont="1"/>
    <xf numFmtId="169" fontId="21" fillId="6" borderId="11" xfId="4" applyNumberFormat="1" applyFont="1" applyFill="1" applyBorder="1" applyAlignment="1">
      <alignment horizontal="left"/>
    </xf>
    <xf numFmtId="0" fontId="12" fillId="2" borderId="11" xfId="3" applyFont="1" applyFill="1" applyBorder="1" applyAlignment="1">
      <alignment horizontal="center" vertical="center"/>
    </xf>
    <xf numFmtId="0" fontId="12" fillId="6" borderId="11" xfId="3" applyFont="1" applyFill="1" applyBorder="1" applyAlignment="1">
      <alignment horizontal="center"/>
    </xf>
    <xf numFmtId="0" fontId="22" fillId="0" borderId="0" xfId="30" applyFont="1" applyAlignment="1">
      <alignment horizontal="left"/>
    </xf>
    <xf numFmtId="0" fontId="12" fillId="6" borderId="0" xfId="3" applyFont="1" applyFill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 vertical="center"/>
    </xf>
  </cellXfs>
  <cellStyles count="56">
    <cellStyle name="calculated" xfId="5" xr:uid="{15A83603-360F-4ABB-B999-FC28A9F8FF90}"/>
    <cellStyle name="Calculation 2" xfId="6" xr:uid="{52178CC7-1616-4390-90FF-D051C9973259}"/>
    <cellStyle name="Comma 10" xfId="7" xr:uid="{7DA8C19C-8953-488F-8079-DA0498EED723}"/>
    <cellStyle name="Comma 11" xfId="8" xr:uid="{3D9002C4-FC8B-4CDD-95B9-D0308E0DDA8A}"/>
    <cellStyle name="Comma 2" xfId="9" xr:uid="{772C47F4-54BE-4E80-A630-B1C1BD506F3B}"/>
    <cellStyle name="Comma 2 2" xfId="10" xr:uid="{B5DA61C1-03BD-4995-81B4-9389BF11279E}"/>
    <cellStyle name="Comma 2 3" xfId="11" xr:uid="{235B8909-5195-4FDD-98DA-237962B3A81A}"/>
    <cellStyle name="Comma 2 4" xfId="12" xr:uid="{5D833E95-7C1C-4784-8D32-E686670FE957}"/>
    <cellStyle name="Comma 2 5" xfId="13" xr:uid="{89862F8A-A283-42D4-9998-B2E189A14CC8}"/>
    <cellStyle name="Comma 3" xfId="14" xr:uid="{6D15EDD3-B501-4A7A-AFE4-04A939E98321}"/>
    <cellStyle name="Hyperlink 3" xfId="15" xr:uid="{612C67FA-4094-4271-96E8-F11D4F6BA4C2}"/>
    <cellStyle name="Millares" xfId="1" builtinId="3"/>
    <cellStyle name="Neutral 2" xfId="16" xr:uid="{272BFC4F-CFF6-411F-82A9-9220B3756542}"/>
    <cellStyle name="Normal" xfId="0" builtinId="0"/>
    <cellStyle name="Normal 10" xfId="4" xr:uid="{10C07CC9-FB10-40BD-8B17-9D683D348BFB}"/>
    <cellStyle name="Normal 11" xfId="17" xr:uid="{513C53B3-268A-4886-8F0C-F2BB9BFF034B}"/>
    <cellStyle name="Normal 11 2" xfId="18" xr:uid="{D368E9E1-8389-476E-8B3F-40C45A964052}"/>
    <cellStyle name="Normal 11 3" xfId="19" xr:uid="{4BC34470-F487-41A4-808C-8BAF694647E0}"/>
    <cellStyle name="Normal 11 4" xfId="20" xr:uid="{BD83A7DA-A4AD-4362-9DA0-CCBEC1268F40}"/>
    <cellStyle name="Normal 12" xfId="21" xr:uid="{A29C4035-EA1B-43A4-8703-C5037771439D}"/>
    <cellStyle name="Normal 12 2" xfId="22" xr:uid="{76F1BD0B-3057-4AA9-B668-4A32BA2401BD}"/>
    <cellStyle name="Normal 12 3" xfId="23" xr:uid="{1512970C-E024-4280-8B74-81A5D058A5E7}"/>
    <cellStyle name="Normal 12 4" xfId="24" xr:uid="{76FF89A0-1A8B-48DE-BAA7-83A8A4C86F58}"/>
    <cellStyle name="Normal 2" xfId="3" xr:uid="{AF67F3C8-C8BB-42B8-AB11-C302F255A71F}"/>
    <cellStyle name="Normal 2 2" xfId="25" xr:uid="{D725A23F-5DB3-4758-AE3F-4D8CFA4366F3}"/>
    <cellStyle name="Normal 2 3" xfId="26" xr:uid="{5303CE8D-EE07-40AB-9FA0-FDCC2B0AED14}"/>
    <cellStyle name="Normal 2 4" xfId="27" xr:uid="{7FC6A6E4-FED8-4620-9389-A97A255B6CEF}"/>
    <cellStyle name="Normal 3" xfId="28" xr:uid="{06153683-76A8-49DD-A118-CA2619C34864}"/>
    <cellStyle name="Normal 39" xfId="29" xr:uid="{BC14904D-3C3A-4C32-8834-407B567D31CC}"/>
    <cellStyle name="Normal 4" xfId="30" xr:uid="{47E3A038-71C8-42DA-9B05-D902AA1C7748}"/>
    <cellStyle name="Normal 4 2" xfId="31" xr:uid="{EE8A2A2B-BF03-4FE3-98E8-A5AB9A735F06}"/>
    <cellStyle name="Normal 8" xfId="32" xr:uid="{6491E157-1232-4F67-BF7B-D03CE6992E84}"/>
    <cellStyle name="Normal 9 2" xfId="33" xr:uid="{4FB6754F-0A9F-42BD-B351-08AAD42449D0}"/>
    <cellStyle name="Normale_B2020" xfId="34" xr:uid="{0EFFC41E-B1C0-4DA1-ADE1-E9D60DC01B6F}"/>
    <cellStyle name="Note 2" xfId="35" xr:uid="{6DBE2A77-30C0-4524-B362-59A7DB96E942}"/>
    <cellStyle name="Percent 2" xfId="36" xr:uid="{75A18F66-EC8C-431B-85C2-AF4EB1F4B01F}"/>
    <cellStyle name="Percent 2 2" xfId="37" xr:uid="{43BA5858-0A40-4C21-9B59-BF5C1EF41113}"/>
    <cellStyle name="Percent 2 2 2" xfId="38" xr:uid="{285B954A-BDBD-47C1-8D67-E6B74FCC744C}"/>
    <cellStyle name="Percent 2 3" xfId="39" xr:uid="{4BBBE3AA-C86E-4F0F-BB7B-AC5A33EB9E77}"/>
    <cellStyle name="Percent 3" xfId="40" xr:uid="{D4441ABD-7CD1-410D-8063-E91CB005962A}"/>
    <cellStyle name="Percent 3 2" xfId="41" xr:uid="{F8A3F794-8956-436D-946E-2750F96637A2}"/>
    <cellStyle name="Percent 3 2 2" xfId="42" xr:uid="{F02284B1-CB29-42DA-8170-A9B40BD794DA}"/>
    <cellStyle name="Percent 3 3" xfId="43" xr:uid="{38B9DDA7-F8D2-4906-B8CA-9AACEA7D9FE3}"/>
    <cellStyle name="Percent 3 4" xfId="44" xr:uid="{589B367C-295B-4B58-A3E1-BDF51D5AA668}"/>
    <cellStyle name="Percent 4" xfId="45" xr:uid="{0663B224-9AD3-4E2C-9C96-63039A0B18B2}"/>
    <cellStyle name="Percent 4 2" xfId="46" xr:uid="{B6295D5C-90F6-4275-98BF-70D6DBB24E77}"/>
    <cellStyle name="Percent 4 3" xfId="47" xr:uid="{95A93BD6-75E6-4E52-A3EB-4A68754ADE7E}"/>
    <cellStyle name="Percent 4 4" xfId="48" xr:uid="{663BFB51-1630-43E4-B5C7-719FEF7DA53F}"/>
    <cellStyle name="Percent 5" xfId="49" xr:uid="{67B844B1-78AA-4419-80B9-638AE72C87A6}"/>
    <cellStyle name="Percent 5 2" xfId="50" xr:uid="{342E137C-A038-4FCC-93D2-CF37B36A79B6}"/>
    <cellStyle name="Percent 6" xfId="51" xr:uid="{5F7E8076-6B4E-4152-9590-8709F79030A4}"/>
    <cellStyle name="Percent 6 2" xfId="52" xr:uid="{02B5CA1B-BEDA-4621-8B87-D6D5475B57AE}"/>
    <cellStyle name="Percent 7" xfId="53" xr:uid="{D95A48A6-6689-43A0-A52F-72934C911180}"/>
    <cellStyle name="Percent 8" xfId="54" xr:uid="{40586014-7B5D-4842-AB7D-BB85EEC45DAB}"/>
    <cellStyle name="Porcentaje" xfId="2" builtinId="5"/>
    <cellStyle name="Standard_Sce_D_Extraction" xfId="55" xr:uid="{CA494550-4D91-4496-8440-6811E3867BE1}"/>
  </cellStyles>
  <dxfs count="2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sheetMetadata" Target="metadata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7356933508311463"/>
          <c:y val="0.175925925925925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'6. Reservas'!$J$26</c:f>
              <c:strCache>
                <c:ptCount val="1"/>
                <c:pt idx="0">
                  <c:v>I/R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'6. Reservas'!$L$17:$R$17</c:f>
              <c:numCache>
                <c:formatCode>General</c:formatCode>
                <c:ptCount val="7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</c:numCache>
            </c:numRef>
          </c:cat>
          <c:val>
            <c:numRef>
              <c:f>'6. Reservas'!$L$26:$R$26</c:f>
              <c:numCache>
                <c:formatCode>0%</c:formatCode>
                <c:ptCount val="7"/>
                <c:pt idx="0">
                  <c:v>5.9760956175298807E-2</c:v>
                </c:pt>
                <c:pt idx="1">
                  <c:v>-6.8085106382978725E-2</c:v>
                </c:pt>
                <c:pt idx="2">
                  <c:v>1.2606837606837606</c:v>
                </c:pt>
                <c:pt idx="3">
                  <c:v>1.2845188284518829</c:v>
                </c:pt>
                <c:pt idx="4">
                  <c:v>1.6859504132231404</c:v>
                </c:pt>
                <c:pt idx="5">
                  <c:v>0.48050847457627122</c:v>
                </c:pt>
                <c:pt idx="6">
                  <c:v>2.002164502164502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72-4E0B-AF1F-02A21229DABD}"/>
            </c:ext>
          </c:extLst>
        </c:ser>
        <c:ser>
          <c:idx val="1"/>
          <c:order val="1"/>
          <c:tx>
            <c:strRef>
              <c:f>'6. Reservas'!$J$27</c:f>
              <c:strCache>
                <c:ptCount val="1"/>
                <c:pt idx="0">
                  <c:v>I/R Revisiones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'6. Reservas'!$L$17:$R$17</c:f>
              <c:numCache>
                <c:formatCode>General</c:formatCode>
                <c:ptCount val="7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</c:numCache>
            </c:numRef>
          </c:cat>
          <c:val>
            <c:numRef>
              <c:f>'6. Reservas'!$L$27:$R$27</c:f>
              <c:numCache>
                <c:formatCode>0%</c:formatCode>
                <c:ptCount val="7"/>
                <c:pt idx="0">
                  <c:v>-9.9601593625498003E-2</c:v>
                </c:pt>
                <c:pt idx="1">
                  <c:v>-0.22978723404255319</c:v>
                </c:pt>
                <c:pt idx="2">
                  <c:v>0.74358974358974361</c:v>
                </c:pt>
                <c:pt idx="3">
                  <c:v>0.50627615062761511</c:v>
                </c:pt>
                <c:pt idx="4">
                  <c:v>0.34297520661157027</c:v>
                </c:pt>
                <c:pt idx="5">
                  <c:v>-0.30296610169491528</c:v>
                </c:pt>
                <c:pt idx="6">
                  <c:v>1.3636363636363635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72-4E0B-AF1F-02A21229DABD}"/>
            </c:ext>
          </c:extLst>
        </c:ser>
        <c:ser>
          <c:idx val="2"/>
          <c:order val="2"/>
          <c:tx>
            <c:strRef>
              <c:f>'6. Reservas'!$J$28</c:f>
              <c:strCache>
                <c:ptCount val="1"/>
                <c:pt idx="0">
                  <c:v>I/R Recobro Mejorado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'6. Reservas'!$L$17:$R$17</c:f>
              <c:numCache>
                <c:formatCode>General</c:formatCode>
                <c:ptCount val="7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</c:numCache>
            </c:numRef>
          </c:cat>
          <c:val>
            <c:numRef>
              <c:f>'6. Reservas'!$L$28:$R$28</c:f>
              <c:numCache>
                <c:formatCode>0%</c:formatCode>
                <c:ptCount val="7"/>
                <c:pt idx="0">
                  <c:v>6.3745019920318724E-2</c:v>
                </c:pt>
                <c:pt idx="1">
                  <c:v>4.6808510638297871E-2</c:v>
                </c:pt>
                <c:pt idx="2">
                  <c:v>0.31196581196581197</c:v>
                </c:pt>
                <c:pt idx="3">
                  <c:v>0.53974895397489542</c:v>
                </c:pt>
                <c:pt idx="4">
                  <c:v>0.38842975206611569</c:v>
                </c:pt>
                <c:pt idx="5">
                  <c:v>0.4788135593220339</c:v>
                </c:pt>
                <c:pt idx="6">
                  <c:v>0.60173160173160178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372-4E0B-AF1F-02A21229DABD}"/>
            </c:ext>
          </c:extLst>
        </c:ser>
        <c:ser>
          <c:idx val="3"/>
          <c:order val="3"/>
          <c:tx>
            <c:strRef>
              <c:f>'6. Reservas'!$J$29</c:f>
              <c:strCache>
                <c:ptCount val="1"/>
                <c:pt idx="0">
                  <c:v>I/R Extensiones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'6. Reservas'!$L$17:$R$17</c:f>
              <c:numCache>
                <c:formatCode>General</c:formatCode>
                <c:ptCount val="7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</c:numCache>
            </c:numRef>
          </c:cat>
          <c:val>
            <c:numRef>
              <c:f>'6. Reservas'!$L$29:$R$29</c:f>
              <c:numCache>
                <c:formatCode>0%</c:formatCode>
                <c:ptCount val="7"/>
                <c:pt idx="0">
                  <c:v>9.5617529880478086E-2</c:v>
                </c:pt>
                <c:pt idx="1">
                  <c:v>0.1148936170212766</c:v>
                </c:pt>
                <c:pt idx="2">
                  <c:v>1.7094017094017096E-2</c:v>
                </c:pt>
                <c:pt idx="3">
                  <c:v>0</c:v>
                </c:pt>
                <c:pt idx="4">
                  <c:v>0.6776859504132231</c:v>
                </c:pt>
                <c:pt idx="5">
                  <c:v>0.18220338983050846</c:v>
                </c:pt>
                <c:pt idx="6">
                  <c:v>5.1948051948051951E-2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372-4E0B-AF1F-02A21229DABD}"/>
            </c:ext>
          </c:extLst>
        </c:ser>
        <c:ser>
          <c:idx val="4"/>
          <c:order val="4"/>
          <c:tx>
            <c:strRef>
              <c:f>'6. Reservas'!$J$30</c:f>
              <c:strCache>
                <c:ptCount val="1"/>
                <c:pt idx="0">
                  <c:v>I/R Compras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'6. Reservas'!$L$17:$R$17</c:f>
              <c:numCache>
                <c:formatCode>General</c:formatCode>
                <c:ptCount val="7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  <c:pt idx="5">
                  <c:v>2020</c:v>
                </c:pt>
                <c:pt idx="6">
                  <c:v>2021</c:v>
                </c:pt>
              </c:numCache>
            </c:numRef>
          </c:cat>
          <c:val>
            <c:numRef>
              <c:f>'6. Reservas'!$L$30:$R$30</c:f>
              <c:numCache>
                <c:formatCode>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0.18803418803418803</c:v>
                </c:pt>
                <c:pt idx="3">
                  <c:v>0.2384937238493724</c:v>
                </c:pt>
                <c:pt idx="4">
                  <c:v>0.27685950413223143</c:v>
                </c:pt>
                <c:pt idx="5">
                  <c:v>0.12245762711864407</c:v>
                </c:pt>
                <c:pt idx="6">
                  <c:v>-1.5151515151515152E-2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372-4E0B-AF1F-02A21229DA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8235327"/>
        <c:axId val="1628249055"/>
      </c:lineChart>
      <c:catAx>
        <c:axId val="16282353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8249055"/>
        <c:crosses val="autoZero"/>
        <c:auto val="1"/>
        <c:lblAlgn val="ctr"/>
        <c:lblOffset val="100"/>
        <c:noMultiLvlLbl val="0"/>
      </c:catAx>
      <c:valAx>
        <c:axId val="1628249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82353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140074</xdr:colOff>
      <xdr:row>35</xdr:row>
      <xdr:rowOff>1120</xdr:rowOff>
    </xdr:from>
    <xdr:to>
      <xdr:col>12</xdr:col>
      <xdr:colOff>184897</xdr:colOff>
      <xdr:row>49</xdr:row>
      <xdr:rowOff>77320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FE8280D2-02EA-4626-921C-BB943C8A172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12</xdr:col>
      <xdr:colOff>627530</xdr:colOff>
      <xdr:row>32</xdr:row>
      <xdr:rowOff>33618</xdr:rowOff>
    </xdr:from>
    <xdr:to>
      <xdr:col>18</xdr:col>
      <xdr:colOff>310654</xdr:colOff>
      <xdr:row>41</xdr:row>
      <xdr:rowOff>129121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D8D1F89-4D88-44AE-9C49-3FCF4A76A8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657605" y="6129618"/>
          <a:ext cx="5798174" cy="1810003"/>
        </a:xfrm>
        <a:prstGeom prst="rect">
          <a:avLst/>
        </a:prstGeom>
      </xdr:spPr>
    </xdr:pic>
    <xdr:clientData/>
  </xdr:twoCellAnchor>
  <xdr:twoCellAnchor editAs="oneCell">
    <xdr:from>
      <xdr:col>1</xdr:col>
      <xdr:colOff>467847</xdr:colOff>
      <xdr:row>85</xdr:row>
      <xdr:rowOff>121863</xdr:rowOff>
    </xdr:from>
    <xdr:to>
      <xdr:col>9</xdr:col>
      <xdr:colOff>1116860</xdr:colOff>
      <xdr:row>109</xdr:row>
      <xdr:rowOff>93922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E17FA28E-1ED0-4AB6-8511-2074A1F4DF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29847" y="16314363"/>
          <a:ext cx="7392713" cy="454405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ri&#225;n/Downloads/BalanceBuilderTemplate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LIAN/Music/TIMES-UIS-v1-Nov/VT_REG1_BA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 Menu"/>
      <sheetName val="ReportCover"/>
      <sheetName val="TableOfContents"/>
      <sheetName val="Definitions"/>
      <sheetName val="Definitions_ProdLang"/>
      <sheetName val="Definitions_FlowLang"/>
      <sheetName val="Exceptions"/>
      <sheetName val="Data in physical units"/>
      <sheetName val="Conversion factors"/>
      <sheetName val="Disaggregated Balance"/>
      <sheetName val="Aggregated Balance"/>
      <sheetName val="CF formulas"/>
      <sheetName val="DPU formulas"/>
      <sheetName val="Published Balance"/>
      <sheetName val="BAL_Reading_Exercise"/>
      <sheetName val="BAL_Checking_Exercise"/>
      <sheetName val="Balance Summary"/>
      <sheetName val="Coal_Table_1"/>
      <sheetName val="Coal_Table_4"/>
      <sheetName val="Gas_Table_1"/>
      <sheetName val="Gas_Table_2a"/>
      <sheetName val="Gas_Table_2b"/>
      <sheetName val="Oil_Table_1"/>
      <sheetName val="Oil_Table_2a"/>
      <sheetName val="Oil_Table_3a"/>
      <sheetName val="Oil_Table_3b"/>
      <sheetName val="Ren_Table_1"/>
      <sheetName val="Ren_Table_2"/>
      <sheetName val="Ren_Table_3"/>
      <sheetName val="Ele_Table_1"/>
      <sheetName val="Ele_Table_3"/>
      <sheetName val="Ele_Table_4"/>
      <sheetName val="Ele_Table_6a"/>
      <sheetName val="Ele_Table_6b"/>
      <sheetName val="Ele_Table_6c"/>
      <sheetName val="Ele_Table_6d"/>
      <sheetName val="Ele_Table_7a"/>
      <sheetName val="IronSteel_CokeOven"/>
      <sheetName val="IronSteel_BlastFurnace"/>
      <sheetName val="Refinery"/>
      <sheetName val="Electricity_Heat_I"/>
      <sheetName val="Electricity_Heat_II"/>
      <sheetName val="CapacityFactor"/>
      <sheetName val="VersionHistory"/>
    </sheetNames>
    <sheetDataSet>
      <sheetData sheetId="0" refreshError="1">
        <row r="3">
          <cell r="L3" t="str">
            <v>English</v>
          </cell>
        </row>
        <row r="10">
          <cell r="D10" t="str">
            <v>Statisland</v>
          </cell>
        </row>
        <row r="12">
          <cell r="D12">
            <v>2016</v>
          </cell>
        </row>
      </sheetData>
      <sheetData sheetId="1" refreshError="1"/>
      <sheetData sheetId="2" refreshError="1"/>
      <sheetData sheetId="3" refreshError="1">
        <row r="13">
          <cell r="C13" t="str">
            <v>Anthracite</v>
          </cell>
        </row>
        <row r="14">
          <cell r="C14" t="str">
            <v>Coking coal</v>
          </cell>
        </row>
        <row r="15">
          <cell r="C15" t="str">
            <v>Other bituminous coal</v>
          </cell>
        </row>
        <row r="16">
          <cell r="C16" t="str">
            <v>Sub-bituminous coal</v>
          </cell>
        </row>
        <row r="17">
          <cell r="C17" t="str">
            <v>Lignite</v>
          </cell>
        </row>
        <row r="18">
          <cell r="C18" t="str">
            <v>Patent fuel</v>
          </cell>
        </row>
        <row r="19">
          <cell r="C19" t="str">
            <v>Coke oven coke</v>
          </cell>
        </row>
        <row r="20">
          <cell r="C20" t="str">
            <v>Gas coke</v>
          </cell>
        </row>
        <row r="21">
          <cell r="C21" t="str">
            <v>Coal tar</v>
          </cell>
        </row>
        <row r="22">
          <cell r="C22" t="str">
            <v>BKB (Brown coal briquettes)</v>
          </cell>
        </row>
        <row r="23">
          <cell r="C23" t="str">
            <v>Gas works gas</v>
          </cell>
        </row>
        <row r="24">
          <cell r="C24" t="str">
            <v>Coke oven gas</v>
          </cell>
        </row>
        <row r="25">
          <cell r="C25" t="str">
            <v>Blast furnace gas</v>
          </cell>
        </row>
        <row r="26">
          <cell r="C26" t="str">
            <v>Other recovered gases</v>
          </cell>
        </row>
        <row r="27">
          <cell r="C27" t="str">
            <v>Elec/heat output from non-spec. manufactured gases</v>
          </cell>
        </row>
        <row r="28">
          <cell r="C28" t="str">
            <v>Peat</v>
          </cell>
        </row>
        <row r="29">
          <cell r="C29" t="str">
            <v>Peat products</v>
          </cell>
        </row>
        <row r="30">
          <cell r="C30" t="str">
            <v>Oil shale and oil sands</v>
          </cell>
        </row>
        <row r="32">
          <cell r="C32" t="str">
            <v>Crude oil</v>
          </cell>
        </row>
        <row r="33">
          <cell r="C33" t="str">
            <v>Natural gas liquids (NGL)</v>
          </cell>
        </row>
        <row r="34">
          <cell r="C34" t="str">
            <v>Refinery feedstocks</v>
          </cell>
        </row>
        <row r="35">
          <cell r="C35" t="str">
            <v>Additives/ blending components</v>
          </cell>
        </row>
        <row r="36">
          <cell r="C36" t="str">
            <v>Other hydro-carbons</v>
          </cell>
        </row>
        <row r="38">
          <cell r="C38" t="str">
            <v>Refinery gas</v>
          </cell>
        </row>
        <row r="39">
          <cell r="C39" t="str">
            <v>Ethane</v>
          </cell>
        </row>
        <row r="40">
          <cell r="C40" t="str">
            <v>Liquefied petroleum gases (LPG)</v>
          </cell>
        </row>
        <row r="41">
          <cell r="C41" t="str">
            <v>Motor gasoline excl. biofuels</v>
          </cell>
        </row>
        <row r="42">
          <cell r="C42" t="str">
            <v>Aviation gasoline</v>
          </cell>
        </row>
        <row r="43">
          <cell r="C43" t="str">
            <v>Gasoline type jet fuel</v>
          </cell>
        </row>
        <row r="44">
          <cell r="C44" t="str">
            <v>Kerosene type jet fuel excl. biofuels</v>
          </cell>
        </row>
        <row r="45">
          <cell r="C45" t="str">
            <v>Other kerosene</v>
          </cell>
        </row>
        <row r="46">
          <cell r="C46" t="str">
            <v>Gas/diesel oil excluding biofuels</v>
          </cell>
        </row>
        <row r="47">
          <cell r="C47" t="str">
            <v>Fuel oil</v>
          </cell>
        </row>
        <row r="48">
          <cell r="C48" t="str">
            <v>Naphtha</v>
          </cell>
        </row>
        <row r="49">
          <cell r="C49" t="str">
            <v>White spirit &amp; SBP</v>
          </cell>
        </row>
        <row r="50">
          <cell r="C50" t="str">
            <v>Lubricants</v>
          </cell>
        </row>
        <row r="51">
          <cell r="C51" t="str">
            <v>Bitumen</v>
          </cell>
        </row>
        <row r="52">
          <cell r="C52" t="str">
            <v>Paraffin waxes</v>
          </cell>
        </row>
        <row r="53">
          <cell r="C53" t="str">
            <v>Petroleum coke</v>
          </cell>
        </row>
        <row r="54">
          <cell r="C54" t="str">
            <v>Non-specified oil products</v>
          </cell>
        </row>
        <row r="56">
          <cell r="C56" t="str">
            <v>Natural gas</v>
          </cell>
        </row>
        <row r="58">
          <cell r="C58" t="str">
            <v>Industrial waste</v>
          </cell>
        </row>
        <row r="59">
          <cell r="C59" t="str">
            <v>Municipal waste (renewable)</v>
          </cell>
        </row>
        <row r="60">
          <cell r="C60" t="str">
            <v>Municipal waste (non-renewable)</v>
          </cell>
        </row>
        <row r="61">
          <cell r="C61" t="str">
            <v>Primary solid biofuels</v>
          </cell>
        </row>
        <row r="62">
          <cell r="C62" t="str">
            <v>Biogases</v>
          </cell>
        </row>
        <row r="63">
          <cell r="C63" t="str">
            <v>Biogasoline</v>
          </cell>
        </row>
        <row r="64">
          <cell r="C64" t="str">
            <v>Bio jet kerosene</v>
          </cell>
        </row>
        <row r="65">
          <cell r="C65" t="str">
            <v>Biodiesels</v>
          </cell>
        </row>
        <row r="66">
          <cell r="C66" t="str">
            <v>Other liquid biofuels</v>
          </cell>
        </row>
        <row r="67">
          <cell r="C67" t="str">
            <v>Non-specified primary biofuels/ waste</v>
          </cell>
        </row>
        <row r="68">
          <cell r="C68" t="str">
            <v>Charcoal</v>
          </cell>
        </row>
        <row r="70">
          <cell r="C70" t="str">
            <v>Nuclear</v>
          </cell>
        </row>
        <row r="71">
          <cell r="C71" t="str">
            <v>Hydro</v>
          </cell>
        </row>
        <row r="72">
          <cell r="C72" t="str">
            <v>Geothermal</v>
          </cell>
        </row>
        <row r="73">
          <cell r="C73" t="str">
            <v>Solar photovoltaic</v>
          </cell>
        </row>
        <row r="74">
          <cell r="C74" t="str">
            <v>Solar thermal</v>
          </cell>
        </row>
        <row r="75">
          <cell r="C75" t="str">
            <v>Tide/ wave/ ocean</v>
          </cell>
        </row>
        <row r="76">
          <cell r="C76" t="str">
            <v>Wind</v>
          </cell>
        </row>
        <row r="77">
          <cell r="C77" t="str">
            <v>Heat pumps</v>
          </cell>
        </row>
        <row r="80">
          <cell r="C80" t="str">
            <v>Other sources</v>
          </cell>
        </row>
        <row r="81">
          <cell r="C81" t="str">
            <v>Electricity</v>
          </cell>
        </row>
        <row r="82">
          <cell r="C82" t="str">
            <v>Heat</v>
          </cell>
        </row>
        <row r="83">
          <cell r="C83" t="str">
            <v>Heat output from non-specified combustible fuels</v>
          </cell>
        </row>
        <row r="87">
          <cell r="C87" t="str">
            <v>Production</v>
          </cell>
        </row>
        <row r="89">
          <cell r="C89" t="str">
            <v>Imports</v>
          </cell>
        </row>
        <row r="90">
          <cell r="C90" t="str">
            <v>Exports</v>
          </cell>
        </row>
        <row r="91">
          <cell r="C91" t="str">
            <v>International marine bunkers</v>
          </cell>
        </row>
        <row r="92">
          <cell r="C92" t="str">
            <v>International aviation bunkers</v>
          </cell>
        </row>
        <row r="93">
          <cell r="C93" t="str">
            <v>Stock changes</v>
          </cell>
        </row>
        <row r="94">
          <cell r="C94" t="str">
            <v>Domestic supply</v>
          </cell>
        </row>
        <row r="95">
          <cell r="C95" t="str">
            <v>Total primary energy supply (TPES)</v>
          </cell>
        </row>
        <row r="96">
          <cell r="C96" t="str">
            <v>Transfers</v>
          </cell>
        </row>
        <row r="97">
          <cell r="C97" t="str">
            <v>Statistical differences</v>
          </cell>
        </row>
        <row r="99">
          <cell r="C99" t="str">
            <v>Transformation processes</v>
          </cell>
        </row>
        <row r="100">
          <cell r="C100" t="str">
            <v>Main activity electricity plants</v>
          </cell>
        </row>
        <row r="101">
          <cell r="C101" t="str">
            <v>Autoproducer electricity plants</v>
          </cell>
        </row>
        <row r="102">
          <cell r="C102" t="str">
            <v>Main activity producer CHP plants</v>
          </cell>
        </row>
        <row r="103">
          <cell r="C103" t="str">
            <v>Autoproducer CHP plants</v>
          </cell>
        </row>
        <row r="104">
          <cell r="C104" t="str">
            <v>Main activity producer heat plants</v>
          </cell>
        </row>
        <row r="105">
          <cell r="C105" t="str">
            <v>Autoproducer heat plants</v>
          </cell>
        </row>
        <row r="106">
          <cell r="C106" t="str">
            <v>Heat pumps</v>
          </cell>
        </row>
        <row r="107">
          <cell r="C107" t="str">
            <v>Electric boilers</v>
          </cell>
        </row>
        <row r="108">
          <cell r="C108" t="str">
            <v>Chemical heat for electricity production</v>
          </cell>
        </row>
        <row r="109">
          <cell r="C109" t="str">
            <v>Patent fuel plants</v>
          </cell>
        </row>
        <row r="110">
          <cell r="C110" t="str">
            <v>Coke ovens</v>
          </cell>
        </row>
        <row r="111">
          <cell r="C111" t="str">
            <v>Gas works</v>
          </cell>
        </row>
        <row r="112">
          <cell r="C112" t="str">
            <v>Blast furnaces</v>
          </cell>
        </row>
        <row r="113">
          <cell r="C113" t="str">
            <v>Petrochemical plants</v>
          </cell>
        </row>
        <row r="114">
          <cell r="C114" t="str">
            <v>BKB / peat briquette plants</v>
          </cell>
        </row>
        <row r="115">
          <cell r="C115" t="str">
            <v>Oil refineries</v>
          </cell>
        </row>
        <row r="116">
          <cell r="C116" t="str">
            <v>Coal liquefaction plants</v>
          </cell>
        </row>
        <row r="117">
          <cell r="C117" t="str">
            <v>Gas-to-liquids (GTL) plants</v>
          </cell>
        </row>
        <row r="118">
          <cell r="C118" t="str">
            <v>For blended natural gas</v>
          </cell>
        </row>
        <row r="119">
          <cell r="C119" t="str">
            <v>Charcoal production plants</v>
          </cell>
        </row>
        <row r="120">
          <cell r="C120" t="str">
            <v>Non-specified (transformation)</v>
          </cell>
        </row>
        <row r="122">
          <cell r="C122" t="str">
            <v>Energy industry own use</v>
          </cell>
        </row>
        <row r="123">
          <cell r="C123" t="str">
            <v>Coal mines</v>
          </cell>
        </row>
        <row r="124">
          <cell r="C124" t="str">
            <v>Oil and gas extraction</v>
          </cell>
        </row>
        <row r="125">
          <cell r="C125" t="str">
            <v>Patent fuel plants</v>
          </cell>
        </row>
        <row r="126">
          <cell r="C126" t="str">
            <v>Coke ovens</v>
          </cell>
        </row>
        <row r="127">
          <cell r="C127" t="str">
            <v>Gas works</v>
          </cell>
        </row>
        <row r="128">
          <cell r="C128" t="str">
            <v>Gasification plants for biogases</v>
          </cell>
        </row>
        <row r="129">
          <cell r="C129" t="str">
            <v>Blast furnaces</v>
          </cell>
        </row>
        <row r="130">
          <cell r="C130" t="str">
            <v>BKB / peat briquette plants</v>
          </cell>
        </row>
        <row r="131">
          <cell r="C131" t="str">
            <v>Oil refineries</v>
          </cell>
        </row>
        <row r="132">
          <cell r="C132" t="str">
            <v>Coal liquefaction plants</v>
          </cell>
        </row>
        <row r="133">
          <cell r="C133" t="str">
            <v>Liquefaction (LNG) / regasification plants</v>
          </cell>
        </row>
        <row r="134">
          <cell r="C134" t="str">
            <v>Gas-to-liquids (GTL) plants</v>
          </cell>
        </row>
        <row r="135">
          <cell r="C135" t="str">
            <v>Own use in electricity, CHP and heat plants</v>
          </cell>
        </row>
        <row r="136">
          <cell r="C136" t="str">
            <v>Used for pumped storage</v>
          </cell>
        </row>
        <row r="137">
          <cell r="C137" t="str">
            <v>Nuclear industry</v>
          </cell>
        </row>
        <row r="138">
          <cell r="C138" t="str">
            <v>Charcoal production plants</v>
          </cell>
        </row>
        <row r="139">
          <cell r="C139" t="str">
            <v>Non-specified (Energy)</v>
          </cell>
        </row>
        <row r="140">
          <cell r="C140" t="str">
            <v>Losses</v>
          </cell>
        </row>
        <row r="142">
          <cell r="C142" t="str">
            <v>Final consumption</v>
          </cell>
        </row>
        <row r="143">
          <cell r="C143" t="str">
            <v>Industry</v>
          </cell>
        </row>
        <row r="144">
          <cell r="C144" t="str">
            <v>Iron and steel</v>
          </cell>
        </row>
        <row r="145">
          <cell r="C145" t="str">
            <v>Chemical and petrochemical</v>
          </cell>
        </row>
        <row r="146">
          <cell r="C146" t="str">
            <v>Non-ferrous metals</v>
          </cell>
        </row>
        <row r="147">
          <cell r="C147" t="str">
            <v>Non-metallic minerals</v>
          </cell>
        </row>
        <row r="148">
          <cell r="C148" t="str">
            <v>Transport equipment</v>
          </cell>
        </row>
        <row r="149">
          <cell r="C149" t="str">
            <v>Machinery</v>
          </cell>
        </row>
        <row r="150">
          <cell r="C150" t="str">
            <v>Mining and quarrying</v>
          </cell>
        </row>
        <row r="151">
          <cell r="C151" t="str">
            <v>Food, beverages and tobacco</v>
          </cell>
        </row>
        <row r="152">
          <cell r="C152" t="str">
            <v>Paper, pulp and print</v>
          </cell>
        </row>
        <row r="153">
          <cell r="C153" t="str">
            <v>Wood and wood products</v>
          </cell>
        </row>
        <row r="154">
          <cell r="C154" t="str">
            <v>Construction</v>
          </cell>
        </row>
        <row r="155">
          <cell r="C155" t="str">
            <v>Textiles and leather</v>
          </cell>
        </row>
        <row r="156">
          <cell r="C156" t="str">
            <v>Non-specified (Industry)</v>
          </cell>
        </row>
        <row r="157">
          <cell r="C157" t="str">
            <v>Transport</v>
          </cell>
        </row>
        <row r="158">
          <cell r="C158" t="str">
            <v>Domestic aviation</v>
          </cell>
        </row>
        <row r="159">
          <cell r="C159" t="str">
            <v>Road</v>
          </cell>
        </row>
        <row r="160">
          <cell r="C160" t="str">
            <v>Rail</v>
          </cell>
        </row>
        <row r="161">
          <cell r="C161" t="str">
            <v>Pipeline transport</v>
          </cell>
        </row>
        <row r="162">
          <cell r="C162" t="str">
            <v>Domestic navigation</v>
          </cell>
        </row>
        <row r="163">
          <cell r="C163" t="str">
            <v>Non-specified (transport)</v>
          </cell>
        </row>
        <row r="164">
          <cell r="C164" t="str">
            <v>Other</v>
          </cell>
        </row>
        <row r="165">
          <cell r="C165" t="str">
            <v>Residential</v>
          </cell>
        </row>
        <row r="166">
          <cell r="C166" t="str">
            <v>Commercial and public services</v>
          </cell>
        </row>
        <row r="167">
          <cell r="C167" t="str">
            <v>Agriculture/forestry</v>
          </cell>
        </row>
        <row r="168">
          <cell r="C168" t="str">
            <v>Fishing</v>
          </cell>
        </row>
        <row r="169">
          <cell r="C169" t="str">
            <v>Non-specified (other)</v>
          </cell>
        </row>
        <row r="170">
          <cell r="C170" t="str">
            <v>Non-energy use</v>
          </cell>
        </row>
        <row r="171">
          <cell r="C171" t="str">
            <v>Non-energy use industry/transformation/energy</v>
          </cell>
        </row>
        <row r="172">
          <cell r="C172" t="str">
            <v>Non-energy use in transport</v>
          </cell>
        </row>
        <row r="173">
          <cell r="C173" t="str">
            <v>Non-energy use in other</v>
          </cell>
        </row>
        <row r="174">
          <cell r="C174" t="str">
            <v>Memo: Non-energy use chemical/petrochemical</v>
          </cell>
        </row>
        <row r="176">
          <cell r="C176" t="str">
            <v>Electricity output in GWh</v>
          </cell>
        </row>
        <row r="177">
          <cell r="C177" t="str">
            <v>Heat output in TJ</v>
          </cell>
        </row>
      </sheetData>
      <sheetData sheetId="4" refreshError="1"/>
      <sheetData sheetId="5" refreshError="1"/>
      <sheetData sheetId="6" refreshError="1"/>
      <sheetData sheetId="7" refreshError="1">
        <row r="4">
          <cell r="B4" t="str">
            <v>SHORT NAMES</v>
          </cell>
          <cell r="C4" t="str">
            <v>ANTCOAL</v>
          </cell>
          <cell r="D4" t="str">
            <v>COKCOAL</v>
          </cell>
          <cell r="E4" t="str">
            <v>BITCOAL</v>
          </cell>
          <cell r="F4" t="str">
            <v>SUBCOAL</v>
          </cell>
          <cell r="G4" t="str">
            <v>LIGNITE</v>
          </cell>
          <cell r="H4" t="str">
            <v>PATFUEL</v>
          </cell>
          <cell r="I4" t="str">
            <v>OVENCOKE</v>
          </cell>
          <cell r="J4" t="str">
            <v>GASCOKE</v>
          </cell>
          <cell r="K4" t="str">
            <v>COALTAR</v>
          </cell>
          <cell r="L4" t="str">
            <v>BKB</v>
          </cell>
          <cell r="M4" t="str">
            <v>GASWKSGS</v>
          </cell>
          <cell r="N4" t="str">
            <v>COKEOVGS</v>
          </cell>
          <cell r="O4" t="str">
            <v>BLFURGS</v>
          </cell>
          <cell r="P4" t="str">
            <v>OGASES</v>
          </cell>
          <cell r="Q4" t="str">
            <v>MANGAS</v>
          </cell>
          <cell r="R4" t="str">
            <v>PEAT</v>
          </cell>
          <cell r="S4" t="str">
            <v>PEATPROD</v>
          </cell>
          <cell r="T4" t="str">
            <v>OILSHALE</v>
          </cell>
          <cell r="U4" t="str">
            <v>CRUDEOIL</v>
          </cell>
          <cell r="V4" t="str">
            <v>NGL</v>
          </cell>
          <cell r="W4" t="str">
            <v>REFFEEDS</v>
          </cell>
          <cell r="X4" t="str">
            <v>ADDITIVE</v>
          </cell>
          <cell r="Y4" t="str">
            <v>NONCRUDE</v>
          </cell>
          <cell r="Z4" t="str">
            <v>REFINGAS</v>
          </cell>
          <cell r="AA4" t="str">
            <v>ETHANE</v>
          </cell>
          <cell r="AB4" t="str">
            <v>LPG</v>
          </cell>
          <cell r="AC4" t="str">
            <v>NONBIOGASO</v>
          </cell>
          <cell r="AD4" t="str">
            <v>AVGAS</v>
          </cell>
          <cell r="AE4" t="str">
            <v>JETGAS</v>
          </cell>
          <cell r="AF4" t="str">
            <v>NONBIOJETK</v>
          </cell>
          <cell r="AG4" t="str">
            <v>OTHKERO</v>
          </cell>
          <cell r="AH4" t="str">
            <v>NONBIODIES</v>
          </cell>
          <cell r="AI4" t="str">
            <v>RESFUEL</v>
          </cell>
          <cell r="AJ4" t="str">
            <v>NAPHTHA</v>
          </cell>
          <cell r="AK4" t="str">
            <v>WHITESP</v>
          </cell>
          <cell r="AL4" t="str">
            <v>LUBRIC</v>
          </cell>
          <cell r="AM4" t="str">
            <v>BITUMEN</v>
          </cell>
          <cell r="AN4" t="str">
            <v>PARWAX</v>
          </cell>
          <cell r="AO4" t="str">
            <v>PETCOKE</v>
          </cell>
          <cell r="AP4" t="str">
            <v>ONONSPEC</v>
          </cell>
          <cell r="AQ4" t="str">
            <v>NATGAS</v>
          </cell>
          <cell r="AR4" t="str">
            <v>INDWASTE</v>
          </cell>
          <cell r="AS4" t="str">
            <v>MUNWASTER</v>
          </cell>
          <cell r="AT4" t="str">
            <v>MUNWASTEN</v>
          </cell>
          <cell r="AU4" t="str">
            <v>PRIMSBIO</v>
          </cell>
          <cell r="AV4" t="str">
            <v>BIOGASES</v>
          </cell>
          <cell r="AW4" t="str">
            <v>BIOGASOL</v>
          </cell>
          <cell r="AX4" t="str">
            <v>BIOJETKERO</v>
          </cell>
          <cell r="AY4" t="str">
            <v>BIODIESEL</v>
          </cell>
          <cell r="AZ4" t="str">
            <v>OBIOLIQ</v>
          </cell>
          <cell r="BA4" t="str">
            <v>RENEWNS</v>
          </cell>
          <cell r="BB4" t="str">
            <v>CHARCOAL</v>
          </cell>
          <cell r="BC4" t="str">
            <v>NUCLEAR</v>
          </cell>
          <cell r="BD4" t="str">
            <v>HYDRO</v>
          </cell>
          <cell r="BE4" t="str">
            <v>GEOTHERM</v>
          </cell>
          <cell r="BF4" t="str">
            <v>SOLARPV</v>
          </cell>
          <cell r="BG4" t="str">
            <v>SOLARTH</v>
          </cell>
          <cell r="BH4" t="str">
            <v>TIDE</v>
          </cell>
          <cell r="BI4" t="str">
            <v>WIND</v>
          </cell>
          <cell r="BJ4" t="str">
            <v>HEATPUMP</v>
          </cell>
          <cell r="BK4" t="str">
            <v>BOILER</v>
          </cell>
          <cell r="BL4" t="str">
            <v>CHEMHEAT</v>
          </cell>
          <cell r="BM4" t="str">
            <v>OTHER</v>
          </cell>
          <cell r="BN4" t="str">
            <v>ELECTR</v>
          </cell>
          <cell r="BO4" t="str">
            <v>HEAT</v>
          </cell>
          <cell r="BP4" t="str">
            <v>HEATNS</v>
          </cell>
        </row>
        <row r="5">
          <cell r="B5" t="str">
            <v>INDPROD</v>
          </cell>
          <cell r="C5">
            <v>0</v>
          </cell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  <cell r="N5">
            <v>0</v>
          </cell>
          <cell r="O5">
            <v>0</v>
          </cell>
          <cell r="P5">
            <v>0</v>
          </cell>
          <cell r="Q5">
            <v>0</v>
          </cell>
          <cell r="R5">
            <v>0</v>
          </cell>
          <cell r="S5">
            <v>0</v>
          </cell>
          <cell r="T5">
            <v>0</v>
          </cell>
          <cell r="U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  <cell r="Z5">
            <v>0</v>
          </cell>
          <cell r="AA5">
            <v>0</v>
          </cell>
          <cell r="AB5">
            <v>0</v>
          </cell>
          <cell r="AC5">
            <v>0</v>
          </cell>
          <cell r="AD5">
            <v>0</v>
          </cell>
          <cell r="AE5">
            <v>0</v>
          </cell>
          <cell r="AF5">
            <v>0</v>
          </cell>
          <cell r="AG5">
            <v>0</v>
          </cell>
          <cell r="AH5">
            <v>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0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0</v>
          </cell>
          <cell r="BF5">
            <v>0</v>
          </cell>
          <cell r="BG5">
            <v>0</v>
          </cell>
          <cell r="BH5">
            <v>0</v>
          </cell>
          <cell r="BI5">
            <v>0</v>
          </cell>
          <cell r="BJ5">
            <v>0</v>
          </cell>
          <cell r="BK5">
            <v>0</v>
          </cell>
          <cell r="BL5">
            <v>0</v>
          </cell>
          <cell r="BM5">
            <v>0</v>
          </cell>
          <cell r="BN5">
            <v>0</v>
          </cell>
          <cell r="BO5">
            <v>0</v>
          </cell>
          <cell r="BP5">
            <v>0</v>
          </cell>
        </row>
        <row r="6">
          <cell r="B6" t="str">
            <v>OSCOAL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0</v>
          </cell>
          <cell r="AE6">
            <v>0</v>
          </cell>
          <cell r="AF6">
            <v>0</v>
          </cell>
          <cell r="AG6">
            <v>0</v>
          </cell>
          <cell r="AH6">
            <v>0</v>
          </cell>
          <cell r="AI6">
            <v>0</v>
          </cell>
          <cell r="AJ6">
            <v>0</v>
          </cell>
          <cell r="AK6">
            <v>0</v>
          </cell>
          <cell r="AL6">
            <v>0</v>
          </cell>
          <cell r="AM6">
            <v>0</v>
          </cell>
          <cell r="AN6">
            <v>0</v>
          </cell>
          <cell r="AO6">
            <v>0</v>
          </cell>
          <cell r="AP6">
            <v>0</v>
          </cell>
          <cell r="AQ6">
            <v>0</v>
          </cell>
          <cell r="AR6">
            <v>0</v>
          </cell>
          <cell r="AS6">
            <v>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0</v>
          </cell>
          <cell r="BC6">
            <v>0</v>
          </cell>
          <cell r="BD6">
            <v>0</v>
          </cell>
          <cell r="BE6">
            <v>0</v>
          </cell>
          <cell r="BF6">
            <v>0</v>
          </cell>
          <cell r="BG6">
            <v>0</v>
          </cell>
          <cell r="BH6">
            <v>0</v>
          </cell>
          <cell r="BI6">
            <v>0</v>
          </cell>
          <cell r="BJ6">
            <v>0</v>
          </cell>
          <cell r="BK6">
            <v>0</v>
          </cell>
          <cell r="BL6">
            <v>0</v>
          </cell>
          <cell r="BM6">
            <v>0</v>
          </cell>
          <cell r="BN6">
            <v>0</v>
          </cell>
          <cell r="BO6">
            <v>0</v>
          </cell>
          <cell r="BP6">
            <v>0</v>
          </cell>
        </row>
        <row r="7">
          <cell r="B7" t="str">
            <v>OSNATGAS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  <cell r="AG7">
            <v>0</v>
          </cell>
          <cell r="AH7">
            <v>0</v>
          </cell>
          <cell r="AI7">
            <v>0</v>
          </cell>
          <cell r="AJ7">
            <v>0</v>
          </cell>
          <cell r="AK7">
            <v>0</v>
          </cell>
          <cell r="AL7">
            <v>0</v>
          </cell>
          <cell r="AM7">
            <v>0</v>
          </cell>
          <cell r="AN7">
            <v>0</v>
          </cell>
          <cell r="AO7">
            <v>0</v>
          </cell>
          <cell r="AP7">
            <v>0</v>
          </cell>
          <cell r="AQ7">
            <v>0</v>
          </cell>
          <cell r="AR7">
            <v>0</v>
          </cell>
          <cell r="AS7">
            <v>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0</v>
          </cell>
          <cell r="BC7">
            <v>0</v>
          </cell>
          <cell r="BD7">
            <v>0</v>
          </cell>
          <cell r="BE7">
            <v>0</v>
          </cell>
          <cell r="BF7">
            <v>0</v>
          </cell>
          <cell r="BG7">
            <v>0</v>
          </cell>
          <cell r="BH7">
            <v>0</v>
          </cell>
          <cell r="BI7">
            <v>0</v>
          </cell>
          <cell r="BJ7">
            <v>0</v>
          </cell>
          <cell r="BK7">
            <v>0</v>
          </cell>
          <cell r="BL7">
            <v>0</v>
          </cell>
          <cell r="BM7">
            <v>0</v>
          </cell>
          <cell r="BN7">
            <v>0</v>
          </cell>
          <cell r="BO7">
            <v>0</v>
          </cell>
          <cell r="BP7">
            <v>0</v>
          </cell>
        </row>
        <row r="8">
          <cell r="B8" t="str">
            <v>OSOIL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  <cell r="BK8">
            <v>0</v>
          </cell>
          <cell r="BL8">
            <v>0</v>
          </cell>
          <cell r="BM8">
            <v>0</v>
          </cell>
          <cell r="BN8">
            <v>0</v>
          </cell>
          <cell r="BO8">
            <v>0</v>
          </cell>
          <cell r="BP8">
            <v>0</v>
          </cell>
        </row>
        <row r="9">
          <cell r="B9" t="str">
            <v>OSRENEW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  <cell r="AG9">
            <v>0</v>
          </cell>
          <cell r="AH9">
            <v>0</v>
          </cell>
          <cell r="AI9">
            <v>0</v>
          </cell>
          <cell r="AJ9">
            <v>0</v>
          </cell>
          <cell r="AK9">
            <v>0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  <cell r="BM9">
            <v>0</v>
          </cell>
          <cell r="BN9">
            <v>0</v>
          </cell>
          <cell r="BO9">
            <v>0</v>
          </cell>
          <cell r="BP9">
            <v>0</v>
          </cell>
        </row>
        <row r="10">
          <cell r="B10" t="str">
            <v>OSNONSPEC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0</v>
          </cell>
          <cell r="BO10">
            <v>0</v>
          </cell>
          <cell r="BP10">
            <v>0</v>
          </cell>
        </row>
        <row r="11">
          <cell r="B11" t="str">
            <v>IMPORTS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  <cell r="BJ11">
            <v>0</v>
          </cell>
          <cell r="BK11">
            <v>0</v>
          </cell>
          <cell r="BL11">
            <v>0</v>
          </cell>
          <cell r="BM11">
            <v>0</v>
          </cell>
          <cell r="BN11">
            <v>0</v>
          </cell>
          <cell r="BO11">
            <v>0</v>
          </cell>
          <cell r="BP11">
            <v>0</v>
          </cell>
        </row>
        <row r="12">
          <cell r="B12" t="str">
            <v>EXPORTS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  <cell r="BK12">
            <v>0</v>
          </cell>
          <cell r="BL12">
            <v>0</v>
          </cell>
          <cell r="BM12">
            <v>0</v>
          </cell>
          <cell r="BN12">
            <v>0</v>
          </cell>
          <cell r="BO12">
            <v>0</v>
          </cell>
          <cell r="BP12">
            <v>0</v>
          </cell>
        </row>
        <row r="13">
          <cell r="B13" t="str">
            <v>MARBUNK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  <cell r="BI13">
            <v>0</v>
          </cell>
          <cell r="BJ13">
            <v>0</v>
          </cell>
          <cell r="BK13">
            <v>0</v>
          </cell>
          <cell r="BL13">
            <v>0</v>
          </cell>
          <cell r="BM13">
            <v>0</v>
          </cell>
          <cell r="BN13">
            <v>0</v>
          </cell>
          <cell r="BO13">
            <v>0</v>
          </cell>
          <cell r="BP13">
            <v>0</v>
          </cell>
        </row>
        <row r="14">
          <cell r="B14" t="str">
            <v>AVBUNK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>
            <v>0</v>
          </cell>
          <cell r="BC14">
            <v>0</v>
          </cell>
          <cell r="BD14">
            <v>0</v>
          </cell>
          <cell r="BE14">
            <v>0</v>
          </cell>
          <cell r="BF14">
            <v>0</v>
          </cell>
          <cell r="BG14">
            <v>0</v>
          </cell>
          <cell r="BH14">
            <v>0</v>
          </cell>
          <cell r="BI14">
            <v>0</v>
          </cell>
          <cell r="BJ14">
            <v>0</v>
          </cell>
          <cell r="BK14">
            <v>0</v>
          </cell>
          <cell r="BL14">
            <v>0</v>
          </cell>
          <cell r="BM14">
            <v>0</v>
          </cell>
          <cell r="BN14">
            <v>0</v>
          </cell>
          <cell r="BO14">
            <v>0</v>
          </cell>
          <cell r="BP14">
            <v>0</v>
          </cell>
        </row>
        <row r="15">
          <cell r="B15" t="str">
            <v>STOCKCHA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  <cell r="BJ15">
            <v>0</v>
          </cell>
          <cell r="BK15">
            <v>0</v>
          </cell>
          <cell r="BL15">
            <v>0</v>
          </cell>
          <cell r="BM15">
            <v>0</v>
          </cell>
          <cell r="BN15">
            <v>0</v>
          </cell>
          <cell r="BO15">
            <v>0</v>
          </cell>
          <cell r="BP15">
            <v>0</v>
          </cell>
        </row>
        <row r="16">
          <cell r="B16" t="str">
            <v>DOMSUP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0</v>
          </cell>
          <cell r="BK16">
            <v>0</v>
          </cell>
          <cell r="BL16">
            <v>0</v>
          </cell>
          <cell r="BM16">
            <v>0</v>
          </cell>
          <cell r="BN16">
            <v>0</v>
          </cell>
          <cell r="BO16">
            <v>0</v>
          </cell>
          <cell r="BP16">
            <v>0</v>
          </cell>
        </row>
        <row r="17">
          <cell r="B17" t="str">
            <v>TRANSFER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0</v>
          </cell>
          <cell r="BK17">
            <v>0</v>
          </cell>
          <cell r="BL17">
            <v>0</v>
          </cell>
          <cell r="BM17">
            <v>0</v>
          </cell>
          <cell r="BN17">
            <v>0</v>
          </cell>
          <cell r="BO17">
            <v>0</v>
          </cell>
          <cell r="BP17">
            <v>0</v>
          </cell>
        </row>
        <row r="18">
          <cell r="B18" t="str">
            <v>STATDIFF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  <cell r="AG18">
            <v>0</v>
          </cell>
          <cell r="AH18">
            <v>0</v>
          </cell>
          <cell r="AI18">
            <v>0</v>
          </cell>
          <cell r="AJ18">
            <v>0</v>
          </cell>
          <cell r="AK18">
            <v>0</v>
          </cell>
          <cell r="AL18">
            <v>0</v>
          </cell>
          <cell r="AM18">
            <v>0</v>
          </cell>
          <cell r="AN18">
            <v>0</v>
          </cell>
          <cell r="AO18">
            <v>0</v>
          </cell>
          <cell r="AP18">
            <v>0</v>
          </cell>
          <cell r="AQ18">
            <v>0</v>
          </cell>
          <cell r="AR18">
            <v>0</v>
          </cell>
          <cell r="AS18">
            <v>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0</v>
          </cell>
          <cell r="BC18">
            <v>0</v>
          </cell>
          <cell r="BD18">
            <v>0</v>
          </cell>
          <cell r="BE18">
            <v>0</v>
          </cell>
          <cell r="BF18">
            <v>0</v>
          </cell>
          <cell r="BG18">
            <v>0</v>
          </cell>
          <cell r="BH18">
            <v>0</v>
          </cell>
          <cell r="BI18">
            <v>0</v>
          </cell>
          <cell r="BJ18">
            <v>0</v>
          </cell>
          <cell r="BK18">
            <v>0</v>
          </cell>
          <cell r="BL18">
            <v>0</v>
          </cell>
          <cell r="BM18">
            <v>0</v>
          </cell>
          <cell r="BN18">
            <v>0</v>
          </cell>
          <cell r="BO18">
            <v>0</v>
          </cell>
          <cell r="BP18">
            <v>0</v>
          </cell>
        </row>
        <row r="19">
          <cell r="B19" t="str">
            <v>TOTTRANF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K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  <cell r="AG19">
            <v>0</v>
          </cell>
          <cell r="AH19">
            <v>0</v>
          </cell>
          <cell r="AI19">
            <v>0</v>
          </cell>
          <cell r="AJ19">
            <v>0</v>
          </cell>
          <cell r="AK19">
            <v>0</v>
          </cell>
          <cell r="AL19">
            <v>0</v>
          </cell>
          <cell r="AM19">
            <v>0</v>
          </cell>
          <cell r="AN19">
            <v>0</v>
          </cell>
          <cell r="AO19">
            <v>0</v>
          </cell>
          <cell r="AP19">
            <v>0</v>
          </cell>
          <cell r="AQ19">
            <v>0</v>
          </cell>
          <cell r="AR19">
            <v>0</v>
          </cell>
          <cell r="AS19">
            <v>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0</v>
          </cell>
          <cell r="BC19">
            <v>0</v>
          </cell>
          <cell r="BD19">
            <v>0</v>
          </cell>
          <cell r="BE19">
            <v>0</v>
          </cell>
          <cell r="BF19">
            <v>0</v>
          </cell>
          <cell r="BG19">
            <v>0</v>
          </cell>
          <cell r="BH19">
            <v>0</v>
          </cell>
          <cell r="BI19">
            <v>0</v>
          </cell>
          <cell r="BJ19">
            <v>0</v>
          </cell>
          <cell r="BK19">
            <v>0</v>
          </cell>
          <cell r="BL19">
            <v>0</v>
          </cell>
          <cell r="BM19">
            <v>0</v>
          </cell>
          <cell r="BN19">
            <v>0</v>
          </cell>
          <cell r="BO19">
            <v>0</v>
          </cell>
          <cell r="BP19">
            <v>0</v>
          </cell>
        </row>
        <row r="20">
          <cell r="B20" t="str">
            <v>MAINELEC</v>
          </cell>
          <cell r="C20">
            <v>0</v>
          </cell>
          <cell r="D20">
            <v>0</v>
          </cell>
          <cell r="E20">
            <v>0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  <cell r="AG20">
            <v>0</v>
          </cell>
          <cell r="AH20">
            <v>0</v>
          </cell>
          <cell r="AI20">
            <v>0</v>
          </cell>
          <cell r="AJ20">
            <v>0</v>
          </cell>
          <cell r="AK20">
            <v>0</v>
          </cell>
          <cell r="AL20">
            <v>0</v>
          </cell>
          <cell r="AM20">
            <v>0</v>
          </cell>
          <cell r="AN20">
            <v>0</v>
          </cell>
          <cell r="AO20">
            <v>0</v>
          </cell>
          <cell r="AP20">
            <v>0</v>
          </cell>
          <cell r="AQ20">
            <v>0</v>
          </cell>
          <cell r="AR20">
            <v>0</v>
          </cell>
          <cell r="AS20">
            <v>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0</v>
          </cell>
          <cell r="BC20">
            <v>0</v>
          </cell>
          <cell r="BD20">
            <v>0</v>
          </cell>
          <cell r="BE20">
            <v>0</v>
          </cell>
          <cell r="BF20">
            <v>0</v>
          </cell>
          <cell r="BG20">
            <v>0</v>
          </cell>
          <cell r="BH20">
            <v>0</v>
          </cell>
          <cell r="BI20">
            <v>0</v>
          </cell>
          <cell r="BJ20">
            <v>0</v>
          </cell>
          <cell r="BK20">
            <v>0</v>
          </cell>
          <cell r="BL20">
            <v>0</v>
          </cell>
          <cell r="BM20">
            <v>0</v>
          </cell>
          <cell r="BN20">
            <v>0</v>
          </cell>
          <cell r="BO20">
            <v>0</v>
          </cell>
          <cell r="BP20">
            <v>0</v>
          </cell>
        </row>
        <row r="21">
          <cell r="B21" t="str">
            <v>AUTOELEC</v>
          </cell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  <cell r="AG21">
            <v>0</v>
          </cell>
          <cell r="AH21">
            <v>0</v>
          </cell>
          <cell r="AI21">
            <v>0</v>
          </cell>
          <cell r="AJ21">
            <v>0</v>
          </cell>
          <cell r="AK21">
            <v>0</v>
          </cell>
          <cell r="AL21">
            <v>0</v>
          </cell>
          <cell r="AM21">
            <v>0</v>
          </cell>
          <cell r="AN21">
            <v>0</v>
          </cell>
          <cell r="AO21">
            <v>0</v>
          </cell>
          <cell r="AP21">
            <v>0</v>
          </cell>
          <cell r="AQ21">
            <v>0</v>
          </cell>
          <cell r="AR21">
            <v>0</v>
          </cell>
          <cell r="AS21">
            <v>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0</v>
          </cell>
          <cell r="BC21">
            <v>0</v>
          </cell>
          <cell r="BD21">
            <v>0</v>
          </cell>
          <cell r="BE21">
            <v>0</v>
          </cell>
          <cell r="BF21">
            <v>0</v>
          </cell>
          <cell r="BG21">
            <v>0</v>
          </cell>
          <cell r="BH21">
            <v>0</v>
          </cell>
          <cell r="BI21">
            <v>0</v>
          </cell>
          <cell r="BJ21">
            <v>0</v>
          </cell>
          <cell r="BK21">
            <v>0</v>
          </cell>
          <cell r="BL21">
            <v>0</v>
          </cell>
          <cell r="BM21">
            <v>0</v>
          </cell>
          <cell r="BN21">
            <v>0</v>
          </cell>
          <cell r="BO21">
            <v>0</v>
          </cell>
          <cell r="BP21">
            <v>0</v>
          </cell>
        </row>
        <row r="22">
          <cell r="B22" t="str">
            <v>MAINCHP</v>
          </cell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  <cell r="AG22">
            <v>0</v>
          </cell>
          <cell r="AH22">
            <v>0</v>
          </cell>
          <cell r="AI22">
            <v>0</v>
          </cell>
          <cell r="AJ22">
            <v>0</v>
          </cell>
          <cell r="AK22">
            <v>0</v>
          </cell>
          <cell r="AL22">
            <v>0</v>
          </cell>
          <cell r="AM22">
            <v>0</v>
          </cell>
          <cell r="AN22">
            <v>0</v>
          </cell>
          <cell r="AO22">
            <v>0</v>
          </cell>
          <cell r="AP22">
            <v>0</v>
          </cell>
          <cell r="AQ22">
            <v>0</v>
          </cell>
          <cell r="AR22">
            <v>0</v>
          </cell>
          <cell r="AS22">
            <v>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0</v>
          </cell>
          <cell r="BC22">
            <v>0</v>
          </cell>
          <cell r="BD22">
            <v>0</v>
          </cell>
          <cell r="BE22">
            <v>0</v>
          </cell>
          <cell r="BF22">
            <v>0</v>
          </cell>
          <cell r="BG22">
            <v>0</v>
          </cell>
          <cell r="BH22">
            <v>0</v>
          </cell>
          <cell r="BI22">
            <v>0</v>
          </cell>
          <cell r="BJ22">
            <v>0</v>
          </cell>
          <cell r="BK22">
            <v>0</v>
          </cell>
          <cell r="BL22">
            <v>0</v>
          </cell>
          <cell r="BM22">
            <v>0</v>
          </cell>
          <cell r="BN22">
            <v>0</v>
          </cell>
          <cell r="BO22">
            <v>0</v>
          </cell>
          <cell r="BP22">
            <v>0</v>
          </cell>
        </row>
        <row r="23">
          <cell r="B23" t="str">
            <v>AUTOCHP</v>
          </cell>
          <cell r="C23">
            <v>0</v>
          </cell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  <cell r="AG23">
            <v>0</v>
          </cell>
          <cell r="AH23">
            <v>0</v>
          </cell>
          <cell r="AI23">
            <v>0</v>
          </cell>
          <cell r="AJ23">
            <v>0</v>
          </cell>
          <cell r="AK23">
            <v>0</v>
          </cell>
          <cell r="AL23">
            <v>0</v>
          </cell>
          <cell r="AM23">
            <v>0</v>
          </cell>
          <cell r="AN23">
            <v>0</v>
          </cell>
          <cell r="AO23">
            <v>0</v>
          </cell>
          <cell r="AP23">
            <v>0</v>
          </cell>
          <cell r="AQ23">
            <v>0</v>
          </cell>
          <cell r="AR23">
            <v>0</v>
          </cell>
          <cell r="AS23">
            <v>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0</v>
          </cell>
          <cell r="BC23">
            <v>0</v>
          </cell>
          <cell r="BD23">
            <v>0</v>
          </cell>
          <cell r="BE23">
            <v>0</v>
          </cell>
          <cell r="BF23">
            <v>0</v>
          </cell>
          <cell r="BG23">
            <v>0</v>
          </cell>
          <cell r="BH23">
            <v>0</v>
          </cell>
          <cell r="BI23">
            <v>0</v>
          </cell>
          <cell r="BJ23">
            <v>0</v>
          </cell>
          <cell r="BK23">
            <v>0</v>
          </cell>
          <cell r="BL23">
            <v>0</v>
          </cell>
          <cell r="BM23">
            <v>0</v>
          </cell>
          <cell r="BN23">
            <v>0</v>
          </cell>
          <cell r="BO23">
            <v>0</v>
          </cell>
          <cell r="BP23">
            <v>0</v>
          </cell>
        </row>
        <row r="24">
          <cell r="B24" t="str">
            <v>MAINHEAT</v>
          </cell>
          <cell r="C24">
            <v>0</v>
          </cell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  <cell r="BH24">
            <v>0</v>
          </cell>
          <cell r="BI24">
            <v>0</v>
          </cell>
          <cell r="BJ24">
            <v>0</v>
          </cell>
          <cell r="BK24">
            <v>0</v>
          </cell>
          <cell r="BL24">
            <v>0</v>
          </cell>
          <cell r="BM24">
            <v>0</v>
          </cell>
          <cell r="BN24">
            <v>0</v>
          </cell>
          <cell r="BO24">
            <v>0</v>
          </cell>
          <cell r="BP24">
            <v>0</v>
          </cell>
        </row>
        <row r="25">
          <cell r="B25" t="str">
            <v>AUTOHEAT</v>
          </cell>
          <cell r="C25">
            <v>0</v>
          </cell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  <cell r="BH25">
            <v>0</v>
          </cell>
          <cell r="BI25">
            <v>0</v>
          </cell>
          <cell r="BJ25">
            <v>0</v>
          </cell>
          <cell r="BK25">
            <v>0</v>
          </cell>
          <cell r="BL25">
            <v>0</v>
          </cell>
          <cell r="BM25">
            <v>0</v>
          </cell>
          <cell r="BN25">
            <v>0</v>
          </cell>
          <cell r="BO25">
            <v>0</v>
          </cell>
          <cell r="BP25">
            <v>0</v>
          </cell>
        </row>
        <row r="26">
          <cell r="B26" t="str">
            <v>THEAT</v>
          </cell>
          <cell r="C26">
            <v>0</v>
          </cell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  <cell r="BK26">
            <v>0</v>
          </cell>
          <cell r="BL26">
            <v>0</v>
          </cell>
          <cell r="BM26">
            <v>0</v>
          </cell>
          <cell r="BN26">
            <v>0</v>
          </cell>
          <cell r="BO26">
            <v>0</v>
          </cell>
          <cell r="BP26">
            <v>0</v>
          </cell>
        </row>
        <row r="27">
          <cell r="B27" t="str">
            <v>TBOILER</v>
          </cell>
          <cell r="C27">
            <v>0</v>
          </cell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  <cell r="BJ27">
            <v>0</v>
          </cell>
          <cell r="BK27">
            <v>0</v>
          </cell>
          <cell r="BL27">
            <v>0</v>
          </cell>
          <cell r="BM27">
            <v>0</v>
          </cell>
          <cell r="BN27">
            <v>0</v>
          </cell>
          <cell r="BO27">
            <v>0</v>
          </cell>
          <cell r="BP27">
            <v>0</v>
          </cell>
        </row>
        <row r="28">
          <cell r="B28" t="str">
            <v>TELE</v>
          </cell>
          <cell r="C28">
            <v>0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  <cell r="BJ28">
            <v>0</v>
          </cell>
          <cell r="BK28">
            <v>0</v>
          </cell>
          <cell r="BL28">
            <v>0</v>
          </cell>
          <cell r="BM28">
            <v>0</v>
          </cell>
          <cell r="BN28">
            <v>0</v>
          </cell>
          <cell r="BO28">
            <v>0</v>
          </cell>
          <cell r="BP28">
            <v>0</v>
          </cell>
        </row>
        <row r="29">
          <cell r="B29" t="str">
            <v>TPATFUEL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  <cell r="BH29">
            <v>0</v>
          </cell>
          <cell r="BI29">
            <v>0</v>
          </cell>
          <cell r="BJ29">
            <v>0</v>
          </cell>
          <cell r="BK29">
            <v>0</v>
          </cell>
          <cell r="BL29">
            <v>0</v>
          </cell>
          <cell r="BM29">
            <v>0</v>
          </cell>
          <cell r="BN29">
            <v>0</v>
          </cell>
          <cell r="BO29">
            <v>0</v>
          </cell>
          <cell r="BP29">
            <v>0</v>
          </cell>
        </row>
        <row r="30">
          <cell r="B30" t="str">
            <v>TCOKEOVS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  <cell r="BK30">
            <v>0</v>
          </cell>
          <cell r="BL30">
            <v>0</v>
          </cell>
          <cell r="BM30">
            <v>0</v>
          </cell>
          <cell r="BN30">
            <v>0</v>
          </cell>
          <cell r="BO30">
            <v>0</v>
          </cell>
          <cell r="BP30">
            <v>0</v>
          </cell>
        </row>
        <row r="31">
          <cell r="B31" t="str">
            <v>TGASWKS</v>
          </cell>
          <cell r="C31">
            <v>0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  <cell r="BH31">
            <v>0</v>
          </cell>
          <cell r="BI31">
            <v>0</v>
          </cell>
          <cell r="BJ31">
            <v>0</v>
          </cell>
          <cell r="BK31">
            <v>0</v>
          </cell>
          <cell r="BL31">
            <v>0</v>
          </cell>
          <cell r="BM31">
            <v>0</v>
          </cell>
          <cell r="BN31">
            <v>0</v>
          </cell>
          <cell r="BO31">
            <v>0</v>
          </cell>
          <cell r="BP31">
            <v>0</v>
          </cell>
        </row>
        <row r="32">
          <cell r="B32" t="str">
            <v>TBLASTFUR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  <cell r="BH32">
            <v>0</v>
          </cell>
          <cell r="BI32">
            <v>0</v>
          </cell>
          <cell r="BJ32">
            <v>0</v>
          </cell>
          <cell r="BK32">
            <v>0</v>
          </cell>
          <cell r="BL32">
            <v>0</v>
          </cell>
          <cell r="BM32">
            <v>0</v>
          </cell>
          <cell r="BN32">
            <v>0</v>
          </cell>
          <cell r="BO32">
            <v>0</v>
          </cell>
          <cell r="BP32">
            <v>0</v>
          </cell>
        </row>
        <row r="33">
          <cell r="B33" t="str">
            <v>TPETCHEM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  <cell r="BH33">
            <v>0</v>
          </cell>
          <cell r="BI33">
            <v>0</v>
          </cell>
          <cell r="BJ33">
            <v>0</v>
          </cell>
          <cell r="BK33">
            <v>0</v>
          </cell>
          <cell r="BL33">
            <v>0</v>
          </cell>
          <cell r="BM33">
            <v>0</v>
          </cell>
          <cell r="BN33">
            <v>0</v>
          </cell>
          <cell r="BO33">
            <v>0</v>
          </cell>
          <cell r="BP33">
            <v>0</v>
          </cell>
        </row>
        <row r="34">
          <cell r="B34" t="str">
            <v>TBKB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  <cell r="BK34">
            <v>0</v>
          </cell>
          <cell r="BL34">
            <v>0</v>
          </cell>
          <cell r="BM34">
            <v>0</v>
          </cell>
          <cell r="BN34">
            <v>0</v>
          </cell>
          <cell r="BO34">
            <v>0</v>
          </cell>
          <cell r="BP34">
            <v>0</v>
          </cell>
        </row>
        <row r="35">
          <cell r="B35" t="str">
            <v>TREFINER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  <cell r="BK35">
            <v>0</v>
          </cell>
          <cell r="BL35">
            <v>0</v>
          </cell>
          <cell r="BM35">
            <v>0</v>
          </cell>
          <cell r="BN35">
            <v>0</v>
          </cell>
          <cell r="BO35">
            <v>0</v>
          </cell>
          <cell r="BP35">
            <v>0</v>
          </cell>
        </row>
        <row r="36">
          <cell r="B36" t="str">
            <v>TCOALLIQ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  <cell r="BH36">
            <v>0</v>
          </cell>
          <cell r="BI36">
            <v>0</v>
          </cell>
          <cell r="BJ36">
            <v>0</v>
          </cell>
          <cell r="BK36">
            <v>0</v>
          </cell>
          <cell r="BL36">
            <v>0</v>
          </cell>
          <cell r="BM36">
            <v>0</v>
          </cell>
          <cell r="BN36">
            <v>0</v>
          </cell>
          <cell r="BO36">
            <v>0</v>
          </cell>
          <cell r="BP36">
            <v>0</v>
          </cell>
        </row>
        <row r="37">
          <cell r="B37" t="str">
            <v>TGTL</v>
          </cell>
          <cell r="C37">
            <v>0</v>
          </cell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  <cell r="BH37">
            <v>0</v>
          </cell>
          <cell r="BI37">
            <v>0</v>
          </cell>
          <cell r="BJ37">
            <v>0</v>
          </cell>
          <cell r="BK37">
            <v>0</v>
          </cell>
          <cell r="BL37">
            <v>0</v>
          </cell>
          <cell r="BM37">
            <v>0</v>
          </cell>
          <cell r="BN37">
            <v>0</v>
          </cell>
          <cell r="BO37">
            <v>0</v>
          </cell>
          <cell r="BP37">
            <v>0</v>
          </cell>
        </row>
        <row r="38">
          <cell r="B38" t="str">
            <v>TBLENDGAS</v>
          </cell>
          <cell r="C38">
            <v>0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  <cell r="BI38">
            <v>0</v>
          </cell>
          <cell r="BJ38">
            <v>0</v>
          </cell>
          <cell r="BK38">
            <v>0</v>
          </cell>
          <cell r="BL38">
            <v>0</v>
          </cell>
          <cell r="BM38">
            <v>0</v>
          </cell>
          <cell r="BN38">
            <v>0</v>
          </cell>
          <cell r="BO38">
            <v>0</v>
          </cell>
          <cell r="BP38">
            <v>0</v>
          </cell>
        </row>
        <row r="39">
          <cell r="B39" t="str">
            <v>TCHARCOAL</v>
          </cell>
          <cell r="C39">
            <v>0</v>
          </cell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  <cell r="BH39">
            <v>0</v>
          </cell>
          <cell r="BI39">
            <v>0</v>
          </cell>
          <cell r="BJ39">
            <v>0</v>
          </cell>
          <cell r="BK39">
            <v>0</v>
          </cell>
          <cell r="BL39">
            <v>0</v>
          </cell>
          <cell r="BM39">
            <v>0</v>
          </cell>
          <cell r="BN39">
            <v>0</v>
          </cell>
          <cell r="BO39">
            <v>0</v>
          </cell>
          <cell r="BP39">
            <v>0</v>
          </cell>
        </row>
        <row r="40">
          <cell r="B40" t="str">
            <v>TNONSPEC</v>
          </cell>
          <cell r="C40">
            <v>0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  <cell r="BH40">
            <v>0</v>
          </cell>
          <cell r="BI40">
            <v>0</v>
          </cell>
          <cell r="BJ40">
            <v>0</v>
          </cell>
          <cell r="BK40">
            <v>0</v>
          </cell>
          <cell r="BL40">
            <v>0</v>
          </cell>
          <cell r="BM40">
            <v>0</v>
          </cell>
          <cell r="BN40">
            <v>0</v>
          </cell>
          <cell r="BO40">
            <v>0</v>
          </cell>
          <cell r="BP40">
            <v>0</v>
          </cell>
        </row>
        <row r="41">
          <cell r="B41" t="str">
            <v>TOTENGY</v>
          </cell>
          <cell r="C41">
            <v>0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  <cell r="BH41">
            <v>0</v>
          </cell>
          <cell r="BI41">
            <v>0</v>
          </cell>
          <cell r="BJ41">
            <v>0</v>
          </cell>
          <cell r="BK41">
            <v>0</v>
          </cell>
          <cell r="BL41">
            <v>0</v>
          </cell>
          <cell r="BM41">
            <v>0</v>
          </cell>
          <cell r="BN41">
            <v>0</v>
          </cell>
          <cell r="BO41">
            <v>0</v>
          </cell>
          <cell r="BP41">
            <v>0</v>
          </cell>
        </row>
        <row r="42">
          <cell r="B42" t="str">
            <v>EMINES</v>
          </cell>
          <cell r="C42">
            <v>0</v>
          </cell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  <cell r="BI42">
            <v>0</v>
          </cell>
          <cell r="BJ42">
            <v>0</v>
          </cell>
          <cell r="BK42">
            <v>0</v>
          </cell>
          <cell r="BL42">
            <v>0</v>
          </cell>
          <cell r="BM42">
            <v>0</v>
          </cell>
          <cell r="BN42">
            <v>0</v>
          </cell>
          <cell r="BO42">
            <v>0</v>
          </cell>
          <cell r="BP42">
            <v>0</v>
          </cell>
        </row>
        <row r="43">
          <cell r="B43" t="str">
            <v>EOILGASEX</v>
          </cell>
          <cell r="C43">
            <v>0</v>
          </cell>
          <cell r="D43">
            <v>0</v>
          </cell>
          <cell r="E43">
            <v>0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  <cell r="BI43">
            <v>0</v>
          </cell>
          <cell r="BJ43">
            <v>0</v>
          </cell>
          <cell r="BK43">
            <v>0</v>
          </cell>
          <cell r="BL43">
            <v>0</v>
          </cell>
          <cell r="BM43">
            <v>0</v>
          </cell>
          <cell r="BN43">
            <v>0</v>
          </cell>
          <cell r="BO43">
            <v>0</v>
          </cell>
          <cell r="BP43">
            <v>0</v>
          </cell>
        </row>
        <row r="44">
          <cell r="B44" t="str">
            <v>EPATFUEL</v>
          </cell>
          <cell r="C44">
            <v>0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  <cell r="BK44">
            <v>0</v>
          </cell>
          <cell r="BL44">
            <v>0</v>
          </cell>
          <cell r="BM44">
            <v>0</v>
          </cell>
          <cell r="BN44">
            <v>0</v>
          </cell>
          <cell r="BO44">
            <v>0</v>
          </cell>
          <cell r="BP44">
            <v>0</v>
          </cell>
        </row>
        <row r="45">
          <cell r="B45" t="str">
            <v>ECOKEOVS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0</v>
          </cell>
          <cell r="BI45">
            <v>0</v>
          </cell>
          <cell r="BJ45">
            <v>0</v>
          </cell>
          <cell r="BK45">
            <v>0</v>
          </cell>
          <cell r="BL45">
            <v>0</v>
          </cell>
          <cell r="BM45">
            <v>0</v>
          </cell>
          <cell r="BN45">
            <v>0</v>
          </cell>
          <cell r="BO45">
            <v>0</v>
          </cell>
          <cell r="BP45">
            <v>0</v>
          </cell>
        </row>
        <row r="46">
          <cell r="B46" t="str">
            <v>EGASWKS</v>
          </cell>
          <cell r="C46">
            <v>0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  <cell r="BH46">
            <v>0</v>
          </cell>
          <cell r="BI46">
            <v>0</v>
          </cell>
          <cell r="BJ46">
            <v>0</v>
          </cell>
          <cell r="BK46">
            <v>0</v>
          </cell>
          <cell r="BL46">
            <v>0</v>
          </cell>
          <cell r="BM46">
            <v>0</v>
          </cell>
          <cell r="BN46">
            <v>0</v>
          </cell>
          <cell r="BO46">
            <v>0</v>
          </cell>
          <cell r="BP46">
            <v>0</v>
          </cell>
        </row>
        <row r="47">
          <cell r="B47" t="str">
            <v>EBIOGAS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0</v>
          </cell>
          <cell r="BI47">
            <v>0</v>
          </cell>
          <cell r="BJ47">
            <v>0</v>
          </cell>
          <cell r="BK47">
            <v>0</v>
          </cell>
          <cell r="BL47">
            <v>0</v>
          </cell>
          <cell r="BM47">
            <v>0</v>
          </cell>
          <cell r="BN47">
            <v>0</v>
          </cell>
          <cell r="BO47">
            <v>0</v>
          </cell>
          <cell r="BP47">
            <v>0</v>
          </cell>
        </row>
        <row r="48">
          <cell r="B48" t="str">
            <v>EBLASTFUR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  <cell r="BK48">
            <v>0</v>
          </cell>
          <cell r="BL48">
            <v>0</v>
          </cell>
          <cell r="BM48">
            <v>0</v>
          </cell>
          <cell r="BN48">
            <v>0</v>
          </cell>
          <cell r="BO48">
            <v>0</v>
          </cell>
          <cell r="BP48">
            <v>0</v>
          </cell>
        </row>
        <row r="49">
          <cell r="B49" t="str">
            <v>EBKB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  <cell r="BH49">
            <v>0</v>
          </cell>
          <cell r="BI49">
            <v>0</v>
          </cell>
          <cell r="BJ49">
            <v>0</v>
          </cell>
          <cell r="BK49">
            <v>0</v>
          </cell>
          <cell r="BL49">
            <v>0</v>
          </cell>
          <cell r="BM49">
            <v>0</v>
          </cell>
          <cell r="BN49">
            <v>0</v>
          </cell>
          <cell r="BO49">
            <v>0</v>
          </cell>
          <cell r="BP49">
            <v>0</v>
          </cell>
        </row>
        <row r="50">
          <cell r="B50" t="str">
            <v>EREFINER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  <cell r="BH50">
            <v>0</v>
          </cell>
          <cell r="BI50">
            <v>0</v>
          </cell>
          <cell r="BJ50">
            <v>0</v>
          </cell>
          <cell r="BK50">
            <v>0</v>
          </cell>
          <cell r="BL50">
            <v>0</v>
          </cell>
          <cell r="BM50">
            <v>0</v>
          </cell>
          <cell r="BN50">
            <v>0</v>
          </cell>
          <cell r="BO50">
            <v>0</v>
          </cell>
          <cell r="BP50">
            <v>0</v>
          </cell>
        </row>
        <row r="51">
          <cell r="B51" t="str">
            <v>ECOALLIQ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  <cell r="BH51">
            <v>0</v>
          </cell>
          <cell r="BI51">
            <v>0</v>
          </cell>
          <cell r="BJ51">
            <v>0</v>
          </cell>
          <cell r="BK51">
            <v>0</v>
          </cell>
          <cell r="BL51">
            <v>0</v>
          </cell>
          <cell r="BM51">
            <v>0</v>
          </cell>
          <cell r="BN51">
            <v>0</v>
          </cell>
          <cell r="BO51">
            <v>0</v>
          </cell>
          <cell r="BP51">
            <v>0</v>
          </cell>
        </row>
        <row r="52">
          <cell r="B52" t="str">
            <v>ELNG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  <cell r="BK52">
            <v>0</v>
          </cell>
          <cell r="BL52">
            <v>0</v>
          </cell>
          <cell r="BM52">
            <v>0</v>
          </cell>
          <cell r="BN52">
            <v>0</v>
          </cell>
          <cell r="BO52">
            <v>0</v>
          </cell>
          <cell r="BP52">
            <v>0</v>
          </cell>
        </row>
        <row r="53">
          <cell r="B53" t="str">
            <v>EGTL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  <cell r="BK53">
            <v>0</v>
          </cell>
          <cell r="BL53">
            <v>0</v>
          </cell>
          <cell r="BM53">
            <v>0</v>
          </cell>
          <cell r="BN53">
            <v>0</v>
          </cell>
          <cell r="BO53">
            <v>0</v>
          </cell>
          <cell r="BP53">
            <v>0</v>
          </cell>
        </row>
        <row r="54">
          <cell r="B54" t="str">
            <v>EPOWERPLT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0</v>
          </cell>
          <cell r="BF54">
            <v>0</v>
          </cell>
          <cell r="BG54">
            <v>0</v>
          </cell>
          <cell r="BH54">
            <v>0</v>
          </cell>
          <cell r="BI54">
            <v>0</v>
          </cell>
          <cell r="BJ54">
            <v>0</v>
          </cell>
          <cell r="BK54">
            <v>0</v>
          </cell>
          <cell r="BL54">
            <v>0</v>
          </cell>
          <cell r="BM54">
            <v>0</v>
          </cell>
          <cell r="BN54">
            <v>0</v>
          </cell>
          <cell r="BO54">
            <v>0</v>
          </cell>
          <cell r="BP54">
            <v>0</v>
          </cell>
        </row>
        <row r="55">
          <cell r="B55" t="str">
            <v>EPUMPST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  <cell r="BH55">
            <v>0</v>
          </cell>
          <cell r="BI55">
            <v>0</v>
          </cell>
          <cell r="BJ55">
            <v>0</v>
          </cell>
          <cell r="BK55">
            <v>0</v>
          </cell>
          <cell r="BL55">
            <v>0</v>
          </cell>
          <cell r="BM55">
            <v>0</v>
          </cell>
          <cell r="BN55">
            <v>0</v>
          </cell>
          <cell r="BO55">
            <v>0</v>
          </cell>
          <cell r="BP55">
            <v>0</v>
          </cell>
        </row>
        <row r="56">
          <cell r="B56" t="str">
            <v>ENUC</v>
          </cell>
          <cell r="C56">
            <v>0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  <cell r="BJ56">
            <v>0</v>
          </cell>
          <cell r="BK56">
            <v>0</v>
          </cell>
          <cell r="BL56">
            <v>0</v>
          </cell>
          <cell r="BM56">
            <v>0</v>
          </cell>
          <cell r="BN56">
            <v>0</v>
          </cell>
          <cell r="BO56">
            <v>0</v>
          </cell>
          <cell r="BP56">
            <v>0</v>
          </cell>
        </row>
        <row r="57">
          <cell r="B57" t="str">
            <v>ECHARCOAL</v>
          </cell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  <cell r="BH57">
            <v>0</v>
          </cell>
          <cell r="BI57">
            <v>0</v>
          </cell>
          <cell r="BJ57">
            <v>0</v>
          </cell>
          <cell r="BK57">
            <v>0</v>
          </cell>
          <cell r="BL57">
            <v>0</v>
          </cell>
          <cell r="BM57">
            <v>0</v>
          </cell>
          <cell r="BN57">
            <v>0</v>
          </cell>
          <cell r="BO57">
            <v>0</v>
          </cell>
          <cell r="BP57">
            <v>0</v>
          </cell>
        </row>
        <row r="58">
          <cell r="B58" t="str">
            <v>ENONSPEC</v>
          </cell>
          <cell r="C58">
            <v>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  <cell r="BF58">
            <v>0</v>
          </cell>
          <cell r="BG58">
            <v>0</v>
          </cell>
          <cell r="BH58">
            <v>0</v>
          </cell>
          <cell r="BI58">
            <v>0</v>
          </cell>
          <cell r="BJ58">
            <v>0</v>
          </cell>
          <cell r="BK58">
            <v>0</v>
          </cell>
          <cell r="BL58">
            <v>0</v>
          </cell>
          <cell r="BM58">
            <v>0</v>
          </cell>
          <cell r="BN58">
            <v>0</v>
          </cell>
          <cell r="BO58">
            <v>0</v>
          </cell>
          <cell r="BP58">
            <v>0</v>
          </cell>
        </row>
        <row r="59">
          <cell r="B59" t="str">
            <v>DISTLOSS</v>
          </cell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  <cell r="O59">
            <v>0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0</v>
          </cell>
          <cell r="BF59">
            <v>0</v>
          </cell>
          <cell r="BG59">
            <v>0</v>
          </cell>
          <cell r="BH59">
            <v>0</v>
          </cell>
          <cell r="BI59">
            <v>0</v>
          </cell>
          <cell r="BJ59">
            <v>0</v>
          </cell>
          <cell r="BK59">
            <v>0</v>
          </cell>
          <cell r="BL59">
            <v>0</v>
          </cell>
          <cell r="BM59">
            <v>0</v>
          </cell>
          <cell r="BN59">
            <v>0</v>
          </cell>
          <cell r="BO59">
            <v>0</v>
          </cell>
          <cell r="BP59">
            <v>0</v>
          </cell>
        </row>
        <row r="60">
          <cell r="B60" t="str">
            <v>FINCONS</v>
          </cell>
          <cell r="C60">
            <v>0</v>
          </cell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  <cell r="N60">
            <v>0</v>
          </cell>
          <cell r="O60">
            <v>0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0</v>
          </cell>
          <cell r="BF60">
            <v>0</v>
          </cell>
          <cell r="BG60">
            <v>0</v>
          </cell>
          <cell r="BH60">
            <v>0</v>
          </cell>
          <cell r="BI60">
            <v>0</v>
          </cell>
          <cell r="BJ60">
            <v>0</v>
          </cell>
          <cell r="BK60">
            <v>0</v>
          </cell>
          <cell r="BL60">
            <v>0</v>
          </cell>
          <cell r="BM60">
            <v>0</v>
          </cell>
          <cell r="BN60">
            <v>0</v>
          </cell>
          <cell r="BO60">
            <v>0</v>
          </cell>
          <cell r="BP60">
            <v>0</v>
          </cell>
        </row>
        <row r="61">
          <cell r="B61" t="str">
            <v>TOTIND</v>
          </cell>
          <cell r="C61">
            <v>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0</v>
          </cell>
          <cell r="BF61">
            <v>0</v>
          </cell>
          <cell r="BG61">
            <v>0</v>
          </cell>
          <cell r="BH61">
            <v>0</v>
          </cell>
          <cell r="BI61">
            <v>0</v>
          </cell>
          <cell r="BJ61">
            <v>0</v>
          </cell>
          <cell r="BK61">
            <v>0</v>
          </cell>
          <cell r="BL61">
            <v>0</v>
          </cell>
          <cell r="BM61">
            <v>0</v>
          </cell>
          <cell r="BN61">
            <v>0</v>
          </cell>
          <cell r="BO61">
            <v>0</v>
          </cell>
          <cell r="BP61">
            <v>0</v>
          </cell>
        </row>
        <row r="62">
          <cell r="B62" t="str">
            <v>IRONSTL</v>
          </cell>
          <cell r="C62">
            <v>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  <cell r="BK62">
            <v>0</v>
          </cell>
          <cell r="BL62">
            <v>0</v>
          </cell>
          <cell r="BM62">
            <v>0</v>
          </cell>
          <cell r="BN62">
            <v>0</v>
          </cell>
          <cell r="BO62">
            <v>0</v>
          </cell>
          <cell r="BP62">
            <v>0</v>
          </cell>
        </row>
        <row r="63">
          <cell r="B63" t="str">
            <v>CHEMICAL</v>
          </cell>
          <cell r="C63">
            <v>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0</v>
          </cell>
          <cell r="BF63">
            <v>0</v>
          </cell>
          <cell r="BG63">
            <v>0</v>
          </cell>
          <cell r="BH63">
            <v>0</v>
          </cell>
          <cell r="BI63">
            <v>0</v>
          </cell>
          <cell r="BJ63">
            <v>0</v>
          </cell>
          <cell r="BK63">
            <v>0</v>
          </cell>
          <cell r="BL63">
            <v>0</v>
          </cell>
          <cell r="BM63">
            <v>0</v>
          </cell>
          <cell r="BN63">
            <v>0</v>
          </cell>
          <cell r="BO63">
            <v>0</v>
          </cell>
          <cell r="BP63">
            <v>0</v>
          </cell>
        </row>
        <row r="64">
          <cell r="B64" t="str">
            <v>NONFERR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0</v>
          </cell>
          <cell r="BF64">
            <v>0</v>
          </cell>
          <cell r="BG64">
            <v>0</v>
          </cell>
          <cell r="BH64">
            <v>0</v>
          </cell>
          <cell r="BI64">
            <v>0</v>
          </cell>
          <cell r="BJ64">
            <v>0</v>
          </cell>
          <cell r="BK64">
            <v>0</v>
          </cell>
          <cell r="BL64">
            <v>0</v>
          </cell>
          <cell r="BM64">
            <v>0</v>
          </cell>
          <cell r="BN64">
            <v>0</v>
          </cell>
          <cell r="BO64">
            <v>0</v>
          </cell>
          <cell r="BP64">
            <v>0</v>
          </cell>
        </row>
        <row r="65">
          <cell r="B65" t="str">
            <v>NONMET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0</v>
          </cell>
          <cell r="BF65">
            <v>0</v>
          </cell>
          <cell r="BG65">
            <v>0</v>
          </cell>
          <cell r="BH65">
            <v>0</v>
          </cell>
          <cell r="BI65">
            <v>0</v>
          </cell>
          <cell r="BJ65">
            <v>0</v>
          </cell>
          <cell r="BK65">
            <v>0</v>
          </cell>
          <cell r="BL65">
            <v>0</v>
          </cell>
          <cell r="BM65">
            <v>0</v>
          </cell>
          <cell r="BN65">
            <v>0</v>
          </cell>
          <cell r="BO65">
            <v>0</v>
          </cell>
          <cell r="BP65">
            <v>0</v>
          </cell>
        </row>
        <row r="66">
          <cell r="B66" t="str">
            <v>TRANSEQ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  <cell r="BP66">
            <v>0</v>
          </cell>
        </row>
        <row r="67">
          <cell r="B67" t="str">
            <v>MACHINE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0</v>
          </cell>
          <cell r="BF67">
            <v>0</v>
          </cell>
          <cell r="BG67">
            <v>0</v>
          </cell>
          <cell r="BH67">
            <v>0</v>
          </cell>
          <cell r="BI67">
            <v>0</v>
          </cell>
          <cell r="BJ67">
            <v>0</v>
          </cell>
          <cell r="BK67">
            <v>0</v>
          </cell>
          <cell r="BL67">
            <v>0</v>
          </cell>
          <cell r="BM67">
            <v>0</v>
          </cell>
          <cell r="BN67">
            <v>0</v>
          </cell>
          <cell r="BO67">
            <v>0</v>
          </cell>
          <cell r="BP67">
            <v>0</v>
          </cell>
        </row>
        <row r="68">
          <cell r="B68" t="str">
            <v>MINING</v>
          </cell>
          <cell r="C68">
            <v>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0</v>
          </cell>
          <cell r="BF68">
            <v>0</v>
          </cell>
          <cell r="BG68">
            <v>0</v>
          </cell>
          <cell r="BH68">
            <v>0</v>
          </cell>
          <cell r="BI68">
            <v>0</v>
          </cell>
          <cell r="BJ68">
            <v>0</v>
          </cell>
          <cell r="BK68">
            <v>0</v>
          </cell>
          <cell r="BL68">
            <v>0</v>
          </cell>
          <cell r="BM68">
            <v>0</v>
          </cell>
          <cell r="BN68">
            <v>0</v>
          </cell>
          <cell r="BO68">
            <v>0</v>
          </cell>
          <cell r="BP68">
            <v>0</v>
          </cell>
        </row>
        <row r="69">
          <cell r="B69" t="str">
            <v>FOODPRO</v>
          </cell>
          <cell r="C69">
            <v>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0</v>
          </cell>
          <cell r="BF69">
            <v>0</v>
          </cell>
          <cell r="BG69">
            <v>0</v>
          </cell>
          <cell r="BH69">
            <v>0</v>
          </cell>
          <cell r="BI69">
            <v>0</v>
          </cell>
          <cell r="BJ69">
            <v>0</v>
          </cell>
          <cell r="BK69">
            <v>0</v>
          </cell>
          <cell r="BL69">
            <v>0</v>
          </cell>
          <cell r="BM69">
            <v>0</v>
          </cell>
          <cell r="BN69">
            <v>0</v>
          </cell>
          <cell r="BO69">
            <v>0</v>
          </cell>
          <cell r="BP69">
            <v>0</v>
          </cell>
        </row>
        <row r="70">
          <cell r="B70" t="str">
            <v>PAPERPRO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  <cell r="BK70">
            <v>0</v>
          </cell>
          <cell r="BL70">
            <v>0</v>
          </cell>
          <cell r="BM70">
            <v>0</v>
          </cell>
          <cell r="BN70">
            <v>0</v>
          </cell>
          <cell r="BO70">
            <v>0</v>
          </cell>
          <cell r="BP70">
            <v>0</v>
          </cell>
        </row>
        <row r="71">
          <cell r="B71" t="str">
            <v>WOODPRO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  <cell r="BK71">
            <v>0</v>
          </cell>
          <cell r="BL71">
            <v>0</v>
          </cell>
          <cell r="BM71">
            <v>0</v>
          </cell>
          <cell r="BN71">
            <v>0</v>
          </cell>
          <cell r="BO71">
            <v>0</v>
          </cell>
          <cell r="BP71">
            <v>0</v>
          </cell>
        </row>
        <row r="72">
          <cell r="B72" t="str">
            <v>CONSTRUC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0</v>
          </cell>
          <cell r="BG72">
            <v>0</v>
          </cell>
          <cell r="BH72">
            <v>0</v>
          </cell>
          <cell r="BI72">
            <v>0</v>
          </cell>
          <cell r="BJ72">
            <v>0</v>
          </cell>
          <cell r="BK72">
            <v>0</v>
          </cell>
          <cell r="BL72">
            <v>0</v>
          </cell>
          <cell r="BM72">
            <v>0</v>
          </cell>
          <cell r="BN72">
            <v>0</v>
          </cell>
          <cell r="BO72">
            <v>0</v>
          </cell>
          <cell r="BP72">
            <v>0</v>
          </cell>
        </row>
        <row r="73">
          <cell r="B73" t="str">
            <v>TEXTILES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  <cell r="BG73">
            <v>0</v>
          </cell>
          <cell r="BH73">
            <v>0</v>
          </cell>
          <cell r="BI73">
            <v>0</v>
          </cell>
          <cell r="BJ73">
            <v>0</v>
          </cell>
          <cell r="BK73">
            <v>0</v>
          </cell>
          <cell r="BL73">
            <v>0</v>
          </cell>
          <cell r="BM73">
            <v>0</v>
          </cell>
          <cell r="BN73">
            <v>0</v>
          </cell>
          <cell r="BO73">
            <v>0</v>
          </cell>
          <cell r="BP73">
            <v>0</v>
          </cell>
        </row>
        <row r="74">
          <cell r="B74" t="str">
            <v>INONSPEC</v>
          </cell>
          <cell r="C74">
            <v>0</v>
          </cell>
          <cell r="D74">
            <v>0</v>
          </cell>
          <cell r="E74">
            <v>0</v>
          </cell>
          <cell r="F74">
            <v>0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>
            <v>0</v>
          </cell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0</v>
          </cell>
          <cell r="BF74">
            <v>0</v>
          </cell>
          <cell r="BG74">
            <v>0</v>
          </cell>
          <cell r="BH74">
            <v>0</v>
          </cell>
          <cell r="BI74">
            <v>0</v>
          </cell>
          <cell r="BJ74">
            <v>0</v>
          </cell>
          <cell r="BK74">
            <v>0</v>
          </cell>
          <cell r="BL74">
            <v>0</v>
          </cell>
          <cell r="BM74">
            <v>0</v>
          </cell>
          <cell r="BN74">
            <v>0</v>
          </cell>
          <cell r="BO74">
            <v>0</v>
          </cell>
          <cell r="BP74">
            <v>0</v>
          </cell>
        </row>
        <row r="75">
          <cell r="B75" t="str">
            <v>TOTTRANS</v>
          </cell>
          <cell r="C75">
            <v>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  <cell r="AG75">
            <v>0</v>
          </cell>
          <cell r="AH75">
            <v>0</v>
          </cell>
          <cell r="AI75">
            <v>0</v>
          </cell>
          <cell r="AJ75">
            <v>0</v>
          </cell>
          <cell r="AK75">
            <v>0</v>
          </cell>
          <cell r="AL75">
            <v>0</v>
          </cell>
          <cell r="AM75">
            <v>0</v>
          </cell>
          <cell r="AN75">
            <v>0</v>
          </cell>
          <cell r="AO75">
            <v>0</v>
          </cell>
          <cell r="AP75">
            <v>0</v>
          </cell>
          <cell r="AQ75">
            <v>0</v>
          </cell>
          <cell r="AR75">
            <v>0</v>
          </cell>
          <cell r="AS75">
            <v>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0</v>
          </cell>
          <cell r="BC75">
            <v>0</v>
          </cell>
          <cell r="BD75">
            <v>0</v>
          </cell>
          <cell r="BE75">
            <v>0</v>
          </cell>
          <cell r="BF75">
            <v>0</v>
          </cell>
          <cell r="BG75">
            <v>0</v>
          </cell>
          <cell r="BH75">
            <v>0</v>
          </cell>
          <cell r="BI75">
            <v>0</v>
          </cell>
          <cell r="BJ75">
            <v>0</v>
          </cell>
          <cell r="BK75">
            <v>0</v>
          </cell>
          <cell r="BL75">
            <v>0</v>
          </cell>
          <cell r="BM75">
            <v>0</v>
          </cell>
          <cell r="BN75">
            <v>0</v>
          </cell>
          <cell r="BO75">
            <v>0</v>
          </cell>
          <cell r="BP75">
            <v>0</v>
          </cell>
        </row>
        <row r="76">
          <cell r="B76" t="str">
            <v>ROAD</v>
          </cell>
          <cell r="C76">
            <v>0</v>
          </cell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0</v>
          </cell>
          <cell r="BF76">
            <v>0</v>
          </cell>
          <cell r="BG76">
            <v>0</v>
          </cell>
          <cell r="BH76">
            <v>0</v>
          </cell>
          <cell r="BI76">
            <v>0</v>
          </cell>
          <cell r="BJ76">
            <v>0</v>
          </cell>
          <cell r="BK76">
            <v>0</v>
          </cell>
          <cell r="BL76">
            <v>0</v>
          </cell>
          <cell r="BM76">
            <v>0</v>
          </cell>
          <cell r="BN76">
            <v>0</v>
          </cell>
          <cell r="BO76">
            <v>0</v>
          </cell>
          <cell r="BP76">
            <v>0</v>
          </cell>
        </row>
        <row r="77">
          <cell r="B77" t="str">
            <v>DOMESAIR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0</v>
          </cell>
          <cell r="AR77">
            <v>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0</v>
          </cell>
          <cell r="BF77">
            <v>0</v>
          </cell>
          <cell r="BG77">
            <v>0</v>
          </cell>
          <cell r="BH77">
            <v>0</v>
          </cell>
          <cell r="BI77">
            <v>0</v>
          </cell>
          <cell r="BJ77">
            <v>0</v>
          </cell>
          <cell r="BK77">
            <v>0</v>
          </cell>
          <cell r="BL77">
            <v>0</v>
          </cell>
          <cell r="BM77">
            <v>0</v>
          </cell>
          <cell r="BN77">
            <v>0</v>
          </cell>
          <cell r="BO77">
            <v>0</v>
          </cell>
          <cell r="BP77">
            <v>0</v>
          </cell>
        </row>
        <row r="78">
          <cell r="B78" t="str">
            <v>RAIL</v>
          </cell>
          <cell r="C78">
            <v>0</v>
          </cell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  <cell r="BP78">
            <v>0</v>
          </cell>
        </row>
        <row r="79">
          <cell r="B79" t="str">
            <v>PIPELINE</v>
          </cell>
          <cell r="C79">
            <v>0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  <cell r="AG79">
            <v>0</v>
          </cell>
          <cell r="AH79">
            <v>0</v>
          </cell>
          <cell r="AI79">
            <v>0</v>
          </cell>
          <cell r="AJ79">
            <v>0</v>
          </cell>
          <cell r="AK79">
            <v>0</v>
          </cell>
          <cell r="AL79">
            <v>0</v>
          </cell>
          <cell r="AM79">
            <v>0</v>
          </cell>
          <cell r="AN79">
            <v>0</v>
          </cell>
          <cell r="AO79">
            <v>0</v>
          </cell>
          <cell r="AP79">
            <v>0</v>
          </cell>
          <cell r="AQ79">
            <v>0</v>
          </cell>
          <cell r="AR79">
            <v>0</v>
          </cell>
          <cell r="AS79">
            <v>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0</v>
          </cell>
          <cell r="BC79">
            <v>0</v>
          </cell>
          <cell r="BD79">
            <v>0</v>
          </cell>
          <cell r="BE79">
            <v>0</v>
          </cell>
          <cell r="BF79">
            <v>0</v>
          </cell>
          <cell r="BG79">
            <v>0</v>
          </cell>
          <cell r="BH79">
            <v>0</v>
          </cell>
          <cell r="BI79">
            <v>0</v>
          </cell>
          <cell r="BJ79">
            <v>0</v>
          </cell>
          <cell r="BK79">
            <v>0</v>
          </cell>
          <cell r="BL79">
            <v>0</v>
          </cell>
          <cell r="BM79">
            <v>0</v>
          </cell>
          <cell r="BN79">
            <v>0</v>
          </cell>
          <cell r="BO79">
            <v>0</v>
          </cell>
          <cell r="BP79">
            <v>0</v>
          </cell>
        </row>
        <row r="80">
          <cell r="B80" t="str">
            <v>DOMESNAV</v>
          </cell>
          <cell r="C80">
            <v>0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  <cell r="BK80">
            <v>0</v>
          </cell>
          <cell r="BL80">
            <v>0</v>
          </cell>
          <cell r="BM80">
            <v>0</v>
          </cell>
          <cell r="BN80">
            <v>0</v>
          </cell>
          <cell r="BO80">
            <v>0</v>
          </cell>
          <cell r="BP80">
            <v>0</v>
          </cell>
        </row>
        <row r="81">
          <cell r="B81" t="str">
            <v>TRNONSPE</v>
          </cell>
          <cell r="C81">
            <v>0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  <cell r="AN81">
            <v>0</v>
          </cell>
          <cell r="AO81">
            <v>0</v>
          </cell>
          <cell r="AP81">
            <v>0</v>
          </cell>
          <cell r="AQ81">
            <v>0</v>
          </cell>
          <cell r="AR81">
            <v>0</v>
          </cell>
          <cell r="AS81">
            <v>0</v>
          </cell>
          <cell r="AT81">
            <v>0</v>
          </cell>
          <cell r="AU81">
            <v>0</v>
          </cell>
          <cell r="AV81">
            <v>0</v>
          </cell>
          <cell r="AW81">
            <v>0</v>
          </cell>
          <cell r="AX81">
            <v>0</v>
          </cell>
          <cell r="AY81">
            <v>0</v>
          </cell>
          <cell r="AZ81">
            <v>0</v>
          </cell>
          <cell r="BA81">
            <v>0</v>
          </cell>
          <cell r="BB81">
            <v>0</v>
          </cell>
          <cell r="BC81">
            <v>0</v>
          </cell>
          <cell r="BD81">
            <v>0</v>
          </cell>
          <cell r="BE81">
            <v>0</v>
          </cell>
          <cell r="BF81">
            <v>0</v>
          </cell>
          <cell r="BG81">
            <v>0</v>
          </cell>
          <cell r="BH81">
            <v>0</v>
          </cell>
          <cell r="BI81">
            <v>0</v>
          </cell>
          <cell r="BJ81">
            <v>0</v>
          </cell>
          <cell r="BK81">
            <v>0</v>
          </cell>
          <cell r="BL81">
            <v>0</v>
          </cell>
          <cell r="BM81">
            <v>0</v>
          </cell>
          <cell r="BN81">
            <v>0</v>
          </cell>
          <cell r="BO81">
            <v>0</v>
          </cell>
          <cell r="BP81">
            <v>0</v>
          </cell>
        </row>
        <row r="82">
          <cell r="B82" t="str">
            <v>TOTOTHER</v>
          </cell>
          <cell r="C82">
            <v>0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0</v>
          </cell>
          <cell r="BF82">
            <v>0</v>
          </cell>
          <cell r="BG82">
            <v>0</v>
          </cell>
          <cell r="BH82">
            <v>0</v>
          </cell>
          <cell r="BI82">
            <v>0</v>
          </cell>
          <cell r="BJ82">
            <v>0</v>
          </cell>
          <cell r="BK82">
            <v>0</v>
          </cell>
          <cell r="BL82">
            <v>0</v>
          </cell>
          <cell r="BM82">
            <v>0</v>
          </cell>
          <cell r="BN82">
            <v>0</v>
          </cell>
          <cell r="BO82">
            <v>0</v>
          </cell>
          <cell r="BP82">
            <v>0</v>
          </cell>
        </row>
        <row r="83">
          <cell r="B83" t="str">
            <v>RESIDENT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0</v>
          </cell>
          <cell r="AR83">
            <v>0</v>
          </cell>
          <cell r="AS83">
            <v>0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0</v>
          </cell>
          <cell r="BF83">
            <v>0</v>
          </cell>
          <cell r="BG83">
            <v>0</v>
          </cell>
          <cell r="BH83">
            <v>0</v>
          </cell>
          <cell r="BI83">
            <v>0</v>
          </cell>
          <cell r="BJ83">
            <v>0</v>
          </cell>
          <cell r="BK83">
            <v>0</v>
          </cell>
          <cell r="BL83">
            <v>0</v>
          </cell>
          <cell r="BM83">
            <v>0</v>
          </cell>
          <cell r="BN83">
            <v>0</v>
          </cell>
          <cell r="BO83">
            <v>0</v>
          </cell>
          <cell r="BP83">
            <v>0</v>
          </cell>
        </row>
        <row r="84">
          <cell r="B84" t="str">
            <v>COMMPUB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  <cell r="BK84">
            <v>0</v>
          </cell>
          <cell r="BL84">
            <v>0</v>
          </cell>
          <cell r="BM84">
            <v>0</v>
          </cell>
          <cell r="BN84">
            <v>0</v>
          </cell>
          <cell r="BO84">
            <v>0</v>
          </cell>
          <cell r="BP84">
            <v>0</v>
          </cell>
        </row>
        <row r="85">
          <cell r="B85" t="str">
            <v>AGRICULT</v>
          </cell>
          <cell r="C85">
            <v>0</v>
          </cell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0</v>
          </cell>
          <cell r="AE85">
            <v>0</v>
          </cell>
          <cell r="AF85">
            <v>0</v>
          </cell>
          <cell r="AG85">
            <v>0</v>
          </cell>
          <cell r="AH85">
            <v>0</v>
          </cell>
          <cell r="AI85">
            <v>0</v>
          </cell>
          <cell r="AJ85">
            <v>0</v>
          </cell>
          <cell r="AK85">
            <v>0</v>
          </cell>
          <cell r="AL85">
            <v>0</v>
          </cell>
          <cell r="AM85">
            <v>0</v>
          </cell>
          <cell r="AN85">
            <v>0</v>
          </cell>
          <cell r="AO85">
            <v>0</v>
          </cell>
          <cell r="AP85">
            <v>0</v>
          </cell>
          <cell r="AQ85">
            <v>0</v>
          </cell>
          <cell r="AR85">
            <v>0</v>
          </cell>
          <cell r="AS85">
            <v>0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0</v>
          </cell>
          <cell r="BC85">
            <v>0</v>
          </cell>
          <cell r="BD85">
            <v>0</v>
          </cell>
          <cell r="BE85">
            <v>0</v>
          </cell>
          <cell r="BF85">
            <v>0</v>
          </cell>
          <cell r="BG85">
            <v>0</v>
          </cell>
          <cell r="BH85">
            <v>0</v>
          </cell>
          <cell r="BI85">
            <v>0</v>
          </cell>
          <cell r="BJ85">
            <v>0</v>
          </cell>
          <cell r="BK85">
            <v>0</v>
          </cell>
          <cell r="BL85">
            <v>0</v>
          </cell>
          <cell r="BM85">
            <v>0</v>
          </cell>
          <cell r="BN85">
            <v>0</v>
          </cell>
          <cell r="BO85">
            <v>0</v>
          </cell>
          <cell r="BP85">
            <v>0</v>
          </cell>
        </row>
        <row r="86">
          <cell r="B86" t="str">
            <v>FISHING</v>
          </cell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0</v>
          </cell>
          <cell r="BF86">
            <v>0</v>
          </cell>
          <cell r="BG86">
            <v>0</v>
          </cell>
          <cell r="BH86">
            <v>0</v>
          </cell>
          <cell r="BI86">
            <v>0</v>
          </cell>
          <cell r="BJ86">
            <v>0</v>
          </cell>
          <cell r="BK86">
            <v>0</v>
          </cell>
          <cell r="BL86">
            <v>0</v>
          </cell>
          <cell r="BM86">
            <v>0</v>
          </cell>
          <cell r="BN86">
            <v>0</v>
          </cell>
          <cell r="BO86">
            <v>0</v>
          </cell>
          <cell r="BP86">
            <v>0</v>
          </cell>
        </row>
        <row r="87">
          <cell r="B87" t="str">
            <v>ONONSPEC</v>
          </cell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0</v>
          </cell>
          <cell r="BF87">
            <v>0</v>
          </cell>
          <cell r="BG87">
            <v>0</v>
          </cell>
          <cell r="BH87">
            <v>0</v>
          </cell>
          <cell r="BI87">
            <v>0</v>
          </cell>
          <cell r="BJ87">
            <v>0</v>
          </cell>
          <cell r="BK87">
            <v>0</v>
          </cell>
          <cell r="BL87">
            <v>0</v>
          </cell>
          <cell r="BM87">
            <v>0</v>
          </cell>
          <cell r="BN87">
            <v>0</v>
          </cell>
          <cell r="BO87">
            <v>0</v>
          </cell>
          <cell r="BP87">
            <v>0</v>
          </cell>
        </row>
        <row r="88">
          <cell r="B88" t="str">
            <v>NONENUSE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  <cell r="BK88">
            <v>0</v>
          </cell>
          <cell r="BL88">
            <v>0</v>
          </cell>
          <cell r="BM88">
            <v>0</v>
          </cell>
          <cell r="BN88">
            <v>0</v>
          </cell>
          <cell r="BO88">
            <v>0</v>
          </cell>
          <cell r="BP88">
            <v>0</v>
          </cell>
        </row>
        <row r="89">
          <cell r="B89" t="str">
            <v>NEINTREN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  <cell r="BK89">
            <v>0</v>
          </cell>
          <cell r="BL89">
            <v>0</v>
          </cell>
          <cell r="BM89">
            <v>0</v>
          </cell>
          <cell r="BN89">
            <v>0</v>
          </cell>
          <cell r="BO89">
            <v>0</v>
          </cell>
          <cell r="BP89">
            <v>0</v>
          </cell>
        </row>
        <row r="90">
          <cell r="B90" t="str">
            <v>NETRANS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0</v>
          </cell>
          <cell r="AE90">
            <v>0</v>
          </cell>
          <cell r="AF90">
            <v>0</v>
          </cell>
          <cell r="AG90">
            <v>0</v>
          </cell>
          <cell r="AH90">
            <v>0</v>
          </cell>
          <cell r="AI90">
            <v>0</v>
          </cell>
          <cell r="AJ90">
            <v>0</v>
          </cell>
          <cell r="AK90">
            <v>0</v>
          </cell>
          <cell r="AL90">
            <v>0</v>
          </cell>
          <cell r="AM90">
            <v>0</v>
          </cell>
          <cell r="AN90">
            <v>0</v>
          </cell>
          <cell r="AO90">
            <v>0</v>
          </cell>
          <cell r="AP90">
            <v>0</v>
          </cell>
          <cell r="AQ90">
            <v>0</v>
          </cell>
          <cell r="AR90">
            <v>0</v>
          </cell>
          <cell r="AS90">
            <v>0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>
            <v>0</v>
          </cell>
          <cell r="BC90">
            <v>0</v>
          </cell>
          <cell r="BD90">
            <v>0</v>
          </cell>
          <cell r="BE90">
            <v>0</v>
          </cell>
          <cell r="BF90">
            <v>0</v>
          </cell>
          <cell r="BG90">
            <v>0</v>
          </cell>
          <cell r="BH90">
            <v>0</v>
          </cell>
          <cell r="BI90">
            <v>0</v>
          </cell>
          <cell r="BJ90">
            <v>0</v>
          </cell>
          <cell r="BK90">
            <v>0</v>
          </cell>
          <cell r="BL90">
            <v>0</v>
          </cell>
          <cell r="BM90">
            <v>0</v>
          </cell>
          <cell r="BN90">
            <v>0</v>
          </cell>
          <cell r="BO90">
            <v>0</v>
          </cell>
          <cell r="BP90">
            <v>0</v>
          </cell>
        </row>
        <row r="91">
          <cell r="B91" t="str">
            <v>NEOTHER</v>
          </cell>
          <cell r="C91">
            <v>0</v>
          </cell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  <cell r="N91">
            <v>0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  <cell r="Z91">
            <v>0</v>
          </cell>
          <cell r="AA91">
            <v>0</v>
          </cell>
          <cell r="AB91">
            <v>0</v>
          </cell>
          <cell r="AC91">
            <v>0</v>
          </cell>
          <cell r="AD91">
            <v>0</v>
          </cell>
          <cell r="AE91">
            <v>0</v>
          </cell>
          <cell r="AF91">
            <v>0</v>
          </cell>
          <cell r="AG91">
            <v>0</v>
          </cell>
          <cell r="AH91">
            <v>0</v>
          </cell>
          <cell r="AI91">
            <v>0</v>
          </cell>
          <cell r="AJ91">
            <v>0</v>
          </cell>
          <cell r="AK91">
            <v>0</v>
          </cell>
          <cell r="AL91">
            <v>0</v>
          </cell>
          <cell r="AM91">
            <v>0</v>
          </cell>
          <cell r="AN91">
            <v>0</v>
          </cell>
          <cell r="AO91">
            <v>0</v>
          </cell>
          <cell r="AP91">
            <v>0</v>
          </cell>
          <cell r="AQ91">
            <v>0</v>
          </cell>
          <cell r="AR91">
            <v>0</v>
          </cell>
          <cell r="AS91">
            <v>0</v>
          </cell>
          <cell r="AT91">
            <v>0</v>
          </cell>
          <cell r="AU91">
            <v>0</v>
          </cell>
          <cell r="AV91">
            <v>0</v>
          </cell>
          <cell r="AW91">
            <v>0</v>
          </cell>
          <cell r="AX91">
            <v>0</v>
          </cell>
          <cell r="AY91">
            <v>0</v>
          </cell>
          <cell r="AZ91">
            <v>0</v>
          </cell>
          <cell r="BA91">
            <v>0</v>
          </cell>
          <cell r="BB91">
            <v>0</v>
          </cell>
          <cell r="BC91">
            <v>0</v>
          </cell>
          <cell r="BD91">
            <v>0</v>
          </cell>
          <cell r="BE91">
            <v>0</v>
          </cell>
          <cell r="BF91">
            <v>0</v>
          </cell>
          <cell r="BG91">
            <v>0</v>
          </cell>
          <cell r="BH91">
            <v>0</v>
          </cell>
          <cell r="BI91">
            <v>0</v>
          </cell>
          <cell r="BJ91">
            <v>0</v>
          </cell>
          <cell r="BK91">
            <v>0</v>
          </cell>
          <cell r="BL91">
            <v>0</v>
          </cell>
          <cell r="BM91">
            <v>0</v>
          </cell>
          <cell r="BN91">
            <v>0</v>
          </cell>
          <cell r="BO91">
            <v>0</v>
          </cell>
          <cell r="BP91">
            <v>0</v>
          </cell>
        </row>
        <row r="92">
          <cell r="B92" t="str">
            <v>NECHEM</v>
          </cell>
          <cell r="C92">
            <v>0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  <cell r="AN92">
            <v>0</v>
          </cell>
          <cell r="AO92">
            <v>0</v>
          </cell>
          <cell r="AP92">
            <v>0</v>
          </cell>
          <cell r="AQ92">
            <v>0</v>
          </cell>
          <cell r="AR92">
            <v>0</v>
          </cell>
          <cell r="AS92">
            <v>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0</v>
          </cell>
          <cell r="BC92">
            <v>0</v>
          </cell>
          <cell r="BD92">
            <v>0</v>
          </cell>
          <cell r="BE92">
            <v>0</v>
          </cell>
          <cell r="BF92">
            <v>0</v>
          </cell>
          <cell r="BG92">
            <v>0</v>
          </cell>
          <cell r="BH92">
            <v>0</v>
          </cell>
          <cell r="BI92">
            <v>0</v>
          </cell>
          <cell r="BJ92">
            <v>0</v>
          </cell>
          <cell r="BK92">
            <v>0</v>
          </cell>
          <cell r="BL92">
            <v>0</v>
          </cell>
          <cell r="BM92">
            <v>0</v>
          </cell>
          <cell r="BN92">
            <v>0</v>
          </cell>
          <cell r="BO92">
            <v>0</v>
          </cell>
          <cell r="BP92">
            <v>0</v>
          </cell>
        </row>
        <row r="93">
          <cell r="B93" t="str">
            <v>ELOUTPUT</v>
          </cell>
          <cell r="C93">
            <v>0</v>
          </cell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0</v>
          </cell>
          <cell r="BF93">
            <v>0</v>
          </cell>
          <cell r="BG93">
            <v>0</v>
          </cell>
          <cell r="BH93">
            <v>0</v>
          </cell>
          <cell r="BI93">
            <v>0</v>
          </cell>
          <cell r="BJ93">
            <v>0</v>
          </cell>
          <cell r="BK93">
            <v>0</v>
          </cell>
          <cell r="BL93">
            <v>0</v>
          </cell>
          <cell r="BM93">
            <v>0</v>
          </cell>
          <cell r="BN93">
            <v>0</v>
          </cell>
          <cell r="BO93">
            <v>0</v>
          </cell>
          <cell r="BP93">
            <v>0</v>
          </cell>
        </row>
        <row r="94">
          <cell r="B94" t="str">
            <v>ELMAINE</v>
          </cell>
          <cell r="C94">
            <v>0</v>
          </cell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0</v>
          </cell>
          <cell r="AE94">
            <v>0</v>
          </cell>
          <cell r="AF94">
            <v>0</v>
          </cell>
          <cell r="AG94">
            <v>0</v>
          </cell>
          <cell r="AH94">
            <v>0</v>
          </cell>
          <cell r="AI94">
            <v>0</v>
          </cell>
          <cell r="AJ94">
            <v>0</v>
          </cell>
          <cell r="AK94">
            <v>0</v>
          </cell>
          <cell r="AL94">
            <v>0</v>
          </cell>
          <cell r="AM94">
            <v>0</v>
          </cell>
          <cell r="AN94">
            <v>0</v>
          </cell>
          <cell r="AO94">
            <v>0</v>
          </cell>
          <cell r="AP94">
            <v>0</v>
          </cell>
          <cell r="AQ94">
            <v>0</v>
          </cell>
          <cell r="AR94">
            <v>0</v>
          </cell>
          <cell r="AS94">
            <v>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0</v>
          </cell>
          <cell r="BC94">
            <v>0</v>
          </cell>
          <cell r="BD94">
            <v>0</v>
          </cell>
          <cell r="BE94">
            <v>0</v>
          </cell>
          <cell r="BF94">
            <v>0</v>
          </cell>
          <cell r="BG94">
            <v>0</v>
          </cell>
          <cell r="BH94">
            <v>0</v>
          </cell>
          <cell r="BI94">
            <v>0</v>
          </cell>
          <cell r="BJ94">
            <v>0</v>
          </cell>
          <cell r="BK94">
            <v>0</v>
          </cell>
          <cell r="BL94">
            <v>0</v>
          </cell>
          <cell r="BM94">
            <v>0</v>
          </cell>
          <cell r="BN94">
            <v>0</v>
          </cell>
          <cell r="BO94">
            <v>0</v>
          </cell>
          <cell r="BP94">
            <v>0</v>
          </cell>
        </row>
        <row r="95">
          <cell r="B95" t="str">
            <v>ELAUTOE</v>
          </cell>
          <cell r="C95">
            <v>0</v>
          </cell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0</v>
          </cell>
          <cell r="AE95">
            <v>0</v>
          </cell>
          <cell r="AF95">
            <v>0</v>
          </cell>
          <cell r="AG95">
            <v>0</v>
          </cell>
          <cell r="AH95">
            <v>0</v>
          </cell>
          <cell r="AI95">
            <v>0</v>
          </cell>
          <cell r="AJ95">
            <v>0</v>
          </cell>
          <cell r="AK95">
            <v>0</v>
          </cell>
          <cell r="AL95">
            <v>0</v>
          </cell>
          <cell r="AM95">
            <v>0</v>
          </cell>
          <cell r="AN95">
            <v>0</v>
          </cell>
          <cell r="AO95">
            <v>0</v>
          </cell>
          <cell r="AP95">
            <v>0</v>
          </cell>
          <cell r="AQ95">
            <v>0</v>
          </cell>
          <cell r="AR95">
            <v>0</v>
          </cell>
          <cell r="AS95">
            <v>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>
            <v>0</v>
          </cell>
          <cell r="BC95">
            <v>0</v>
          </cell>
          <cell r="BD95">
            <v>0</v>
          </cell>
          <cell r="BE95">
            <v>0</v>
          </cell>
          <cell r="BF95">
            <v>0</v>
          </cell>
          <cell r="BG95">
            <v>0</v>
          </cell>
          <cell r="BH95">
            <v>0</v>
          </cell>
          <cell r="BI95">
            <v>0</v>
          </cell>
          <cell r="BJ95">
            <v>0</v>
          </cell>
          <cell r="BK95">
            <v>0</v>
          </cell>
          <cell r="BL95">
            <v>0</v>
          </cell>
          <cell r="BM95">
            <v>0</v>
          </cell>
          <cell r="BN95">
            <v>0</v>
          </cell>
          <cell r="BO95">
            <v>0</v>
          </cell>
          <cell r="BP95">
            <v>0</v>
          </cell>
        </row>
        <row r="96">
          <cell r="B96" t="str">
            <v>ELMAINC</v>
          </cell>
          <cell r="C96">
            <v>0</v>
          </cell>
          <cell r="D96">
            <v>0</v>
          </cell>
          <cell r="E96">
            <v>0</v>
          </cell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0</v>
          </cell>
          <cell r="AE96">
            <v>0</v>
          </cell>
          <cell r="AF96">
            <v>0</v>
          </cell>
          <cell r="AG96">
            <v>0</v>
          </cell>
          <cell r="AH96">
            <v>0</v>
          </cell>
          <cell r="AI96">
            <v>0</v>
          </cell>
          <cell r="AJ96">
            <v>0</v>
          </cell>
          <cell r="AK96">
            <v>0</v>
          </cell>
          <cell r="AL96">
            <v>0</v>
          </cell>
          <cell r="AM96">
            <v>0</v>
          </cell>
          <cell r="AN96">
            <v>0</v>
          </cell>
          <cell r="AO96">
            <v>0</v>
          </cell>
          <cell r="AP96">
            <v>0</v>
          </cell>
          <cell r="AQ96">
            <v>0</v>
          </cell>
          <cell r="AR96">
            <v>0</v>
          </cell>
          <cell r="AS96">
            <v>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0</v>
          </cell>
          <cell r="BC96">
            <v>0</v>
          </cell>
          <cell r="BD96">
            <v>0</v>
          </cell>
          <cell r="BE96">
            <v>0</v>
          </cell>
          <cell r="BF96">
            <v>0</v>
          </cell>
          <cell r="BG96">
            <v>0</v>
          </cell>
          <cell r="BH96">
            <v>0</v>
          </cell>
          <cell r="BI96">
            <v>0</v>
          </cell>
          <cell r="BJ96">
            <v>0</v>
          </cell>
          <cell r="BK96">
            <v>0</v>
          </cell>
          <cell r="BL96">
            <v>0</v>
          </cell>
          <cell r="BM96">
            <v>0</v>
          </cell>
          <cell r="BN96">
            <v>0</v>
          </cell>
          <cell r="BO96">
            <v>0</v>
          </cell>
          <cell r="BP96">
            <v>0</v>
          </cell>
        </row>
        <row r="97">
          <cell r="B97" t="str">
            <v>ELAUTOC</v>
          </cell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0</v>
          </cell>
          <cell r="AR97">
            <v>0</v>
          </cell>
          <cell r="AS97">
            <v>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0</v>
          </cell>
          <cell r="BF97">
            <v>0</v>
          </cell>
          <cell r="BG97">
            <v>0</v>
          </cell>
          <cell r="BH97">
            <v>0</v>
          </cell>
          <cell r="BI97">
            <v>0</v>
          </cell>
          <cell r="BJ97">
            <v>0</v>
          </cell>
          <cell r="BK97">
            <v>0</v>
          </cell>
          <cell r="BL97">
            <v>0</v>
          </cell>
          <cell r="BM97">
            <v>0</v>
          </cell>
          <cell r="BN97">
            <v>0</v>
          </cell>
          <cell r="BO97">
            <v>0</v>
          </cell>
          <cell r="BP97">
            <v>0</v>
          </cell>
        </row>
        <row r="98">
          <cell r="B98" t="str">
            <v>HEMAINC</v>
          </cell>
          <cell r="C98">
            <v>0</v>
          </cell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  <cell r="BK98">
            <v>0</v>
          </cell>
          <cell r="BL98">
            <v>0</v>
          </cell>
          <cell r="BM98">
            <v>0</v>
          </cell>
          <cell r="BN98">
            <v>0</v>
          </cell>
          <cell r="BO98">
            <v>0</v>
          </cell>
          <cell r="BP98">
            <v>0</v>
          </cell>
        </row>
        <row r="99">
          <cell r="B99" t="str">
            <v>HEAUTOC</v>
          </cell>
          <cell r="C99">
            <v>0</v>
          </cell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  <cell r="N99">
            <v>0</v>
          </cell>
          <cell r="O99">
            <v>0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Y99">
            <v>0</v>
          </cell>
          <cell r="Z99">
            <v>0</v>
          </cell>
          <cell r="AA99">
            <v>0</v>
          </cell>
          <cell r="AB99">
            <v>0</v>
          </cell>
          <cell r="AC99">
            <v>0</v>
          </cell>
          <cell r="AD99">
            <v>0</v>
          </cell>
          <cell r="AE99">
            <v>0</v>
          </cell>
          <cell r="AF99">
            <v>0</v>
          </cell>
          <cell r="AG99">
            <v>0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  <cell r="AN99">
            <v>0</v>
          </cell>
          <cell r="AO99">
            <v>0</v>
          </cell>
          <cell r="AP99">
            <v>0</v>
          </cell>
          <cell r="AQ99">
            <v>0</v>
          </cell>
          <cell r="AR99">
            <v>0</v>
          </cell>
          <cell r="AS99">
            <v>0</v>
          </cell>
          <cell r="AT99">
            <v>0</v>
          </cell>
          <cell r="AU99">
            <v>0</v>
          </cell>
          <cell r="AV99">
            <v>0</v>
          </cell>
          <cell r="AW99">
            <v>0</v>
          </cell>
          <cell r="AX99">
            <v>0</v>
          </cell>
          <cell r="AY99">
            <v>0</v>
          </cell>
          <cell r="AZ99">
            <v>0</v>
          </cell>
          <cell r="BA99">
            <v>0</v>
          </cell>
          <cell r="BB99">
            <v>0</v>
          </cell>
          <cell r="BC99">
            <v>0</v>
          </cell>
          <cell r="BD99">
            <v>0</v>
          </cell>
          <cell r="BE99">
            <v>0</v>
          </cell>
          <cell r="BF99">
            <v>0</v>
          </cell>
          <cell r="BG99">
            <v>0</v>
          </cell>
          <cell r="BH99">
            <v>0</v>
          </cell>
          <cell r="BI99">
            <v>0</v>
          </cell>
          <cell r="BJ99">
            <v>0</v>
          </cell>
          <cell r="BK99">
            <v>0</v>
          </cell>
          <cell r="BL99">
            <v>0</v>
          </cell>
          <cell r="BM99">
            <v>0</v>
          </cell>
          <cell r="BN99">
            <v>0</v>
          </cell>
          <cell r="BO99">
            <v>0</v>
          </cell>
          <cell r="BP99">
            <v>0</v>
          </cell>
        </row>
        <row r="100">
          <cell r="B100" t="str">
            <v>HEMAINH</v>
          </cell>
          <cell r="C100">
            <v>0</v>
          </cell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  <cell r="N100">
            <v>0</v>
          </cell>
          <cell r="O100">
            <v>0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0</v>
          </cell>
          <cell r="AE100">
            <v>0</v>
          </cell>
          <cell r="AF100">
            <v>0</v>
          </cell>
          <cell r="AG100">
            <v>0</v>
          </cell>
          <cell r="AH100">
            <v>0</v>
          </cell>
          <cell r="AI100">
            <v>0</v>
          </cell>
          <cell r="AJ100">
            <v>0</v>
          </cell>
          <cell r="AK100">
            <v>0</v>
          </cell>
          <cell r="AL100">
            <v>0</v>
          </cell>
          <cell r="AM100">
            <v>0</v>
          </cell>
          <cell r="AN100">
            <v>0</v>
          </cell>
          <cell r="AO100">
            <v>0</v>
          </cell>
          <cell r="AP100">
            <v>0</v>
          </cell>
          <cell r="AQ100">
            <v>0</v>
          </cell>
          <cell r="AR100">
            <v>0</v>
          </cell>
          <cell r="AS100">
            <v>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0</v>
          </cell>
          <cell r="BC100">
            <v>0</v>
          </cell>
          <cell r="BD100">
            <v>0</v>
          </cell>
          <cell r="BE100">
            <v>0</v>
          </cell>
          <cell r="BF100">
            <v>0</v>
          </cell>
          <cell r="BG100">
            <v>0</v>
          </cell>
          <cell r="BH100">
            <v>0</v>
          </cell>
          <cell r="BI100">
            <v>0</v>
          </cell>
          <cell r="BJ100">
            <v>0</v>
          </cell>
          <cell r="BK100">
            <v>0</v>
          </cell>
          <cell r="BL100">
            <v>0</v>
          </cell>
          <cell r="BM100">
            <v>0</v>
          </cell>
          <cell r="BN100">
            <v>0</v>
          </cell>
          <cell r="BO100">
            <v>0</v>
          </cell>
          <cell r="BP100">
            <v>0</v>
          </cell>
        </row>
        <row r="101">
          <cell r="B101" t="str">
            <v>HEAUTOH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  <cell r="AG101">
            <v>0</v>
          </cell>
          <cell r="AH101">
            <v>0</v>
          </cell>
          <cell r="AI101">
            <v>0</v>
          </cell>
          <cell r="AJ101">
            <v>0</v>
          </cell>
          <cell r="AK101">
            <v>0</v>
          </cell>
          <cell r="AL101">
            <v>0</v>
          </cell>
          <cell r="AM101">
            <v>0</v>
          </cell>
          <cell r="AN101">
            <v>0</v>
          </cell>
          <cell r="AO101">
            <v>0</v>
          </cell>
          <cell r="AP101">
            <v>0</v>
          </cell>
          <cell r="AQ101">
            <v>0</v>
          </cell>
          <cell r="AR101">
            <v>0</v>
          </cell>
          <cell r="AS101">
            <v>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0</v>
          </cell>
          <cell r="BC101">
            <v>0</v>
          </cell>
          <cell r="BD101">
            <v>0</v>
          </cell>
          <cell r="BE101">
            <v>0</v>
          </cell>
          <cell r="BF101">
            <v>0</v>
          </cell>
          <cell r="BG101">
            <v>0</v>
          </cell>
          <cell r="BH101">
            <v>0</v>
          </cell>
          <cell r="BI101">
            <v>0</v>
          </cell>
          <cell r="BJ101">
            <v>0</v>
          </cell>
          <cell r="BK101">
            <v>0</v>
          </cell>
          <cell r="BL101">
            <v>0</v>
          </cell>
          <cell r="BM101">
            <v>0</v>
          </cell>
          <cell r="BN101">
            <v>0</v>
          </cell>
          <cell r="BO101">
            <v>0</v>
          </cell>
          <cell r="BP101">
            <v>0</v>
          </cell>
        </row>
        <row r="102">
          <cell r="B102" t="str">
            <v>HEATOUT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  <cell r="BK102">
            <v>0</v>
          </cell>
          <cell r="BL102">
            <v>0</v>
          </cell>
          <cell r="BM102">
            <v>0</v>
          </cell>
          <cell r="BN102">
            <v>0</v>
          </cell>
          <cell r="BO102">
            <v>0</v>
          </cell>
          <cell r="BP102">
            <v>0</v>
          </cell>
        </row>
        <row r="103">
          <cell r="B103" t="str">
            <v>MHYDPUMP</v>
          </cell>
          <cell r="C103">
            <v>0</v>
          </cell>
          <cell r="D103">
            <v>0</v>
          </cell>
          <cell r="E103">
            <v>0</v>
          </cell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  <cell r="P103">
            <v>0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0</v>
          </cell>
          <cell r="AE103">
            <v>0</v>
          </cell>
          <cell r="AF103">
            <v>0</v>
          </cell>
          <cell r="AG103">
            <v>0</v>
          </cell>
          <cell r="AH103">
            <v>0</v>
          </cell>
          <cell r="AI103">
            <v>0</v>
          </cell>
          <cell r="AJ103">
            <v>0</v>
          </cell>
          <cell r="AK103">
            <v>0</v>
          </cell>
          <cell r="AL103">
            <v>0</v>
          </cell>
          <cell r="AM103">
            <v>0</v>
          </cell>
          <cell r="AN103">
            <v>0</v>
          </cell>
          <cell r="AO103">
            <v>0</v>
          </cell>
          <cell r="AP103">
            <v>0</v>
          </cell>
          <cell r="AQ103">
            <v>0</v>
          </cell>
          <cell r="AR103">
            <v>0</v>
          </cell>
          <cell r="AS103">
            <v>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0</v>
          </cell>
          <cell r="BC103">
            <v>0</v>
          </cell>
          <cell r="BD103">
            <v>0</v>
          </cell>
          <cell r="BE103">
            <v>0</v>
          </cell>
          <cell r="BF103">
            <v>0</v>
          </cell>
          <cell r="BG103">
            <v>0</v>
          </cell>
          <cell r="BH103">
            <v>0</v>
          </cell>
          <cell r="BI103">
            <v>0</v>
          </cell>
          <cell r="BJ103">
            <v>0</v>
          </cell>
          <cell r="BK103">
            <v>0</v>
          </cell>
          <cell r="BL103">
            <v>0</v>
          </cell>
          <cell r="BM103">
            <v>0</v>
          </cell>
          <cell r="BN103">
            <v>0</v>
          </cell>
          <cell r="BO103">
            <v>0</v>
          </cell>
          <cell r="BP103">
            <v>0</v>
          </cell>
        </row>
        <row r="104">
          <cell r="B104" t="str">
            <v>AHYDPUMP</v>
          </cell>
          <cell r="C104">
            <v>0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  <cell r="AG104">
            <v>0</v>
          </cell>
          <cell r="AH104">
            <v>0</v>
          </cell>
          <cell r="AI104">
            <v>0</v>
          </cell>
          <cell r="AJ104">
            <v>0</v>
          </cell>
          <cell r="AK104">
            <v>0</v>
          </cell>
          <cell r="AL104">
            <v>0</v>
          </cell>
          <cell r="AM104">
            <v>0</v>
          </cell>
          <cell r="AN104">
            <v>0</v>
          </cell>
          <cell r="AO104">
            <v>0</v>
          </cell>
          <cell r="AP104">
            <v>0</v>
          </cell>
          <cell r="AQ104">
            <v>0</v>
          </cell>
          <cell r="AR104">
            <v>0</v>
          </cell>
          <cell r="AS104">
            <v>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0</v>
          </cell>
          <cell r="BC104">
            <v>0</v>
          </cell>
          <cell r="BD104">
            <v>0</v>
          </cell>
          <cell r="BE104">
            <v>0</v>
          </cell>
          <cell r="BF104">
            <v>0</v>
          </cell>
          <cell r="BG104">
            <v>0</v>
          </cell>
          <cell r="BH104">
            <v>0</v>
          </cell>
          <cell r="BI104">
            <v>0</v>
          </cell>
          <cell r="BJ104">
            <v>0</v>
          </cell>
          <cell r="BK104">
            <v>0</v>
          </cell>
          <cell r="BL104">
            <v>0</v>
          </cell>
          <cell r="BM104">
            <v>0</v>
          </cell>
          <cell r="BN104">
            <v>0</v>
          </cell>
          <cell r="BO104">
            <v>0</v>
          </cell>
          <cell r="BP104">
            <v>0</v>
          </cell>
        </row>
        <row r="105">
          <cell r="B105" t="str">
            <v>VENTED</v>
          </cell>
          <cell r="C105">
            <v>0</v>
          </cell>
          <cell r="D105">
            <v>0</v>
          </cell>
          <cell r="E105">
            <v>0</v>
          </cell>
          <cell r="F105">
            <v>0</v>
          </cell>
          <cell r="G105">
            <v>0</v>
          </cell>
          <cell r="H105">
            <v>0</v>
          </cell>
          <cell r="I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>
            <v>0</v>
          </cell>
          <cell r="AE105">
            <v>0</v>
          </cell>
          <cell r="AF105">
            <v>0</v>
          </cell>
          <cell r="AG105">
            <v>0</v>
          </cell>
          <cell r="AH105">
            <v>0</v>
          </cell>
          <cell r="AI105">
            <v>0</v>
          </cell>
          <cell r="AJ105">
            <v>0</v>
          </cell>
          <cell r="AK105">
            <v>0</v>
          </cell>
          <cell r="AL105">
            <v>0</v>
          </cell>
          <cell r="AM105">
            <v>0</v>
          </cell>
          <cell r="AN105">
            <v>0</v>
          </cell>
          <cell r="AO105">
            <v>0</v>
          </cell>
          <cell r="AP105">
            <v>0</v>
          </cell>
          <cell r="AQ105">
            <v>0</v>
          </cell>
          <cell r="AR105">
            <v>0</v>
          </cell>
          <cell r="AS105">
            <v>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0</v>
          </cell>
          <cell r="BC105">
            <v>0</v>
          </cell>
          <cell r="BD105">
            <v>0</v>
          </cell>
          <cell r="BE105">
            <v>0</v>
          </cell>
          <cell r="BF105">
            <v>0</v>
          </cell>
          <cell r="BG105">
            <v>0</v>
          </cell>
          <cell r="BH105">
            <v>0</v>
          </cell>
          <cell r="BI105">
            <v>0</v>
          </cell>
          <cell r="BJ105">
            <v>0</v>
          </cell>
          <cell r="BK105">
            <v>0</v>
          </cell>
          <cell r="BL105">
            <v>0</v>
          </cell>
          <cell r="BM105">
            <v>0</v>
          </cell>
          <cell r="BN105">
            <v>0</v>
          </cell>
          <cell r="BO105">
            <v>0</v>
          </cell>
          <cell r="BP105">
            <v>0</v>
          </cell>
        </row>
        <row r="106">
          <cell r="B106" t="str">
            <v>FLARED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0</v>
          </cell>
          <cell r="BF106">
            <v>0</v>
          </cell>
          <cell r="BG106">
            <v>0</v>
          </cell>
          <cell r="BH106">
            <v>0</v>
          </cell>
          <cell r="BI106">
            <v>0</v>
          </cell>
          <cell r="BJ106">
            <v>0</v>
          </cell>
          <cell r="BK106">
            <v>0</v>
          </cell>
          <cell r="BL106">
            <v>0</v>
          </cell>
          <cell r="BM106">
            <v>0</v>
          </cell>
          <cell r="BN106">
            <v>0</v>
          </cell>
          <cell r="BO106">
            <v>0</v>
          </cell>
          <cell r="BP106">
            <v>0</v>
          </cell>
        </row>
      </sheetData>
      <sheetData sheetId="8" refreshError="1">
        <row r="4">
          <cell r="B4" t="str">
            <v>SHORT NAME</v>
          </cell>
          <cell r="C4" t="str">
            <v>NAVERAGE</v>
          </cell>
          <cell r="D4" t="str">
            <v>NINDPROD</v>
          </cell>
          <cell r="E4" t="str">
            <v>NOSOURCES</v>
          </cell>
          <cell r="F4" t="str">
            <v>NIMPORTS</v>
          </cell>
          <cell r="G4" t="str">
            <v>NEXPORTS</v>
          </cell>
          <cell r="H4" t="str">
            <v>NCOKEOVS</v>
          </cell>
          <cell r="I4" t="str">
            <v>NBLAST</v>
          </cell>
          <cell r="J4" t="str">
            <v>NMAIN</v>
          </cell>
          <cell r="K4" t="str">
            <v>NAUTOELEC</v>
          </cell>
          <cell r="L4" t="str">
            <v>NMAINCHP</v>
          </cell>
          <cell r="M4" t="str">
            <v>NAUTOCHP</v>
          </cell>
          <cell r="N4" t="str">
            <v>NMAINHEAT</v>
          </cell>
          <cell r="O4" t="str">
            <v>NAUTOHEAT</v>
          </cell>
          <cell r="P4" t="str">
            <v>NIND</v>
          </cell>
          <cell r="Q4" t="str">
            <v>NOTHER</v>
          </cell>
        </row>
        <row r="5">
          <cell r="B5" t="str">
            <v>ANTCOAL</v>
          </cell>
        </row>
        <row r="56">
          <cell r="C56">
            <v>2.3879999999999998E-2</v>
          </cell>
        </row>
        <row r="58">
          <cell r="C58">
            <v>8.5999999999999993E-2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M"/>
      <sheetName val="PROCESS"/>
      <sheetName val="Bases de Cálculo"/>
      <sheetName val="1. EXP_IMP"/>
      <sheetName val="2. DEM"/>
      <sheetName val="3. Scope3"/>
      <sheetName val="4. Refinery's Data"/>
      <sheetName val="4.1 Ref_Cart"/>
      <sheetName val="4.2 Ref_Barranca"/>
      <sheetName val="5. ANH"/>
      <sheetName val="5. GlobalData"/>
      <sheetName val="5. Data"/>
      <sheetName val="5. Oilfields"/>
      <sheetName val="General_SEC_SGC"/>
      <sheetName val="6. a Reserv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4">
          <cell r="D4" t="str">
            <v>PCI</v>
          </cell>
          <cell r="E4" t="str">
            <v>F.E. CO2eq</v>
          </cell>
        </row>
        <row r="5">
          <cell r="E5" t="str">
            <v>kt/PJ</v>
          </cell>
        </row>
        <row r="6">
          <cell r="C6" t="str">
            <v>Energético</v>
          </cell>
          <cell r="D6" t="str">
            <v>TJ/kbl*</v>
          </cell>
          <cell r="E6" t="str">
            <v>t/TJ</v>
          </cell>
        </row>
        <row r="7">
          <cell r="B7" t="str">
            <v>GAS</v>
          </cell>
          <cell r="C7" t="str">
            <v>Gas Natural</v>
          </cell>
          <cell r="D7">
            <v>1.0095573442026637</v>
          </cell>
          <cell r="E7">
            <v>55.539114956987063</v>
          </cell>
        </row>
        <row r="8">
          <cell r="B8" t="str">
            <v>LOIL</v>
          </cell>
          <cell r="C8" t="str">
            <v>Petróleo liviano</v>
          </cell>
          <cell r="D8">
            <v>6.0871741676095334</v>
          </cell>
          <cell r="E8">
            <v>77.841777688967127</v>
          </cell>
        </row>
        <row r="9">
          <cell r="B9" t="str">
            <v>MOIL</v>
          </cell>
          <cell r="C9" t="str">
            <v>Petróleo mediano</v>
          </cell>
          <cell r="D9">
            <v>6.0871741676095334</v>
          </cell>
          <cell r="E9">
            <v>77.841777688967127</v>
          </cell>
        </row>
        <row r="10">
          <cell r="B10" t="str">
            <v>HOIL</v>
          </cell>
          <cell r="C10" t="str">
            <v>Petróleo pesado</v>
          </cell>
          <cell r="D10">
            <v>6.0871741676095334</v>
          </cell>
          <cell r="E10">
            <v>77.841777688967127</v>
          </cell>
        </row>
        <row r="11">
          <cell r="B11" t="str">
            <v>GSL</v>
          </cell>
          <cell r="C11" t="str">
            <v>Gasolina antes de blending</v>
          </cell>
          <cell r="D11">
            <v>5.3308987344700309</v>
          </cell>
          <cell r="E11">
            <v>69.193827140333724</v>
          </cell>
        </row>
        <row r="12">
          <cell r="B12" t="str">
            <v>DSL</v>
          </cell>
          <cell r="C12" t="str">
            <v>Diesel antes de blending</v>
          </cell>
          <cell r="D12">
            <v>5.6708498400612823</v>
          </cell>
          <cell r="E12">
            <v>75.166375708662926</v>
          </cell>
        </row>
        <row r="13">
          <cell r="B13" t="str">
            <v>KER</v>
          </cell>
          <cell r="C13" t="str">
            <v>Keroseno-Jet</v>
          </cell>
          <cell r="D13">
            <v>4.7117947967516214</v>
          </cell>
          <cell r="E13">
            <v>87.735056011523966</v>
          </cell>
        </row>
        <row r="14">
          <cell r="B14" t="str">
            <v>LPG</v>
          </cell>
          <cell r="C14" t="str">
            <v>Gas licuado de Petróleo</v>
          </cell>
          <cell r="D14">
            <v>4.0562660463586173</v>
          </cell>
          <cell r="E14">
            <v>47.28933824683137</v>
          </cell>
        </row>
        <row r="15">
          <cell r="B15" t="str">
            <v>HFO</v>
          </cell>
          <cell r="C15" t="str">
            <v>Fuel Oil (Combustoleo</v>
          </cell>
          <cell r="D15">
            <v>5.4608206169323079</v>
          </cell>
          <cell r="E15">
            <v>78.281203343664757</v>
          </cell>
        </row>
        <row r="16">
          <cell r="B16" t="str">
            <v>AVG</v>
          </cell>
          <cell r="C16" t="str">
            <v>Gasolina de aviación</v>
          </cell>
          <cell r="D16">
            <v>4.7615165047769556</v>
          </cell>
          <cell r="E16">
            <v>56.337812381502502</v>
          </cell>
        </row>
        <row r="17">
          <cell r="B17" t="str">
            <v>RFG</v>
          </cell>
          <cell r="C17" t="str">
            <v>Refinery Gas</v>
          </cell>
          <cell r="D17">
            <v>4.1867999999999999</v>
          </cell>
          <cell r="E17">
            <v>40.784041574326501</v>
          </cell>
        </row>
        <row r="18">
          <cell r="B18" t="str">
            <v>*Para todos, menos gas natural, las unidades son TJ/Mpc; PJ/kpc</v>
          </cell>
        </row>
        <row r="90">
          <cell r="P90"/>
          <cell r="AB90"/>
        </row>
        <row r="91">
          <cell r="P91"/>
          <cell r="AB91"/>
        </row>
        <row r="92">
          <cell r="P92"/>
          <cell r="AB92"/>
        </row>
      </sheetData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F1CC8-2C56-4CAC-AD4A-B1AFE9FC8086}">
  <dimension ref="B3:AF79"/>
  <sheetViews>
    <sheetView showGridLines="0" topLeftCell="K4" zoomScaleNormal="100" workbookViewId="0">
      <selection activeCell="X24" sqref="X24:Z33"/>
    </sheetView>
  </sheetViews>
  <sheetFormatPr baseColWidth="10" defaultRowHeight="15" x14ac:dyDescent="0.25"/>
  <cols>
    <col min="8" max="9" width="16.28515625" customWidth="1"/>
    <col min="10" max="10" width="34.5703125" customWidth="1"/>
    <col min="11" max="11" width="16.28515625" customWidth="1"/>
    <col min="12" max="12" width="17" customWidth="1"/>
    <col min="13" max="13" width="19.140625" customWidth="1"/>
    <col min="14" max="14" width="15.28515625" customWidth="1"/>
    <col min="15" max="15" width="19.140625" customWidth="1"/>
    <col min="18" max="18" width="15.28515625" customWidth="1"/>
    <col min="19" max="19" width="10.5703125" customWidth="1"/>
    <col min="20" max="20" width="11.85546875" bestFit="1" customWidth="1"/>
  </cols>
  <sheetData>
    <row r="3" spans="2:21" x14ac:dyDescent="0.25">
      <c r="J3" s="109" t="s">
        <v>48</v>
      </c>
      <c r="K3" s="110"/>
      <c r="L3" s="111"/>
      <c r="M3" s="109" t="s">
        <v>48</v>
      </c>
      <c r="N3" s="110"/>
      <c r="O3" s="111"/>
    </row>
    <row r="4" spans="2:21" x14ac:dyDescent="0.25">
      <c r="D4" s="1" t="str">
        <f>'[3]5. Data'!D4</f>
        <v>PCI</v>
      </c>
      <c r="E4" s="1" t="str">
        <f>'[3]5. Data'!E4</f>
        <v>F.E. CO2eq</v>
      </c>
      <c r="H4" s="1" t="s">
        <v>49</v>
      </c>
      <c r="I4" s="1" t="s">
        <v>21</v>
      </c>
      <c r="J4" s="25"/>
      <c r="K4" s="32" t="s">
        <v>28</v>
      </c>
      <c r="L4" s="33" t="s">
        <v>29</v>
      </c>
      <c r="M4" s="25"/>
      <c r="N4" s="32" t="s">
        <v>28</v>
      </c>
      <c r="O4" s="32" t="s">
        <v>29</v>
      </c>
    </row>
    <row r="5" spans="2:21" x14ac:dyDescent="0.25">
      <c r="D5" s="1"/>
      <c r="E5" s="1" t="str">
        <f>'[3]5. Data'!E5</f>
        <v>kt/PJ</v>
      </c>
      <c r="H5" s="20">
        <v>1640</v>
      </c>
      <c r="I5" s="39">
        <f>1893*0.71</f>
        <v>1344.03</v>
      </c>
      <c r="J5" s="31" t="s">
        <v>33</v>
      </c>
      <c r="K5" s="34">
        <v>2037</v>
      </c>
      <c r="L5" s="35">
        <v>2037</v>
      </c>
      <c r="M5" s="31" t="s">
        <v>33</v>
      </c>
      <c r="N5" s="34">
        <v>2037</v>
      </c>
      <c r="O5" s="34">
        <v>2037</v>
      </c>
    </row>
    <row r="6" spans="2:21" x14ac:dyDescent="0.25">
      <c r="C6" t="str">
        <f>'[3]5. Data'!C6</f>
        <v>Energético</v>
      </c>
      <c r="D6" s="1" t="str">
        <f>'[3]5. Data'!D6</f>
        <v>TJ/kbl*</v>
      </c>
      <c r="E6" s="1" t="str">
        <f>'[3]5. Data'!E6</f>
        <v>t/TJ</v>
      </c>
      <c r="H6">
        <v>1949.911338725042</v>
      </c>
      <c r="J6" s="25" t="s">
        <v>35</v>
      </c>
      <c r="K6" s="27">
        <v>532</v>
      </c>
      <c r="L6" s="26">
        <v>638</v>
      </c>
      <c r="M6" s="25" t="s">
        <v>35</v>
      </c>
      <c r="N6" s="36">
        <f>+K6/K$5</f>
        <v>0.2611683848797251</v>
      </c>
      <c r="O6" s="36">
        <f>+L6/$L5</f>
        <v>0.31320569464899362</v>
      </c>
    </row>
    <row r="7" spans="2:21" x14ac:dyDescent="0.25">
      <c r="B7" s="1" t="str">
        <f>'[3]5. Data'!B7</f>
        <v>GAS</v>
      </c>
      <c r="C7" s="2" t="str">
        <f>'[3]5. Data'!C7</f>
        <v>Gas Natural</v>
      </c>
      <c r="D7" s="3">
        <f>'[3]5. Data'!D7</f>
        <v>1.0095573442026637</v>
      </c>
      <c r="E7" s="4">
        <f>'[3]5. Data'!E7</f>
        <v>55.539114956987063</v>
      </c>
      <c r="H7" s="38">
        <f>+H6-H5</f>
        <v>309.91133872504201</v>
      </c>
      <c r="J7" s="25" t="s">
        <v>37</v>
      </c>
      <c r="K7" s="27">
        <v>307</v>
      </c>
      <c r="L7" s="26">
        <v>461</v>
      </c>
      <c r="M7" s="25" t="s">
        <v>37</v>
      </c>
      <c r="N7" s="36">
        <f>+K7/K$5</f>
        <v>0.15071183112420225</v>
      </c>
      <c r="O7" s="36">
        <f t="shared" ref="O7:O9" si="0">+L7/$L6</f>
        <v>0.72257053291536055</v>
      </c>
    </row>
    <row r="8" spans="2:21" x14ac:dyDescent="0.25">
      <c r="B8" s="1" t="str">
        <f>'[3]5. Data'!B8</f>
        <v>LOIL</v>
      </c>
      <c r="C8" s="2" t="str">
        <f>'[3]5. Data'!C8</f>
        <v>Petróleo liviano</v>
      </c>
      <c r="D8" s="3">
        <f>'[3]5. Data'!D8</f>
        <v>6.0871741676095334</v>
      </c>
      <c r="E8" s="4">
        <f>'[3]5. Data'!E8</f>
        <v>77.841777688967127</v>
      </c>
      <c r="J8" s="25" t="s">
        <v>39</v>
      </c>
      <c r="K8" s="27"/>
      <c r="L8" s="26">
        <v>1691</v>
      </c>
      <c r="M8" s="25" t="s">
        <v>39</v>
      </c>
      <c r="N8" s="27"/>
      <c r="O8" s="36">
        <f t="shared" si="0"/>
        <v>3.6681127982646422</v>
      </c>
    </row>
    <row r="9" spans="2:21" x14ac:dyDescent="0.25">
      <c r="B9" s="1" t="str">
        <f>'[3]5. Data'!B9</f>
        <v>MOIL</v>
      </c>
      <c r="C9" s="5" t="str">
        <f>'[3]5. Data'!C9</f>
        <v>Petróleo mediano</v>
      </c>
      <c r="D9" s="6">
        <f>'[3]5. Data'!D9</f>
        <v>6.0871741676095334</v>
      </c>
      <c r="E9" s="7">
        <f>'[3]5. Data'!E9</f>
        <v>77.841777688967127</v>
      </c>
      <c r="H9" s="11">
        <f>+H7*1000*D8/1000</f>
        <v>1886.4842953363639</v>
      </c>
      <c r="I9" t="s">
        <v>63</v>
      </c>
      <c r="J9" s="28" t="s">
        <v>41</v>
      </c>
      <c r="K9" s="29"/>
      <c r="L9" s="30">
        <v>1809</v>
      </c>
      <c r="M9" s="28" t="s">
        <v>41</v>
      </c>
      <c r="N9" s="29"/>
      <c r="O9" s="37">
        <f t="shared" si="0"/>
        <v>1.0697811945594322</v>
      </c>
    </row>
    <row r="10" spans="2:21" x14ac:dyDescent="0.25">
      <c r="B10" s="1" t="str">
        <f>'[3]5. Data'!B10</f>
        <v>HOIL</v>
      </c>
      <c r="C10" s="8" t="str">
        <f>'[3]5. Data'!C10</f>
        <v>Petróleo pesado</v>
      </c>
      <c r="D10" s="9">
        <f>'[3]5. Data'!D10</f>
        <v>6.0871741676095334</v>
      </c>
      <c r="E10" s="10">
        <f>'[3]5. Data'!E10</f>
        <v>77.841777688967127</v>
      </c>
      <c r="H10" s="11">
        <f>+(H9*1000)/D7</f>
        <v>1868625.2011036444</v>
      </c>
      <c r="I10" t="s">
        <v>62</v>
      </c>
    </row>
    <row r="11" spans="2:21" x14ac:dyDescent="0.25">
      <c r="B11" s="1" t="str">
        <f>'[3]5. Data'!B11</f>
        <v>GSL</v>
      </c>
      <c r="C11" s="2" t="str">
        <f>'[3]5. Data'!C11</f>
        <v>Gasolina antes de blending</v>
      </c>
      <c r="D11" s="3">
        <f>'[3]5. Data'!D11</f>
        <v>5.3308987344700309</v>
      </c>
      <c r="E11" s="4">
        <f>'[3]5. Data'!E11</f>
        <v>69.193827140333724</v>
      </c>
      <c r="H11" s="11">
        <f>+H10/1000</f>
        <v>1868.6252011036445</v>
      </c>
      <c r="I11" t="s">
        <v>64</v>
      </c>
    </row>
    <row r="12" spans="2:21" x14ac:dyDescent="0.25">
      <c r="B12" s="1" t="str">
        <f>'[3]5. Data'!B12</f>
        <v>DSL</v>
      </c>
      <c r="C12" s="5" t="str">
        <f>'[3]5. Data'!C12</f>
        <v>Diesel antes de blending</v>
      </c>
      <c r="D12" s="6">
        <f>'[3]5. Data'!D12</f>
        <v>5.6708498400612823</v>
      </c>
      <c r="E12" s="7">
        <f>'[3]5. Data'!E12</f>
        <v>75.166375708662926</v>
      </c>
    </row>
    <row r="13" spans="2:21" x14ac:dyDescent="0.25">
      <c r="B13" s="1" t="str">
        <f>'[3]5. Data'!B13</f>
        <v>KER</v>
      </c>
      <c r="C13" s="8" t="str">
        <f>'[3]5. Data'!C13</f>
        <v>Keroseno-Jet</v>
      </c>
      <c r="D13" s="9">
        <f>'[3]5. Data'!D13</f>
        <v>4.7117947967516214</v>
      </c>
      <c r="E13" s="10">
        <f>'[3]5. Data'!E13</f>
        <v>87.735056011523966</v>
      </c>
      <c r="U13" s="11"/>
    </row>
    <row r="14" spans="2:21" x14ac:dyDescent="0.25">
      <c r="B14" s="1" t="str">
        <f>'[3]5. Data'!B14</f>
        <v>LPG</v>
      </c>
      <c r="C14" s="2" t="str">
        <f>'[3]5. Data'!C14</f>
        <v>Gas licuado de Petróleo</v>
      </c>
      <c r="D14" s="3">
        <f>'[3]5. Data'!D14</f>
        <v>4.0562660463586173</v>
      </c>
      <c r="E14" s="4">
        <f>'[3]5. Data'!E14</f>
        <v>47.28933824683137</v>
      </c>
    </row>
    <row r="15" spans="2:21" x14ac:dyDescent="0.25">
      <c r="B15" s="1" t="str">
        <f>'[3]5. Data'!B15</f>
        <v>HFO</v>
      </c>
      <c r="C15" s="5" t="str">
        <f>'[3]5. Data'!C15</f>
        <v>Fuel Oil (Combustoleo</v>
      </c>
      <c r="D15" s="6">
        <f>'[3]5. Data'!D15</f>
        <v>5.4608206169323079</v>
      </c>
      <c r="E15" s="7">
        <f>'[3]5. Data'!E15</f>
        <v>78.281203343664757</v>
      </c>
      <c r="J15" t="s">
        <v>50</v>
      </c>
    </row>
    <row r="16" spans="2:21" x14ac:dyDescent="0.25">
      <c r="B16" s="1" t="str">
        <f>'[3]5. Data'!B16</f>
        <v>AVG</v>
      </c>
      <c r="C16" s="5" t="str">
        <f>'[3]5. Data'!C16</f>
        <v>Gasolina de aviación</v>
      </c>
      <c r="D16" s="6">
        <f>'[3]5. Data'!D16</f>
        <v>4.7615165047769556</v>
      </c>
      <c r="E16" s="7">
        <f>'[3]5. Data'!E16</f>
        <v>56.337812381502502</v>
      </c>
      <c r="J16" t="s">
        <v>0</v>
      </c>
      <c r="K16" t="s">
        <v>51</v>
      </c>
      <c r="L16" s="41">
        <v>0.29699999999999999</v>
      </c>
      <c r="O16" s="40">
        <v>0.3</v>
      </c>
      <c r="P16" s="40">
        <v>0.27</v>
      </c>
      <c r="Q16" s="40">
        <v>0.28999999999999998</v>
      </c>
      <c r="R16" s="40">
        <v>0.28000000000000003</v>
      </c>
    </row>
    <row r="17" spans="2:32" x14ac:dyDescent="0.25">
      <c r="B17" s="1" t="str">
        <f>'[3]5. Data'!B17</f>
        <v>RFG</v>
      </c>
      <c r="C17" s="8" t="str">
        <f>'[3]5. Data'!C17</f>
        <v>Refinery Gas</v>
      </c>
      <c r="D17" s="9">
        <f>'[3]5. Data'!D17</f>
        <v>4.1867999999999999</v>
      </c>
      <c r="E17" s="10">
        <f>'[3]5. Data'!E17</f>
        <v>40.784041574326501</v>
      </c>
      <c r="J17" s="12"/>
      <c r="K17">
        <v>2014</v>
      </c>
      <c r="L17">
        <v>2015</v>
      </c>
      <c r="M17">
        <v>2016</v>
      </c>
      <c r="N17" s="12">
        <v>2017</v>
      </c>
      <c r="O17" s="12">
        <v>2018</v>
      </c>
      <c r="P17" s="12">
        <v>2019</v>
      </c>
      <c r="Q17" s="12">
        <v>2020</v>
      </c>
      <c r="R17" s="12">
        <v>2021</v>
      </c>
      <c r="T17" t="s">
        <v>1</v>
      </c>
      <c r="U17" t="s">
        <v>2</v>
      </c>
      <c r="X17" s="2"/>
      <c r="Y17" s="42">
        <v>2018</v>
      </c>
      <c r="Z17" s="42">
        <v>2019</v>
      </c>
      <c r="AA17" s="42">
        <v>2020</v>
      </c>
      <c r="AB17" s="43">
        <v>2021</v>
      </c>
    </row>
    <row r="18" spans="2:32" x14ac:dyDescent="0.25">
      <c r="B18" s="13" t="str">
        <f>'[3]5. Data'!B18</f>
        <v>*Para todos, menos gas natural, las unidades son TJ/Mpc; PJ/kpc</v>
      </c>
      <c r="J18" s="12" t="s">
        <v>3</v>
      </c>
      <c r="K18">
        <v>1972</v>
      </c>
      <c r="L18">
        <v>2084</v>
      </c>
      <c r="M18">
        <v>1849</v>
      </c>
      <c r="N18" s="12">
        <v>1598</v>
      </c>
      <c r="O18" s="12">
        <v>1659</v>
      </c>
      <c r="P18" s="12">
        <v>1727</v>
      </c>
      <c r="Q18" s="12">
        <v>1893</v>
      </c>
      <c r="R18" s="12">
        <v>1770</v>
      </c>
      <c r="T18" s="11">
        <f>+AVERAGE(K18:P18)</f>
        <v>1814.8333333333333</v>
      </c>
      <c r="U18" s="11">
        <f>+AVERAGE(K18:R18)</f>
        <v>1819</v>
      </c>
      <c r="X18" s="5" t="s">
        <v>54</v>
      </c>
      <c r="Y18" s="38" cm="1">
        <f t="array" ref="Y18:AB18">+O24:R24</f>
        <v>1727</v>
      </c>
      <c r="Z18" s="38">
        <v>1893</v>
      </c>
      <c r="AA18" s="38">
        <v>1770.4</v>
      </c>
      <c r="AB18" s="44">
        <v>2001.5</v>
      </c>
      <c r="AE18" s="48"/>
    </row>
    <row r="19" spans="2:32" x14ac:dyDescent="0.25">
      <c r="J19" s="14" t="s">
        <v>4</v>
      </c>
      <c r="K19">
        <v>271</v>
      </c>
      <c r="L19">
        <v>-25</v>
      </c>
      <c r="M19">
        <v>-54</v>
      </c>
      <c r="N19">
        <v>174</v>
      </c>
      <c r="O19">
        <v>121</v>
      </c>
      <c r="P19">
        <v>83</v>
      </c>
      <c r="Q19">
        <v>-71.5</v>
      </c>
      <c r="R19">
        <v>315</v>
      </c>
      <c r="T19" s="11">
        <f t="shared" ref="T19:T24" si="1">+AVERAGE(K19:P19)</f>
        <v>95</v>
      </c>
      <c r="U19" s="11">
        <f t="shared" ref="U19:U24" si="2">+AVERAGE(K19:R19)</f>
        <v>101.6875</v>
      </c>
      <c r="X19" s="5" t="s">
        <v>52</v>
      </c>
      <c r="Y19" s="38">
        <f>+Y18-Y20</f>
        <v>1208.9000000000001</v>
      </c>
      <c r="Z19" s="38">
        <f t="shared" ref="Z19:AB19" si="3">+Z18-Z20</f>
        <v>1381.8899999999999</v>
      </c>
      <c r="AA19" s="38">
        <f t="shared" si="3"/>
        <v>1256.9840000000002</v>
      </c>
      <c r="AB19" s="44">
        <f t="shared" si="3"/>
        <v>1441.08</v>
      </c>
    </row>
    <row r="20" spans="2:32" x14ac:dyDescent="0.25">
      <c r="J20" s="14" t="s">
        <v>5</v>
      </c>
      <c r="K20">
        <v>34</v>
      </c>
      <c r="L20">
        <v>16</v>
      </c>
      <c r="M20">
        <v>11</v>
      </c>
      <c r="N20">
        <v>73</v>
      </c>
      <c r="O20">
        <v>129</v>
      </c>
      <c r="P20">
        <v>94</v>
      </c>
      <c r="Q20">
        <v>113</v>
      </c>
      <c r="R20">
        <v>139</v>
      </c>
      <c r="T20" s="11">
        <f t="shared" si="1"/>
        <v>59.5</v>
      </c>
      <c r="U20" s="11">
        <f t="shared" si="2"/>
        <v>76.125</v>
      </c>
      <c r="X20" s="8" t="s">
        <v>53</v>
      </c>
      <c r="Y20" s="45">
        <f>+Y18*O16</f>
        <v>518.1</v>
      </c>
      <c r="Z20" s="45">
        <f t="shared" ref="Z20:AB20" si="4">+Z18*P16</f>
        <v>511.11</v>
      </c>
      <c r="AA20" s="45">
        <f t="shared" si="4"/>
        <v>513.41599999999994</v>
      </c>
      <c r="AB20" s="46">
        <f t="shared" si="4"/>
        <v>560.42000000000007</v>
      </c>
    </row>
    <row r="21" spans="2:32" x14ac:dyDescent="0.25">
      <c r="B21" t="s">
        <v>6</v>
      </c>
      <c r="C21" s="15">
        <v>6117863200</v>
      </c>
      <c r="D21" t="s">
        <v>7</v>
      </c>
      <c r="J21" s="14" t="s">
        <v>8</v>
      </c>
      <c r="K21">
        <v>50</v>
      </c>
      <c r="L21">
        <v>24</v>
      </c>
      <c r="M21">
        <v>27</v>
      </c>
      <c r="N21">
        <v>4</v>
      </c>
      <c r="O21">
        <v>0</v>
      </c>
      <c r="P21">
        <v>164</v>
      </c>
      <c r="Q21">
        <v>43</v>
      </c>
      <c r="R21">
        <v>12</v>
      </c>
      <c r="T21" s="11">
        <f t="shared" si="1"/>
        <v>44.833333333333336</v>
      </c>
      <c r="U21" s="11">
        <f t="shared" si="2"/>
        <v>40.5</v>
      </c>
      <c r="X21" s="2" t="s">
        <v>55</v>
      </c>
      <c r="Y21" s="47"/>
      <c r="Z21" s="47"/>
      <c r="AA21" s="47"/>
      <c r="AB21" s="24">
        <v>1339</v>
      </c>
      <c r="AC21" t="s">
        <v>56</v>
      </c>
    </row>
    <row r="22" spans="2:32" x14ac:dyDescent="0.25">
      <c r="B22" t="s">
        <v>6</v>
      </c>
      <c r="C22" s="15">
        <f>+C21*1000/(1000000000000)</f>
        <v>6.1178632000000004</v>
      </c>
      <c r="D22" t="s">
        <v>9</v>
      </c>
      <c r="J22" t="s">
        <v>10</v>
      </c>
      <c r="K22">
        <v>0</v>
      </c>
      <c r="L22">
        <v>0</v>
      </c>
      <c r="M22">
        <v>0</v>
      </c>
      <c r="N22">
        <v>44</v>
      </c>
      <c r="O22">
        <v>57</v>
      </c>
      <c r="P22">
        <v>67</v>
      </c>
      <c r="Q22">
        <v>28.9</v>
      </c>
      <c r="R22">
        <v>-3.5</v>
      </c>
      <c r="T22" s="11">
        <f t="shared" si="1"/>
        <v>28</v>
      </c>
      <c r="U22" s="11">
        <f t="shared" si="2"/>
        <v>24.175000000000001</v>
      </c>
      <c r="X22" s="8" t="s">
        <v>57</v>
      </c>
      <c r="Y22" s="23"/>
      <c r="Z22" s="23"/>
      <c r="AA22" s="23"/>
      <c r="AB22" s="46">
        <f>(1840*(1000000000)/C23)/1000000</f>
        <v>317.24137931034483</v>
      </c>
      <c r="AC22" t="s">
        <v>58</v>
      </c>
    </row>
    <row r="23" spans="2:32" x14ac:dyDescent="0.25">
      <c r="C23">
        <v>5800</v>
      </c>
      <c r="D23" t="s">
        <v>11</v>
      </c>
      <c r="J23" t="s">
        <v>12</v>
      </c>
      <c r="K23">
        <v>-243</v>
      </c>
      <c r="L23">
        <v>-251</v>
      </c>
      <c r="M23">
        <v>-235</v>
      </c>
      <c r="N23">
        <v>-234</v>
      </c>
      <c r="O23">
        <v>-239</v>
      </c>
      <c r="P23">
        <v>-242</v>
      </c>
      <c r="Q23">
        <v>-236</v>
      </c>
      <c r="R23">
        <v>-231</v>
      </c>
      <c r="T23" s="11">
        <f t="shared" si="1"/>
        <v>-240.66666666666666</v>
      </c>
      <c r="U23" s="11">
        <f t="shared" si="2"/>
        <v>-238.875</v>
      </c>
    </row>
    <row r="24" spans="2:32" x14ac:dyDescent="0.25">
      <c r="K24" s="12">
        <f t="shared" ref="K24:M24" si="5">+SUM(K18:K23)</f>
        <v>2084</v>
      </c>
      <c r="L24" s="12">
        <f t="shared" si="5"/>
        <v>1848</v>
      </c>
      <c r="M24" s="12">
        <f t="shared" si="5"/>
        <v>1598</v>
      </c>
      <c r="N24" s="12">
        <f>+SUM(N18:N23)</f>
        <v>1659</v>
      </c>
      <c r="O24" s="12">
        <f t="shared" ref="O24:Q24" si="6">+SUM(O18:O23)</f>
        <v>1727</v>
      </c>
      <c r="P24" s="12">
        <f t="shared" si="6"/>
        <v>1893</v>
      </c>
      <c r="Q24" s="12">
        <f t="shared" si="6"/>
        <v>1770.4</v>
      </c>
      <c r="R24" s="12">
        <f>+SUM(R18:R23)</f>
        <v>2001.5</v>
      </c>
      <c r="T24" s="11">
        <f t="shared" si="1"/>
        <v>1801.5</v>
      </c>
      <c r="U24" s="11">
        <f t="shared" si="2"/>
        <v>1822.6125</v>
      </c>
      <c r="Y24">
        <v>2020</v>
      </c>
      <c r="Z24">
        <v>2021</v>
      </c>
      <c r="AE24" s="1" t="s">
        <v>49</v>
      </c>
    </row>
    <row r="25" spans="2:32" x14ac:dyDescent="0.25">
      <c r="X25" t="s">
        <v>59</v>
      </c>
      <c r="Y25">
        <v>1816</v>
      </c>
      <c r="Z25">
        <v>2039</v>
      </c>
      <c r="AE25">
        <v>1000</v>
      </c>
    </row>
    <row r="26" spans="2:32" x14ac:dyDescent="0.25">
      <c r="J26" t="s">
        <v>13</v>
      </c>
      <c r="K26" s="16">
        <f>-SUM(K19:K22)/K23</f>
        <v>1.4609053497942386</v>
      </c>
      <c r="L26" s="16">
        <f>-SUM(L19:L22)/L23</f>
        <v>5.9760956175298807E-2</v>
      </c>
      <c r="M26" s="16">
        <f t="shared" ref="M26" si="7">-SUM(M19:M22)/M23</f>
        <v>-6.8085106382978725E-2</v>
      </c>
      <c r="N26" s="16">
        <f>-SUM(N19:N22)/N23</f>
        <v>1.2606837606837606</v>
      </c>
      <c r="O26" s="16">
        <f t="shared" ref="O26:R26" si="8">-SUM(O19:O22)/O23</f>
        <v>1.2845188284518829</v>
      </c>
      <c r="P26" s="16">
        <f t="shared" si="8"/>
        <v>1.6859504132231404</v>
      </c>
      <c r="Q26" s="16">
        <f t="shared" si="8"/>
        <v>0.48050847457627122</v>
      </c>
      <c r="R26" s="16">
        <f t="shared" si="8"/>
        <v>2.002164502164502</v>
      </c>
      <c r="S26" s="16"/>
      <c r="T26" s="16">
        <f t="shared" ref="T26:U26" si="9">-SUM(T19:T22)/T23</f>
        <v>0.94459833795013859</v>
      </c>
      <c r="U26" s="16">
        <f t="shared" si="9"/>
        <v>1.0151229722658295</v>
      </c>
      <c r="X26" t="s">
        <v>60</v>
      </c>
      <c r="Y26">
        <v>2513</v>
      </c>
      <c r="Z26">
        <v>2821</v>
      </c>
      <c r="AB26" s="16">
        <f>+(Y26-$Y25)/$Y25</f>
        <v>0.38381057268722468</v>
      </c>
      <c r="AC26" s="16">
        <f>+(Z26-$Z25)/$Z25</f>
        <v>0.38352133398724864</v>
      </c>
    </row>
    <row r="27" spans="2:32" x14ac:dyDescent="0.25">
      <c r="J27" t="s">
        <v>14</v>
      </c>
      <c r="K27" s="16">
        <f t="shared" ref="K27:M27" si="10">-K19/K23</f>
        <v>1.1152263374485596</v>
      </c>
      <c r="L27" s="16">
        <f t="shared" si="10"/>
        <v>-9.9601593625498003E-2</v>
      </c>
      <c r="M27" s="16">
        <f t="shared" si="10"/>
        <v>-0.22978723404255319</v>
      </c>
      <c r="N27" s="16">
        <f>-N19/N23</f>
        <v>0.74358974358974361</v>
      </c>
      <c r="O27" s="16">
        <f t="shared" ref="O27:R27" si="11">-O19/O23</f>
        <v>0.50627615062761511</v>
      </c>
      <c r="P27" s="16">
        <f t="shared" si="11"/>
        <v>0.34297520661157027</v>
      </c>
      <c r="Q27" s="16">
        <f t="shared" si="11"/>
        <v>-0.30296610169491528</v>
      </c>
      <c r="R27" s="16">
        <f t="shared" si="11"/>
        <v>1.3636363636363635</v>
      </c>
      <c r="S27" s="16"/>
      <c r="T27" s="16">
        <f t="shared" ref="T27:U27" si="12">-T19/T23</f>
        <v>0.39473684210526316</v>
      </c>
      <c r="U27" s="16">
        <f t="shared" si="12"/>
        <v>0.42569335426478283</v>
      </c>
      <c r="X27" t="s">
        <v>61</v>
      </c>
      <c r="Y27">
        <v>3066</v>
      </c>
      <c r="Z27">
        <v>3462</v>
      </c>
      <c r="AB27" s="16">
        <f>+(Y27-$Y25)/$Y25</f>
        <v>0.68832599118942728</v>
      </c>
      <c r="AC27" s="16">
        <f>+(Z27-$Z25)/$Z25</f>
        <v>0.69789112309955859</v>
      </c>
      <c r="AE27" s="20">
        <f>+H5</f>
        <v>1640</v>
      </c>
      <c r="AF27">
        <f>+AE25*(100%+AB27)</f>
        <v>1688.3259911894272</v>
      </c>
    </row>
    <row r="28" spans="2:32" x14ac:dyDescent="0.25">
      <c r="J28" t="s">
        <v>15</v>
      </c>
      <c r="K28" s="16">
        <f t="shared" ref="K28:M28" si="13">-K20/K23</f>
        <v>0.13991769547325103</v>
      </c>
      <c r="L28" s="16">
        <f t="shared" si="13"/>
        <v>6.3745019920318724E-2</v>
      </c>
      <c r="M28" s="16">
        <f t="shared" si="13"/>
        <v>4.6808510638297871E-2</v>
      </c>
      <c r="N28" s="16">
        <f>-N20/N23</f>
        <v>0.31196581196581197</v>
      </c>
      <c r="O28" s="16">
        <f t="shared" ref="O28:R28" si="14">-O20/O23</f>
        <v>0.53974895397489542</v>
      </c>
      <c r="P28" s="16">
        <f t="shared" si="14"/>
        <v>0.38842975206611569</v>
      </c>
      <c r="Q28" s="16">
        <f t="shared" si="14"/>
        <v>0.4788135593220339</v>
      </c>
      <c r="R28" s="16">
        <f t="shared" si="14"/>
        <v>0.60173160173160178</v>
      </c>
      <c r="S28" s="16"/>
      <c r="T28" s="16">
        <f t="shared" ref="T28:U28" si="15">-T20/T23</f>
        <v>0.24722991689750692</v>
      </c>
      <c r="U28" s="16">
        <f t="shared" si="15"/>
        <v>0.31868131868131866</v>
      </c>
    </row>
    <row r="29" spans="2:32" x14ac:dyDescent="0.25">
      <c r="J29" t="s">
        <v>16</v>
      </c>
      <c r="K29" s="16">
        <f t="shared" ref="K29:M29" si="16">-K21/K23</f>
        <v>0.20576131687242799</v>
      </c>
      <c r="L29" s="16">
        <f t="shared" si="16"/>
        <v>9.5617529880478086E-2</v>
      </c>
      <c r="M29" s="16">
        <f t="shared" si="16"/>
        <v>0.1148936170212766</v>
      </c>
      <c r="N29" s="16">
        <f>-N21/N23</f>
        <v>1.7094017094017096E-2</v>
      </c>
      <c r="O29" s="16">
        <f t="shared" ref="O29:R29" si="17">-O21/O23</f>
        <v>0</v>
      </c>
      <c r="P29" s="16">
        <f t="shared" si="17"/>
        <v>0.6776859504132231</v>
      </c>
      <c r="Q29" s="16">
        <f t="shared" si="17"/>
        <v>0.18220338983050846</v>
      </c>
      <c r="R29" s="16">
        <f t="shared" si="17"/>
        <v>5.1948051948051951E-2</v>
      </c>
      <c r="S29" s="16"/>
      <c r="T29" s="16">
        <f t="shared" ref="T29:U29" si="18">-T21/T23</f>
        <v>0.18628808864265931</v>
      </c>
      <c r="U29" s="16">
        <f t="shared" si="18"/>
        <v>0.1695447409733124</v>
      </c>
    </row>
    <row r="30" spans="2:32" x14ac:dyDescent="0.25">
      <c r="J30" t="s">
        <v>17</v>
      </c>
      <c r="K30" s="16">
        <f t="shared" ref="K30:M30" si="19">-K22/K23</f>
        <v>0</v>
      </c>
      <c r="L30" s="16">
        <f t="shared" si="19"/>
        <v>0</v>
      </c>
      <c r="M30" s="16">
        <f t="shared" si="19"/>
        <v>0</v>
      </c>
      <c r="N30" s="16">
        <f>-N22/N23</f>
        <v>0.18803418803418803</v>
      </c>
      <c r="O30" s="16">
        <f t="shared" ref="O30:R30" si="20">-O22/O23</f>
        <v>0.2384937238493724</v>
      </c>
      <c r="P30" s="16">
        <f t="shared" si="20"/>
        <v>0.27685950413223143</v>
      </c>
      <c r="Q30" s="16">
        <f t="shared" si="20"/>
        <v>0.12245762711864407</v>
      </c>
      <c r="R30" s="16">
        <f t="shared" si="20"/>
        <v>-1.5151515151515152E-2</v>
      </c>
      <c r="S30" s="16"/>
      <c r="T30" s="16">
        <f t="shared" ref="T30:U30" si="21">-T22/T23</f>
        <v>0.11634349030470914</v>
      </c>
      <c r="U30" s="16">
        <f t="shared" si="21"/>
        <v>0.10120355834641549</v>
      </c>
      <c r="Y30">
        <v>2020</v>
      </c>
      <c r="Z30">
        <v>2021</v>
      </c>
    </row>
    <row r="31" spans="2:32" x14ac:dyDescent="0.25">
      <c r="X31" t="s">
        <v>59</v>
      </c>
      <c r="Y31">
        <v>2949</v>
      </c>
      <c r="Z31">
        <v>3164</v>
      </c>
    </row>
    <row r="32" spans="2:32" x14ac:dyDescent="0.25">
      <c r="X32" t="s">
        <v>60</v>
      </c>
      <c r="Y32">
        <v>3581</v>
      </c>
      <c r="Z32">
        <v>3852</v>
      </c>
      <c r="AB32" s="16">
        <f>+(Y32-$Y31)/$Y31</f>
        <v>0.21430993557138012</v>
      </c>
      <c r="AC32" s="16">
        <f>+(Z32-$Z31)/$Z31</f>
        <v>0.21744627054361568</v>
      </c>
    </row>
    <row r="33" spans="24:29" x14ac:dyDescent="0.25">
      <c r="X33" t="s">
        <v>61</v>
      </c>
      <c r="Y33">
        <v>4031</v>
      </c>
      <c r="Z33">
        <v>4493</v>
      </c>
      <c r="AB33" s="16">
        <f>+(Y33-$Y31)/$Y31</f>
        <v>0.36690403526619192</v>
      </c>
      <c r="AC33" s="16">
        <f>+(Z33-$Z31)/$Z31</f>
        <v>0.42003792667509482</v>
      </c>
    </row>
    <row r="54" spans="10:25" x14ac:dyDescent="0.25">
      <c r="R54" s="17" t="e">
        <f>+R57/(R57+S57)</f>
        <v>#DIV/0!</v>
      </c>
      <c r="S54" s="18" t="e">
        <f>100%-R54</f>
        <v>#DIV/0!</v>
      </c>
    </row>
    <row r="55" spans="10:25" x14ac:dyDescent="0.25">
      <c r="Q55" s="1"/>
      <c r="R55" s="19" t="s">
        <v>18</v>
      </c>
      <c r="S55" s="19"/>
    </row>
    <row r="56" spans="10:25" x14ac:dyDescent="0.25">
      <c r="J56" s="1"/>
      <c r="K56" s="1" t="s">
        <v>18</v>
      </c>
      <c r="L56" s="1" t="s">
        <v>19</v>
      </c>
      <c r="M56" t="s">
        <v>20</v>
      </c>
      <c r="N56" s="1" t="s">
        <v>21</v>
      </c>
      <c r="Q56" s="1"/>
      <c r="R56" s="19" t="s">
        <v>22</v>
      </c>
      <c r="S56" s="19" t="s">
        <v>23</v>
      </c>
    </row>
    <row r="57" spans="10:25" x14ac:dyDescent="0.25">
      <c r="J57" s="1" t="s">
        <v>24</v>
      </c>
      <c r="K57" s="20">
        <f>+SUM('[3]5. Data'!AB90:AB95)</f>
        <v>0</v>
      </c>
      <c r="Q57" s="1" t="s">
        <v>24</v>
      </c>
      <c r="R57" s="21">
        <f>+K57-S57</f>
        <v>0</v>
      </c>
      <c r="S57" s="21">
        <f>+SUMPRODUCT('[3]5. Data'!AB90:AB95,'[3]5. Data'!P90:P95)</f>
        <v>0</v>
      </c>
    </row>
    <row r="58" spans="10:25" x14ac:dyDescent="0.25">
      <c r="J58" s="1" t="s">
        <v>25</v>
      </c>
      <c r="K58" s="20">
        <f>+(K57*1000/$C$22)/1000</f>
        <v>0</v>
      </c>
      <c r="L58" s="1">
        <v>2037</v>
      </c>
      <c r="M58" s="1">
        <v>2037</v>
      </c>
      <c r="Q58" t="s">
        <v>24</v>
      </c>
      <c r="R58" s="20">
        <f>+(R57*1000/$C$22)/1000</f>
        <v>0</v>
      </c>
    </row>
    <row r="62" spans="10:25" x14ac:dyDescent="0.25">
      <c r="Q62" t="s">
        <v>26</v>
      </c>
      <c r="V62" t="s">
        <v>27</v>
      </c>
    </row>
    <row r="63" spans="10:25" x14ac:dyDescent="0.25">
      <c r="R63" t="s">
        <v>30</v>
      </c>
      <c r="S63" t="s">
        <v>31</v>
      </c>
      <c r="T63" t="s">
        <v>32</v>
      </c>
      <c r="W63" t="s">
        <v>30</v>
      </c>
      <c r="X63" t="s">
        <v>31</v>
      </c>
      <c r="Y63" t="s">
        <v>32</v>
      </c>
    </row>
    <row r="64" spans="10:25" x14ac:dyDescent="0.25">
      <c r="Q64" t="s">
        <v>34</v>
      </c>
      <c r="R64">
        <v>2234</v>
      </c>
      <c r="S64">
        <v>322</v>
      </c>
      <c r="T64">
        <v>16</v>
      </c>
      <c r="V64" t="s">
        <v>34</v>
      </c>
      <c r="W64" s="11">
        <f>+R64*1000*$D$7/1000</f>
        <v>2255.3511069487508</v>
      </c>
      <c r="X64" s="11">
        <f t="shared" ref="X64:Y68" si="22">+S64*1000*$D$7/1000</f>
        <v>325.07746483325769</v>
      </c>
      <c r="Y64" s="11">
        <f t="shared" si="22"/>
        <v>16.15291750724262</v>
      </c>
    </row>
    <row r="65" spans="10:25" x14ac:dyDescent="0.25">
      <c r="Q65" t="s">
        <v>36</v>
      </c>
      <c r="R65">
        <v>508</v>
      </c>
      <c r="S65">
        <v>233</v>
      </c>
      <c r="T65">
        <v>229</v>
      </c>
      <c r="V65" t="s">
        <v>36</v>
      </c>
      <c r="W65" s="11">
        <f t="shared" ref="W65:W68" si="23">+R65*1000*$D$7/1000</f>
        <v>512.85513085495325</v>
      </c>
      <c r="X65" s="11">
        <f t="shared" si="22"/>
        <v>235.22686119922065</v>
      </c>
      <c r="Y65" s="11">
        <f t="shared" si="22"/>
        <v>231.18863182241</v>
      </c>
    </row>
    <row r="66" spans="10:25" x14ac:dyDescent="0.25">
      <c r="Q66" t="s">
        <v>38</v>
      </c>
      <c r="R66">
        <v>584</v>
      </c>
      <c r="S66">
        <v>0</v>
      </c>
      <c r="T66">
        <v>22</v>
      </c>
      <c r="V66" t="s">
        <v>38</v>
      </c>
      <c r="W66" s="11">
        <f t="shared" si="23"/>
        <v>589.58148901435561</v>
      </c>
      <c r="X66" s="11">
        <f t="shared" si="22"/>
        <v>0</v>
      </c>
      <c r="Y66" s="11">
        <f t="shared" si="22"/>
        <v>22.210261572458602</v>
      </c>
    </row>
    <row r="67" spans="10:25" x14ac:dyDescent="0.25">
      <c r="Q67" t="s">
        <v>40</v>
      </c>
      <c r="R67">
        <v>226</v>
      </c>
      <c r="S67">
        <v>115</v>
      </c>
      <c r="T67">
        <v>73</v>
      </c>
      <c r="V67" t="s">
        <v>40</v>
      </c>
      <c r="W67" s="11">
        <f t="shared" si="23"/>
        <v>228.159959789802</v>
      </c>
      <c r="X67" s="11">
        <f t="shared" si="22"/>
        <v>116.09909458330633</v>
      </c>
      <c r="Y67" s="11">
        <f t="shared" si="22"/>
        <v>73.697686126794451</v>
      </c>
    </row>
    <row r="68" spans="10:25" x14ac:dyDescent="0.25">
      <c r="Q68" t="s">
        <v>42</v>
      </c>
      <c r="R68">
        <v>168</v>
      </c>
      <c r="S68">
        <v>85</v>
      </c>
      <c r="T68">
        <v>56</v>
      </c>
      <c r="V68" t="s">
        <v>42</v>
      </c>
      <c r="W68" s="11">
        <f t="shared" si="23"/>
        <v>169.60563382604749</v>
      </c>
      <c r="X68" s="11">
        <f t="shared" si="22"/>
        <v>85.812374257226423</v>
      </c>
      <c r="Y68" s="11">
        <f t="shared" si="22"/>
        <v>56.53521127534917</v>
      </c>
    </row>
    <row r="70" spans="10:25" x14ac:dyDescent="0.25">
      <c r="J70" t="s">
        <v>43</v>
      </c>
      <c r="K70">
        <f>357.74+504.38</f>
        <v>862.12</v>
      </c>
      <c r="W70" s="11">
        <f>+SUM(W64:W68)</f>
        <v>3755.553320433909</v>
      </c>
      <c r="X70" s="11">
        <f t="shared" ref="X70:Y70" si="24">+SUM(X64:X68)</f>
        <v>762.21579487301108</v>
      </c>
      <c r="Y70" s="11">
        <f t="shared" si="24"/>
        <v>399.78470830425488</v>
      </c>
    </row>
    <row r="71" spans="10:25" x14ac:dyDescent="0.25">
      <c r="J71" t="s">
        <v>44</v>
      </c>
      <c r="K71">
        <f>60.26+97.48</f>
        <v>157.74</v>
      </c>
    </row>
    <row r="72" spans="10:25" x14ac:dyDescent="0.25">
      <c r="J72" t="s">
        <v>45</v>
      </c>
      <c r="K72">
        <v>284</v>
      </c>
    </row>
    <row r="73" spans="10:25" x14ac:dyDescent="0.25">
      <c r="J73" t="s">
        <v>46</v>
      </c>
      <c r="K73">
        <v>7.45</v>
      </c>
    </row>
    <row r="75" spans="10:25" x14ac:dyDescent="0.25">
      <c r="K75">
        <f>+K71+K70</f>
        <v>1019.86</v>
      </c>
      <c r="T75" s="22"/>
    </row>
    <row r="76" spans="10:25" x14ac:dyDescent="0.25">
      <c r="T76" s="22"/>
    </row>
    <row r="77" spans="10:25" x14ac:dyDescent="0.25">
      <c r="T77" s="22"/>
    </row>
    <row r="78" spans="10:25" x14ac:dyDescent="0.25">
      <c r="J78" t="s">
        <v>21</v>
      </c>
      <c r="K78">
        <v>2018</v>
      </c>
      <c r="L78">
        <v>2019</v>
      </c>
      <c r="M78">
        <v>2020</v>
      </c>
      <c r="N78">
        <v>2021</v>
      </c>
    </row>
    <row r="79" spans="10:25" x14ac:dyDescent="0.25">
      <c r="J79" t="s">
        <v>47</v>
      </c>
      <c r="K79">
        <v>1727</v>
      </c>
      <c r="L79">
        <v>1891</v>
      </c>
      <c r="M79">
        <v>1770</v>
      </c>
      <c r="N79">
        <v>2002</v>
      </c>
    </row>
  </sheetData>
  <mergeCells count="2">
    <mergeCell ref="J3:L3"/>
    <mergeCell ref="M3:O3"/>
  </mergeCells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27D49-BB67-4913-90AC-B7412F6FC7C0}">
  <dimension ref="A4:Y158"/>
  <sheetViews>
    <sheetView showGridLines="0" topLeftCell="B1" zoomScale="85" zoomScaleNormal="85" workbookViewId="0">
      <selection activeCell="T15" sqref="T15"/>
    </sheetView>
  </sheetViews>
  <sheetFormatPr baseColWidth="10" defaultRowHeight="15" x14ac:dyDescent="0.25"/>
  <cols>
    <col min="2" max="2" width="26.5703125" customWidth="1"/>
    <col min="3" max="3" width="12" bestFit="1" customWidth="1"/>
    <col min="8" max="8" width="18.85546875" customWidth="1"/>
    <col min="15" max="15" width="15.85546875" customWidth="1"/>
  </cols>
  <sheetData>
    <row r="4" spans="1:25" x14ac:dyDescent="0.25">
      <c r="C4" s="1" t="s">
        <v>75</v>
      </c>
      <c r="D4" s="1" t="s">
        <v>76</v>
      </c>
    </row>
    <row r="5" spans="1:25" x14ac:dyDescent="0.25">
      <c r="C5" s="1"/>
      <c r="D5" s="1" t="s">
        <v>77</v>
      </c>
    </row>
    <row r="6" spans="1:25" x14ac:dyDescent="0.25">
      <c r="B6" t="s">
        <v>78</v>
      </c>
      <c r="C6" s="1" t="s">
        <v>79</v>
      </c>
      <c r="D6" s="1" t="s">
        <v>80</v>
      </c>
      <c r="I6" t="s">
        <v>125</v>
      </c>
      <c r="J6">
        <f>58.2%+21.2%</f>
        <v>0.79400000000000004</v>
      </c>
      <c r="S6" t="s">
        <v>126</v>
      </c>
      <c r="T6" s="40">
        <v>0.66</v>
      </c>
    </row>
    <row r="7" spans="1:25" x14ac:dyDescent="0.25">
      <c r="A7" s="1" t="s">
        <v>81</v>
      </c>
      <c r="B7" s="2" t="s">
        <v>82</v>
      </c>
      <c r="C7" s="3">
        <v>1.0095573442026637</v>
      </c>
      <c r="D7" s="4">
        <v>55.539114956987063</v>
      </c>
    </row>
    <row r="8" spans="1:25" x14ac:dyDescent="0.25">
      <c r="A8" s="1" t="s">
        <v>83</v>
      </c>
      <c r="B8" s="2" t="s">
        <v>84</v>
      </c>
      <c r="C8" s="3">
        <v>6.0871741676095334</v>
      </c>
      <c r="D8" s="4">
        <v>77.841777688967127</v>
      </c>
      <c r="I8" s="114" t="s">
        <v>127</v>
      </c>
      <c r="J8" s="114"/>
      <c r="K8" s="114"/>
      <c r="L8" s="114"/>
      <c r="M8" s="114"/>
      <c r="N8" s="114"/>
      <c r="S8" s="114" t="s">
        <v>128</v>
      </c>
      <c r="T8" s="114"/>
      <c r="U8" s="114"/>
      <c r="V8" s="114"/>
      <c r="W8" s="114"/>
      <c r="X8" s="114"/>
    </row>
    <row r="9" spans="1:25" x14ac:dyDescent="0.25">
      <c r="A9" s="1" t="s">
        <v>85</v>
      </c>
      <c r="B9" s="5" t="s">
        <v>86</v>
      </c>
      <c r="C9" s="6">
        <v>6.0871741676095334</v>
      </c>
      <c r="D9" s="7">
        <v>77.841777688967127</v>
      </c>
      <c r="I9" s="90">
        <v>2018</v>
      </c>
      <c r="J9" s="91">
        <v>2020</v>
      </c>
      <c r="K9" s="92">
        <v>2021</v>
      </c>
      <c r="L9" s="90">
        <v>2018</v>
      </c>
      <c r="M9" s="91">
        <v>2020</v>
      </c>
      <c r="N9" s="92">
        <v>2021</v>
      </c>
      <c r="O9" t="s">
        <v>74</v>
      </c>
      <c r="S9" s="55">
        <v>2018</v>
      </c>
      <c r="T9" s="56">
        <v>2020</v>
      </c>
      <c r="U9" s="57">
        <v>2021</v>
      </c>
      <c r="V9" s="55">
        <v>2018</v>
      </c>
      <c r="W9" s="56">
        <v>2020</v>
      </c>
      <c r="X9" s="57">
        <v>2021</v>
      </c>
      <c r="Y9" t="s">
        <v>74</v>
      </c>
    </row>
    <row r="10" spans="1:25" x14ac:dyDescent="0.25">
      <c r="A10" s="1" t="s">
        <v>87</v>
      </c>
      <c r="B10" s="8" t="s">
        <v>88</v>
      </c>
      <c r="C10" s="9">
        <v>6.0871741676095334</v>
      </c>
      <c r="D10" s="10">
        <v>77.841777688967127</v>
      </c>
      <c r="G10" s="115" t="s">
        <v>129</v>
      </c>
      <c r="H10" t="s">
        <v>30</v>
      </c>
      <c r="I10" s="5">
        <v>3783</v>
      </c>
      <c r="J10">
        <v>2949</v>
      </c>
      <c r="K10" s="60">
        <v>3164</v>
      </c>
      <c r="L10" s="64">
        <v>1</v>
      </c>
      <c r="M10" s="64">
        <v>1</v>
      </c>
      <c r="N10" s="64">
        <v>1</v>
      </c>
      <c r="O10" s="40">
        <f>+AVERAGE(L10:N10)</f>
        <v>1</v>
      </c>
      <c r="Q10" s="115" t="s">
        <v>129</v>
      </c>
      <c r="R10" t="s">
        <v>30</v>
      </c>
      <c r="S10" s="5"/>
      <c r="T10">
        <v>1816</v>
      </c>
      <c r="U10" s="60">
        <v>2039</v>
      </c>
      <c r="V10" s="64"/>
      <c r="W10" s="64">
        <v>1</v>
      </c>
      <c r="X10" s="64">
        <v>1</v>
      </c>
      <c r="Y10" s="40">
        <f>+AVERAGE(V10:X10)</f>
        <v>1</v>
      </c>
    </row>
    <row r="11" spans="1:25" x14ac:dyDescent="0.25">
      <c r="A11" s="1" t="s">
        <v>89</v>
      </c>
      <c r="B11" s="2" t="s">
        <v>90</v>
      </c>
      <c r="C11" s="3">
        <v>5.3308987344700309</v>
      </c>
      <c r="D11" s="4">
        <v>69.193827140333724</v>
      </c>
      <c r="G11" s="115"/>
      <c r="H11" t="s">
        <v>31</v>
      </c>
      <c r="I11" s="5">
        <v>791</v>
      </c>
      <c r="J11">
        <v>632</v>
      </c>
      <c r="K11" s="60">
        <v>689</v>
      </c>
      <c r="L11" s="65">
        <f>+I11/I10</f>
        <v>0.2090933121860957</v>
      </c>
      <c r="M11" s="65">
        <f>+J11/J10</f>
        <v>0.21430993557138012</v>
      </c>
      <c r="N11" s="65">
        <f>+K11/K10</f>
        <v>0.21776232616940583</v>
      </c>
      <c r="O11" s="40">
        <f>+AVERAGE(L11:N11)</f>
        <v>0.21372185797562723</v>
      </c>
      <c r="Q11" s="115"/>
      <c r="R11" t="s">
        <v>31</v>
      </c>
      <c r="S11" s="5"/>
      <c r="T11">
        <v>697</v>
      </c>
      <c r="U11" s="60">
        <v>782</v>
      </c>
      <c r="V11" s="65"/>
      <c r="W11" s="65">
        <f>+T11/T10</f>
        <v>0.38381057268722468</v>
      </c>
      <c r="X11" s="65">
        <f t="shared" ref="X11" si="0">+U11/U10</f>
        <v>0.38352133398724864</v>
      </c>
      <c r="Y11" s="40">
        <f t="shared" ref="Y11:Y12" si="1">+AVERAGE(V11:X11)</f>
        <v>0.38366595333723663</v>
      </c>
    </row>
    <row r="12" spans="1:25" x14ac:dyDescent="0.25">
      <c r="A12" s="1" t="s">
        <v>91</v>
      </c>
      <c r="B12" s="5" t="s">
        <v>92</v>
      </c>
      <c r="C12" s="6">
        <v>5.6708498400612823</v>
      </c>
      <c r="D12" s="7">
        <v>75.166375708662926</v>
      </c>
      <c r="G12" s="115"/>
      <c r="H12" t="s">
        <v>32</v>
      </c>
      <c r="I12" s="8">
        <v>410</v>
      </c>
      <c r="J12" s="23">
        <v>450</v>
      </c>
      <c r="K12" s="61">
        <v>640</v>
      </c>
      <c r="L12" s="66">
        <f>+I12/I10</f>
        <v>0.10837959291567539</v>
      </c>
      <c r="M12" s="66">
        <f>+J12/J10</f>
        <v>0.1525940996948118</v>
      </c>
      <c r="N12" s="66">
        <f>+K12/K10</f>
        <v>0.20227560050568899</v>
      </c>
      <c r="O12" s="40">
        <f>+AVERAGE(L12:N12)</f>
        <v>0.1544164310387254</v>
      </c>
      <c r="Q12" s="115"/>
      <c r="R12" t="s">
        <v>32</v>
      </c>
      <c r="S12" s="8"/>
      <c r="T12" s="23">
        <v>553</v>
      </c>
      <c r="U12" s="61">
        <v>641</v>
      </c>
      <c r="V12" s="66"/>
      <c r="W12" s="66">
        <f t="shared" ref="W12:X12" si="2">+T12/T10</f>
        <v>0.30451541850220265</v>
      </c>
      <c r="X12" s="66">
        <f t="shared" si="2"/>
        <v>0.31436978911230995</v>
      </c>
      <c r="Y12" s="40">
        <f t="shared" si="1"/>
        <v>0.3094426038072563</v>
      </c>
    </row>
    <row r="13" spans="1:25" x14ac:dyDescent="0.25">
      <c r="A13" s="1" t="s">
        <v>93</v>
      </c>
      <c r="B13" s="8" t="s">
        <v>94</v>
      </c>
      <c r="C13" s="9">
        <v>4.7117947967516214</v>
      </c>
      <c r="D13" s="10">
        <v>87.735056011523966</v>
      </c>
      <c r="G13" s="115" t="s">
        <v>21</v>
      </c>
      <c r="I13" s="90">
        <v>2018</v>
      </c>
      <c r="J13" s="91">
        <v>2020</v>
      </c>
      <c r="K13" s="92">
        <v>2021</v>
      </c>
      <c r="L13" s="90">
        <v>2018</v>
      </c>
      <c r="M13" s="91">
        <v>2020</v>
      </c>
      <c r="N13" s="92">
        <v>2021</v>
      </c>
      <c r="Q13" s="115" t="s">
        <v>21</v>
      </c>
      <c r="S13" s="55">
        <v>2018</v>
      </c>
      <c r="T13" s="56">
        <v>2020</v>
      </c>
      <c r="U13" s="57">
        <v>2021</v>
      </c>
      <c r="V13" s="55">
        <v>2018</v>
      </c>
      <c r="W13" s="56">
        <v>2020</v>
      </c>
      <c r="X13" s="57">
        <v>2021</v>
      </c>
      <c r="Y13" t="s">
        <v>74</v>
      </c>
    </row>
    <row r="14" spans="1:25" x14ac:dyDescent="0.25">
      <c r="A14" s="1" t="s">
        <v>95</v>
      </c>
      <c r="B14" s="2" t="s">
        <v>96</v>
      </c>
      <c r="C14" s="3">
        <v>4.0562660463586173</v>
      </c>
      <c r="D14" s="4">
        <v>47.28933824683137</v>
      </c>
      <c r="G14" s="115"/>
      <c r="H14" t="s">
        <v>30</v>
      </c>
      <c r="I14" s="81">
        <f t="shared" ref="I14:K16" si="3">+I10*$J$6</f>
        <v>3003.7020000000002</v>
      </c>
      <c r="J14" s="38">
        <f t="shared" si="3"/>
        <v>2341.5060000000003</v>
      </c>
      <c r="K14" s="44">
        <f t="shared" si="3"/>
        <v>2512.2160000000003</v>
      </c>
      <c r="L14" s="64">
        <v>1</v>
      </c>
      <c r="M14" s="64">
        <v>1</v>
      </c>
      <c r="N14" s="64">
        <v>1</v>
      </c>
      <c r="Q14" s="115"/>
      <c r="R14" t="s">
        <v>30</v>
      </c>
      <c r="S14" s="5"/>
      <c r="T14" s="38">
        <f t="shared" ref="T14:U16" si="4">+T10*$T$6</f>
        <v>1198.56</v>
      </c>
      <c r="U14" s="44">
        <f t="shared" si="4"/>
        <v>1345.74</v>
      </c>
      <c r="V14" s="64"/>
      <c r="W14" s="64">
        <v>1</v>
      </c>
      <c r="X14" s="64">
        <v>1</v>
      </c>
      <c r="Y14" s="40">
        <f>+AVERAGE(V14:X14)</f>
        <v>1</v>
      </c>
    </row>
    <row r="15" spans="1:25" x14ac:dyDescent="0.25">
      <c r="A15" s="1" t="s">
        <v>97</v>
      </c>
      <c r="B15" s="5" t="s">
        <v>98</v>
      </c>
      <c r="C15" s="6">
        <v>5.4608206169323079</v>
      </c>
      <c r="D15" s="7">
        <v>78.281203343664757</v>
      </c>
      <c r="G15" s="115"/>
      <c r="H15" t="s">
        <v>31</v>
      </c>
      <c r="I15" s="81">
        <f t="shared" si="3"/>
        <v>628.05400000000009</v>
      </c>
      <c r="J15" s="38">
        <f t="shared" si="3"/>
        <v>501.80800000000005</v>
      </c>
      <c r="K15" s="44">
        <f t="shared" si="3"/>
        <v>547.06600000000003</v>
      </c>
      <c r="L15" s="65">
        <f>+I15/I14</f>
        <v>0.2090933121860957</v>
      </c>
      <c r="M15" s="65">
        <f>+J15/J14</f>
        <v>0.21430993557138012</v>
      </c>
      <c r="N15" s="65">
        <f>+K15/K14</f>
        <v>0.2177623261694058</v>
      </c>
      <c r="Q15" s="115"/>
      <c r="R15" t="s">
        <v>31</v>
      </c>
      <c r="S15" s="5"/>
      <c r="T15" s="38">
        <f t="shared" si="4"/>
        <v>460.02000000000004</v>
      </c>
      <c r="U15" s="44">
        <f t="shared" si="4"/>
        <v>516.12</v>
      </c>
      <c r="V15" s="65"/>
      <c r="W15" s="65">
        <f>+T15/T14</f>
        <v>0.38381057268722474</v>
      </c>
      <c r="X15" s="65">
        <f t="shared" ref="X15" si="5">+U15/U14</f>
        <v>0.38352133398724864</v>
      </c>
      <c r="Y15" s="40">
        <f t="shared" ref="Y15:Y16" si="6">+AVERAGE(V15:X15)</f>
        <v>0.38366595333723669</v>
      </c>
    </row>
    <row r="16" spans="1:25" x14ac:dyDescent="0.25">
      <c r="A16" s="1" t="s">
        <v>99</v>
      </c>
      <c r="B16" s="5" t="s">
        <v>100</v>
      </c>
      <c r="C16" s="6">
        <v>4.7615165047769556</v>
      </c>
      <c r="D16" s="7">
        <v>56.337812381502502</v>
      </c>
      <c r="H16" t="s">
        <v>32</v>
      </c>
      <c r="I16" s="82">
        <f t="shared" si="3"/>
        <v>325.54000000000002</v>
      </c>
      <c r="J16" s="45">
        <f t="shared" si="3"/>
        <v>357.3</v>
      </c>
      <c r="K16" s="46">
        <f t="shared" si="3"/>
        <v>508.16</v>
      </c>
      <c r="L16" s="66">
        <f>+I16/I14</f>
        <v>0.10837959291567539</v>
      </c>
      <c r="M16" s="66">
        <f>+J16/J14</f>
        <v>0.15259409969481177</v>
      </c>
      <c r="N16" s="66">
        <f>+K16/K14</f>
        <v>0.20227560050568899</v>
      </c>
      <c r="R16" t="s">
        <v>32</v>
      </c>
      <c r="S16" s="8"/>
      <c r="T16" s="45">
        <f t="shared" si="4"/>
        <v>364.98</v>
      </c>
      <c r="U16" s="46">
        <f t="shared" si="4"/>
        <v>423.06</v>
      </c>
      <c r="V16" s="66"/>
      <c r="W16" s="66">
        <f t="shared" ref="W16" si="7">+T16/T14</f>
        <v>0.30451541850220265</v>
      </c>
      <c r="X16" s="66">
        <f t="shared" ref="X16" si="8">+U16/U14</f>
        <v>0.31436978911230995</v>
      </c>
      <c r="Y16" s="40">
        <f t="shared" si="6"/>
        <v>0.3094426038072563</v>
      </c>
    </row>
    <row r="17" spans="1:17" x14ac:dyDescent="0.25">
      <c r="A17" s="1" t="s">
        <v>101</v>
      </c>
      <c r="B17" s="8" t="s">
        <v>102</v>
      </c>
      <c r="C17" s="9">
        <v>4.1867999999999999</v>
      </c>
      <c r="D17" s="10">
        <v>40.784041574326501</v>
      </c>
    </row>
    <row r="18" spans="1:17" x14ac:dyDescent="0.25">
      <c r="A18" s="13" t="s">
        <v>103</v>
      </c>
      <c r="P18" s="41"/>
      <c r="Q18" s="41"/>
    </row>
    <row r="19" spans="1:17" ht="18.75" x14ac:dyDescent="0.3">
      <c r="I19" s="88" t="s">
        <v>63</v>
      </c>
      <c r="J19" s="88" t="s">
        <v>130</v>
      </c>
      <c r="K19" s="88" t="s">
        <v>63</v>
      </c>
      <c r="L19" s="88" t="s">
        <v>130</v>
      </c>
      <c r="M19" s="88" t="s">
        <v>63</v>
      </c>
      <c r="N19" s="88" t="s">
        <v>130</v>
      </c>
    </row>
    <row r="20" spans="1:17" ht="37.5" customHeight="1" x14ac:dyDescent="0.25">
      <c r="B20" t="s">
        <v>6</v>
      </c>
      <c r="C20" s="15">
        <v>6117863200</v>
      </c>
      <c r="D20" t="s">
        <v>7</v>
      </c>
      <c r="H20" s="68" t="s">
        <v>111</v>
      </c>
      <c r="I20" s="72" t="s">
        <v>115</v>
      </c>
      <c r="J20" s="72" t="s">
        <v>115</v>
      </c>
      <c r="K20" s="93" t="s">
        <v>131</v>
      </c>
      <c r="L20" s="93" t="s">
        <v>131</v>
      </c>
      <c r="M20" s="96" t="s">
        <v>132</v>
      </c>
      <c r="N20" s="96" t="s">
        <v>132</v>
      </c>
    </row>
    <row r="21" spans="1:17" ht="15.75" x14ac:dyDescent="0.25">
      <c r="B21" t="s">
        <v>6</v>
      </c>
      <c r="C21" s="15">
        <f>+C20*1000/(1000000000000)</f>
        <v>6.1178632000000004</v>
      </c>
      <c r="D21" t="s">
        <v>9</v>
      </c>
      <c r="H21" s="69" t="s">
        <v>104</v>
      </c>
      <c r="I21" s="86">
        <v>266.73883552000007</v>
      </c>
      <c r="J21" s="86">
        <f>+(I21*1000/$C$7)/1000</f>
        <v>264.21365467918736</v>
      </c>
      <c r="K21" s="98">
        <f t="shared" ref="K21:K28" si="9">+L21*$C$7</f>
        <v>78.745472847807775</v>
      </c>
      <c r="L21" s="94">
        <f>+K41+K43</f>
        <v>78</v>
      </c>
      <c r="M21" s="99">
        <f t="shared" ref="M21:N27" si="10">+I21+K21</f>
        <v>345.48430836780784</v>
      </c>
      <c r="N21" s="99">
        <f>+J21+L21</f>
        <v>342.21365467918736</v>
      </c>
    </row>
    <row r="22" spans="1:17" ht="15.75" x14ac:dyDescent="0.25">
      <c r="C22">
        <v>5800</v>
      </c>
      <c r="D22" t="s">
        <v>11</v>
      </c>
      <c r="H22" s="70" t="s">
        <v>105</v>
      </c>
      <c r="I22" s="86">
        <v>1503.806323064771</v>
      </c>
      <c r="J22" s="86">
        <f t="shared" ref="J22:J27" si="11">+(I22*1000/$C$7)/1000</f>
        <v>1489.5699899567956</v>
      </c>
      <c r="K22" s="98">
        <f t="shared" si="9"/>
        <v>16.15291750724262</v>
      </c>
      <c r="L22" s="94">
        <f>+K39</f>
        <v>16</v>
      </c>
      <c r="M22" s="99">
        <f t="shared" si="10"/>
        <v>1519.9592405720136</v>
      </c>
      <c r="N22" s="99">
        <f t="shared" si="10"/>
        <v>1505.5699899567956</v>
      </c>
    </row>
    <row r="23" spans="1:17" x14ac:dyDescent="0.25">
      <c r="H23" s="71" t="s">
        <v>106</v>
      </c>
      <c r="I23" s="86">
        <v>18.33691809886869</v>
      </c>
      <c r="J23" s="86">
        <f t="shared" si="11"/>
        <v>18.163324950452385</v>
      </c>
      <c r="K23" s="98">
        <f t="shared" si="9"/>
        <v>0</v>
      </c>
      <c r="L23" s="94">
        <v>0</v>
      </c>
      <c r="M23" s="99">
        <f t="shared" si="10"/>
        <v>18.33691809886869</v>
      </c>
      <c r="N23" s="99">
        <f t="shared" si="10"/>
        <v>18.163324950452385</v>
      </c>
    </row>
    <row r="24" spans="1:17" x14ac:dyDescent="0.25">
      <c r="H24" s="71" t="s">
        <v>107</v>
      </c>
      <c r="I24" s="86">
        <v>10.111980967983444</v>
      </c>
      <c r="J24" s="86">
        <f t="shared" si="11"/>
        <v>10.016252198105461</v>
      </c>
      <c r="K24" s="98">
        <f t="shared" si="9"/>
        <v>0</v>
      </c>
      <c r="L24" s="94">
        <v>0</v>
      </c>
      <c r="M24" s="99">
        <f t="shared" si="10"/>
        <v>10.111980967983444</v>
      </c>
      <c r="N24" s="99">
        <f t="shared" si="10"/>
        <v>10.016252198105461</v>
      </c>
    </row>
    <row r="25" spans="1:17" x14ac:dyDescent="0.25">
      <c r="H25" s="71" t="s">
        <v>108</v>
      </c>
      <c r="I25" s="86">
        <v>30.707442634670208</v>
      </c>
      <c r="J25" s="86">
        <f t="shared" si="11"/>
        <v>30.416739386827579</v>
      </c>
      <c r="K25" s="98">
        <f t="shared" si="9"/>
        <v>73.697686126794451</v>
      </c>
      <c r="L25" s="94">
        <f>+K42</f>
        <v>73</v>
      </c>
      <c r="M25" s="99">
        <f t="shared" si="10"/>
        <v>104.40512876146465</v>
      </c>
      <c r="N25" s="99">
        <f t="shared" si="10"/>
        <v>103.41673938682757</v>
      </c>
    </row>
    <row r="26" spans="1:17" ht="15.75" x14ac:dyDescent="0.25">
      <c r="H26" s="70" t="s">
        <v>109</v>
      </c>
      <c r="I26" s="86">
        <v>13.932585988360662</v>
      </c>
      <c r="J26" s="86">
        <f>+(I26*1000/$C$7)/1000</f>
        <v>13.800688062315521</v>
      </c>
      <c r="K26" s="98">
        <f t="shared" si="9"/>
        <v>0</v>
      </c>
      <c r="L26" s="94">
        <f>+K44</f>
        <v>0</v>
      </c>
      <c r="M26" s="99">
        <f t="shared" si="10"/>
        <v>13.932585988360662</v>
      </c>
      <c r="N26" s="99">
        <f t="shared" si="10"/>
        <v>13.800688062315521</v>
      </c>
    </row>
    <row r="27" spans="1:17" ht="15.75" x14ac:dyDescent="0.25">
      <c r="H27" s="70" t="s">
        <v>110</v>
      </c>
      <c r="I27" s="86">
        <v>156.89641777093649</v>
      </c>
      <c r="J27" s="86">
        <f t="shared" si="11"/>
        <v>155.41110039157945</v>
      </c>
      <c r="K27" s="98">
        <f t="shared" si="9"/>
        <v>231.18863182241</v>
      </c>
      <c r="L27" s="94">
        <f>+K40</f>
        <v>229</v>
      </c>
      <c r="M27" s="99">
        <f t="shared" si="10"/>
        <v>388.08504959334653</v>
      </c>
      <c r="N27" s="99">
        <f t="shared" si="10"/>
        <v>384.41110039157945</v>
      </c>
    </row>
    <row r="28" spans="1:17" x14ac:dyDescent="0.25">
      <c r="I28" s="38">
        <f>+SUM(I21:I27)</f>
        <v>2000.5305040455908</v>
      </c>
      <c r="J28" s="20">
        <f>+SUM(J21:J27)</f>
        <v>1981.5917496252632</v>
      </c>
      <c r="K28" s="21">
        <f t="shared" si="9"/>
        <v>399.78470830425482</v>
      </c>
      <c r="L28" s="21">
        <f>+SUM(L21:L27)</f>
        <v>396</v>
      </c>
      <c r="M28" s="38">
        <f>+SUM(M21:M27)</f>
        <v>2400.3152123498453</v>
      </c>
      <c r="N28" s="38">
        <f>+SUM(N21:N27)</f>
        <v>2377.5917496252632</v>
      </c>
    </row>
    <row r="29" spans="1:17" x14ac:dyDescent="0.25">
      <c r="K29" s="38"/>
    </row>
    <row r="30" spans="1:17" x14ac:dyDescent="0.25">
      <c r="K30" s="38"/>
    </row>
    <row r="37" spans="8:23" x14ac:dyDescent="0.25">
      <c r="H37" s="112" t="s">
        <v>117</v>
      </c>
      <c r="I37" s="112"/>
      <c r="J37" s="112"/>
      <c r="K37" s="112"/>
      <c r="L37" s="112"/>
      <c r="M37" s="112"/>
      <c r="N37" s="112"/>
      <c r="O37" s="112"/>
    </row>
    <row r="38" spans="8:23" x14ac:dyDescent="0.25">
      <c r="I38" s="74" t="s">
        <v>30</v>
      </c>
      <c r="J38" s="74" t="s">
        <v>31</v>
      </c>
      <c r="K38" s="74" t="s">
        <v>32</v>
      </c>
      <c r="L38" s="75" t="s">
        <v>30</v>
      </c>
      <c r="M38" s="74" t="s">
        <v>31</v>
      </c>
      <c r="N38" s="35" t="s">
        <v>32</v>
      </c>
    </row>
    <row r="39" spans="8:23" x14ac:dyDescent="0.25">
      <c r="H39" t="s">
        <v>34</v>
      </c>
      <c r="I39" s="19">
        <v>2234</v>
      </c>
      <c r="J39" s="19">
        <v>322</v>
      </c>
      <c r="K39" s="19">
        <v>16</v>
      </c>
      <c r="L39" s="58">
        <v>0.59053661115516787</v>
      </c>
      <c r="M39" s="62">
        <v>0.40707964601769914</v>
      </c>
      <c r="N39" s="76">
        <v>3.9024390243902439E-2</v>
      </c>
    </row>
    <row r="40" spans="8:23" x14ac:dyDescent="0.25">
      <c r="H40" t="s">
        <v>36</v>
      </c>
      <c r="I40" s="19">
        <v>508</v>
      </c>
      <c r="J40" s="19">
        <v>223</v>
      </c>
      <c r="K40" s="19">
        <v>229</v>
      </c>
      <c r="L40" s="58">
        <v>0.13428495902722706</v>
      </c>
      <c r="M40" s="62">
        <v>0.28192161820480405</v>
      </c>
      <c r="N40" s="76">
        <v>0.55853658536585371</v>
      </c>
    </row>
    <row r="41" spans="8:23" x14ac:dyDescent="0.25">
      <c r="H41" t="s">
        <v>38</v>
      </c>
      <c r="I41" s="19">
        <v>584</v>
      </c>
      <c r="J41" s="19">
        <v>22</v>
      </c>
      <c r="K41" s="19">
        <v>22</v>
      </c>
      <c r="L41" s="58">
        <v>0.15437483478720593</v>
      </c>
      <c r="M41" s="62">
        <v>2.7812895069532238E-2</v>
      </c>
      <c r="N41" s="76">
        <v>5.3658536585365853E-2</v>
      </c>
    </row>
    <row r="42" spans="8:23" x14ac:dyDescent="0.25">
      <c r="H42" t="s">
        <v>40</v>
      </c>
      <c r="I42" s="19">
        <v>226</v>
      </c>
      <c r="J42" s="19">
        <v>115</v>
      </c>
      <c r="K42" s="19">
        <v>73</v>
      </c>
      <c r="L42" s="58">
        <v>5.9740946338884486E-2</v>
      </c>
      <c r="M42" s="62">
        <v>0.14538558786346398</v>
      </c>
      <c r="N42" s="76">
        <v>0.17804878048780487</v>
      </c>
    </row>
    <row r="43" spans="8:23" x14ac:dyDescent="0.25">
      <c r="H43" t="s">
        <v>42</v>
      </c>
      <c r="I43" s="19">
        <v>168</v>
      </c>
      <c r="J43" s="19">
        <v>85</v>
      </c>
      <c r="K43" s="19">
        <v>56</v>
      </c>
      <c r="L43" s="58">
        <v>4.4409199048374308E-2</v>
      </c>
      <c r="M43" s="62">
        <v>0.10745891276864729</v>
      </c>
      <c r="N43" s="76">
        <v>0.13658536585365855</v>
      </c>
    </row>
    <row r="44" spans="8:23" x14ac:dyDescent="0.25">
      <c r="H44" t="s">
        <v>118</v>
      </c>
      <c r="I44" s="19">
        <v>22</v>
      </c>
      <c r="J44" s="19">
        <v>0</v>
      </c>
      <c r="K44" s="19">
        <v>0</v>
      </c>
      <c r="L44" s="58">
        <v>5.815490351572826E-3</v>
      </c>
      <c r="M44" s="62">
        <v>0</v>
      </c>
      <c r="N44" s="76">
        <v>0</v>
      </c>
    </row>
    <row r="45" spans="8:23" x14ac:dyDescent="0.25">
      <c r="H45" t="s">
        <v>119</v>
      </c>
      <c r="I45" s="19" t="s">
        <v>51</v>
      </c>
      <c r="J45" s="19" t="s">
        <v>51</v>
      </c>
      <c r="K45" s="19" t="s">
        <v>51</v>
      </c>
      <c r="L45" s="58"/>
      <c r="M45" s="62"/>
      <c r="N45" s="76"/>
    </row>
    <row r="46" spans="8:23" x14ac:dyDescent="0.25">
      <c r="H46" t="s">
        <v>120</v>
      </c>
      <c r="I46" s="19">
        <v>17</v>
      </c>
      <c r="J46" s="19">
        <v>8</v>
      </c>
      <c r="K46" s="19">
        <v>7</v>
      </c>
      <c r="L46" s="58">
        <v>4.4937879989426378E-3</v>
      </c>
      <c r="M46" s="62">
        <v>1.0113780025284451E-2</v>
      </c>
      <c r="N46" s="76">
        <v>1.7073170731707318E-2</v>
      </c>
      <c r="R46" s="41"/>
    </row>
    <row r="47" spans="8:23" ht="18.75" x14ac:dyDescent="0.25">
      <c r="H47" t="s">
        <v>121</v>
      </c>
      <c r="I47" s="19">
        <v>17</v>
      </c>
      <c r="J47" s="19">
        <v>7</v>
      </c>
      <c r="K47" s="19">
        <v>5</v>
      </c>
      <c r="L47" s="58">
        <v>4.4937879989426378E-3</v>
      </c>
      <c r="M47" s="62">
        <v>8.8495575221238937E-3</v>
      </c>
      <c r="N47" s="76">
        <v>1.2195121951219513E-2</v>
      </c>
      <c r="R47" s="83"/>
      <c r="S47" s="83"/>
      <c r="T47" s="22"/>
      <c r="U47" s="22"/>
      <c r="V47" s="72" t="s">
        <v>114</v>
      </c>
      <c r="W47" s="22"/>
    </row>
    <row r="48" spans="8:23" x14ac:dyDescent="0.25">
      <c r="H48" t="s">
        <v>122</v>
      </c>
      <c r="I48" s="19">
        <v>7</v>
      </c>
      <c r="J48" s="19">
        <v>9</v>
      </c>
      <c r="K48" s="19">
        <v>2</v>
      </c>
      <c r="L48" s="58">
        <v>1.8503832936822627E-3</v>
      </c>
      <c r="M48" s="62">
        <v>1.1378002528445006E-2</v>
      </c>
      <c r="N48" s="76">
        <v>4.8780487804878049E-3</v>
      </c>
      <c r="R48" s="84"/>
      <c r="S48" s="84"/>
      <c r="T48" s="22"/>
      <c r="U48" s="22"/>
      <c r="V48" s="86">
        <v>0</v>
      </c>
      <c r="W48" s="22"/>
    </row>
    <row r="49" spans="1:24" x14ac:dyDescent="0.25">
      <c r="H49" s="1" t="s">
        <v>123</v>
      </c>
      <c r="I49" s="1">
        <f>+SUM(I39:I48)</f>
        <v>3783</v>
      </c>
      <c r="J49" s="1">
        <f t="shared" ref="J49:K49" si="12">+SUM(J39:J48)</f>
        <v>791</v>
      </c>
      <c r="K49" s="1">
        <f t="shared" si="12"/>
        <v>410</v>
      </c>
      <c r="L49" s="59">
        <v>1</v>
      </c>
      <c r="M49" s="63">
        <v>1</v>
      </c>
      <c r="N49" s="77">
        <v>1</v>
      </c>
      <c r="R49" s="84"/>
      <c r="S49" s="84"/>
      <c r="T49" s="22"/>
      <c r="U49" s="22"/>
      <c r="V49" s="86">
        <v>631.93331851368123</v>
      </c>
      <c r="W49" s="22"/>
    </row>
    <row r="50" spans="1:24" x14ac:dyDescent="0.25">
      <c r="I50" s="54">
        <v>1</v>
      </c>
      <c r="J50" s="78">
        <f>+J49/I49</f>
        <v>0.2090933121860957</v>
      </c>
      <c r="K50" s="78">
        <f>+K49/I49</f>
        <v>0.10837959291567539</v>
      </c>
      <c r="M50" s="79"/>
      <c r="N50" s="80"/>
      <c r="R50" s="84"/>
      <c r="S50" s="84"/>
      <c r="T50" s="22"/>
      <c r="U50" s="22"/>
      <c r="V50" s="86">
        <v>6478.3752802727131</v>
      </c>
      <c r="W50" s="22"/>
    </row>
    <row r="51" spans="1:24" x14ac:dyDescent="0.25">
      <c r="R51" s="84"/>
      <c r="S51" s="84"/>
      <c r="T51" s="22"/>
      <c r="U51" s="22"/>
      <c r="V51" s="86">
        <v>34.54842039201656</v>
      </c>
      <c r="W51" s="22"/>
    </row>
    <row r="52" spans="1:24" x14ac:dyDescent="0.25">
      <c r="R52" s="84"/>
      <c r="S52" s="84"/>
      <c r="T52" s="22"/>
      <c r="U52" s="22"/>
      <c r="V52" s="86">
        <v>1027.9533241655267</v>
      </c>
      <c r="W52" s="22"/>
    </row>
    <row r="53" spans="1:24" x14ac:dyDescent="0.25">
      <c r="R53" s="84"/>
      <c r="S53" s="84"/>
      <c r="T53" s="22"/>
      <c r="U53" s="22"/>
      <c r="V53" s="86">
        <v>269.39977011015941</v>
      </c>
      <c r="W53" s="22"/>
    </row>
    <row r="54" spans="1:24" x14ac:dyDescent="0.25">
      <c r="R54" s="84"/>
      <c r="S54" s="84"/>
      <c r="T54" s="22"/>
      <c r="U54" s="22"/>
      <c r="V54" s="86">
        <v>0.85610621750016469</v>
      </c>
      <c r="W54" s="22"/>
    </row>
    <row r="55" spans="1:24" x14ac:dyDescent="0.25">
      <c r="R55" s="84"/>
      <c r="S55" s="84"/>
      <c r="T55" s="22"/>
      <c r="U55" s="22"/>
      <c r="V55" s="38">
        <f>+SUM(V48:V54)</f>
        <v>8443.0662196715966</v>
      </c>
      <c r="W55" s="84"/>
      <c r="X55" s="38"/>
    </row>
    <row r="56" spans="1:24" x14ac:dyDescent="0.25">
      <c r="W56" s="11"/>
    </row>
    <row r="58" spans="1:24" x14ac:dyDescent="0.25">
      <c r="A58" s="22"/>
      <c r="B58" s="22"/>
      <c r="C58" s="22"/>
      <c r="D58" s="22"/>
    </row>
    <row r="59" spans="1:24" x14ac:dyDescent="0.25">
      <c r="A59" s="22"/>
      <c r="B59" s="22"/>
      <c r="C59" s="22"/>
      <c r="D59" s="22"/>
    </row>
    <row r="60" spans="1:24" ht="21" x14ac:dyDescent="0.35">
      <c r="A60" s="22"/>
      <c r="B60" s="22"/>
      <c r="C60" s="22"/>
      <c r="D60" s="22"/>
      <c r="Q60" s="38"/>
      <c r="R60" s="89"/>
      <c r="S60" s="89"/>
      <c r="T60" s="113" t="s">
        <v>130</v>
      </c>
      <c r="U60" s="113"/>
      <c r="V60" s="113"/>
      <c r="W60" s="113"/>
    </row>
    <row r="61" spans="1:24" ht="18.75" x14ac:dyDescent="0.25">
      <c r="A61" s="22"/>
      <c r="B61" s="22"/>
      <c r="C61" s="22"/>
      <c r="D61" s="22"/>
      <c r="R61" s="72" t="s">
        <v>116</v>
      </c>
      <c r="S61" s="72" t="s">
        <v>124</v>
      </c>
      <c r="T61" s="72" t="s">
        <v>114</v>
      </c>
      <c r="U61" s="72" t="s">
        <v>115</v>
      </c>
      <c r="V61" s="72" t="s">
        <v>116</v>
      </c>
      <c r="W61" s="72" t="s">
        <v>124</v>
      </c>
    </row>
    <row r="62" spans="1:24" x14ac:dyDescent="0.25">
      <c r="A62" s="22"/>
      <c r="B62" s="22"/>
      <c r="C62" s="22"/>
      <c r="D62" s="22"/>
      <c r="R62" s="20">
        <f t="shared" ref="R62:R68" si="13">+I21+V48</f>
        <v>266.73883552000007</v>
      </c>
      <c r="S62" s="87">
        <f t="shared" ref="S62:S68" si="14">+I21/R62</f>
        <v>1</v>
      </c>
      <c r="T62" s="86">
        <v>0</v>
      </c>
      <c r="U62" s="86">
        <v>266.73883552000007</v>
      </c>
      <c r="V62" s="20">
        <f>+U62+T62</f>
        <v>266.73883552000007</v>
      </c>
      <c r="W62" s="87">
        <f>+U62/V62</f>
        <v>1</v>
      </c>
    </row>
    <row r="63" spans="1:24" x14ac:dyDescent="0.25">
      <c r="A63" s="22"/>
      <c r="B63" s="22"/>
      <c r="C63" s="22"/>
      <c r="D63" s="22"/>
      <c r="R63" s="20">
        <f t="shared" si="13"/>
        <v>2135.7396415784524</v>
      </c>
      <c r="S63" s="87">
        <f t="shared" si="14"/>
        <v>0.70411500249785086</v>
      </c>
      <c r="T63" s="86">
        <v>631.93331851368123</v>
      </c>
      <c r="U63" s="86">
        <v>1503.806323064771</v>
      </c>
      <c r="V63" s="20">
        <f t="shared" ref="V63:V68" si="15">+U63+T63</f>
        <v>2135.7396415784524</v>
      </c>
      <c r="W63" s="87">
        <f t="shared" ref="W63:W68" si="16">+U63/V63</f>
        <v>0.70411500249785086</v>
      </c>
    </row>
    <row r="64" spans="1:24" x14ac:dyDescent="0.25">
      <c r="R64" s="20">
        <f t="shared" si="13"/>
        <v>6496.7121983715815</v>
      </c>
      <c r="S64" s="87">
        <f t="shared" si="14"/>
        <v>2.8224919834781794E-3</v>
      </c>
      <c r="T64" s="86">
        <v>6478.3752802727131</v>
      </c>
      <c r="U64" s="86">
        <v>18.33691809886869</v>
      </c>
      <c r="V64" s="20">
        <f t="shared" si="15"/>
        <v>6496.7121983715815</v>
      </c>
      <c r="W64" s="87">
        <f t="shared" si="16"/>
        <v>2.8224919834781794E-3</v>
      </c>
    </row>
    <row r="65" spans="1:23" x14ac:dyDescent="0.25">
      <c r="R65" s="20">
        <f t="shared" si="13"/>
        <v>44.660401360000002</v>
      </c>
      <c r="S65" s="87">
        <f t="shared" si="14"/>
        <v>0.2264193930205074</v>
      </c>
      <c r="T65" s="86">
        <v>34.54842039201656</v>
      </c>
      <c r="U65" s="86">
        <v>10.111980967983444</v>
      </c>
      <c r="V65" s="20">
        <f t="shared" si="15"/>
        <v>44.660401360000002</v>
      </c>
      <c r="W65" s="87">
        <f t="shared" si="16"/>
        <v>0.2264193930205074</v>
      </c>
    </row>
    <row r="66" spans="1:23" x14ac:dyDescent="0.25">
      <c r="A66" s="67"/>
      <c r="B66" s="67"/>
      <c r="C66" s="67"/>
      <c r="D66" s="67"/>
      <c r="R66" s="20">
        <f t="shared" si="13"/>
        <v>1058.6607668001971</v>
      </c>
      <c r="S66" s="87">
        <f t="shared" si="14"/>
        <v>2.9005932398423979E-2</v>
      </c>
      <c r="T66" s="86">
        <v>1027.9533241655267</v>
      </c>
      <c r="U66" s="86">
        <v>30.707442634670208</v>
      </c>
      <c r="V66" s="20">
        <f t="shared" si="15"/>
        <v>1058.6607668001971</v>
      </c>
      <c r="W66" s="87">
        <f t="shared" si="16"/>
        <v>2.9005932398423979E-2</v>
      </c>
    </row>
    <row r="67" spans="1:23" x14ac:dyDescent="0.25">
      <c r="R67" s="20">
        <f t="shared" si="13"/>
        <v>283.33235609852005</v>
      </c>
      <c r="S67" s="87">
        <f t="shared" si="14"/>
        <v>4.9174002504380532E-2</v>
      </c>
      <c r="T67" s="86">
        <v>269.39977011015941</v>
      </c>
      <c r="U67" s="86">
        <v>13.932585988360662</v>
      </c>
      <c r="V67" s="20">
        <f t="shared" si="15"/>
        <v>283.33235609852005</v>
      </c>
      <c r="W67" s="87">
        <f t="shared" si="16"/>
        <v>4.9174002504380532E-2</v>
      </c>
    </row>
    <row r="68" spans="1:23" x14ac:dyDescent="0.25">
      <c r="R68" s="20">
        <f t="shared" si="13"/>
        <v>157.75252398843665</v>
      </c>
      <c r="S68" s="87">
        <f t="shared" si="14"/>
        <v>0.99457310605335925</v>
      </c>
      <c r="T68" s="86">
        <v>0.85610621750016469</v>
      </c>
      <c r="U68" s="86">
        <v>156.89641777093649</v>
      </c>
      <c r="V68" s="20">
        <f t="shared" si="15"/>
        <v>157.75252398843665</v>
      </c>
      <c r="W68" s="87">
        <f t="shared" si="16"/>
        <v>0.99457310605335925</v>
      </c>
    </row>
    <row r="69" spans="1:23" x14ac:dyDescent="0.25">
      <c r="V69" s="22"/>
      <c r="W69" s="85"/>
    </row>
    <row r="132" spans="1:4" x14ac:dyDescent="0.25">
      <c r="A132" s="22"/>
      <c r="B132" s="22"/>
      <c r="C132" s="22"/>
      <c r="D132" s="22"/>
    </row>
    <row r="133" spans="1:4" x14ac:dyDescent="0.25">
      <c r="A133" s="22"/>
      <c r="B133" s="22"/>
      <c r="C133" s="22"/>
      <c r="D133" s="22"/>
    </row>
    <row r="134" spans="1:4" x14ac:dyDescent="0.25">
      <c r="A134" s="22"/>
      <c r="B134" s="22"/>
      <c r="C134" s="22"/>
      <c r="D134" s="22"/>
    </row>
    <row r="135" spans="1:4" x14ac:dyDescent="0.25">
      <c r="A135" s="22"/>
      <c r="B135" s="22"/>
      <c r="C135" s="22"/>
      <c r="D135" s="22"/>
    </row>
    <row r="136" spans="1:4" x14ac:dyDescent="0.25">
      <c r="A136" s="22"/>
      <c r="B136" s="22"/>
      <c r="C136" s="22"/>
      <c r="D136" s="22"/>
    </row>
    <row r="137" spans="1:4" x14ac:dyDescent="0.25">
      <c r="A137" s="22"/>
      <c r="B137" s="22"/>
      <c r="C137" s="22"/>
      <c r="D137" s="22"/>
    </row>
    <row r="138" spans="1:4" x14ac:dyDescent="0.25">
      <c r="A138" s="22"/>
      <c r="B138" s="22"/>
      <c r="C138" s="22"/>
      <c r="D138" s="22"/>
    </row>
    <row r="139" spans="1:4" x14ac:dyDescent="0.25">
      <c r="A139" s="22"/>
      <c r="B139" s="22"/>
      <c r="C139" s="22"/>
      <c r="D139" s="22"/>
    </row>
    <row r="140" spans="1:4" x14ac:dyDescent="0.25">
      <c r="A140" s="22"/>
      <c r="B140" s="22"/>
      <c r="C140" s="22"/>
      <c r="D140" s="22"/>
    </row>
    <row r="141" spans="1:4" x14ac:dyDescent="0.25">
      <c r="A141" s="22"/>
      <c r="B141" s="22"/>
      <c r="C141" s="22"/>
      <c r="D141" s="22"/>
    </row>
    <row r="142" spans="1:4" x14ac:dyDescent="0.25">
      <c r="A142" s="22"/>
      <c r="B142" s="22"/>
      <c r="C142" s="22"/>
      <c r="D142" s="22"/>
    </row>
    <row r="143" spans="1:4" x14ac:dyDescent="0.25">
      <c r="A143" s="22"/>
      <c r="B143" s="22"/>
      <c r="C143" s="22"/>
      <c r="D143" s="22"/>
    </row>
    <row r="144" spans="1:4" x14ac:dyDescent="0.25">
      <c r="A144" s="22"/>
      <c r="B144" s="22"/>
      <c r="C144" s="22"/>
      <c r="D144" s="22"/>
    </row>
    <row r="145" spans="1:4" x14ac:dyDescent="0.25">
      <c r="A145" s="22"/>
      <c r="B145" s="22"/>
      <c r="C145" s="22"/>
      <c r="D145" s="22"/>
    </row>
    <row r="146" spans="1:4" x14ac:dyDescent="0.25">
      <c r="A146" s="22"/>
      <c r="B146" s="22"/>
      <c r="C146" s="22"/>
      <c r="D146" s="22"/>
    </row>
    <row r="147" spans="1:4" x14ac:dyDescent="0.25">
      <c r="A147" s="22"/>
      <c r="B147" s="22"/>
      <c r="C147" s="22"/>
      <c r="D147" s="22"/>
    </row>
    <row r="148" spans="1:4" x14ac:dyDescent="0.25">
      <c r="A148" s="22"/>
      <c r="B148" s="22"/>
      <c r="C148" s="22"/>
      <c r="D148" s="22"/>
    </row>
    <row r="149" spans="1:4" x14ac:dyDescent="0.25">
      <c r="A149" s="22"/>
      <c r="B149" s="22"/>
      <c r="C149" s="22"/>
      <c r="D149" s="22"/>
    </row>
    <row r="150" spans="1:4" x14ac:dyDescent="0.25">
      <c r="A150" s="22"/>
      <c r="B150" s="22"/>
      <c r="C150" s="22"/>
      <c r="D150" s="22"/>
    </row>
    <row r="151" spans="1:4" x14ac:dyDescent="0.25">
      <c r="A151" s="22"/>
      <c r="B151" s="22"/>
      <c r="C151" s="22"/>
      <c r="D151" s="22"/>
    </row>
    <row r="152" spans="1:4" x14ac:dyDescent="0.25">
      <c r="A152" s="22"/>
      <c r="B152" s="22"/>
      <c r="C152" s="22"/>
      <c r="D152" s="22"/>
    </row>
    <row r="153" spans="1:4" x14ac:dyDescent="0.25">
      <c r="A153" s="22"/>
      <c r="B153" s="22"/>
      <c r="C153" s="22"/>
      <c r="D153" s="22"/>
    </row>
    <row r="154" spans="1:4" x14ac:dyDescent="0.25">
      <c r="A154" s="22"/>
      <c r="B154" s="22"/>
      <c r="C154" s="22"/>
      <c r="D154" s="22"/>
    </row>
    <row r="155" spans="1:4" x14ac:dyDescent="0.25">
      <c r="A155" s="22"/>
      <c r="B155" s="22"/>
      <c r="C155" s="22"/>
      <c r="D155" s="22"/>
    </row>
    <row r="156" spans="1:4" x14ac:dyDescent="0.25">
      <c r="A156" s="22"/>
      <c r="B156" s="22"/>
      <c r="C156" s="22"/>
      <c r="D156" s="22"/>
    </row>
    <row r="157" spans="1:4" x14ac:dyDescent="0.25">
      <c r="A157" s="22"/>
      <c r="B157" s="22"/>
      <c r="C157" s="22"/>
      <c r="D157" s="22"/>
    </row>
    <row r="158" spans="1:4" x14ac:dyDescent="0.25">
      <c r="A158" s="22"/>
      <c r="B158" s="22"/>
      <c r="C158" s="22"/>
      <c r="D158" s="22"/>
    </row>
  </sheetData>
  <mergeCells count="8">
    <mergeCell ref="H37:O37"/>
    <mergeCell ref="T60:W60"/>
    <mergeCell ref="I8:N8"/>
    <mergeCell ref="S8:X8"/>
    <mergeCell ref="G10:G12"/>
    <mergeCell ref="Q10:Q12"/>
    <mergeCell ref="G13:G15"/>
    <mergeCell ref="Q13:Q15"/>
  </mergeCells>
  <conditionalFormatting sqref="H21">
    <cfRule type="containsBlanks" dxfId="1" priority="1">
      <formula>LEN(TRIM(H21))=0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21453-1AD3-4769-BBC3-FC9356E2E9D9}">
  <dimension ref="A4:Y158"/>
  <sheetViews>
    <sheetView showGridLines="0" zoomScale="85" zoomScaleNormal="85" workbookViewId="0">
      <selection activeCell="T14" sqref="T14"/>
    </sheetView>
  </sheetViews>
  <sheetFormatPr baseColWidth="10" defaultRowHeight="15" x14ac:dyDescent="0.25"/>
  <cols>
    <col min="2" max="2" width="26.5703125" customWidth="1"/>
    <col min="3" max="3" width="12" bestFit="1" customWidth="1"/>
    <col min="8" max="8" width="18.85546875" customWidth="1"/>
    <col min="15" max="15" width="15.85546875" customWidth="1"/>
  </cols>
  <sheetData>
    <row r="4" spans="1:25" x14ac:dyDescent="0.25">
      <c r="C4" s="1" t="s">
        <v>75</v>
      </c>
      <c r="D4" s="1" t="s">
        <v>76</v>
      </c>
    </row>
    <row r="5" spans="1:25" x14ac:dyDescent="0.25">
      <c r="C5" s="1"/>
      <c r="D5" s="1" t="s">
        <v>77</v>
      </c>
    </row>
    <row r="6" spans="1:25" x14ac:dyDescent="0.25">
      <c r="B6" t="s">
        <v>78</v>
      </c>
      <c r="C6" s="1" t="s">
        <v>79</v>
      </c>
      <c r="D6" s="1" t="s">
        <v>80</v>
      </c>
      <c r="I6" t="s">
        <v>125</v>
      </c>
      <c r="J6">
        <f>58.2%+21.2%</f>
        <v>0.79400000000000004</v>
      </c>
      <c r="S6" t="s">
        <v>126</v>
      </c>
      <c r="T6" s="40">
        <v>0.66</v>
      </c>
    </row>
    <row r="7" spans="1:25" x14ac:dyDescent="0.25">
      <c r="A7" s="1" t="s">
        <v>81</v>
      </c>
      <c r="B7" s="2" t="s">
        <v>82</v>
      </c>
      <c r="C7" s="3">
        <v>1.0095573442026637</v>
      </c>
      <c r="D7" s="4">
        <v>55.539114956987063</v>
      </c>
    </row>
    <row r="8" spans="1:25" x14ac:dyDescent="0.25">
      <c r="A8" s="1" t="s">
        <v>83</v>
      </c>
      <c r="B8" s="2" t="s">
        <v>84</v>
      </c>
      <c r="C8" s="3">
        <v>6.0871741676095334</v>
      </c>
      <c r="D8" s="4">
        <v>77.841777688967127</v>
      </c>
      <c r="I8" s="114" t="s">
        <v>127</v>
      </c>
      <c r="J8" s="114"/>
      <c r="K8" s="114"/>
      <c r="L8" s="114"/>
      <c r="M8" s="114"/>
      <c r="N8" s="114"/>
      <c r="S8" s="114" t="s">
        <v>128</v>
      </c>
      <c r="T8" s="114"/>
      <c r="U8" s="114"/>
      <c r="V8" s="114"/>
      <c r="W8" s="114"/>
      <c r="X8" s="114"/>
    </row>
    <row r="9" spans="1:25" x14ac:dyDescent="0.25">
      <c r="A9" s="1" t="s">
        <v>85</v>
      </c>
      <c r="B9" s="5" t="s">
        <v>86</v>
      </c>
      <c r="C9" s="6">
        <v>6.0871741676095334</v>
      </c>
      <c r="D9" s="7">
        <v>77.841777688967127</v>
      </c>
      <c r="I9" s="90">
        <v>2018</v>
      </c>
      <c r="J9" s="91">
        <v>2020</v>
      </c>
      <c r="K9" s="92">
        <v>2021</v>
      </c>
      <c r="L9" s="90">
        <v>2018</v>
      </c>
      <c r="M9" s="91">
        <v>2020</v>
      </c>
      <c r="N9" s="92">
        <v>2021</v>
      </c>
      <c r="O9" t="s">
        <v>74</v>
      </c>
      <c r="S9" s="55">
        <v>2018</v>
      </c>
      <c r="T9" s="56">
        <v>2020</v>
      </c>
      <c r="U9" s="57">
        <v>2021</v>
      </c>
      <c r="V9" s="55">
        <v>2018</v>
      </c>
      <c r="W9" s="56">
        <v>2020</v>
      </c>
      <c r="X9" s="57">
        <v>2021</v>
      </c>
      <c r="Y9" t="s">
        <v>74</v>
      </c>
    </row>
    <row r="10" spans="1:25" x14ac:dyDescent="0.25">
      <c r="A10" s="1" t="s">
        <v>87</v>
      </c>
      <c r="B10" s="8" t="s">
        <v>88</v>
      </c>
      <c r="C10" s="9">
        <v>6.0871741676095334</v>
      </c>
      <c r="D10" s="10">
        <v>77.841777688967127</v>
      </c>
      <c r="G10" s="115" t="s">
        <v>129</v>
      </c>
      <c r="H10" t="s">
        <v>30</v>
      </c>
      <c r="I10" s="5">
        <v>3783</v>
      </c>
      <c r="J10">
        <v>2949</v>
      </c>
      <c r="K10" s="60">
        <v>3164</v>
      </c>
      <c r="L10" s="64">
        <v>1</v>
      </c>
      <c r="M10" s="64">
        <v>1</v>
      </c>
      <c r="N10" s="64">
        <v>1</v>
      </c>
      <c r="O10" s="40">
        <f>+AVERAGE(L10:N10)</f>
        <v>1</v>
      </c>
      <c r="Q10" s="115" t="s">
        <v>129</v>
      </c>
      <c r="R10" t="s">
        <v>30</v>
      </c>
      <c r="S10" s="5"/>
      <c r="T10">
        <v>1816</v>
      </c>
      <c r="U10" s="60">
        <v>2039</v>
      </c>
      <c r="V10" s="64"/>
      <c r="W10" s="64">
        <v>1</v>
      </c>
      <c r="X10" s="64">
        <v>1</v>
      </c>
      <c r="Y10" s="40">
        <f>+AVERAGE(V10:X10)</f>
        <v>1</v>
      </c>
    </row>
    <row r="11" spans="1:25" x14ac:dyDescent="0.25">
      <c r="A11" s="1" t="s">
        <v>89</v>
      </c>
      <c r="B11" s="2" t="s">
        <v>90</v>
      </c>
      <c r="C11" s="3">
        <v>5.3308987344700309</v>
      </c>
      <c r="D11" s="4">
        <v>69.193827140333724</v>
      </c>
      <c r="G11" s="115"/>
      <c r="H11" t="s">
        <v>31</v>
      </c>
      <c r="I11" s="5">
        <v>791</v>
      </c>
      <c r="J11">
        <v>632</v>
      </c>
      <c r="K11" s="60">
        <v>689</v>
      </c>
      <c r="L11" s="65">
        <f>+I11/I10</f>
        <v>0.2090933121860957</v>
      </c>
      <c r="M11" s="65">
        <f>+J11/J10</f>
        <v>0.21430993557138012</v>
      </c>
      <c r="N11" s="65">
        <f>+K11/K10</f>
        <v>0.21776232616940583</v>
      </c>
      <c r="O11" s="40">
        <f>+AVERAGE(L11:N11)</f>
        <v>0.21372185797562723</v>
      </c>
      <c r="Q11" s="115"/>
      <c r="R11" t="s">
        <v>31</v>
      </c>
      <c r="S11" s="5"/>
      <c r="T11">
        <v>697</v>
      </c>
      <c r="U11" s="60">
        <v>782</v>
      </c>
      <c r="V11" s="65"/>
      <c r="W11" s="65">
        <f>+T11/T10</f>
        <v>0.38381057268722468</v>
      </c>
      <c r="X11" s="65">
        <f t="shared" ref="X11" si="0">+U11/U10</f>
        <v>0.38352133398724864</v>
      </c>
      <c r="Y11" s="40">
        <f t="shared" ref="Y11:Y12" si="1">+AVERAGE(V11:X11)</f>
        <v>0.38366595333723663</v>
      </c>
    </row>
    <row r="12" spans="1:25" x14ac:dyDescent="0.25">
      <c r="A12" s="1" t="s">
        <v>91</v>
      </c>
      <c r="B12" s="5" t="s">
        <v>92</v>
      </c>
      <c r="C12" s="6">
        <v>5.6708498400612823</v>
      </c>
      <c r="D12" s="7">
        <v>75.166375708662926</v>
      </c>
      <c r="G12" s="115"/>
      <c r="H12" t="s">
        <v>32</v>
      </c>
      <c r="I12" s="8">
        <v>410</v>
      </c>
      <c r="J12" s="23">
        <v>450</v>
      </c>
      <c r="K12" s="61">
        <v>640</v>
      </c>
      <c r="L12" s="66">
        <f>+I12/I10</f>
        <v>0.10837959291567539</v>
      </c>
      <c r="M12" s="66">
        <f>+J12/J10</f>
        <v>0.1525940996948118</v>
      </c>
      <c r="N12" s="66">
        <f>+K12/K10</f>
        <v>0.20227560050568899</v>
      </c>
      <c r="O12" s="40">
        <f>+AVERAGE(L12:N12)</f>
        <v>0.1544164310387254</v>
      </c>
      <c r="Q12" s="115"/>
      <c r="R12" t="s">
        <v>32</v>
      </c>
      <c r="S12" s="8"/>
      <c r="T12" s="23">
        <v>553</v>
      </c>
      <c r="U12" s="61">
        <v>641</v>
      </c>
      <c r="V12" s="66"/>
      <c r="W12" s="66">
        <f t="shared" ref="W12" si="2">+T12/T10</f>
        <v>0.30451541850220265</v>
      </c>
      <c r="X12" s="66">
        <f t="shared" ref="X12" si="3">+U12/U10</f>
        <v>0.31436978911230995</v>
      </c>
      <c r="Y12" s="40">
        <f t="shared" si="1"/>
        <v>0.3094426038072563</v>
      </c>
    </row>
    <row r="13" spans="1:25" x14ac:dyDescent="0.25">
      <c r="A13" s="1" t="s">
        <v>93</v>
      </c>
      <c r="B13" s="8" t="s">
        <v>94</v>
      </c>
      <c r="C13" s="9">
        <v>4.7117947967516214</v>
      </c>
      <c r="D13" s="10">
        <v>87.735056011523966</v>
      </c>
      <c r="G13" s="115" t="s">
        <v>21</v>
      </c>
      <c r="I13" s="90">
        <v>2018</v>
      </c>
      <c r="J13" s="91">
        <v>2020</v>
      </c>
      <c r="K13" s="92">
        <v>2021</v>
      </c>
      <c r="L13" s="90">
        <v>2018</v>
      </c>
      <c r="M13" s="91">
        <v>2020</v>
      </c>
      <c r="N13" s="92">
        <v>2021</v>
      </c>
      <c r="Q13" s="115" t="s">
        <v>21</v>
      </c>
      <c r="S13" s="55">
        <v>2018</v>
      </c>
      <c r="T13" s="56">
        <v>2020</v>
      </c>
      <c r="U13" s="57">
        <v>2021</v>
      </c>
      <c r="V13" s="55">
        <v>2018</v>
      </c>
      <c r="W13" s="56">
        <v>2020</v>
      </c>
      <c r="X13" s="57">
        <v>2021</v>
      </c>
      <c r="Y13" t="s">
        <v>74</v>
      </c>
    </row>
    <row r="14" spans="1:25" x14ac:dyDescent="0.25">
      <c r="A14" s="1" t="s">
        <v>95</v>
      </c>
      <c r="B14" s="2" t="s">
        <v>96</v>
      </c>
      <c r="C14" s="3">
        <v>4.0562660463586173</v>
      </c>
      <c r="D14" s="4">
        <v>47.28933824683137</v>
      </c>
      <c r="G14" s="115"/>
      <c r="H14" t="s">
        <v>30</v>
      </c>
      <c r="I14" s="81">
        <f t="shared" ref="I14:K16" si="4">+I10*$J$6</f>
        <v>3003.7020000000002</v>
      </c>
      <c r="J14" s="38">
        <f t="shared" si="4"/>
        <v>2341.5060000000003</v>
      </c>
      <c r="K14" s="44">
        <f t="shared" si="4"/>
        <v>2512.2160000000003</v>
      </c>
      <c r="L14" s="64">
        <v>1</v>
      </c>
      <c r="M14" s="64">
        <v>1</v>
      </c>
      <c r="N14" s="64">
        <v>1</v>
      </c>
      <c r="Q14" s="115"/>
      <c r="R14" t="s">
        <v>30</v>
      </c>
      <c r="S14" s="5"/>
      <c r="T14" s="38">
        <f t="shared" ref="T14:U16" si="5">+T10*$T$6</f>
        <v>1198.56</v>
      </c>
      <c r="U14" s="44">
        <f t="shared" si="5"/>
        <v>1345.74</v>
      </c>
      <c r="V14" s="64"/>
      <c r="W14" s="64">
        <v>1</v>
      </c>
      <c r="X14" s="64">
        <v>1</v>
      </c>
      <c r="Y14" s="40">
        <f>+AVERAGE(V14:X14)</f>
        <v>1</v>
      </c>
    </row>
    <row r="15" spans="1:25" x14ac:dyDescent="0.25">
      <c r="A15" s="1" t="s">
        <v>97</v>
      </c>
      <c r="B15" s="5" t="s">
        <v>98</v>
      </c>
      <c r="C15" s="6">
        <v>5.4608206169323079</v>
      </c>
      <c r="D15" s="7">
        <v>78.281203343664757</v>
      </c>
      <c r="G15" s="115"/>
      <c r="H15" t="s">
        <v>31</v>
      </c>
      <c r="I15" s="81">
        <f t="shared" si="4"/>
        <v>628.05400000000009</v>
      </c>
      <c r="J15" s="38">
        <f t="shared" si="4"/>
        <v>501.80800000000005</v>
      </c>
      <c r="K15" s="44">
        <f t="shared" si="4"/>
        <v>547.06600000000003</v>
      </c>
      <c r="L15" s="65">
        <f>+I15/I14</f>
        <v>0.2090933121860957</v>
      </c>
      <c r="M15" s="65">
        <f>+J15/J14</f>
        <v>0.21430993557138012</v>
      </c>
      <c r="N15" s="65">
        <f>+K15/K14</f>
        <v>0.2177623261694058</v>
      </c>
      <c r="Q15" s="115"/>
      <c r="R15" t="s">
        <v>31</v>
      </c>
      <c r="S15" s="5"/>
      <c r="T15" s="38">
        <f t="shared" si="5"/>
        <v>460.02000000000004</v>
      </c>
      <c r="U15" s="44">
        <f t="shared" si="5"/>
        <v>516.12</v>
      </c>
      <c r="V15" s="65"/>
      <c r="W15" s="65">
        <f>+T15/T14</f>
        <v>0.38381057268722474</v>
      </c>
      <c r="X15" s="65">
        <f t="shared" ref="X15" si="6">+U15/U14</f>
        <v>0.38352133398724864</v>
      </c>
      <c r="Y15" s="40">
        <f t="shared" ref="Y15:Y16" si="7">+AVERAGE(V15:X15)</f>
        <v>0.38366595333723669</v>
      </c>
    </row>
    <row r="16" spans="1:25" x14ac:dyDescent="0.25">
      <c r="A16" s="1" t="s">
        <v>99</v>
      </c>
      <c r="B16" s="5" t="s">
        <v>100</v>
      </c>
      <c r="C16" s="6">
        <v>4.7615165047769556</v>
      </c>
      <c r="D16" s="7">
        <v>56.337812381502502</v>
      </c>
      <c r="H16" t="s">
        <v>32</v>
      </c>
      <c r="I16" s="82">
        <f t="shared" si="4"/>
        <v>325.54000000000002</v>
      </c>
      <c r="J16" s="45">
        <f t="shared" si="4"/>
        <v>357.3</v>
      </c>
      <c r="K16" s="46">
        <f t="shared" si="4"/>
        <v>508.16</v>
      </c>
      <c r="L16" s="66">
        <f>+I16/I14</f>
        <v>0.10837959291567539</v>
      </c>
      <c r="M16" s="66">
        <f>+J16/J14</f>
        <v>0.15259409969481177</v>
      </c>
      <c r="N16" s="66">
        <f>+K16/K14</f>
        <v>0.20227560050568899</v>
      </c>
      <c r="R16" t="s">
        <v>32</v>
      </c>
      <c r="S16" s="8"/>
      <c r="T16" s="45">
        <f t="shared" si="5"/>
        <v>364.98</v>
      </c>
      <c r="U16" s="46">
        <f t="shared" si="5"/>
        <v>423.06</v>
      </c>
      <c r="V16" s="66"/>
      <c r="W16" s="66">
        <f t="shared" ref="W16" si="8">+T16/T14</f>
        <v>0.30451541850220265</v>
      </c>
      <c r="X16" s="66">
        <f t="shared" ref="X16" si="9">+U16/U14</f>
        <v>0.31436978911230995</v>
      </c>
      <c r="Y16" s="40">
        <f t="shared" si="7"/>
        <v>0.3094426038072563</v>
      </c>
    </row>
    <row r="17" spans="1:17" x14ac:dyDescent="0.25">
      <c r="A17" s="1" t="s">
        <v>101</v>
      </c>
      <c r="B17" s="8" t="s">
        <v>102</v>
      </c>
      <c r="C17" s="9">
        <v>4.1867999999999999</v>
      </c>
      <c r="D17" s="10">
        <v>40.784041574326501</v>
      </c>
    </row>
    <row r="18" spans="1:17" x14ac:dyDescent="0.25">
      <c r="A18" s="13" t="s">
        <v>103</v>
      </c>
      <c r="P18" s="41"/>
      <c r="Q18" s="41"/>
    </row>
    <row r="19" spans="1:17" ht="18.75" x14ac:dyDescent="0.3">
      <c r="I19" s="88" t="s">
        <v>63</v>
      </c>
      <c r="J19" s="88" t="s">
        <v>130</v>
      </c>
      <c r="K19" s="88" t="s">
        <v>63</v>
      </c>
      <c r="L19" s="88" t="s">
        <v>130</v>
      </c>
      <c r="M19" s="88" t="s">
        <v>63</v>
      </c>
      <c r="N19" s="88" t="s">
        <v>130</v>
      </c>
    </row>
    <row r="20" spans="1:17" ht="37.5" customHeight="1" x14ac:dyDescent="0.25">
      <c r="B20" t="s">
        <v>6</v>
      </c>
      <c r="C20" s="15">
        <v>6117863200</v>
      </c>
      <c r="D20" t="s">
        <v>7</v>
      </c>
      <c r="H20" s="68" t="s">
        <v>111</v>
      </c>
      <c r="I20" s="72" t="s">
        <v>115</v>
      </c>
      <c r="J20" s="72" t="s">
        <v>115</v>
      </c>
      <c r="K20" s="93" t="s">
        <v>131</v>
      </c>
      <c r="L20" s="93" t="s">
        <v>131</v>
      </c>
      <c r="M20" s="96" t="s">
        <v>132</v>
      </c>
      <c r="N20" s="96" t="s">
        <v>132</v>
      </c>
    </row>
    <row r="21" spans="1:17" ht="15.75" x14ac:dyDescent="0.25">
      <c r="B21" t="s">
        <v>6</v>
      </c>
      <c r="C21" s="15">
        <f>+C20*1000/(1000000000000)</f>
        <v>6.1178632000000004</v>
      </c>
      <c r="D21" t="s">
        <v>9</v>
      </c>
      <c r="H21" s="69" t="s">
        <v>104</v>
      </c>
      <c r="I21" s="86">
        <v>266.73883552000007</v>
      </c>
      <c r="J21" s="86">
        <f>+(I21*1000/$C$7)/1000</f>
        <v>264.21365467918736</v>
      </c>
      <c r="K21" s="98">
        <f t="shared" ref="K21:K28" si="10">+L21*$C$7</f>
        <v>108.02263582968502</v>
      </c>
      <c r="L21" s="94">
        <f>+J41+J43</f>
        <v>107</v>
      </c>
      <c r="M21" s="99">
        <f t="shared" ref="M21:M27" si="11">+I21+K21</f>
        <v>374.76147134968505</v>
      </c>
      <c r="N21" s="99">
        <f>+J21+L21</f>
        <v>371.21365467918736</v>
      </c>
    </row>
    <row r="22" spans="1:17" ht="15.75" x14ac:dyDescent="0.25">
      <c r="C22">
        <v>5800</v>
      </c>
      <c r="D22" t="s">
        <v>11</v>
      </c>
      <c r="H22" s="70" t="s">
        <v>105</v>
      </c>
      <c r="I22" s="86">
        <v>1503.806323064771</v>
      </c>
      <c r="J22" s="86">
        <f t="shared" ref="J22:J27" si="12">+(I22*1000/$C$7)/1000</f>
        <v>1489.5699899567956</v>
      </c>
      <c r="K22" s="98">
        <f t="shared" si="10"/>
        <v>325.07746483325775</v>
      </c>
      <c r="L22" s="94">
        <f>+J39</f>
        <v>322</v>
      </c>
      <c r="M22" s="99">
        <f t="shared" si="11"/>
        <v>1828.8837878980289</v>
      </c>
      <c r="N22" s="99">
        <f t="shared" ref="N22:N27" si="13">+J22+L22</f>
        <v>1811.5699899567956</v>
      </c>
    </row>
    <row r="23" spans="1:17" x14ac:dyDescent="0.25">
      <c r="H23" s="71" t="s">
        <v>106</v>
      </c>
      <c r="I23" s="86">
        <v>18.33691809886869</v>
      </c>
      <c r="J23" s="86">
        <f t="shared" si="12"/>
        <v>18.163324950452385</v>
      </c>
      <c r="K23" s="98">
        <f t="shared" si="10"/>
        <v>0</v>
      </c>
      <c r="L23" s="94">
        <v>0</v>
      </c>
      <c r="M23" s="99">
        <f t="shared" si="11"/>
        <v>18.33691809886869</v>
      </c>
      <c r="N23" s="99">
        <f t="shared" si="13"/>
        <v>18.163324950452385</v>
      </c>
    </row>
    <row r="24" spans="1:17" x14ac:dyDescent="0.25">
      <c r="H24" s="71" t="s">
        <v>107</v>
      </c>
      <c r="I24" s="86">
        <v>10.111980967983444</v>
      </c>
      <c r="J24" s="86">
        <f t="shared" si="12"/>
        <v>10.016252198105461</v>
      </c>
      <c r="K24" s="98">
        <f t="shared" si="10"/>
        <v>0</v>
      </c>
      <c r="L24" s="94">
        <v>0</v>
      </c>
      <c r="M24" s="99">
        <f t="shared" si="11"/>
        <v>10.111980967983444</v>
      </c>
      <c r="N24" s="99">
        <f t="shared" si="13"/>
        <v>10.016252198105461</v>
      </c>
    </row>
    <row r="25" spans="1:17" x14ac:dyDescent="0.25">
      <c r="H25" s="71" t="s">
        <v>108</v>
      </c>
      <c r="I25" s="86">
        <v>30.707442634670208</v>
      </c>
      <c r="J25" s="86">
        <f t="shared" si="12"/>
        <v>30.416739386827579</v>
      </c>
      <c r="K25" s="98">
        <f t="shared" si="10"/>
        <v>116.09909458330633</v>
      </c>
      <c r="L25" s="94">
        <f>+J42</f>
        <v>115</v>
      </c>
      <c r="M25" s="99">
        <f t="shared" si="11"/>
        <v>146.80653721797654</v>
      </c>
      <c r="N25" s="99">
        <f t="shared" si="13"/>
        <v>145.41673938682757</v>
      </c>
    </row>
    <row r="26" spans="1:17" ht="15.75" x14ac:dyDescent="0.25">
      <c r="H26" s="70" t="s">
        <v>109</v>
      </c>
      <c r="I26" s="86">
        <v>13.932585988360662</v>
      </c>
      <c r="J26" s="86">
        <f>+(I26*1000/$C$7)/1000</f>
        <v>13.800688062315521</v>
      </c>
      <c r="K26" s="98">
        <f t="shared" si="10"/>
        <v>0</v>
      </c>
      <c r="L26" s="94">
        <f>+J44</f>
        <v>0</v>
      </c>
      <c r="M26" s="99">
        <f t="shared" si="11"/>
        <v>13.932585988360662</v>
      </c>
      <c r="N26" s="99">
        <f t="shared" si="13"/>
        <v>13.800688062315521</v>
      </c>
    </row>
    <row r="27" spans="1:17" ht="15.75" x14ac:dyDescent="0.25">
      <c r="H27" s="70" t="s">
        <v>110</v>
      </c>
      <c r="I27" s="86">
        <v>156.89641777093649</v>
      </c>
      <c r="J27" s="86">
        <f t="shared" si="12"/>
        <v>155.41110039157945</v>
      </c>
      <c r="K27" s="98">
        <f t="shared" si="10"/>
        <v>225.131287757194</v>
      </c>
      <c r="L27" s="94">
        <f>+J40</f>
        <v>223</v>
      </c>
      <c r="M27" s="99">
        <f t="shared" si="11"/>
        <v>382.02770552813047</v>
      </c>
      <c r="N27" s="99">
        <f t="shared" si="13"/>
        <v>378.41110039157945</v>
      </c>
    </row>
    <row r="28" spans="1:17" x14ac:dyDescent="0.25">
      <c r="I28" s="38">
        <f>+SUM(I21:I27)</f>
        <v>2000.5305040455908</v>
      </c>
      <c r="J28" s="20">
        <f>+SUM(J21:J27)</f>
        <v>1981.5917496252632</v>
      </c>
      <c r="K28" s="21">
        <f t="shared" si="10"/>
        <v>774.33048300344308</v>
      </c>
      <c r="L28" s="21">
        <f>+SUM(L21:L27)</f>
        <v>767</v>
      </c>
    </row>
    <row r="29" spans="1:17" x14ac:dyDescent="0.25">
      <c r="K29" s="38"/>
    </row>
    <row r="30" spans="1:17" x14ac:dyDescent="0.25">
      <c r="K30" s="38"/>
    </row>
    <row r="37" spans="8:23" x14ac:dyDescent="0.25">
      <c r="H37" s="112" t="s">
        <v>117</v>
      </c>
      <c r="I37" s="112"/>
      <c r="J37" s="112"/>
      <c r="K37" s="112"/>
      <c r="L37" s="112"/>
      <c r="M37" s="112"/>
      <c r="N37" s="112"/>
      <c r="O37" s="112"/>
    </row>
    <row r="38" spans="8:23" x14ac:dyDescent="0.25">
      <c r="I38" s="74" t="s">
        <v>30</v>
      </c>
      <c r="J38" s="74" t="s">
        <v>31</v>
      </c>
      <c r="K38" s="74" t="s">
        <v>32</v>
      </c>
      <c r="L38" s="75" t="s">
        <v>30</v>
      </c>
      <c r="M38" s="74" t="s">
        <v>31</v>
      </c>
      <c r="N38" s="35" t="s">
        <v>32</v>
      </c>
    </row>
    <row r="39" spans="8:23" x14ac:dyDescent="0.25">
      <c r="H39" t="s">
        <v>34</v>
      </c>
      <c r="I39" s="19">
        <v>2234</v>
      </c>
      <c r="J39" s="19">
        <v>322</v>
      </c>
      <c r="K39" s="19">
        <v>16</v>
      </c>
      <c r="L39" s="58">
        <v>0.59053661115516787</v>
      </c>
      <c r="M39" s="62">
        <v>0.40707964601769914</v>
      </c>
      <c r="N39" s="76">
        <v>3.9024390243902439E-2</v>
      </c>
    </row>
    <row r="40" spans="8:23" x14ac:dyDescent="0.25">
      <c r="H40" t="s">
        <v>36</v>
      </c>
      <c r="I40" s="19">
        <v>508</v>
      </c>
      <c r="J40" s="19">
        <v>223</v>
      </c>
      <c r="K40" s="19">
        <v>229</v>
      </c>
      <c r="L40" s="58">
        <v>0.13428495902722706</v>
      </c>
      <c r="M40" s="62">
        <v>0.28192161820480405</v>
      </c>
      <c r="N40" s="76">
        <v>0.55853658536585371</v>
      </c>
    </row>
    <row r="41" spans="8:23" x14ac:dyDescent="0.25">
      <c r="H41" t="s">
        <v>38</v>
      </c>
      <c r="I41" s="19">
        <v>584</v>
      </c>
      <c r="J41" s="19">
        <v>22</v>
      </c>
      <c r="K41" s="19">
        <v>22</v>
      </c>
      <c r="L41" s="58">
        <v>0.15437483478720593</v>
      </c>
      <c r="M41" s="62">
        <v>2.7812895069532238E-2</v>
      </c>
      <c r="N41" s="76">
        <v>5.3658536585365853E-2</v>
      </c>
    </row>
    <row r="42" spans="8:23" x14ac:dyDescent="0.25">
      <c r="H42" t="s">
        <v>40</v>
      </c>
      <c r="I42" s="19">
        <v>226</v>
      </c>
      <c r="J42" s="19">
        <v>115</v>
      </c>
      <c r="K42" s="19">
        <v>73</v>
      </c>
      <c r="L42" s="58">
        <v>5.9740946338884486E-2</v>
      </c>
      <c r="M42" s="62">
        <v>0.14538558786346398</v>
      </c>
      <c r="N42" s="76">
        <v>0.17804878048780487</v>
      </c>
    </row>
    <row r="43" spans="8:23" x14ac:dyDescent="0.25">
      <c r="H43" t="s">
        <v>42</v>
      </c>
      <c r="I43" s="19">
        <v>168</v>
      </c>
      <c r="J43" s="19">
        <v>85</v>
      </c>
      <c r="K43" s="19">
        <v>56</v>
      </c>
      <c r="L43" s="58">
        <v>4.4409199048374308E-2</v>
      </c>
      <c r="M43" s="62">
        <v>0.10745891276864729</v>
      </c>
      <c r="N43" s="76">
        <v>0.13658536585365855</v>
      </c>
    </row>
    <row r="44" spans="8:23" x14ac:dyDescent="0.25">
      <c r="H44" t="s">
        <v>118</v>
      </c>
      <c r="I44" s="19">
        <v>22</v>
      </c>
      <c r="J44" s="19">
        <v>0</v>
      </c>
      <c r="K44" s="19">
        <v>0</v>
      </c>
      <c r="L44" s="58">
        <v>5.815490351572826E-3</v>
      </c>
      <c r="M44" s="62">
        <v>0</v>
      </c>
      <c r="N44" s="76">
        <v>0</v>
      </c>
    </row>
    <row r="45" spans="8:23" x14ac:dyDescent="0.25">
      <c r="H45" t="s">
        <v>119</v>
      </c>
      <c r="I45" s="19" t="s">
        <v>51</v>
      </c>
      <c r="J45" s="19" t="s">
        <v>51</v>
      </c>
      <c r="K45" s="19" t="s">
        <v>51</v>
      </c>
      <c r="L45" s="58"/>
      <c r="M45" s="62"/>
      <c r="N45" s="76"/>
    </row>
    <row r="46" spans="8:23" x14ac:dyDescent="0.25">
      <c r="H46" t="s">
        <v>120</v>
      </c>
      <c r="I46" s="19">
        <v>17</v>
      </c>
      <c r="J46" s="19">
        <v>8</v>
      </c>
      <c r="K46" s="19">
        <v>7</v>
      </c>
      <c r="L46" s="58">
        <v>4.4937879989426378E-3</v>
      </c>
      <c r="M46" s="62">
        <v>1.0113780025284451E-2</v>
      </c>
      <c r="N46" s="76">
        <v>1.7073170731707318E-2</v>
      </c>
      <c r="R46" s="41"/>
    </row>
    <row r="47" spans="8:23" ht="18.75" x14ac:dyDescent="0.25">
      <c r="H47" t="s">
        <v>121</v>
      </c>
      <c r="I47" s="19">
        <v>17</v>
      </c>
      <c r="J47" s="19">
        <v>7</v>
      </c>
      <c r="K47" s="19">
        <v>5</v>
      </c>
      <c r="L47" s="58">
        <v>4.4937879989426378E-3</v>
      </c>
      <c r="M47" s="62">
        <v>8.8495575221238937E-3</v>
      </c>
      <c r="N47" s="76">
        <v>1.2195121951219513E-2</v>
      </c>
      <c r="R47" s="83"/>
      <c r="S47" s="83"/>
      <c r="T47" s="22"/>
      <c r="U47" s="22"/>
      <c r="V47" s="72" t="s">
        <v>114</v>
      </c>
      <c r="W47" s="22"/>
    </row>
    <row r="48" spans="8:23" x14ac:dyDescent="0.25">
      <c r="H48" t="s">
        <v>122</v>
      </c>
      <c r="I48" s="19">
        <v>7</v>
      </c>
      <c r="J48" s="19">
        <v>9</v>
      </c>
      <c r="K48" s="19">
        <v>2</v>
      </c>
      <c r="L48" s="58">
        <v>1.8503832936822627E-3</v>
      </c>
      <c r="M48" s="62">
        <v>1.1378002528445006E-2</v>
      </c>
      <c r="N48" s="76">
        <v>4.8780487804878049E-3</v>
      </c>
      <c r="R48" s="84"/>
      <c r="S48" s="84"/>
      <c r="T48" s="22"/>
      <c r="U48" s="22"/>
      <c r="V48" s="86">
        <v>0</v>
      </c>
      <c r="W48" s="22"/>
    </row>
    <row r="49" spans="1:24" x14ac:dyDescent="0.25">
      <c r="H49" s="1" t="s">
        <v>123</v>
      </c>
      <c r="I49" s="1">
        <f>+SUM(I39:I48)</f>
        <v>3783</v>
      </c>
      <c r="J49" s="1">
        <f t="shared" ref="J49:K49" si="14">+SUM(J39:J48)</f>
        <v>791</v>
      </c>
      <c r="K49" s="1">
        <f t="shared" si="14"/>
        <v>410</v>
      </c>
      <c r="L49" s="59">
        <v>1</v>
      </c>
      <c r="M49" s="63">
        <v>1</v>
      </c>
      <c r="N49" s="77">
        <v>1</v>
      </c>
      <c r="R49" s="84"/>
      <c r="S49" s="84"/>
      <c r="T49" s="22"/>
      <c r="U49" s="22"/>
      <c r="V49" s="86">
        <v>631.93331851368123</v>
      </c>
      <c r="W49" s="22"/>
    </row>
    <row r="50" spans="1:24" x14ac:dyDescent="0.25">
      <c r="I50" s="54">
        <v>1</v>
      </c>
      <c r="J50" s="78">
        <f>+J49/I49</f>
        <v>0.2090933121860957</v>
      </c>
      <c r="K50" s="78">
        <f>+K49/I49</f>
        <v>0.10837959291567539</v>
      </c>
      <c r="M50" s="79"/>
      <c r="N50" s="80"/>
      <c r="R50" s="84"/>
      <c r="S50" s="84"/>
      <c r="T50" s="22"/>
      <c r="U50" s="22"/>
      <c r="V50" s="86">
        <v>6478.3752802727131</v>
      </c>
      <c r="W50" s="22"/>
    </row>
    <row r="51" spans="1:24" x14ac:dyDescent="0.25">
      <c r="R51" s="84"/>
      <c r="S51" s="84"/>
      <c r="T51" s="22"/>
      <c r="U51" s="22"/>
      <c r="V51" s="86">
        <v>34.54842039201656</v>
      </c>
      <c r="W51" s="22"/>
    </row>
    <row r="52" spans="1:24" x14ac:dyDescent="0.25">
      <c r="R52" s="84"/>
      <c r="S52" s="84"/>
      <c r="T52" s="22"/>
      <c r="U52" s="22"/>
      <c r="V52" s="86">
        <v>1027.9533241655267</v>
      </c>
      <c r="W52" s="22"/>
    </row>
    <row r="53" spans="1:24" x14ac:dyDescent="0.25">
      <c r="R53" s="84"/>
      <c r="S53" s="84"/>
      <c r="T53" s="22"/>
      <c r="U53" s="22"/>
      <c r="V53" s="86">
        <v>269.39977011015941</v>
      </c>
      <c r="W53" s="22"/>
    </row>
    <row r="54" spans="1:24" x14ac:dyDescent="0.25">
      <c r="R54" s="84"/>
      <c r="S54" s="84"/>
      <c r="T54" s="22"/>
      <c r="U54" s="22"/>
      <c r="V54" s="86">
        <v>0.85610621750016469</v>
      </c>
      <c r="W54" s="22"/>
    </row>
    <row r="55" spans="1:24" x14ac:dyDescent="0.25">
      <c r="R55" s="84"/>
      <c r="S55" s="84"/>
      <c r="T55" s="22"/>
      <c r="U55" s="22"/>
      <c r="V55" s="38">
        <f>+SUM(V48:V54)</f>
        <v>8443.0662196715966</v>
      </c>
      <c r="W55" s="84"/>
      <c r="X55" s="38"/>
    </row>
    <row r="56" spans="1:24" x14ac:dyDescent="0.25">
      <c r="W56" s="11"/>
    </row>
    <row r="58" spans="1:24" x14ac:dyDescent="0.25">
      <c r="A58" s="22"/>
      <c r="B58" s="22"/>
      <c r="C58" s="22"/>
      <c r="D58" s="22"/>
    </row>
    <row r="59" spans="1:24" x14ac:dyDescent="0.25">
      <c r="A59" s="22"/>
      <c r="B59" s="22"/>
      <c r="C59" s="22"/>
      <c r="D59" s="22"/>
    </row>
    <row r="60" spans="1:24" ht="21" x14ac:dyDescent="0.35">
      <c r="A60" s="22"/>
      <c r="B60" s="22"/>
      <c r="C60" s="22"/>
      <c r="D60" s="22"/>
      <c r="Q60" s="38"/>
      <c r="R60" s="89"/>
      <c r="S60" s="89"/>
      <c r="T60" s="113" t="s">
        <v>130</v>
      </c>
      <c r="U60" s="113"/>
      <c r="V60" s="113"/>
      <c r="W60" s="113"/>
    </row>
    <row r="61" spans="1:24" ht="18.75" x14ac:dyDescent="0.25">
      <c r="A61" s="22"/>
      <c r="B61" s="22"/>
      <c r="C61" s="22"/>
      <c r="D61" s="22"/>
      <c r="R61" s="72" t="s">
        <v>116</v>
      </c>
      <c r="S61" s="72" t="s">
        <v>124</v>
      </c>
      <c r="T61" s="72" t="s">
        <v>114</v>
      </c>
      <c r="U61" s="72" t="s">
        <v>115</v>
      </c>
      <c r="V61" s="72" t="s">
        <v>116</v>
      </c>
      <c r="W61" s="72" t="s">
        <v>124</v>
      </c>
    </row>
    <row r="62" spans="1:24" x14ac:dyDescent="0.25">
      <c r="A62" s="22"/>
      <c r="B62" s="22"/>
      <c r="C62" s="22"/>
      <c r="D62" s="22"/>
      <c r="R62" s="20">
        <f t="shared" ref="R62:R68" si="15">+I21+V48</f>
        <v>266.73883552000007</v>
      </c>
      <c r="S62" s="87">
        <f t="shared" ref="S62:S68" si="16">+I21/R62</f>
        <v>1</v>
      </c>
      <c r="T62" s="86">
        <v>0</v>
      </c>
      <c r="U62" s="86">
        <v>266.73883552000007</v>
      </c>
      <c r="V62" s="20">
        <f>+U62+T62</f>
        <v>266.73883552000007</v>
      </c>
      <c r="W62" s="87">
        <f>+U62/V62</f>
        <v>1</v>
      </c>
    </row>
    <row r="63" spans="1:24" x14ac:dyDescent="0.25">
      <c r="A63" s="22"/>
      <c r="B63" s="22"/>
      <c r="C63" s="22"/>
      <c r="D63" s="22"/>
      <c r="R63" s="20">
        <f t="shared" si="15"/>
        <v>2135.7396415784524</v>
      </c>
      <c r="S63" s="87">
        <f t="shared" si="16"/>
        <v>0.70411500249785086</v>
      </c>
      <c r="T63" s="86">
        <v>631.93331851368123</v>
      </c>
      <c r="U63" s="86">
        <v>1503.806323064771</v>
      </c>
      <c r="V63" s="20">
        <f t="shared" ref="V63:V68" si="17">+U63+T63</f>
        <v>2135.7396415784524</v>
      </c>
      <c r="W63" s="87">
        <f t="shared" ref="W63:W68" si="18">+U63/V63</f>
        <v>0.70411500249785086</v>
      </c>
    </row>
    <row r="64" spans="1:24" x14ac:dyDescent="0.25">
      <c r="R64" s="20">
        <f t="shared" si="15"/>
        <v>6496.7121983715815</v>
      </c>
      <c r="S64" s="87">
        <f t="shared" si="16"/>
        <v>2.8224919834781794E-3</v>
      </c>
      <c r="T64" s="86">
        <v>6478.3752802727131</v>
      </c>
      <c r="U64" s="86">
        <v>18.33691809886869</v>
      </c>
      <c r="V64" s="20">
        <f t="shared" si="17"/>
        <v>6496.7121983715815</v>
      </c>
      <c r="W64" s="87">
        <f t="shared" si="18"/>
        <v>2.8224919834781794E-3</v>
      </c>
    </row>
    <row r="65" spans="1:23" x14ac:dyDescent="0.25">
      <c r="R65" s="20">
        <f t="shared" si="15"/>
        <v>44.660401360000002</v>
      </c>
      <c r="S65" s="87">
        <f t="shared" si="16"/>
        <v>0.2264193930205074</v>
      </c>
      <c r="T65" s="86">
        <v>34.54842039201656</v>
      </c>
      <c r="U65" s="86">
        <v>10.111980967983444</v>
      </c>
      <c r="V65" s="20">
        <f t="shared" si="17"/>
        <v>44.660401360000002</v>
      </c>
      <c r="W65" s="87">
        <f t="shared" si="18"/>
        <v>0.2264193930205074</v>
      </c>
    </row>
    <row r="66" spans="1:23" x14ac:dyDescent="0.25">
      <c r="A66" s="67"/>
      <c r="B66" s="67"/>
      <c r="C66" s="67"/>
      <c r="D66" s="67"/>
      <c r="R66" s="20">
        <f t="shared" si="15"/>
        <v>1058.6607668001971</v>
      </c>
      <c r="S66" s="87">
        <f t="shared" si="16"/>
        <v>2.9005932398423979E-2</v>
      </c>
      <c r="T66" s="86">
        <v>1027.9533241655267</v>
      </c>
      <c r="U66" s="86">
        <v>30.707442634670208</v>
      </c>
      <c r="V66" s="20">
        <f t="shared" si="17"/>
        <v>1058.6607668001971</v>
      </c>
      <c r="W66" s="87">
        <f t="shared" si="18"/>
        <v>2.9005932398423979E-2</v>
      </c>
    </row>
    <row r="67" spans="1:23" x14ac:dyDescent="0.25">
      <c r="R67" s="20">
        <f t="shared" si="15"/>
        <v>283.33235609852005</v>
      </c>
      <c r="S67" s="87">
        <f t="shared" si="16"/>
        <v>4.9174002504380532E-2</v>
      </c>
      <c r="T67" s="86">
        <v>269.39977011015941</v>
      </c>
      <c r="U67" s="86">
        <v>13.932585988360662</v>
      </c>
      <c r="V67" s="20">
        <f t="shared" si="17"/>
        <v>283.33235609852005</v>
      </c>
      <c r="W67" s="87">
        <f t="shared" si="18"/>
        <v>4.9174002504380532E-2</v>
      </c>
    </row>
    <row r="68" spans="1:23" x14ac:dyDescent="0.25">
      <c r="R68" s="20">
        <f t="shared" si="15"/>
        <v>157.75252398843665</v>
      </c>
      <c r="S68" s="87">
        <f t="shared" si="16"/>
        <v>0.99457310605335925</v>
      </c>
      <c r="T68" s="86">
        <v>0.85610621750016469</v>
      </c>
      <c r="U68" s="86">
        <v>156.89641777093649</v>
      </c>
      <c r="V68" s="20">
        <f t="shared" si="17"/>
        <v>157.75252398843665</v>
      </c>
      <c r="W68" s="87">
        <f t="shared" si="18"/>
        <v>0.99457310605335925</v>
      </c>
    </row>
    <row r="69" spans="1:23" x14ac:dyDescent="0.25">
      <c r="V69" s="22"/>
      <c r="W69" s="85"/>
    </row>
    <row r="132" spans="1:4" x14ac:dyDescent="0.25">
      <c r="A132" s="22"/>
      <c r="B132" s="22"/>
      <c r="C132" s="22"/>
      <c r="D132" s="22"/>
    </row>
    <row r="133" spans="1:4" x14ac:dyDescent="0.25">
      <c r="A133" s="22"/>
      <c r="B133" s="22"/>
      <c r="C133" s="22"/>
      <c r="D133" s="22"/>
    </row>
    <row r="134" spans="1:4" x14ac:dyDescent="0.25">
      <c r="A134" s="22"/>
      <c r="B134" s="22"/>
      <c r="C134" s="22"/>
      <c r="D134" s="22"/>
    </row>
    <row r="135" spans="1:4" x14ac:dyDescent="0.25">
      <c r="A135" s="22"/>
      <c r="B135" s="22"/>
      <c r="C135" s="22"/>
      <c r="D135" s="22"/>
    </row>
    <row r="136" spans="1:4" x14ac:dyDescent="0.25">
      <c r="A136" s="22"/>
      <c r="B136" s="22"/>
      <c r="C136" s="22"/>
      <c r="D136" s="22"/>
    </row>
    <row r="137" spans="1:4" x14ac:dyDescent="0.25">
      <c r="A137" s="22"/>
      <c r="B137" s="22"/>
      <c r="C137" s="22"/>
      <c r="D137" s="22"/>
    </row>
    <row r="138" spans="1:4" x14ac:dyDescent="0.25">
      <c r="A138" s="22"/>
      <c r="B138" s="22"/>
      <c r="C138" s="22"/>
      <c r="D138" s="22"/>
    </row>
    <row r="139" spans="1:4" x14ac:dyDescent="0.25">
      <c r="A139" s="22"/>
      <c r="B139" s="22"/>
      <c r="C139" s="22"/>
      <c r="D139" s="22"/>
    </row>
    <row r="140" spans="1:4" x14ac:dyDescent="0.25">
      <c r="A140" s="22"/>
      <c r="B140" s="22"/>
      <c r="C140" s="22"/>
      <c r="D140" s="22"/>
    </row>
    <row r="141" spans="1:4" x14ac:dyDescent="0.25">
      <c r="A141" s="22"/>
      <c r="B141" s="22"/>
      <c r="C141" s="22"/>
      <c r="D141" s="22"/>
    </row>
    <row r="142" spans="1:4" x14ac:dyDescent="0.25">
      <c r="A142" s="22"/>
      <c r="B142" s="22"/>
      <c r="C142" s="22"/>
      <c r="D142" s="22"/>
    </row>
    <row r="143" spans="1:4" x14ac:dyDescent="0.25">
      <c r="A143" s="22"/>
      <c r="B143" s="22"/>
      <c r="C143" s="22"/>
      <c r="D143" s="22"/>
    </row>
    <row r="144" spans="1:4" x14ac:dyDescent="0.25">
      <c r="A144" s="22"/>
      <c r="B144" s="22"/>
      <c r="C144" s="22"/>
      <c r="D144" s="22"/>
    </row>
    <row r="145" spans="1:4" x14ac:dyDescent="0.25">
      <c r="A145" s="22"/>
      <c r="B145" s="22"/>
      <c r="C145" s="22"/>
      <c r="D145" s="22"/>
    </row>
    <row r="146" spans="1:4" x14ac:dyDescent="0.25">
      <c r="A146" s="22"/>
      <c r="B146" s="22"/>
      <c r="C146" s="22"/>
      <c r="D146" s="22"/>
    </row>
    <row r="147" spans="1:4" x14ac:dyDescent="0.25">
      <c r="A147" s="22"/>
      <c r="B147" s="22"/>
      <c r="C147" s="22"/>
      <c r="D147" s="22"/>
    </row>
    <row r="148" spans="1:4" x14ac:dyDescent="0.25">
      <c r="A148" s="22"/>
      <c r="B148" s="22"/>
      <c r="C148" s="22"/>
      <c r="D148" s="22"/>
    </row>
    <row r="149" spans="1:4" x14ac:dyDescent="0.25">
      <c r="A149" s="22"/>
      <c r="B149" s="22"/>
      <c r="C149" s="22"/>
      <c r="D149" s="22"/>
    </row>
    <row r="150" spans="1:4" x14ac:dyDescent="0.25">
      <c r="A150" s="22"/>
      <c r="B150" s="22"/>
      <c r="C150" s="22"/>
      <c r="D150" s="22"/>
    </row>
    <row r="151" spans="1:4" x14ac:dyDescent="0.25">
      <c r="A151" s="22"/>
      <c r="B151" s="22"/>
      <c r="C151" s="22"/>
      <c r="D151" s="22"/>
    </row>
    <row r="152" spans="1:4" x14ac:dyDescent="0.25">
      <c r="A152" s="22"/>
      <c r="B152" s="22"/>
      <c r="C152" s="22"/>
      <c r="D152" s="22"/>
    </row>
    <row r="153" spans="1:4" x14ac:dyDescent="0.25">
      <c r="A153" s="22"/>
      <c r="B153" s="22"/>
      <c r="C153" s="22"/>
      <c r="D153" s="22"/>
    </row>
    <row r="154" spans="1:4" x14ac:dyDescent="0.25">
      <c r="A154" s="22"/>
      <c r="B154" s="22"/>
      <c r="C154" s="22"/>
      <c r="D154" s="22"/>
    </row>
    <row r="155" spans="1:4" x14ac:dyDescent="0.25">
      <c r="A155" s="22"/>
      <c r="B155" s="22"/>
      <c r="C155" s="22"/>
      <c r="D155" s="22"/>
    </row>
    <row r="156" spans="1:4" x14ac:dyDescent="0.25">
      <c r="A156" s="22"/>
      <c r="B156" s="22"/>
      <c r="C156" s="22"/>
      <c r="D156" s="22"/>
    </row>
    <row r="157" spans="1:4" x14ac:dyDescent="0.25">
      <c r="A157" s="22"/>
      <c r="B157" s="22"/>
      <c r="C157" s="22"/>
      <c r="D157" s="22"/>
    </row>
    <row r="158" spans="1:4" x14ac:dyDescent="0.25">
      <c r="A158" s="22"/>
      <c r="B158" s="22"/>
      <c r="C158" s="22"/>
      <c r="D158" s="22"/>
    </row>
  </sheetData>
  <mergeCells count="8">
    <mergeCell ref="T60:W60"/>
    <mergeCell ref="I8:N8"/>
    <mergeCell ref="H37:O37"/>
    <mergeCell ref="S8:X8"/>
    <mergeCell ref="G10:G12"/>
    <mergeCell ref="G13:G15"/>
    <mergeCell ref="Q10:Q12"/>
    <mergeCell ref="Q13:Q15"/>
  </mergeCells>
  <conditionalFormatting sqref="H21">
    <cfRule type="containsBlanks" dxfId="0" priority="1">
      <formula>LEN(TRIM(H21))=0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EE33C0-41CF-4CB7-BFAC-9A49B99B309D}">
  <sheetPr>
    <tabColor rgb="FF92D050"/>
  </sheetPr>
  <dimension ref="C4:V156"/>
  <sheetViews>
    <sheetView showGridLines="0" tabSelected="1" topLeftCell="A46" workbookViewId="0">
      <selection activeCell="G44" sqref="G44"/>
    </sheetView>
  </sheetViews>
  <sheetFormatPr baseColWidth="10" defaultRowHeight="15" x14ac:dyDescent="0.25"/>
  <cols>
    <col min="3" max="3" width="15.85546875" customWidth="1"/>
    <col min="4" max="5" width="20.85546875" customWidth="1"/>
    <col min="9" max="10" width="17.5703125" customWidth="1"/>
    <col min="13" max="13" width="14.42578125" customWidth="1"/>
    <col min="14" max="14" width="18.28515625" customWidth="1"/>
  </cols>
  <sheetData>
    <row r="4" spans="3:15" ht="21" x14ac:dyDescent="0.35">
      <c r="C4" s="113" t="s">
        <v>65</v>
      </c>
      <c r="D4" s="113"/>
      <c r="E4" s="113"/>
      <c r="F4" s="113"/>
      <c r="G4" s="113"/>
      <c r="H4" s="113"/>
    </row>
    <row r="6" spans="3:15" ht="15.75" x14ac:dyDescent="0.25">
      <c r="C6" s="49"/>
      <c r="D6" s="49"/>
      <c r="E6" s="49"/>
      <c r="F6" s="49"/>
      <c r="G6" s="49"/>
      <c r="H6" s="49"/>
    </row>
    <row r="7" spans="3:15" x14ac:dyDescent="0.25">
      <c r="C7" s="50" t="s">
        <v>133</v>
      </c>
    </row>
    <row r="9" spans="3:15" ht="20.25" x14ac:dyDescent="0.25">
      <c r="C9" s="51" t="s">
        <v>67</v>
      </c>
      <c r="D9" s="52" t="s">
        <v>68</v>
      </c>
      <c r="E9" s="52" t="s">
        <v>69</v>
      </c>
      <c r="F9" s="52" t="s">
        <v>70</v>
      </c>
      <c r="G9" s="52" t="s">
        <v>71</v>
      </c>
      <c r="H9" s="52" t="s">
        <v>72</v>
      </c>
      <c r="K9" s="72" t="s">
        <v>112</v>
      </c>
      <c r="L9" s="72" t="s">
        <v>113</v>
      </c>
      <c r="M9" t="s">
        <v>124</v>
      </c>
      <c r="O9" t="s">
        <v>152</v>
      </c>
    </row>
    <row r="10" spans="3:15" x14ac:dyDescent="0.25">
      <c r="C10" s="1" t="s">
        <v>146</v>
      </c>
      <c r="D10" s="1" t="s">
        <v>147</v>
      </c>
      <c r="E10" s="19" t="s">
        <v>73</v>
      </c>
      <c r="F10" s="20">
        <v>266.73883552000007</v>
      </c>
      <c r="G10" s="53">
        <v>2</v>
      </c>
      <c r="H10" s="54">
        <v>1</v>
      </c>
      <c r="K10" s="73">
        <v>0</v>
      </c>
      <c r="L10" s="73">
        <v>266.73883552000007</v>
      </c>
      <c r="M10" s="101">
        <f>+L10/(L10+K10)</f>
        <v>1</v>
      </c>
      <c r="O10">
        <f t="shared" ref="O10:O16" si="0">+K10*$O$20</f>
        <v>0</v>
      </c>
    </row>
    <row r="11" spans="3:15" x14ac:dyDescent="0.25">
      <c r="C11" s="1" t="s">
        <v>134</v>
      </c>
      <c r="D11" s="1" t="s">
        <v>135</v>
      </c>
      <c r="E11" s="19" t="s">
        <v>73</v>
      </c>
      <c r="F11" s="20">
        <v>2135.7396415784524</v>
      </c>
      <c r="G11" s="53">
        <v>2</v>
      </c>
      <c r="H11" s="54">
        <v>1</v>
      </c>
      <c r="K11" s="73">
        <v>631.93331851368123</v>
      </c>
      <c r="L11" s="73">
        <v>1503.806323064771</v>
      </c>
      <c r="M11" s="101">
        <f t="shared" ref="M11:M16" si="1">+L11/(L11+K11)</f>
        <v>0.70411500249785086</v>
      </c>
      <c r="O11">
        <f t="shared" si="0"/>
        <v>209.58659412268182</v>
      </c>
    </row>
    <row r="12" spans="3:15" x14ac:dyDescent="0.25">
      <c r="C12" s="1" t="s">
        <v>136</v>
      </c>
      <c r="D12" s="1" t="s">
        <v>137</v>
      </c>
      <c r="E12" s="19" t="s">
        <v>73</v>
      </c>
      <c r="F12" s="20">
        <v>6496.7121983715815</v>
      </c>
      <c r="G12" s="53">
        <v>2</v>
      </c>
      <c r="H12" s="54">
        <v>1</v>
      </c>
      <c r="K12" s="73">
        <v>6478.3752802727131</v>
      </c>
      <c r="L12" s="73">
        <v>18.33691809886869</v>
      </c>
      <c r="M12" s="16">
        <f t="shared" si="1"/>
        <v>2.8224919834781794E-3</v>
      </c>
      <c r="O12">
        <f t="shared" si="0"/>
        <v>2148.6137392382743</v>
      </c>
    </row>
    <row r="13" spans="3:15" x14ac:dyDescent="0.25">
      <c r="C13" s="1" t="s">
        <v>138</v>
      </c>
      <c r="D13" s="1" t="s">
        <v>139</v>
      </c>
      <c r="E13" s="19" t="s">
        <v>73</v>
      </c>
      <c r="F13" s="20">
        <v>44.660401360000002</v>
      </c>
      <c r="G13" s="53">
        <v>2</v>
      </c>
      <c r="H13" s="54">
        <v>1</v>
      </c>
      <c r="K13" s="73">
        <v>34.54842039201656</v>
      </c>
      <c r="L13" s="73">
        <v>10.111980967983444</v>
      </c>
      <c r="M13" s="101">
        <f t="shared" si="1"/>
        <v>0.2264193930205074</v>
      </c>
      <c r="O13">
        <f t="shared" si="0"/>
        <v>11.458306675951276</v>
      </c>
    </row>
    <row r="14" spans="3:15" x14ac:dyDescent="0.25">
      <c r="C14" s="1" t="s">
        <v>140</v>
      </c>
      <c r="D14" s="1" t="s">
        <v>141</v>
      </c>
      <c r="E14" s="19" t="s">
        <v>73</v>
      </c>
      <c r="F14" s="20">
        <v>1058.6607668001971</v>
      </c>
      <c r="G14" s="53">
        <v>2</v>
      </c>
      <c r="H14" s="54">
        <v>1</v>
      </c>
      <c r="K14" s="73">
        <v>1027.9533241655267</v>
      </c>
      <c r="L14" s="73">
        <v>30.707442634670208</v>
      </c>
      <c r="M14" s="16">
        <f t="shared" si="1"/>
        <v>2.9005932398423979E-2</v>
      </c>
      <c r="O14">
        <f t="shared" si="0"/>
        <v>340.93033207312595</v>
      </c>
    </row>
    <row r="15" spans="3:15" x14ac:dyDescent="0.25">
      <c r="C15" s="1" t="s">
        <v>142</v>
      </c>
      <c r="D15" s="1" t="s">
        <v>143</v>
      </c>
      <c r="E15" s="19" t="s">
        <v>73</v>
      </c>
      <c r="F15" s="20">
        <v>283.33235609852005</v>
      </c>
      <c r="G15" s="53">
        <v>2</v>
      </c>
      <c r="H15" s="54">
        <v>1</v>
      </c>
      <c r="K15" s="73">
        <v>269.39977011015941</v>
      </c>
      <c r="L15" s="73">
        <v>13.932585988360662</v>
      </c>
      <c r="M15" s="16">
        <f t="shared" si="1"/>
        <v>4.9174002504380532E-2</v>
      </c>
      <c r="O15">
        <f t="shared" si="0"/>
        <v>89.348952841452942</v>
      </c>
    </row>
    <row r="16" spans="3:15" x14ac:dyDescent="0.25">
      <c r="C16" s="1" t="s">
        <v>144</v>
      </c>
      <c r="D16" s="1" t="s">
        <v>145</v>
      </c>
      <c r="E16" s="19" t="s">
        <v>73</v>
      </c>
      <c r="F16" s="20">
        <v>157.75252398843665</v>
      </c>
      <c r="G16" s="53">
        <v>2</v>
      </c>
      <c r="H16" s="54">
        <v>1</v>
      </c>
      <c r="K16" s="73">
        <v>0.85610621750016469</v>
      </c>
      <c r="L16" s="73">
        <v>156.89641777093649</v>
      </c>
      <c r="M16" s="101">
        <f t="shared" si="1"/>
        <v>0.99457310605335925</v>
      </c>
      <c r="O16">
        <f t="shared" si="0"/>
        <v>0.28393563225172275</v>
      </c>
    </row>
    <row r="17" spans="3:15" x14ac:dyDescent="0.25">
      <c r="C17" s="1"/>
      <c r="D17" s="1"/>
      <c r="E17" s="19"/>
      <c r="F17" s="20"/>
      <c r="G17" s="53"/>
      <c r="H17" s="54"/>
      <c r="K17" s="100">
        <f>+SUM(K10:K16)</f>
        <v>8443.0662196715966</v>
      </c>
      <c r="L17" s="100">
        <f>+SUM(L10:L16)</f>
        <v>2000.5305040455908</v>
      </c>
      <c r="M17" s="16"/>
    </row>
    <row r="19" spans="3:15" x14ac:dyDescent="0.25">
      <c r="F19" s="38">
        <f>+SUM(F10:F16)</f>
        <v>10443.59672371719</v>
      </c>
      <c r="G19" t="s">
        <v>63</v>
      </c>
      <c r="I19" t="s">
        <v>148</v>
      </c>
      <c r="K19" t="s">
        <v>149</v>
      </c>
      <c r="L19" s="38">
        <f>+'Probables Gas'!K28</f>
        <v>774.33048300344308</v>
      </c>
      <c r="M19" t="s">
        <v>63</v>
      </c>
    </row>
    <row r="20" spans="3:15" x14ac:dyDescent="0.25">
      <c r="K20" t="s">
        <v>150</v>
      </c>
      <c r="L20" s="38">
        <f>+'Probables Gas'!T15*1000*'Probables Gas'!C8/1000</f>
        <v>2800.2218605837379</v>
      </c>
      <c r="M20" t="s">
        <v>63</v>
      </c>
      <c r="N20" t="s">
        <v>154</v>
      </c>
      <c r="O20" s="16">
        <f>+L20/K17</f>
        <v>0.33165935072965186</v>
      </c>
    </row>
    <row r="21" spans="3:15" x14ac:dyDescent="0.25">
      <c r="C21" s="50" t="s">
        <v>153</v>
      </c>
      <c r="K21" t="s">
        <v>151</v>
      </c>
      <c r="L21" s="38">
        <f>+L19+L20</f>
        <v>3574.552343587181</v>
      </c>
    </row>
    <row r="23" spans="3:15" x14ac:dyDescent="0.25">
      <c r="C23" s="51" t="s">
        <v>67</v>
      </c>
      <c r="D23" s="52" t="s">
        <v>68</v>
      </c>
      <c r="E23" s="52" t="s">
        <v>69</v>
      </c>
      <c r="F23" s="52" t="s">
        <v>70</v>
      </c>
      <c r="G23" s="52" t="s">
        <v>71</v>
      </c>
      <c r="H23" s="52" t="s">
        <v>72</v>
      </c>
    </row>
    <row r="24" spans="3:15" x14ac:dyDescent="0.25">
      <c r="C24" s="19" t="str" cm="1">
        <f t="array" ref="C24:C30">+C10:C16</f>
        <v>MIN-CAM1</v>
      </c>
      <c r="D24" s="19" t="str" cm="1">
        <f t="array" ref="D24:D30">+D10:D16</f>
        <v>R-CAM1</v>
      </c>
      <c r="E24" s="19" t="str" cm="1">
        <f t="array" ref="E24:E30">+E10:E16</f>
        <v>UP</v>
      </c>
      <c r="F24" s="21">
        <f>+'Probables Gas'!K21+O10</f>
        <v>108.02263582968502</v>
      </c>
      <c r="G24" s="19">
        <v>2</v>
      </c>
      <c r="H24" s="18">
        <v>1</v>
      </c>
      <c r="M24" s="16"/>
    </row>
    <row r="25" spans="3:15" x14ac:dyDescent="0.25">
      <c r="C25" s="19" t="str">
        <v>MIN-CAM2</v>
      </c>
      <c r="D25" s="19" t="str">
        <v>R-CAM2</v>
      </c>
      <c r="E25" s="19" t="str">
        <v>UP</v>
      </c>
      <c r="F25" s="21">
        <f>+'Probables Gas'!K22+O11</f>
        <v>534.66405895593959</v>
      </c>
      <c r="G25" s="19">
        <v>2</v>
      </c>
      <c r="H25" s="18">
        <v>1</v>
      </c>
      <c r="M25" s="16"/>
    </row>
    <row r="26" spans="3:15" x14ac:dyDescent="0.25">
      <c r="C26" s="19" t="str">
        <v>MIN-CAM3</v>
      </c>
      <c r="D26" s="19" t="str">
        <v>R-CAM3</v>
      </c>
      <c r="E26" s="19" t="str">
        <v>UP</v>
      </c>
      <c r="F26" s="21">
        <f>+'Probables Gas'!K23+O12</f>
        <v>2148.6137392382743</v>
      </c>
      <c r="G26" s="19">
        <v>2</v>
      </c>
      <c r="H26" s="18">
        <v>1</v>
      </c>
      <c r="M26" s="16"/>
    </row>
    <row r="27" spans="3:15" x14ac:dyDescent="0.25">
      <c r="C27" s="19" t="str">
        <v>MIN-CAM4</v>
      </c>
      <c r="D27" s="19" t="str">
        <v>R-CAM4</v>
      </c>
      <c r="E27" s="19" t="str">
        <v>UP</v>
      </c>
      <c r="F27" s="21">
        <f>+'Probables Gas'!K24+O13</f>
        <v>11.458306675951276</v>
      </c>
      <c r="G27" s="19">
        <v>2</v>
      </c>
      <c r="H27" s="18">
        <v>1</v>
      </c>
      <c r="M27" s="16"/>
    </row>
    <row r="28" spans="3:15" x14ac:dyDescent="0.25">
      <c r="C28" s="19" t="str">
        <v>MIN-CAM5</v>
      </c>
      <c r="D28" s="19" t="str">
        <v>R-CAM5</v>
      </c>
      <c r="E28" s="19" t="str">
        <v>UP</v>
      </c>
      <c r="F28" s="21">
        <f>+'Probables Gas'!K25+O14</f>
        <v>457.02942665643229</v>
      </c>
      <c r="G28" s="19">
        <v>2</v>
      </c>
      <c r="H28" s="18">
        <v>1</v>
      </c>
      <c r="M28" s="16"/>
    </row>
    <row r="29" spans="3:15" x14ac:dyDescent="0.25">
      <c r="C29" s="19" t="str">
        <v>MIN-CAM6</v>
      </c>
      <c r="D29" s="19" t="str">
        <v>R-CAM6</v>
      </c>
      <c r="E29" s="19" t="str">
        <v>UP</v>
      </c>
      <c r="F29" s="21">
        <f>+'Probables Gas'!K26+O15</f>
        <v>89.348952841452942</v>
      </c>
      <c r="G29" s="19">
        <v>2</v>
      </c>
      <c r="H29" s="18">
        <v>1</v>
      </c>
      <c r="M29" s="16"/>
    </row>
    <row r="30" spans="3:15" x14ac:dyDescent="0.25">
      <c r="C30" s="19" t="str">
        <v>MIN-CAM7</v>
      </c>
      <c r="D30" s="19" t="str">
        <v>R-CAM7</v>
      </c>
      <c r="E30" s="19" t="str">
        <v>UP</v>
      </c>
      <c r="F30" s="21">
        <f>+'Probables Gas'!K27+O16</f>
        <v>225.41522338944571</v>
      </c>
      <c r="G30" s="19">
        <v>2</v>
      </c>
      <c r="H30" s="18">
        <v>1</v>
      </c>
      <c r="M30" s="16"/>
    </row>
    <row r="32" spans="3:15" x14ac:dyDescent="0.25">
      <c r="F32" s="20">
        <f>+SUM(F24:F30)</f>
        <v>3574.5523435871814</v>
      </c>
    </row>
    <row r="35" spans="3:10" x14ac:dyDescent="0.25">
      <c r="D35" s="107" t="s">
        <v>66</v>
      </c>
    </row>
    <row r="36" spans="3:10" x14ac:dyDescent="0.25">
      <c r="C36" s="51" t="s">
        <v>67</v>
      </c>
      <c r="D36" s="106" t="s">
        <v>68</v>
      </c>
      <c r="E36" s="106" t="s">
        <v>69</v>
      </c>
      <c r="F36" s="106" t="s">
        <v>70</v>
      </c>
      <c r="G36" s="106" t="s">
        <v>71</v>
      </c>
      <c r="H36" s="106" t="s">
        <v>72</v>
      </c>
      <c r="I36" s="106" t="s">
        <v>176</v>
      </c>
      <c r="J36" s="108"/>
    </row>
    <row r="37" spans="3:10" x14ac:dyDescent="0.25">
      <c r="C37" s="19" t="str">
        <f t="shared" ref="C37:C43" si="2">+D48</f>
        <v>MIN-P2-CAM1</v>
      </c>
      <c r="D37" s="19" t="s">
        <v>147</v>
      </c>
      <c r="E37" s="19" t="s">
        <v>73</v>
      </c>
      <c r="F37" s="21">
        <v>108.02263582968502</v>
      </c>
      <c r="G37" s="19">
        <v>2</v>
      </c>
      <c r="H37" s="18">
        <v>1</v>
      </c>
    </row>
    <row r="38" spans="3:10" x14ac:dyDescent="0.25">
      <c r="C38" s="19" t="str">
        <f t="shared" si="2"/>
        <v>MIN-P2-CAM2</v>
      </c>
      <c r="D38" s="19" t="s">
        <v>135</v>
      </c>
      <c r="E38" s="19" t="s">
        <v>73</v>
      </c>
      <c r="F38" s="21">
        <v>534.66405895593959</v>
      </c>
      <c r="G38" s="19">
        <v>2</v>
      </c>
      <c r="H38" s="18">
        <v>1</v>
      </c>
    </row>
    <row r="39" spans="3:10" x14ac:dyDescent="0.25">
      <c r="C39" s="19" t="str">
        <f t="shared" si="2"/>
        <v>MIN-P2-CAM3</v>
      </c>
      <c r="D39" s="19" t="s">
        <v>137</v>
      </c>
      <c r="E39" s="19" t="s">
        <v>73</v>
      </c>
      <c r="F39" s="21">
        <v>2148.6137392382743</v>
      </c>
      <c r="G39" s="19">
        <v>2</v>
      </c>
      <c r="H39" s="18">
        <v>1</v>
      </c>
    </row>
    <row r="40" spans="3:10" x14ac:dyDescent="0.25">
      <c r="C40" s="19" t="str">
        <f t="shared" si="2"/>
        <v>MIN-P2-CAM4</v>
      </c>
      <c r="D40" s="19" t="s">
        <v>139</v>
      </c>
      <c r="E40" s="19" t="s">
        <v>73</v>
      </c>
      <c r="F40" s="21">
        <v>11.458306675951276</v>
      </c>
      <c r="G40" s="19">
        <v>2</v>
      </c>
      <c r="H40" s="18">
        <v>1</v>
      </c>
    </row>
    <row r="41" spans="3:10" x14ac:dyDescent="0.25">
      <c r="C41" s="19" t="str">
        <f t="shared" si="2"/>
        <v>MIN-P2-CAM5</v>
      </c>
      <c r="D41" s="19" t="s">
        <v>141</v>
      </c>
      <c r="E41" s="19" t="s">
        <v>73</v>
      </c>
      <c r="F41" s="21">
        <v>457.02942665643229</v>
      </c>
      <c r="G41" s="19">
        <v>2</v>
      </c>
      <c r="H41" s="18">
        <v>1</v>
      </c>
    </row>
    <row r="42" spans="3:10" x14ac:dyDescent="0.25">
      <c r="C42" s="19" t="str">
        <f t="shared" si="2"/>
        <v>MIN-P2-CAM6</v>
      </c>
      <c r="D42" s="19" t="s">
        <v>143</v>
      </c>
      <c r="E42" s="19" t="s">
        <v>73</v>
      </c>
      <c r="F42" s="21">
        <v>89.348952841452942</v>
      </c>
      <c r="G42" s="19">
        <v>2</v>
      </c>
      <c r="H42" s="18">
        <v>1</v>
      </c>
    </row>
    <row r="43" spans="3:10" x14ac:dyDescent="0.25">
      <c r="C43" s="19" t="str">
        <f t="shared" si="2"/>
        <v>MIN-P2-CAM7</v>
      </c>
      <c r="D43" s="19" t="s">
        <v>145</v>
      </c>
      <c r="E43" s="19" t="s">
        <v>73</v>
      </c>
      <c r="F43" s="21">
        <v>225.41522338944571</v>
      </c>
      <c r="G43" s="19">
        <v>2</v>
      </c>
      <c r="H43" s="18">
        <v>1</v>
      </c>
    </row>
    <row r="46" spans="3:10" x14ac:dyDescent="0.25">
      <c r="D46" s="102" t="s">
        <v>155</v>
      </c>
      <c r="E46" s="103"/>
      <c r="F46" s="103"/>
      <c r="G46" s="103"/>
    </row>
    <row r="47" spans="3:10" x14ac:dyDescent="0.25">
      <c r="C47" s="104" t="s">
        <v>156</v>
      </c>
      <c r="D47" s="104" t="s">
        <v>67</v>
      </c>
      <c r="E47" s="104" t="s">
        <v>157</v>
      </c>
      <c r="F47" s="104" t="s">
        <v>158</v>
      </c>
      <c r="G47" s="104" t="s">
        <v>159</v>
      </c>
    </row>
    <row r="48" spans="3:10" x14ac:dyDescent="0.25">
      <c r="C48" t="s">
        <v>167</v>
      </c>
      <c r="D48" t="s">
        <v>161</v>
      </c>
      <c r="E48" t="s">
        <v>168</v>
      </c>
      <c r="F48" t="s">
        <v>63</v>
      </c>
      <c r="G48" t="s">
        <v>175</v>
      </c>
    </row>
    <row r="49" spans="3:22" x14ac:dyDescent="0.25">
      <c r="D49" t="s">
        <v>160</v>
      </c>
      <c r="E49" t="s">
        <v>169</v>
      </c>
      <c r="F49" t="s">
        <v>63</v>
      </c>
      <c r="G49" t="s">
        <v>175</v>
      </c>
    </row>
    <row r="50" spans="3:22" x14ac:dyDescent="0.25">
      <c r="D50" t="s">
        <v>162</v>
      </c>
      <c r="E50" t="s">
        <v>170</v>
      </c>
      <c r="F50" t="s">
        <v>63</v>
      </c>
      <c r="G50" t="s">
        <v>175</v>
      </c>
    </row>
    <row r="51" spans="3:22" x14ac:dyDescent="0.25">
      <c r="D51" t="s">
        <v>163</v>
      </c>
      <c r="E51" t="s">
        <v>171</v>
      </c>
      <c r="F51" t="s">
        <v>63</v>
      </c>
      <c r="G51" t="s">
        <v>175</v>
      </c>
    </row>
    <row r="52" spans="3:22" x14ac:dyDescent="0.25">
      <c r="D52" t="s">
        <v>164</v>
      </c>
      <c r="E52" t="s">
        <v>172</v>
      </c>
      <c r="F52" t="s">
        <v>63</v>
      </c>
      <c r="G52" t="s">
        <v>175</v>
      </c>
    </row>
    <row r="53" spans="3:22" x14ac:dyDescent="0.25">
      <c r="D53" t="s">
        <v>165</v>
      </c>
      <c r="E53" t="s">
        <v>173</v>
      </c>
      <c r="F53" t="s">
        <v>63</v>
      </c>
      <c r="G53" t="s">
        <v>175</v>
      </c>
    </row>
    <row r="54" spans="3:22" x14ac:dyDescent="0.25">
      <c r="D54" t="s">
        <v>166</v>
      </c>
      <c r="E54" t="s">
        <v>174</v>
      </c>
      <c r="F54" t="s">
        <v>63</v>
      </c>
      <c r="G54" t="s">
        <v>175</v>
      </c>
    </row>
    <row r="57" spans="3:22" x14ac:dyDescent="0.25">
      <c r="D57" s="107"/>
    </row>
    <row r="58" spans="3:22" x14ac:dyDescent="0.25">
      <c r="C58" s="51" t="s">
        <v>67</v>
      </c>
      <c r="D58" s="105" t="s">
        <v>177</v>
      </c>
      <c r="E58" s="105" t="s">
        <v>178</v>
      </c>
      <c r="F58" s="105" t="s">
        <v>73</v>
      </c>
      <c r="I58" t="s">
        <v>179</v>
      </c>
      <c r="K58" t="s">
        <v>180</v>
      </c>
    </row>
    <row r="59" spans="3:22" x14ac:dyDescent="0.25">
      <c r="C59" s="19" t="str">
        <f>+D48</f>
        <v>MIN-P2-CAM1</v>
      </c>
      <c r="D59" s="19" t="s">
        <v>176</v>
      </c>
      <c r="E59" s="19">
        <v>2019</v>
      </c>
      <c r="F59" s="97">
        <v>68.585731940983607</v>
      </c>
      <c r="I59" t="s">
        <v>181</v>
      </c>
      <c r="K59" t="s">
        <v>182</v>
      </c>
      <c r="L59">
        <v>2025</v>
      </c>
      <c r="M59">
        <v>2027</v>
      </c>
      <c r="N59">
        <v>2030</v>
      </c>
      <c r="O59">
        <v>2033</v>
      </c>
      <c r="P59">
        <v>2035</v>
      </c>
      <c r="Q59">
        <v>2037</v>
      </c>
      <c r="R59">
        <v>2040</v>
      </c>
      <c r="S59">
        <v>2043</v>
      </c>
      <c r="T59">
        <v>2045</v>
      </c>
      <c r="U59">
        <v>2047</v>
      </c>
      <c r="V59">
        <v>2050</v>
      </c>
    </row>
    <row r="60" spans="3:22" x14ac:dyDescent="0.25">
      <c r="C60" s="19"/>
      <c r="D60" s="19" t="s">
        <v>176</v>
      </c>
      <c r="E60" s="19">
        <v>2020</v>
      </c>
      <c r="F60" s="97">
        <v>48.786177197519166</v>
      </c>
      <c r="I60" t="s">
        <v>161</v>
      </c>
      <c r="J60">
        <f>+SUM(M60:V60)</f>
        <v>40.434425781458252</v>
      </c>
      <c r="K60" t="s">
        <v>183</v>
      </c>
      <c r="S60">
        <v>7.17367325022615</v>
      </c>
      <c r="T60">
        <v>11.0869175104107</v>
      </c>
      <c r="U60">
        <v>11.0869175104107</v>
      </c>
      <c r="V60">
        <v>11.0869175104107</v>
      </c>
    </row>
    <row r="61" spans="3:22" x14ac:dyDescent="0.25">
      <c r="C61" s="19"/>
      <c r="D61" s="19" t="s">
        <v>176</v>
      </c>
      <c r="E61" s="19">
        <v>2023</v>
      </c>
      <c r="F61" s="97">
        <v>43.035587284288795</v>
      </c>
      <c r="I61" t="s">
        <v>160</v>
      </c>
      <c r="K61" t="s">
        <v>184</v>
      </c>
      <c r="N61">
        <v>20.707361263594901</v>
      </c>
      <c r="O61">
        <v>47.449023939819703</v>
      </c>
      <c r="P61">
        <v>47.449023939819703</v>
      </c>
      <c r="Q61">
        <v>39.112638374469498</v>
      </c>
      <c r="R61">
        <v>23.3968962245543</v>
      </c>
      <c r="S61">
        <v>10.7866323904376</v>
      </c>
      <c r="T61">
        <v>9.0936013935059599</v>
      </c>
      <c r="U61">
        <v>8.1321048795691606</v>
      </c>
      <c r="V61">
        <v>6.6898601086639404</v>
      </c>
    </row>
    <row r="62" spans="3:22" x14ac:dyDescent="0.25">
      <c r="C62" s="19"/>
      <c r="D62" s="19" t="s">
        <v>176</v>
      </c>
      <c r="E62" s="19">
        <v>2025</v>
      </c>
      <c r="F62" s="97">
        <v>34.570563154586416</v>
      </c>
      <c r="I62" t="s">
        <v>160</v>
      </c>
      <c r="J62">
        <f t="shared" ref="J62:J72" si="3">+SUM(M62:V62)</f>
        <v>220.03208780080101</v>
      </c>
      <c r="K62" t="s">
        <v>183</v>
      </c>
      <c r="P62">
        <v>14.9047935838458</v>
      </c>
      <c r="Q62">
        <v>47.449023939819703</v>
      </c>
      <c r="R62">
        <v>31.539193461398799</v>
      </c>
      <c r="S62">
        <v>31.539193461398799</v>
      </c>
      <c r="T62">
        <v>31.539193461398799</v>
      </c>
      <c r="U62">
        <v>31.539193461398799</v>
      </c>
      <c r="V62">
        <v>31.521496431540299</v>
      </c>
    </row>
    <row r="63" spans="3:22" x14ac:dyDescent="0.25">
      <c r="C63" s="19"/>
      <c r="D63" s="19" t="s">
        <v>176</v>
      </c>
      <c r="E63" s="19">
        <v>2027</v>
      </c>
      <c r="F63" s="97">
        <v>27.716174687025134</v>
      </c>
      <c r="I63" t="s">
        <v>162</v>
      </c>
      <c r="K63" t="s">
        <v>184</v>
      </c>
      <c r="N63">
        <v>294.19822216834098</v>
      </c>
      <c r="O63">
        <v>196.28000404375501</v>
      </c>
      <c r="P63">
        <v>151.73365907601499</v>
      </c>
      <c r="Q63">
        <v>35.113596160592401</v>
      </c>
      <c r="R63">
        <v>85.071459028422396</v>
      </c>
      <c r="S63">
        <v>16.090057681167</v>
      </c>
    </row>
    <row r="64" spans="3:22" x14ac:dyDescent="0.25">
      <c r="C64" s="19"/>
      <c r="D64" s="19" t="s">
        <v>176</v>
      </c>
      <c r="E64" s="19">
        <v>2030</v>
      </c>
      <c r="F64" s="97">
        <v>5.2673740760556509</v>
      </c>
      <c r="I64" t="s">
        <v>162</v>
      </c>
      <c r="J64">
        <f t="shared" si="3"/>
        <v>882.37193335756444</v>
      </c>
      <c r="K64" t="s">
        <v>183</v>
      </c>
      <c r="N64">
        <v>46.515461099423497</v>
      </c>
      <c r="O64">
        <v>257.74081625734402</v>
      </c>
      <c r="P64">
        <v>257.74081625734402</v>
      </c>
      <c r="Q64">
        <v>240.76124457708099</v>
      </c>
      <c r="R64">
        <v>79.613595166371994</v>
      </c>
    </row>
    <row r="65" spans="3:22" x14ac:dyDescent="0.25">
      <c r="C65" s="19"/>
      <c r="D65" s="19" t="s">
        <v>176</v>
      </c>
      <c r="E65" s="19">
        <v>2033</v>
      </c>
      <c r="F65" s="97">
        <v>3.6668988156729534</v>
      </c>
      <c r="I65" t="s">
        <v>163</v>
      </c>
      <c r="K65" t="s">
        <v>184</v>
      </c>
      <c r="L65">
        <v>2.5307719476166302</v>
      </c>
      <c r="M65">
        <v>3.1983813903590201</v>
      </c>
    </row>
    <row r="66" spans="3:22" x14ac:dyDescent="0.25">
      <c r="C66" s="19"/>
      <c r="D66" s="19" t="s">
        <v>176</v>
      </c>
      <c r="E66" s="19">
        <v>2035</v>
      </c>
      <c r="F66" s="97">
        <v>2.86729599242289</v>
      </c>
      <c r="I66" t="s">
        <v>163</v>
      </c>
      <c r="J66">
        <f t="shared" si="3"/>
        <v>3.1983813903590201</v>
      </c>
      <c r="K66" t="s">
        <v>183</v>
      </c>
      <c r="L66">
        <v>2.5307719476166302</v>
      </c>
      <c r="M66">
        <v>3.1983813903590201</v>
      </c>
    </row>
    <row r="67" spans="3:22" x14ac:dyDescent="0.25">
      <c r="C67" s="19"/>
      <c r="D67" s="19" t="s">
        <v>176</v>
      </c>
      <c r="E67" s="19">
        <v>2037</v>
      </c>
      <c r="F67" s="97">
        <v>2.3371052350566992</v>
      </c>
      <c r="I67" t="s">
        <v>164</v>
      </c>
      <c r="K67" t="s">
        <v>184</v>
      </c>
      <c r="M67">
        <v>51.669810197356398</v>
      </c>
      <c r="N67">
        <v>46.137865880580001</v>
      </c>
      <c r="O67">
        <v>34.938129288697098</v>
      </c>
      <c r="P67">
        <v>27.471638227441801</v>
      </c>
      <c r="Q67">
        <v>22.774089751023499</v>
      </c>
      <c r="R67">
        <v>3.3234549323190898</v>
      </c>
    </row>
    <row r="68" spans="3:22" x14ac:dyDescent="0.25">
      <c r="C68" s="19"/>
      <c r="D68" s="19" t="s">
        <v>176</v>
      </c>
      <c r="E68" s="19">
        <v>2040</v>
      </c>
      <c r="F68" s="97">
        <v>0</v>
      </c>
      <c r="I68" t="s">
        <v>164</v>
      </c>
      <c r="J68">
        <f t="shared" si="3"/>
        <v>173.9694624499966</v>
      </c>
      <c r="K68" t="s">
        <v>183</v>
      </c>
      <c r="M68">
        <v>50.422896069352703</v>
      </c>
      <c r="N68">
        <v>54.545250878219299</v>
      </c>
      <c r="O68">
        <v>54.545250878219299</v>
      </c>
      <c r="P68">
        <v>14.4560646242053</v>
      </c>
    </row>
    <row r="69" spans="3:22" x14ac:dyDescent="0.25">
      <c r="C69" s="19"/>
      <c r="D69" s="19" t="s">
        <v>176</v>
      </c>
      <c r="E69" s="19">
        <v>2043</v>
      </c>
      <c r="F69" s="97">
        <v>0</v>
      </c>
      <c r="I69" t="s">
        <v>165</v>
      </c>
      <c r="K69" t="s">
        <v>184</v>
      </c>
      <c r="O69">
        <v>8.1699853499332509</v>
      </c>
      <c r="P69">
        <v>8.8839477570677001</v>
      </c>
      <c r="Q69">
        <v>7.6545148810463104</v>
      </c>
      <c r="R69">
        <v>5.5289075934361902</v>
      </c>
      <c r="S69">
        <v>4.80752730377489</v>
      </c>
      <c r="T69">
        <v>0.376383411895933</v>
      </c>
    </row>
    <row r="70" spans="3:22" x14ac:dyDescent="0.25">
      <c r="C70" s="19"/>
      <c r="D70" s="19" t="s">
        <v>176</v>
      </c>
      <c r="E70" s="19">
        <v>2045</v>
      </c>
      <c r="F70" s="97">
        <v>0</v>
      </c>
      <c r="I70" t="s">
        <v>165</v>
      </c>
      <c r="J70">
        <f t="shared" si="3"/>
        <v>37.846734674025846</v>
      </c>
      <c r="K70" t="s">
        <v>183</v>
      </c>
      <c r="O70">
        <v>8.6080232368613991</v>
      </c>
      <c r="P70">
        <v>12.0956255903123</v>
      </c>
      <c r="Q70">
        <v>12.0956255903123</v>
      </c>
      <c r="R70">
        <v>5.0474602565398401</v>
      </c>
    </row>
    <row r="71" spans="3:22" x14ac:dyDescent="0.25">
      <c r="C71" s="19"/>
      <c r="D71" s="19" t="s">
        <v>176</v>
      </c>
      <c r="E71" s="19">
        <v>2047</v>
      </c>
      <c r="F71" s="97">
        <v>0</v>
      </c>
      <c r="I71" t="s">
        <v>166</v>
      </c>
      <c r="K71" t="s">
        <v>184</v>
      </c>
      <c r="O71">
        <v>2.95074011438115</v>
      </c>
      <c r="P71">
        <v>5.2908833074602102</v>
      </c>
      <c r="Q71">
        <v>4.5396783970548498</v>
      </c>
      <c r="R71">
        <v>3.6489860397841101</v>
      </c>
      <c r="S71">
        <v>0.66755939822291899</v>
      </c>
      <c r="T71">
        <v>0.566753403986896</v>
      </c>
      <c r="U71">
        <v>0.48255766260835398</v>
      </c>
      <c r="V71">
        <v>0.19724675268257499</v>
      </c>
    </row>
    <row r="72" spans="3:22" x14ac:dyDescent="0.25">
      <c r="C72" s="19"/>
      <c r="D72" s="19" t="s">
        <v>176</v>
      </c>
      <c r="E72" s="19">
        <v>2050</v>
      </c>
      <c r="F72" s="97">
        <v>0</v>
      </c>
      <c r="I72" t="s">
        <v>166</v>
      </c>
      <c r="J72">
        <f t="shared" si="3"/>
        <v>44.079158771804565</v>
      </c>
      <c r="K72" t="s">
        <v>183</v>
      </c>
      <c r="P72">
        <v>4.3091944541722</v>
      </c>
      <c r="Q72">
        <v>6.6283273862720602</v>
      </c>
      <c r="R72">
        <v>6.6283273862720602</v>
      </c>
      <c r="S72">
        <v>6.6283273862720602</v>
      </c>
      <c r="T72">
        <v>6.6283273862720602</v>
      </c>
      <c r="U72">
        <v>6.6283273862720602</v>
      </c>
      <c r="V72">
        <v>6.6283273862720602</v>
      </c>
    </row>
    <row r="73" spans="3:22" x14ac:dyDescent="0.25">
      <c r="C73" s="19" t="str">
        <f>+D49</f>
        <v>MIN-P2-CAM2</v>
      </c>
      <c r="D73" s="19" t="s">
        <v>176</v>
      </c>
      <c r="E73" s="19">
        <v>2019</v>
      </c>
      <c r="F73" s="97">
        <v>363.68563536317856</v>
      </c>
    </row>
    <row r="74" spans="3:22" x14ac:dyDescent="0.25">
      <c r="D74" s="19" t="s">
        <v>176</v>
      </c>
      <c r="E74" s="19">
        <v>2020</v>
      </c>
      <c r="F74" s="97">
        <v>357.03963544887284</v>
      </c>
      <c r="L74">
        <f>+SUM(L66:V72)</f>
        <v>501.70516888455614</v>
      </c>
    </row>
    <row r="75" spans="3:22" x14ac:dyDescent="0.25">
      <c r="D75" s="19" t="s">
        <v>176</v>
      </c>
      <c r="E75" s="19">
        <v>2023</v>
      </c>
      <c r="F75" s="97">
        <v>291.71333965512213</v>
      </c>
    </row>
    <row r="76" spans="3:22" x14ac:dyDescent="0.25">
      <c r="D76" s="19" t="s">
        <v>176</v>
      </c>
      <c r="E76" s="19">
        <v>2025</v>
      </c>
      <c r="F76" s="97">
        <v>219.06541620476196</v>
      </c>
    </row>
    <row r="77" spans="3:22" x14ac:dyDescent="0.25">
      <c r="D77" s="19" t="s">
        <v>176</v>
      </c>
      <c r="E77" s="19">
        <v>2027</v>
      </c>
      <c r="F77" s="97">
        <v>126.28578711913453</v>
      </c>
    </row>
    <row r="78" spans="3:22" x14ac:dyDescent="0.25">
      <c r="D78" s="19" t="s">
        <v>176</v>
      </c>
      <c r="E78" s="19">
        <v>2030</v>
      </c>
      <c r="F78" s="97">
        <v>93.858549318283977</v>
      </c>
    </row>
    <row r="79" spans="3:22" x14ac:dyDescent="0.25">
      <c r="D79" s="19" t="s">
        <v>176</v>
      </c>
      <c r="E79" s="19">
        <v>2033</v>
      </c>
      <c r="F79" s="97">
        <v>67.926190092891318</v>
      </c>
    </row>
    <row r="80" spans="3:22" x14ac:dyDescent="0.25">
      <c r="D80" s="19" t="s">
        <v>176</v>
      </c>
      <c r="E80" s="19">
        <v>2035</v>
      </c>
      <c r="F80" s="97">
        <v>51.633133760529908</v>
      </c>
    </row>
    <row r="81" spans="3:6" x14ac:dyDescent="0.25">
      <c r="D81" s="19" t="s">
        <v>176</v>
      </c>
      <c r="E81" s="19">
        <v>2037</v>
      </c>
      <c r="F81" s="97">
        <v>39.112638374469476</v>
      </c>
    </row>
    <row r="82" spans="3:6" x14ac:dyDescent="0.25">
      <c r="D82" s="19" t="s">
        <v>176</v>
      </c>
      <c r="E82" s="19">
        <v>2040</v>
      </c>
      <c r="F82" s="97">
        <v>23.3968962245543</v>
      </c>
    </row>
    <row r="83" spans="3:6" x14ac:dyDescent="0.25">
      <c r="D83" s="19" t="s">
        <v>176</v>
      </c>
      <c r="E83" s="19">
        <v>2043</v>
      </c>
      <c r="F83" s="97">
        <v>10.786632390437573</v>
      </c>
    </row>
    <row r="84" spans="3:6" x14ac:dyDescent="0.25">
      <c r="D84" s="19" t="s">
        <v>176</v>
      </c>
      <c r="E84" s="19">
        <v>2045</v>
      </c>
      <c r="F84" s="97">
        <v>9.0936013935059616</v>
      </c>
    </row>
    <row r="85" spans="3:6" x14ac:dyDescent="0.25">
      <c r="D85" s="19" t="s">
        <v>176</v>
      </c>
      <c r="E85" s="19">
        <v>2047</v>
      </c>
      <c r="F85" s="97">
        <v>8.1321048795691553</v>
      </c>
    </row>
    <row r="86" spans="3:6" x14ac:dyDescent="0.25">
      <c r="D86" s="19" t="s">
        <v>176</v>
      </c>
      <c r="E86" s="19">
        <v>2050</v>
      </c>
      <c r="F86" s="97">
        <v>6.6898601086639449</v>
      </c>
    </row>
    <row r="87" spans="3:6" x14ac:dyDescent="0.25">
      <c r="C87" s="19" t="str">
        <f>+D50</f>
        <v>MIN-P2-CAM3</v>
      </c>
      <c r="D87" s="19" t="s">
        <v>176</v>
      </c>
      <c r="E87" s="19">
        <v>2019</v>
      </c>
      <c r="F87" s="97">
        <v>726.70451084468357</v>
      </c>
    </row>
    <row r="88" spans="3:6" x14ac:dyDescent="0.25">
      <c r="D88" s="19" t="s">
        <v>176</v>
      </c>
      <c r="E88" s="19">
        <v>2020</v>
      </c>
      <c r="F88" s="97">
        <v>687.86225103060212</v>
      </c>
    </row>
    <row r="89" spans="3:6" x14ac:dyDescent="0.25">
      <c r="D89" s="19" t="s">
        <v>176</v>
      </c>
      <c r="E89" s="19">
        <v>2023</v>
      </c>
      <c r="F89" s="97">
        <v>385.85872204465466</v>
      </c>
    </row>
    <row r="90" spans="3:6" x14ac:dyDescent="0.25">
      <c r="D90" s="19" t="s">
        <v>176</v>
      </c>
      <c r="E90" s="19">
        <v>2025</v>
      </c>
      <c r="F90" s="97">
        <v>409.06901747594299</v>
      </c>
    </row>
    <row r="91" spans="3:6" x14ac:dyDescent="0.25">
      <c r="D91" s="19" t="s">
        <v>176</v>
      </c>
      <c r="E91" s="19">
        <v>2027</v>
      </c>
      <c r="F91" s="97">
        <v>369.35783750049205</v>
      </c>
    </row>
    <row r="92" spans="3:6" x14ac:dyDescent="0.25">
      <c r="D92" s="19" t="s">
        <v>176</v>
      </c>
      <c r="E92" s="19">
        <v>2030</v>
      </c>
      <c r="F92" s="97">
        <v>309.7910675373156</v>
      </c>
    </row>
    <row r="93" spans="3:6" x14ac:dyDescent="0.25">
      <c r="D93" s="19" t="s">
        <v>176</v>
      </c>
      <c r="E93" s="19">
        <v>2033</v>
      </c>
      <c r="F93" s="97">
        <v>196.2800040437545</v>
      </c>
    </row>
    <row r="94" spans="3:6" x14ac:dyDescent="0.25">
      <c r="D94" s="19" t="s">
        <v>176</v>
      </c>
      <c r="E94" s="19">
        <v>2035</v>
      </c>
      <c r="F94" s="97">
        <v>151.73365907601499</v>
      </c>
    </row>
    <row r="95" spans="3:6" x14ac:dyDescent="0.25">
      <c r="D95" s="19" t="s">
        <v>176</v>
      </c>
      <c r="E95" s="19">
        <v>2037</v>
      </c>
      <c r="F95" s="97">
        <v>35.113596160592415</v>
      </c>
    </row>
    <row r="96" spans="3:6" x14ac:dyDescent="0.25">
      <c r="D96" s="19" t="s">
        <v>176</v>
      </c>
      <c r="E96" s="19">
        <v>2040</v>
      </c>
      <c r="F96" s="97">
        <v>85.07145902842241</v>
      </c>
    </row>
    <row r="97" spans="3:6" x14ac:dyDescent="0.25">
      <c r="D97" s="19" t="s">
        <v>176</v>
      </c>
      <c r="E97" s="19">
        <v>2043</v>
      </c>
      <c r="F97" s="97">
        <v>76.155967420534168</v>
      </c>
    </row>
    <row r="98" spans="3:6" x14ac:dyDescent="0.25">
      <c r="D98" s="19" t="s">
        <v>176</v>
      </c>
      <c r="E98" s="19">
        <v>2045</v>
      </c>
      <c r="F98" s="97">
        <v>62.622403033114466</v>
      </c>
    </row>
    <row r="99" spans="3:6" x14ac:dyDescent="0.25">
      <c r="D99" s="19" t="s">
        <v>176</v>
      </c>
      <c r="E99" s="19">
        <v>2047</v>
      </c>
      <c r="F99" s="97">
        <v>58.552871897120902</v>
      </c>
    </row>
    <row r="100" spans="3:6" x14ac:dyDescent="0.25">
      <c r="D100" s="19" t="s">
        <v>176</v>
      </c>
      <c r="E100" s="19">
        <v>2050</v>
      </c>
      <c r="F100" s="97">
        <v>47.786379701308284</v>
      </c>
    </row>
    <row r="101" spans="3:6" x14ac:dyDescent="0.25">
      <c r="C101" s="19" t="str">
        <f>+D51</f>
        <v>MIN-P2-CAM4</v>
      </c>
      <c r="D101" s="19" t="s">
        <v>176</v>
      </c>
      <c r="E101" s="19">
        <v>2019</v>
      </c>
      <c r="F101" s="97">
        <v>5.6352908998762912</v>
      </c>
    </row>
    <row r="102" spans="3:6" x14ac:dyDescent="0.25">
      <c r="D102" s="19" t="s">
        <v>176</v>
      </c>
      <c r="E102" s="19">
        <v>2020</v>
      </c>
      <c r="F102" s="97">
        <v>5.3251450871105153</v>
      </c>
    </row>
    <row r="103" spans="3:6" x14ac:dyDescent="0.25">
      <c r="D103" s="19" t="s">
        <v>176</v>
      </c>
      <c r="E103" s="19">
        <v>2023</v>
      </c>
      <c r="F103" s="97">
        <v>4.6229281525464918</v>
      </c>
    </row>
    <row r="104" spans="3:6" x14ac:dyDescent="0.25">
      <c r="D104" s="19" t="s">
        <v>176</v>
      </c>
      <c r="E104" s="19">
        <v>2025</v>
      </c>
      <c r="F104" s="97">
        <v>4.1547835295038089</v>
      </c>
    </row>
    <row r="105" spans="3:6" x14ac:dyDescent="0.25">
      <c r="D105" s="19" t="s">
        <v>176</v>
      </c>
      <c r="E105" s="19">
        <v>2027</v>
      </c>
      <c r="F105" s="97">
        <v>3.4993810572440531</v>
      </c>
    </row>
    <row r="106" spans="3:6" x14ac:dyDescent="0.25">
      <c r="D106" s="19" t="s">
        <v>176</v>
      </c>
      <c r="E106" s="19">
        <v>2030</v>
      </c>
      <c r="F106" s="97">
        <v>2.5162773488544192</v>
      </c>
    </row>
    <row r="107" spans="3:6" x14ac:dyDescent="0.25">
      <c r="D107" s="19" t="s">
        <v>176</v>
      </c>
      <c r="E107" s="19">
        <v>2033</v>
      </c>
      <c r="F107" s="97">
        <v>2.0247254946596036</v>
      </c>
    </row>
    <row r="108" spans="3:6" x14ac:dyDescent="0.25">
      <c r="D108" s="19" t="s">
        <v>176</v>
      </c>
      <c r="E108" s="19">
        <v>2035</v>
      </c>
      <c r="F108" s="97">
        <v>1.6970242585297266</v>
      </c>
    </row>
    <row r="109" spans="3:6" x14ac:dyDescent="0.25">
      <c r="D109" s="19" t="s">
        <v>176</v>
      </c>
      <c r="E109" s="19">
        <v>2037</v>
      </c>
      <c r="F109" s="97">
        <v>1.4629519470083856</v>
      </c>
    </row>
    <row r="110" spans="3:6" x14ac:dyDescent="0.25">
      <c r="D110" s="19" t="s">
        <v>176</v>
      </c>
      <c r="E110" s="19">
        <v>2040</v>
      </c>
      <c r="F110" s="97">
        <v>1.1118434797263739</v>
      </c>
    </row>
    <row r="111" spans="3:6" x14ac:dyDescent="0.25">
      <c r="D111" s="19" t="s">
        <v>176</v>
      </c>
      <c r="E111" s="19">
        <v>2043</v>
      </c>
      <c r="F111" s="97">
        <v>0.99480732396570282</v>
      </c>
    </row>
    <row r="112" spans="3:6" x14ac:dyDescent="0.25">
      <c r="D112" s="19" t="s">
        <v>176</v>
      </c>
      <c r="E112" s="19">
        <v>2045</v>
      </c>
      <c r="F112" s="97">
        <v>0</v>
      </c>
    </row>
    <row r="113" spans="3:6" x14ac:dyDescent="0.25">
      <c r="D113" s="19" t="s">
        <v>176</v>
      </c>
      <c r="E113" s="19">
        <v>2047</v>
      </c>
      <c r="F113" s="97">
        <v>0</v>
      </c>
    </row>
    <row r="114" spans="3:6" x14ac:dyDescent="0.25">
      <c r="D114" s="19" t="s">
        <v>176</v>
      </c>
      <c r="E114" s="19">
        <v>2050</v>
      </c>
      <c r="F114" s="97">
        <v>0</v>
      </c>
    </row>
    <row r="115" spans="3:6" x14ac:dyDescent="0.25">
      <c r="C115" s="19" t="str">
        <f>+D52</f>
        <v>MIN-P2-CAM5</v>
      </c>
      <c r="D115" s="19" t="s">
        <v>176</v>
      </c>
      <c r="E115" s="19">
        <v>2019</v>
      </c>
      <c r="F115" s="97">
        <v>165.44478873779963</v>
      </c>
    </row>
    <row r="116" spans="3:6" x14ac:dyDescent="0.25">
      <c r="D116" s="19" t="s">
        <v>176</v>
      </c>
      <c r="E116" s="19">
        <v>2020</v>
      </c>
      <c r="F116" s="97">
        <v>153.89107121101256</v>
      </c>
    </row>
    <row r="117" spans="3:6" x14ac:dyDescent="0.25">
      <c r="D117" s="19" t="s">
        <v>176</v>
      </c>
      <c r="E117" s="19">
        <v>2023</v>
      </c>
      <c r="F117" s="97">
        <v>98.967477778380101</v>
      </c>
    </row>
    <row r="118" spans="3:6" x14ac:dyDescent="0.25">
      <c r="D118" s="19" t="s">
        <v>176</v>
      </c>
      <c r="E118" s="19">
        <v>2025</v>
      </c>
      <c r="F118" s="97">
        <v>91.230677358831571</v>
      </c>
    </row>
    <row r="119" spans="3:6" x14ac:dyDescent="0.25">
      <c r="D119" s="19" t="s">
        <v>176</v>
      </c>
      <c r="E119" s="19">
        <v>2027</v>
      </c>
      <c r="F119" s="97">
        <v>73.193552767530946</v>
      </c>
    </row>
    <row r="120" spans="3:6" x14ac:dyDescent="0.25">
      <c r="D120" s="19" t="s">
        <v>176</v>
      </c>
      <c r="E120" s="19">
        <v>2030</v>
      </c>
      <c r="F120" s="97">
        <v>46.137865880580037</v>
      </c>
    </row>
    <row r="121" spans="3:6" x14ac:dyDescent="0.25">
      <c r="D121" s="19" t="s">
        <v>176</v>
      </c>
      <c r="E121" s="19">
        <v>2033</v>
      </c>
      <c r="F121" s="97">
        <v>34.93812928869707</v>
      </c>
    </row>
    <row r="122" spans="3:6" x14ac:dyDescent="0.25">
      <c r="D122" s="19" t="s">
        <v>176</v>
      </c>
      <c r="E122" s="19">
        <v>2035</v>
      </c>
      <c r="F122" s="97">
        <v>27.471638227441758</v>
      </c>
    </row>
    <row r="123" spans="3:6" x14ac:dyDescent="0.25">
      <c r="D123" s="19" t="s">
        <v>176</v>
      </c>
      <c r="E123" s="19">
        <v>2037</v>
      </c>
      <c r="F123" s="97">
        <v>22.774089751023496</v>
      </c>
    </row>
    <row r="124" spans="3:6" x14ac:dyDescent="0.25">
      <c r="D124" s="19" t="s">
        <v>176</v>
      </c>
      <c r="E124" s="19">
        <v>2040</v>
      </c>
      <c r="F124" s="97">
        <v>15.727767036396102</v>
      </c>
    </row>
    <row r="125" spans="3:6" x14ac:dyDescent="0.25">
      <c r="D125" s="19" t="s">
        <v>176</v>
      </c>
      <c r="E125" s="19">
        <v>2043</v>
      </c>
      <c r="F125" s="97">
        <v>9.6596165622714754</v>
      </c>
    </row>
    <row r="126" spans="3:6" x14ac:dyDescent="0.25">
      <c r="D126" s="19" t="s">
        <v>176</v>
      </c>
      <c r="E126" s="19">
        <v>2045</v>
      </c>
      <c r="F126" s="97">
        <v>8.2794492877500225</v>
      </c>
    </row>
    <row r="127" spans="3:6" x14ac:dyDescent="0.25">
      <c r="D127" s="19" t="s">
        <v>176</v>
      </c>
      <c r="E127" s="19">
        <v>2047</v>
      </c>
      <c r="F127" s="97">
        <v>7.0735333286609636</v>
      </c>
    </row>
    <row r="128" spans="3:6" x14ac:dyDescent="0.25">
      <c r="D128" s="19" t="s">
        <v>176</v>
      </c>
      <c r="E128" s="19">
        <v>2050</v>
      </c>
      <c r="F128" s="97">
        <v>5.2903275793547166</v>
      </c>
    </row>
    <row r="129" spans="3:6" x14ac:dyDescent="0.25">
      <c r="C129" s="19" t="str">
        <f>+D53</f>
        <v>MIN-P2-CAM6</v>
      </c>
      <c r="D129" s="19" t="s">
        <v>176</v>
      </c>
      <c r="E129" s="19">
        <v>2019</v>
      </c>
      <c r="F129" s="97">
        <v>29.863178560112861</v>
      </c>
    </row>
    <row r="130" spans="3:6" x14ac:dyDescent="0.25">
      <c r="D130" s="19" t="s">
        <v>176</v>
      </c>
      <c r="E130" s="19">
        <v>2020</v>
      </c>
      <c r="F130" s="97">
        <v>27.835107673690871</v>
      </c>
    </row>
    <row r="131" spans="3:6" x14ac:dyDescent="0.25">
      <c r="D131" s="19" t="s">
        <v>176</v>
      </c>
      <c r="E131" s="19">
        <v>2023</v>
      </c>
      <c r="F131" s="97">
        <v>17.559909024325922</v>
      </c>
    </row>
    <row r="132" spans="3:6" x14ac:dyDescent="0.25">
      <c r="D132" s="19" t="s">
        <v>176</v>
      </c>
      <c r="E132" s="19">
        <v>2025</v>
      </c>
      <c r="F132" s="97">
        <v>20.274712206938659</v>
      </c>
    </row>
    <row r="133" spans="3:6" x14ac:dyDescent="0.25">
      <c r="D133" s="19" t="s">
        <v>176</v>
      </c>
      <c r="E133" s="19">
        <v>2027</v>
      </c>
      <c r="F133" s="97">
        <v>12.813096418110867</v>
      </c>
    </row>
    <row r="134" spans="3:6" x14ac:dyDescent="0.25">
      <c r="D134" s="19" t="s">
        <v>176</v>
      </c>
      <c r="E134" s="19">
        <v>2030</v>
      </c>
      <c r="F134" s="97">
        <v>12.747595139993381</v>
      </c>
    </row>
    <row r="135" spans="3:6" x14ac:dyDescent="0.25">
      <c r="D135" s="19" t="s">
        <v>176</v>
      </c>
      <c r="E135" s="19">
        <v>2033</v>
      </c>
      <c r="F135" s="97">
        <v>8.1699853499332526</v>
      </c>
    </row>
    <row r="136" spans="3:6" x14ac:dyDescent="0.25">
      <c r="D136" s="19" t="s">
        <v>176</v>
      </c>
      <c r="E136" s="19">
        <v>2035</v>
      </c>
      <c r="F136" s="97">
        <v>8.8839477570677019</v>
      </c>
    </row>
    <row r="137" spans="3:6" x14ac:dyDescent="0.25">
      <c r="D137" s="19" t="s">
        <v>176</v>
      </c>
      <c r="E137" s="19">
        <v>2037</v>
      </c>
      <c r="F137" s="97">
        <v>7.6545148810463139</v>
      </c>
    </row>
    <row r="138" spans="3:6" x14ac:dyDescent="0.25">
      <c r="D138" s="19" t="s">
        <v>176</v>
      </c>
      <c r="E138" s="19">
        <v>2040</v>
      </c>
      <c r="F138" s="97">
        <v>5.5289075934361867</v>
      </c>
    </row>
    <row r="139" spans="3:6" x14ac:dyDescent="0.25">
      <c r="D139" s="19" t="s">
        <v>176</v>
      </c>
      <c r="E139" s="19">
        <v>2043</v>
      </c>
      <c r="F139" s="97">
        <v>4.8075273037748882</v>
      </c>
    </row>
    <row r="140" spans="3:6" x14ac:dyDescent="0.25">
      <c r="D140" s="19" t="s">
        <v>176</v>
      </c>
      <c r="E140" s="19">
        <v>2045</v>
      </c>
      <c r="F140" s="97">
        <v>4.3266071106673554</v>
      </c>
    </row>
    <row r="141" spans="3:6" x14ac:dyDescent="0.25">
      <c r="D141" s="19" t="s">
        <v>176</v>
      </c>
      <c r="E141" s="19">
        <v>2047</v>
      </c>
      <c r="F141" s="97">
        <v>3.9981896052775268</v>
      </c>
    </row>
    <row r="142" spans="3:6" x14ac:dyDescent="0.25">
      <c r="D142" s="19" t="s">
        <v>176</v>
      </c>
      <c r="E142" s="19">
        <v>2050</v>
      </c>
      <c r="F142" s="97">
        <v>3.5055633471927838</v>
      </c>
    </row>
    <row r="143" spans="3:6" x14ac:dyDescent="0.25">
      <c r="C143" s="19" t="str">
        <f>+D54</f>
        <v>MIN-P2-CAM7</v>
      </c>
      <c r="D143" s="19" t="s">
        <v>176</v>
      </c>
      <c r="E143" s="19">
        <v>2019</v>
      </c>
      <c r="F143" s="95">
        <v>13.730938960633223</v>
      </c>
    </row>
    <row r="144" spans="3:6" x14ac:dyDescent="0.25">
      <c r="D144" s="19" t="s">
        <v>176</v>
      </c>
      <c r="E144" s="19">
        <v>2020</v>
      </c>
      <c r="F144" s="95">
        <v>13.481821376850158</v>
      </c>
    </row>
    <row r="145" spans="4:6" x14ac:dyDescent="0.25">
      <c r="D145" s="19" t="s">
        <v>176</v>
      </c>
      <c r="E145" s="19">
        <v>2023</v>
      </c>
      <c r="F145" s="95">
        <v>13.508917511179082</v>
      </c>
    </row>
    <row r="146" spans="4:6" x14ac:dyDescent="0.25">
      <c r="D146" s="19" t="s">
        <v>176</v>
      </c>
      <c r="E146" s="19">
        <v>2025</v>
      </c>
      <c r="F146" s="95">
        <v>11.452716398983046</v>
      </c>
    </row>
    <row r="147" spans="4:6" x14ac:dyDescent="0.25">
      <c r="D147" s="19" t="s">
        <v>176</v>
      </c>
      <c r="E147" s="19">
        <v>2027</v>
      </c>
      <c r="F147" s="95">
        <v>9.7608949656530672</v>
      </c>
    </row>
    <row r="148" spans="4:6" x14ac:dyDescent="0.25">
      <c r="D148" s="19" t="s">
        <v>176</v>
      </c>
      <c r="E148" s="19">
        <v>2030</v>
      </c>
      <c r="F148" s="95">
        <v>7.6571590031467025</v>
      </c>
    </row>
    <row r="149" spans="4:6" x14ac:dyDescent="0.25">
      <c r="D149" s="19" t="s">
        <v>176</v>
      </c>
      <c r="E149" s="19">
        <v>2033</v>
      </c>
      <c r="F149" s="95">
        <v>6.1813413727745186</v>
      </c>
    </row>
    <row r="150" spans="4:6" x14ac:dyDescent="0.25">
      <c r="D150" s="19" t="s">
        <v>176</v>
      </c>
      <c r="E150" s="19">
        <v>2035</v>
      </c>
      <c r="F150" s="95">
        <v>5.2908833074602128</v>
      </c>
    </row>
    <row r="151" spans="4:6" x14ac:dyDescent="0.25">
      <c r="D151" s="19" t="s">
        <v>176</v>
      </c>
      <c r="E151" s="19">
        <v>2037</v>
      </c>
      <c r="F151" s="95">
        <v>4.5396783970548498</v>
      </c>
    </row>
    <row r="152" spans="4:6" x14ac:dyDescent="0.25">
      <c r="D152" s="19" t="s">
        <v>176</v>
      </c>
      <c r="E152" s="19">
        <v>2040</v>
      </c>
      <c r="F152" s="95">
        <v>3.6489860397841127</v>
      </c>
    </row>
    <row r="153" spans="4:6" x14ac:dyDescent="0.25">
      <c r="D153" s="19" t="s">
        <v>176</v>
      </c>
      <c r="E153" s="19">
        <v>2043</v>
      </c>
      <c r="F153" s="95">
        <v>0.66755939822291932</v>
      </c>
    </row>
    <row r="154" spans="4:6" x14ac:dyDescent="0.25">
      <c r="D154" s="19" t="s">
        <v>176</v>
      </c>
      <c r="E154" s="19">
        <v>2045</v>
      </c>
      <c r="F154" s="95">
        <v>0.56675340398689622</v>
      </c>
    </row>
    <row r="155" spans="4:6" x14ac:dyDescent="0.25">
      <c r="D155" s="19" t="s">
        <v>176</v>
      </c>
      <c r="E155" s="19">
        <v>2047</v>
      </c>
      <c r="F155" s="95">
        <v>0.48255766260835375</v>
      </c>
    </row>
    <row r="156" spans="4:6" x14ac:dyDescent="0.25">
      <c r="D156" s="19" t="s">
        <v>176</v>
      </c>
      <c r="E156" s="19">
        <v>2050</v>
      </c>
      <c r="F156" s="95">
        <v>0.19724675268257483</v>
      </c>
    </row>
  </sheetData>
  <autoFilter ref="I59:V59" xr:uid="{7EEE33C0-41CF-4CB7-BFAC-9A49B99B309D}">
    <sortState xmlns:xlrd2="http://schemas.microsoft.com/office/spreadsheetml/2017/richdata2" ref="I60:V72">
      <sortCondition ref="I59"/>
    </sortState>
  </autoFilter>
  <mergeCells count="1">
    <mergeCell ref="C4:H4"/>
  </mergeCells>
  <phoneticPr fontId="18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6. Reservas</vt:lpstr>
      <vt:lpstr>Posibles Gas</vt:lpstr>
      <vt:lpstr>Probables Gas</vt:lpstr>
      <vt:lpstr>Posibles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CARMEN</cp:lastModifiedBy>
  <dcterms:created xsi:type="dcterms:W3CDTF">2022-11-23T22:08:40Z</dcterms:created>
  <dcterms:modified xsi:type="dcterms:W3CDTF">2023-01-22T03:48:47Z</dcterms:modified>
</cp:coreProperties>
</file>