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7DF23BE1-077B-483E-95DA-B17B68A33EC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F2-LO" sheetId="5" r:id="rId1"/>
    <sheet name="REF2-UP" sheetId="3" r:id="rId2"/>
    <sheet name="REF1-LO" sheetId="2" r:id="rId3"/>
    <sheet name="REF1-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4" i="5" l="1"/>
  <c r="AC44" i="5"/>
  <c r="AD44" i="5"/>
  <c r="AE44" i="5"/>
  <c r="AF44" i="5"/>
  <c r="AG44" i="5"/>
  <c r="AH44" i="5"/>
  <c r="AI44" i="5"/>
  <c r="AJ44" i="5"/>
  <c r="AK44" i="5"/>
  <c r="AB45" i="5"/>
  <c r="AC45" i="5"/>
  <c r="AD45" i="5"/>
  <c r="AE45" i="5"/>
  <c r="AF45" i="5"/>
  <c r="AG45" i="5"/>
  <c r="AH45" i="5"/>
  <c r="AI45" i="5"/>
  <c r="AJ45" i="5"/>
  <c r="AK45" i="5"/>
  <c r="AB46" i="5"/>
  <c r="AC46" i="5"/>
  <c r="AD46" i="5"/>
  <c r="AE46" i="5"/>
  <c r="AF46" i="5"/>
  <c r="AG46" i="5"/>
  <c r="AH46" i="5"/>
  <c r="AI46" i="5"/>
  <c r="AJ46" i="5"/>
  <c r="AK46" i="5"/>
  <c r="AB47" i="5"/>
  <c r="AC47" i="5"/>
  <c r="AD47" i="5"/>
  <c r="AE47" i="5"/>
  <c r="AF47" i="5"/>
  <c r="AG47" i="5"/>
  <c r="AH47" i="5"/>
  <c r="AI47" i="5"/>
  <c r="AJ47" i="5"/>
  <c r="AK47" i="5"/>
  <c r="AB48" i="5"/>
  <c r="AC48" i="5"/>
  <c r="AD48" i="5"/>
  <c r="AE48" i="5"/>
  <c r="AF48" i="5"/>
  <c r="AG48" i="5"/>
  <c r="AH48" i="5"/>
  <c r="AI48" i="5"/>
  <c r="AJ48" i="5"/>
  <c r="AK48" i="5"/>
  <c r="AB49" i="5"/>
  <c r="AC49" i="5"/>
  <c r="AD49" i="5"/>
  <c r="AE49" i="5"/>
  <c r="AF49" i="5"/>
  <c r="AG49" i="5"/>
  <c r="AH49" i="5"/>
  <c r="AI49" i="5"/>
  <c r="AJ49" i="5"/>
  <c r="AK49" i="5"/>
  <c r="AB50" i="5"/>
  <c r="AC50" i="5"/>
  <c r="AD50" i="5"/>
  <c r="AE50" i="5"/>
  <c r="AF50" i="5"/>
  <c r="AG50" i="5"/>
  <c r="AH50" i="5"/>
  <c r="AI50" i="5"/>
  <c r="AJ50" i="5"/>
  <c r="AK50" i="5"/>
  <c r="AC43" i="5"/>
  <c r="AD43" i="5"/>
  <c r="AE43" i="5"/>
  <c r="AF43" i="5"/>
  <c r="AG43" i="5"/>
  <c r="AH43" i="5"/>
  <c r="AI43" i="5"/>
  <c r="AJ43" i="5"/>
  <c r="AK43" i="5"/>
  <c r="AB43" i="5"/>
  <c r="AB39" i="5"/>
  <c r="AC39" i="5"/>
  <c r="AD39" i="5"/>
  <c r="AE39" i="5"/>
  <c r="AF39" i="5"/>
  <c r="AG39" i="5"/>
  <c r="AH39" i="5"/>
  <c r="AI39" i="5"/>
  <c r="AJ39" i="5"/>
  <c r="AK39" i="5"/>
  <c r="AA40" i="1"/>
  <c r="AB40" i="1"/>
  <c r="AC40" i="1"/>
  <c r="AD40" i="1"/>
  <c r="AE40" i="1"/>
  <c r="AF40" i="1"/>
  <c r="AG40" i="1"/>
  <c r="AH40" i="1"/>
  <c r="AI40" i="1"/>
  <c r="AJ40" i="1"/>
  <c r="AA41" i="1"/>
  <c r="AB41" i="1"/>
  <c r="AC41" i="1"/>
  <c r="AD41" i="1"/>
  <c r="AE41" i="1"/>
  <c r="AF41" i="1"/>
  <c r="AG41" i="1"/>
  <c r="AH41" i="1"/>
  <c r="AI41" i="1"/>
  <c r="AJ41" i="1"/>
  <c r="AA42" i="1"/>
  <c r="AB42" i="1"/>
  <c r="AC42" i="1"/>
  <c r="AD42" i="1"/>
  <c r="AE42" i="1"/>
  <c r="AF42" i="1"/>
  <c r="AG42" i="1"/>
  <c r="AH42" i="1"/>
  <c r="AI42" i="1"/>
  <c r="AJ42" i="1"/>
  <c r="AA43" i="1"/>
  <c r="AB43" i="1"/>
  <c r="AC43" i="1"/>
  <c r="AD43" i="1"/>
  <c r="AE43" i="1"/>
  <c r="AF43" i="1"/>
  <c r="AG43" i="1"/>
  <c r="AH43" i="1"/>
  <c r="AI43" i="1"/>
  <c r="AJ43" i="1"/>
  <c r="AA44" i="1"/>
  <c r="AB44" i="1"/>
  <c r="AC44" i="1"/>
  <c r="AD44" i="1"/>
  <c r="AE44" i="1"/>
  <c r="AF44" i="1"/>
  <c r="AG44" i="1"/>
  <c r="AH44" i="1"/>
  <c r="AI44" i="1"/>
  <c r="AJ44" i="1"/>
  <c r="AA45" i="1"/>
  <c r="AB45" i="1"/>
  <c r="AC45" i="1"/>
  <c r="AD45" i="1"/>
  <c r="AE45" i="1"/>
  <c r="AF45" i="1"/>
  <c r="AG45" i="1"/>
  <c r="AH45" i="1"/>
  <c r="AI45" i="1"/>
  <c r="AJ45" i="1"/>
  <c r="AB39" i="1"/>
  <c r="AC39" i="1"/>
  <c r="AD39" i="1"/>
  <c r="AE39" i="1"/>
  <c r="AF39" i="1"/>
  <c r="AG39" i="1"/>
  <c r="AH39" i="1"/>
  <c r="AI39" i="1"/>
  <c r="AJ39" i="1"/>
  <c r="AA39" i="1"/>
  <c r="AB36" i="1"/>
  <c r="AC36" i="1"/>
  <c r="AD36" i="1"/>
  <c r="AE36" i="1"/>
  <c r="AF36" i="1"/>
  <c r="AG36" i="1"/>
  <c r="AH36" i="1"/>
  <c r="AI36" i="1"/>
  <c r="AJ36" i="1"/>
  <c r="AA36" i="1"/>
  <c r="J17" i="5" a="1"/>
  <c r="J17" i="5" s="1"/>
  <c r="U17" i="5" s="1"/>
  <c r="J66" i="5" a="1"/>
  <c r="J66" i="5" s="1"/>
  <c r="J59" i="5" a="1"/>
  <c r="J59" i="5" s="1"/>
  <c r="J52" i="5" a="1"/>
  <c r="J52" i="5" s="1"/>
  <c r="U52" i="5" s="1"/>
  <c r="J45" i="5" a="1"/>
  <c r="J45" i="5" s="1"/>
  <c r="U45" i="5" s="1"/>
  <c r="J38" i="5" a="1"/>
  <c r="J38" i="5" s="1"/>
  <c r="J31" i="5" a="1"/>
  <c r="J31" i="5" s="1"/>
  <c r="J24" i="5" a="1"/>
  <c r="J24" i="5" s="1"/>
  <c r="Q66" i="5" a="1"/>
  <c r="Q66" i="5" s="1"/>
  <c r="Q59" i="5" a="1"/>
  <c r="Q59" i="5" s="1"/>
  <c r="Q52" i="5"/>
  <c r="Q52" i="5" a="1"/>
  <c r="Q45" i="5"/>
  <c r="Q45" i="5" a="1"/>
  <c r="Q38" i="5" a="1"/>
  <c r="Q38" i="5" s="1"/>
  <c r="Q31" i="5" a="1"/>
  <c r="Q31" i="5" s="1"/>
  <c r="Q24" i="5" a="1"/>
  <c r="Q24" i="5" s="1"/>
  <c r="AH22" i="5"/>
  <c r="AD22" i="5"/>
  <c r="AJ21" i="5"/>
  <c r="AG21" i="5"/>
  <c r="AF21" i="5"/>
  <c r="AC21" i="5"/>
  <c r="AB21" i="5"/>
  <c r="AH20" i="5"/>
  <c r="AD20" i="5"/>
  <c r="AJ19" i="5"/>
  <c r="AG19" i="5"/>
  <c r="AF19" i="5"/>
  <c r="AC19" i="5"/>
  <c r="AB19" i="5"/>
  <c r="AH18" i="5"/>
  <c r="AD18" i="5"/>
  <c r="AJ17" i="5"/>
  <c r="AG17" i="5"/>
  <c r="AF17" i="5"/>
  <c r="AC17" i="5"/>
  <c r="AB17" i="5"/>
  <c r="Q17" i="5" a="1"/>
  <c r="Q17" i="5" s="1"/>
  <c r="AJ14" i="5"/>
  <c r="AJ22" i="5" s="1"/>
  <c r="AI14" i="5"/>
  <c r="AI21" i="5" s="1"/>
  <c r="AH14" i="5"/>
  <c r="AH24" i="5" s="1"/>
  <c r="AG14" i="5"/>
  <c r="AG22" i="5" s="1"/>
  <c r="AF14" i="5"/>
  <c r="AF22" i="5" s="1"/>
  <c r="AE14" i="5"/>
  <c r="AE21" i="5" s="1"/>
  <c r="AD14" i="5"/>
  <c r="AD24" i="5" s="1"/>
  <c r="AC14" i="5"/>
  <c r="AC22" i="5" s="1"/>
  <c r="AB14" i="5"/>
  <c r="AB22" i="5" s="1"/>
  <c r="AA14" i="5"/>
  <c r="AA21" i="5" s="1"/>
  <c r="L13" i="5"/>
  <c r="J13" i="5"/>
  <c r="F13" i="5"/>
  <c r="K12" i="5"/>
  <c r="K11" i="5"/>
  <c r="I11" i="5"/>
  <c r="K10" i="5"/>
  <c r="J10" i="5"/>
  <c r="K9" i="5"/>
  <c r="I9" i="5"/>
  <c r="K8" i="5"/>
  <c r="I8" i="5"/>
  <c r="K7" i="5"/>
  <c r="I7" i="5"/>
  <c r="I13" i="5" s="1"/>
  <c r="K6" i="5"/>
  <c r="K13" i="5" s="1"/>
  <c r="J6" i="5"/>
  <c r="J17" i="3" a="1"/>
  <c r="J17" i="3" s="1"/>
  <c r="J66" i="3" a="1"/>
  <c r="J66" i="3" s="1"/>
  <c r="J59" i="3" a="1"/>
  <c r="J59" i="3" s="1"/>
  <c r="J52" i="3" a="1"/>
  <c r="J52" i="3" s="1"/>
  <c r="J45" i="3" a="1"/>
  <c r="J45" i="3" s="1"/>
  <c r="J38" i="3" a="1"/>
  <c r="J38" i="3" s="1"/>
  <c r="J31" i="3" a="1"/>
  <c r="J31" i="3" s="1"/>
  <c r="J24" i="3" a="1"/>
  <c r="J24" i="3" s="1"/>
  <c r="Q66" i="3" a="1"/>
  <c r="Q66" i="3" s="1"/>
  <c r="Q59" i="3" a="1"/>
  <c r="Q59" i="3" s="1"/>
  <c r="Q52" i="3" a="1"/>
  <c r="Q52" i="3" s="1"/>
  <c r="Q45" i="3" a="1"/>
  <c r="Q45" i="3" s="1"/>
  <c r="Q38" i="3" a="1"/>
  <c r="Q38" i="3" s="1"/>
  <c r="Q31" i="3" a="1"/>
  <c r="Q31" i="3" s="1"/>
  <c r="Q24" i="3" a="1"/>
  <c r="Q24" i="3" s="1"/>
  <c r="Q17" i="3" a="1"/>
  <c r="Q17" i="3" s="1"/>
  <c r="I11" i="1"/>
  <c r="I10" i="1"/>
  <c r="I8" i="1"/>
  <c r="I7" i="1"/>
  <c r="I6" i="1"/>
  <c r="L13" i="3"/>
  <c r="K6" i="3" s="1"/>
  <c r="J6" i="3" s="1"/>
  <c r="U66" i="5" l="1"/>
  <c r="AE18" i="5"/>
  <c r="AE20" i="5"/>
  <c r="AB24" i="5"/>
  <c r="AF24" i="5"/>
  <c r="AJ24" i="5"/>
  <c r="AD17" i="5"/>
  <c r="AH17" i="5"/>
  <c r="AB18" i="5"/>
  <c r="AF18" i="5"/>
  <c r="AJ18" i="5"/>
  <c r="AD19" i="5"/>
  <c r="AH19" i="5"/>
  <c r="AB20" i="5"/>
  <c r="AF20" i="5"/>
  <c r="AJ20" i="5"/>
  <c r="AD21" i="5"/>
  <c r="AH21" i="5"/>
  <c r="AC24" i="5"/>
  <c r="AG24" i="5"/>
  <c r="U31" i="5"/>
  <c r="U59" i="5"/>
  <c r="AA24" i="5"/>
  <c r="AE24" i="5"/>
  <c r="AI24" i="5"/>
  <c r="AA18" i="5"/>
  <c r="AI18" i="5"/>
  <c r="AA20" i="5"/>
  <c r="AI20" i="5"/>
  <c r="AA22" i="5"/>
  <c r="AE22" i="5"/>
  <c r="AI22" i="5"/>
  <c r="AA17" i="5"/>
  <c r="AE17" i="5"/>
  <c r="AI17" i="5"/>
  <c r="AC18" i="5"/>
  <c r="AG18" i="5"/>
  <c r="AA19" i="5"/>
  <c r="AE19" i="5"/>
  <c r="AI19" i="5"/>
  <c r="AC20" i="5"/>
  <c r="AG20" i="5"/>
  <c r="U24" i="5"/>
  <c r="U38" i="5"/>
  <c r="K7" i="3"/>
  <c r="I7" i="3" s="1"/>
  <c r="K9" i="3"/>
  <c r="I9" i="3" s="1"/>
  <c r="K11" i="3"/>
  <c r="I11" i="3" s="1"/>
  <c r="K8" i="3"/>
  <c r="I8" i="3" s="1"/>
  <c r="K10" i="3"/>
  <c r="J10" i="3" s="1"/>
  <c r="K12" i="3"/>
  <c r="K13" i="3" l="1"/>
  <c r="I13" i="3"/>
  <c r="AC19" i="3" l="1"/>
  <c r="U17" i="3"/>
  <c r="AJ14" i="3"/>
  <c r="AJ21" i="3" s="1"/>
  <c r="AI14" i="3"/>
  <c r="AI21" i="3" s="1"/>
  <c r="AH14" i="3"/>
  <c r="AH22" i="3" s="1"/>
  <c r="AG14" i="3"/>
  <c r="AG24" i="3" s="1"/>
  <c r="AF14" i="3"/>
  <c r="AF21" i="3" s="1"/>
  <c r="AE14" i="3"/>
  <c r="AE21" i="3" s="1"/>
  <c r="AD14" i="3"/>
  <c r="AD22" i="3" s="1"/>
  <c r="AC14" i="3"/>
  <c r="AC24" i="3" s="1"/>
  <c r="AB14" i="3"/>
  <c r="AB21" i="3" s="1"/>
  <c r="AA14" i="3"/>
  <c r="AA21" i="3" s="1"/>
  <c r="F13" i="3"/>
  <c r="U59" i="3"/>
  <c r="P5" i="2"/>
  <c r="J28" i="2" s="1" a="1"/>
  <c r="J28" i="2" s="1"/>
  <c r="J58" i="2" a="1"/>
  <c r="J58" i="2" s="1"/>
  <c r="J46" i="2" a="1"/>
  <c r="J46" i="2" s="1"/>
  <c r="J34" i="2" a="1"/>
  <c r="J34" i="2" s="1"/>
  <c r="J16" i="2" a="1"/>
  <c r="J16" i="2" s="1"/>
  <c r="U16" i="2" s="1"/>
  <c r="I11" i="2"/>
  <c r="I10" i="2"/>
  <c r="I8" i="2"/>
  <c r="I7" i="2"/>
  <c r="I6" i="2"/>
  <c r="F12" i="2"/>
  <c r="K6" i="2"/>
  <c r="K12" i="2" s="1"/>
  <c r="J6" i="2"/>
  <c r="AA17" i="1"/>
  <c r="AB17" i="1"/>
  <c r="AC17" i="1"/>
  <c r="AD17" i="1"/>
  <c r="AE17" i="1"/>
  <c r="AF17" i="1"/>
  <c r="AG17" i="1"/>
  <c r="AH17" i="1"/>
  <c r="AI17" i="1"/>
  <c r="AJ17" i="1"/>
  <c r="AA18" i="1"/>
  <c r="AB18" i="1"/>
  <c r="AC18" i="1"/>
  <c r="AD18" i="1"/>
  <c r="AE18" i="1"/>
  <c r="AF18" i="1"/>
  <c r="AG18" i="1"/>
  <c r="AH18" i="1"/>
  <c r="AI18" i="1"/>
  <c r="AJ18" i="1"/>
  <c r="AA19" i="1"/>
  <c r="AB19" i="1"/>
  <c r="AC19" i="1"/>
  <c r="AD19" i="1"/>
  <c r="AE19" i="1"/>
  <c r="AF19" i="1"/>
  <c r="AG19" i="1"/>
  <c r="AH19" i="1"/>
  <c r="AI19" i="1"/>
  <c r="AJ19" i="1"/>
  <c r="AA20" i="1"/>
  <c r="AB20" i="1"/>
  <c r="AC20" i="1"/>
  <c r="AD20" i="1"/>
  <c r="AE20" i="1"/>
  <c r="AF20" i="1"/>
  <c r="AG20" i="1"/>
  <c r="AH20" i="1"/>
  <c r="AI20" i="1"/>
  <c r="AJ20" i="1"/>
  <c r="AA21" i="1"/>
  <c r="AB21" i="1"/>
  <c r="AC21" i="1"/>
  <c r="AD21" i="1"/>
  <c r="AE21" i="1"/>
  <c r="AF21" i="1"/>
  <c r="AG21" i="1"/>
  <c r="AH21" i="1"/>
  <c r="AI21" i="1"/>
  <c r="AJ21" i="1"/>
  <c r="AA22" i="1"/>
  <c r="AB22" i="1"/>
  <c r="AC22" i="1"/>
  <c r="AD22" i="1"/>
  <c r="AE22" i="1"/>
  <c r="AF22" i="1"/>
  <c r="AG22" i="1"/>
  <c r="AH22" i="1"/>
  <c r="AI22" i="1"/>
  <c r="AJ22" i="1"/>
  <c r="AB16" i="1"/>
  <c r="AC16" i="1"/>
  <c r="AD16" i="1"/>
  <c r="AE16" i="1"/>
  <c r="AF16" i="1"/>
  <c r="AG16" i="1"/>
  <c r="AH16" i="1"/>
  <c r="AI16" i="1"/>
  <c r="AJ16" i="1"/>
  <c r="AA16" i="1"/>
  <c r="AB13" i="1"/>
  <c r="AC13" i="1"/>
  <c r="AD13" i="1"/>
  <c r="AE13" i="1"/>
  <c r="AF13" i="1"/>
  <c r="AG13" i="1"/>
  <c r="AH13" i="1"/>
  <c r="AI13" i="1"/>
  <c r="AJ13" i="1"/>
  <c r="AA13" i="1"/>
  <c r="J58" i="1" a="1"/>
  <c r="J58" i="1" s="1"/>
  <c r="U58" i="1" s="1"/>
  <c r="J52" i="1" a="1"/>
  <c r="J52" i="1" s="1"/>
  <c r="U52" i="1" s="1"/>
  <c r="J46" i="1" a="1"/>
  <c r="J46" i="1" s="1"/>
  <c r="U46" i="1" s="1"/>
  <c r="J40" i="1" a="1"/>
  <c r="J40" i="1" s="1"/>
  <c r="U40" i="1" s="1"/>
  <c r="J34" i="1" a="1"/>
  <c r="J34" i="1" s="1"/>
  <c r="U34" i="1" s="1"/>
  <c r="J28" i="1" a="1"/>
  <c r="J28" i="1" s="1"/>
  <c r="U28" i="1" s="1"/>
  <c r="J6" i="1"/>
  <c r="J22" i="1" a="1"/>
  <c r="J22" i="1" s="1"/>
  <c r="U22" i="1" s="1"/>
  <c r="J16" i="1" a="1"/>
  <c r="J16" i="1" s="1"/>
  <c r="K6" i="1"/>
  <c r="K12" i="1" s="1"/>
  <c r="J12" i="1"/>
  <c r="I12" i="1"/>
  <c r="F12" i="1"/>
  <c r="AI20" i="3" l="1"/>
  <c r="AA18" i="3"/>
  <c r="AI22" i="3"/>
  <c r="AG17" i="3"/>
  <c r="AE22" i="3"/>
  <c r="AG19" i="3"/>
  <c r="AE18" i="3"/>
  <c r="AA20" i="3"/>
  <c r="AG21" i="3"/>
  <c r="AC21" i="3"/>
  <c r="AC17" i="3"/>
  <c r="AI18" i="3"/>
  <c r="AE20" i="3"/>
  <c r="AA22" i="3"/>
  <c r="AD24" i="3"/>
  <c r="AD17" i="3"/>
  <c r="AH17" i="3"/>
  <c r="AB18" i="3"/>
  <c r="AF18" i="3"/>
  <c r="AJ18" i="3"/>
  <c r="AD19" i="3"/>
  <c r="AH19" i="3"/>
  <c r="AB20" i="3"/>
  <c r="AF20" i="3"/>
  <c r="AJ20" i="3"/>
  <c r="AD21" i="3"/>
  <c r="AH21" i="3"/>
  <c r="AB22" i="3"/>
  <c r="AF22" i="3"/>
  <c r="AJ22" i="3"/>
  <c r="AA24" i="3"/>
  <c r="AE24" i="3"/>
  <c r="AI24" i="3"/>
  <c r="U45" i="3"/>
  <c r="AH24" i="3"/>
  <c r="U52" i="3"/>
  <c r="AA17" i="3"/>
  <c r="AE17" i="3"/>
  <c r="AI17" i="3"/>
  <c r="AC18" i="3"/>
  <c r="AG18" i="3"/>
  <c r="AA19" i="3"/>
  <c r="AE19" i="3"/>
  <c r="AI19" i="3"/>
  <c r="AC20" i="3"/>
  <c r="AG20" i="3"/>
  <c r="AC22" i="3"/>
  <c r="AG22" i="3"/>
  <c r="U24" i="3"/>
  <c r="AB24" i="3"/>
  <c r="AF24" i="3"/>
  <c r="AJ24" i="3"/>
  <c r="U38" i="3"/>
  <c r="U66" i="3"/>
  <c r="J13" i="3"/>
  <c r="AB17" i="3"/>
  <c r="AF17" i="3"/>
  <c r="AJ17" i="3"/>
  <c r="AD18" i="3"/>
  <c r="AH18" i="3"/>
  <c r="AB19" i="3"/>
  <c r="AF19" i="3"/>
  <c r="AJ19" i="3"/>
  <c r="AD20" i="3"/>
  <c r="AH20" i="3"/>
  <c r="U31" i="3"/>
  <c r="J22" i="2" a="1"/>
  <c r="J22" i="2" s="1"/>
  <c r="U22" i="2" s="1"/>
  <c r="J52" i="2" a="1"/>
  <c r="J52" i="2" s="1"/>
  <c r="J40" i="2" a="1"/>
  <c r="J40" i="2" s="1"/>
  <c r="U40" i="2" s="1"/>
  <c r="U46" i="2"/>
  <c r="I12" i="2"/>
  <c r="U34" i="2"/>
  <c r="U58" i="2"/>
  <c r="U28" i="2"/>
  <c r="U52" i="2"/>
  <c r="J12" i="2"/>
  <c r="U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5" authorId="0" shapeId="0" xr:uid="{02BAA6D3-94CC-4B61-8725-AF77C422087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5" authorId="0" shapeId="0" xr:uid="{E54A8779-FEA4-4E3D-85CC-E99903ADBEC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4E5D43D4-0F5E-4353-AC1D-D0E3F6CF4F8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18E12309-9E14-43F2-8129-8AFEE007AD07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<sst xmlns="http://schemas.openxmlformats.org/spreadsheetml/2006/main" count="1180" uniqueCount="41">
  <si>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</si>
  <si>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</si>
  <si>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</si>
  <si>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</si>
  <si>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</si>
  <si>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</si>
  <si>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</si>
  <si>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</si>
  <si>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</si>
  <si>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</si>
  <si>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</si>
  <si>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</si>
  <si>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</si>
  <si>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</si>
  <si>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</si>
  <si>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</si>
  <si>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TechName</t>
  </si>
  <si>
    <t>Comm-OUT</t>
  </si>
  <si>
    <t>UP</t>
  </si>
  <si>
    <t>GSL</t>
  </si>
  <si>
    <t>DSL</t>
  </si>
  <si>
    <t>KER</t>
  </si>
  <si>
    <t>LPG</t>
  </si>
  <si>
    <t>HFO</t>
  </si>
  <si>
    <t>RFG1</t>
  </si>
  <si>
    <t>REF1</t>
  </si>
  <si>
    <t>NRGO</t>
  </si>
  <si>
    <t>Share-O</t>
  </si>
  <si>
    <t>BASE</t>
  </si>
  <si>
    <t>Año cuando cambia</t>
  </si>
  <si>
    <t>LEAP</t>
  </si>
  <si>
    <t>LO</t>
  </si>
  <si>
    <t>Table Name:</t>
  </si>
  <si>
    <t>Unsaved_11113</t>
  </si>
  <si>
    <t>Commodity</t>
  </si>
  <si>
    <t>VAR_FOut</t>
  </si>
  <si>
    <t>CO2e-REF1</t>
  </si>
  <si>
    <t>REF2</t>
  </si>
  <si>
    <t>AVG</t>
  </si>
  <si>
    <t>RFG2</t>
  </si>
  <si>
    <t>Unsaved_115722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</si>
</sst>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\Te\x\t"/>
    <numFmt numFmtId="165" formatCode="0.0"/>
    <numFmt numFmtId="166" formatCode="0.0%"/>
    <numFmt numFmtId="167" formatCode="0.000"/>
    <numFmt numFmtId="168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b/>
      <sz val="11"/>
      <color rgb="FF0000FF"/>
      <name val="Calibri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7" fillId="4" borderId="0" xfId="0" applyFont="1" applyFill="1" applyAlignment="1">
      <alignment horizontal="center" vertical="center"/>
    </xf>
    <xf numFmtId="0" fontId="5" fillId="0" borderId="0" xfId="2"/>
    <xf numFmtId="0" fontId="5" fillId="4" borderId="0" xfId="2" applyFill="1"/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164" fontId="0" fillId="4" borderId="0" xfId="0" applyNumberFormat="1" applyFill="1"/>
    <xf numFmtId="0" fontId="0" fillId="4" borderId="0" xfId="0" applyFill="1"/>
    <xf numFmtId="10" fontId="0" fillId="0" borderId="0" xfId="0" applyNumberFormat="1"/>
    <xf numFmtId="9" fontId="0" fillId="0" borderId="0" xfId="1" applyFont="1" applyBorder="1"/>
    <xf numFmtId="0" fontId="0" fillId="0" borderId="0" xfId="0" applyAlignment="1">
      <alignment horizontal="center"/>
    </xf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right"/>
    </xf>
    <xf numFmtId="0" fontId="0" fillId="7" borderId="0" xfId="0" applyFill="1"/>
    <xf numFmtId="9" fontId="0" fillId="6" borderId="0" xfId="1" applyFont="1" applyFill="1"/>
    <xf numFmtId="0" fontId="4" fillId="5" borderId="0" xfId="3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9" fontId="0" fillId="0" borderId="0" xfId="1" applyFont="1"/>
    <xf numFmtId="9" fontId="0" fillId="5" borderId="0" xfId="1" applyFont="1" applyFill="1"/>
    <xf numFmtId="9" fontId="0" fillId="4" borderId="0" xfId="1" applyFont="1" applyFill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7" fontId="0" fillId="5" borderId="0" xfId="0" applyNumberFormat="1" applyFill="1"/>
    <xf numFmtId="0" fontId="9" fillId="0" borderId="0" xfId="0" applyFont="1"/>
    <xf numFmtId="168" fontId="0" fillId="5" borderId="0" xfId="4" applyNumberFormat="1" applyFont="1" applyFill="1"/>
    <xf numFmtId="9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5">
    <cellStyle name="Millares" xfId="4" builtinId="3"/>
    <cellStyle name="Normal" xfId="0" builtinId="0"/>
    <cellStyle name="Normal 10" xfId="2" xr:uid="{F4AA7C52-0FC6-462D-B900-71A8DE2FFD41}"/>
    <cellStyle name="Normal 2" xfId="3" xr:uid="{6ABAAE68-91B6-4113-A18C-D732EB5AAADA}"/>
    <cellStyle name="Porcentaj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E9F-B8A7-42E2-A875-96B50B92EAE9}">
  <sheetPr>
    <tabColor rgb="FFFF0000"/>
  </sheetPr>
  <dimension ref="D4:AK72"/>
  <sheetViews>
    <sheetView showGridLines="0" workbookViewId="0">
      <selection activeCell="I9" sqref="I9:J9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  <col min="17" max="17" width="20.28515625" bestFit="1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2020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0.30324643384161337</v>
      </c>
      <c r="G6" s="26">
        <v>0</v>
      </c>
      <c r="I6" s="30">
        <v>0.29846</v>
      </c>
      <c r="J6" s="26">
        <f>+K6</f>
        <v>0.32140607030351515</v>
      </c>
      <c r="K6" s="31">
        <f>+L6/$L$13</f>
        <v>0.32140607030351515</v>
      </c>
      <c r="L6" s="33">
        <v>0.32139000000000001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0.3792424987702902</v>
      </c>
      <c r="G7" s="26">
        <v>0</v>
      </c>
      <c r="I7" s="30">
        <f>+K7</f>
        <v>0.32905645282264107</v>
      </c>
      <c r="J7" s="30">
        <v>0.34239999999999998</v>
      </c>
      <c r="K7" s="31">
        <f>+L7/$L$13</f>
        <v>0.32905645282264107</v>
      </c>
      <c r="L7" s="33">
        <v>0.32904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8.8047220855878017E-2</v>
      </c>
      <c r="G8" s="26">
        <v>0</v>
      </c>
      <c r="I8" s="30">
        <f>+K8</f>
        <v>7.9603980199009952E-2</v>
      </c>
      <c r="J8" s="30">
        <v>8.0479999999999996E-2</v>
      </c>
      <c r="K8" s="31">
        <f>+L8/$L$13</f>
        <v>7.9603980199009952E-2</v>
      </c>
      <c r="L8" s="33">
        <v>7.9600000000000004E-2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0</v>
      </c>
      <c r="G9" s="26">
        <v>0</v>
      </c>
      <c r="I9" s="30">
        <f>+K9</f>
        <v>2.6001300065003247E-2</v>
      </c>
      <c r="J9" s="30">
        <v>6.9000000000000006E-2</v>
      </c>
      <c r="K9" s="31">
        <f t="shared" ref="K9:K12" si="0">+L9/$L$13</f>
        <v>2.6001300065003247E-2</v>
      </c>
      <c r="L9" s="33">
        <v>2.5999999999999999E-2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0.19367929168716183</v>
      </c>
      <c r="G10" s="26">
        <v>0</v>
      </c>
      <c r="I10" s="30">
        <v>0.15797</v>
      </c>
      <c r="J10" s="30">
        <f>+K10</f>
        <v>0.20093004650232507</v>
      </c>
      <c r="K10" s="31">
        <f t="shared" si="0"/>
        <v>0.20093004650232507</v>
      </c>
      <c r="L10" s="33">
        <v>0.20091999999999999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39</v>
      </c>
      <c r="F11" s="11">
        <v>3.578455484505657E-2</v>
      </c>
      <c r="G11" s="26">
        <v>0</v>
      </c>
      <c r="I11" s="30">
        <f>+K11</f>
        <v>4.2002100105005248E-2</v>
      </c>
      <c r="J11" s="30">
        <v>5.0700000000000002E-2</v>
      </c>
      <c r="K11" s="31">
        <f t="shared" si="0"/>
        <v>4.2002100105005248E-2</v>
      </c>
      <c r="L11" s="33">
        <v>4.2000000000000003E-2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D12" s="9"/>
      <c r="E12" s="9" t="s">
        <v>38</v>
      </c>
      <c r="F12" s="11">
        <v>0</v>
      </c>
      <c r="G12" s="26">
        <v>0</v>
      </c>
      <c r="I12" s="30">
        <v>1E-3</v>
      </c>
      <c r="J12" s="30">
        <v>1E-3</v>
      </c>
      <c r="K12" s="31">
        <f t="shared" si="0"/>
        <v>1.0000500025001248E-3</v>
      </c>
      <c r="L12" s="33">
        <v>1E-3</v>
      </c>
    </row>
    <row r="13" spans="4:36" x14ac:dyDescent="0.25">
      <c r="F13" s="10">
        <f>+SUM(F6:F11)</f>
        <v>1</v>
      </c>
      <c r="I13" s="35">
        <f>+SUM(I6:I12)</f>
        <v>0.93409383319165962</v>
      </c>
      <c r="J13" s="27">
        <f t="shared" ref="J13" si="1">+SUM(J6:J11)</f>
        <v>1.0649161168058403</v>
      </c>
      <c r="K13" s="34">
        <f>+SUM(K6:K12)</f>
        <v>0.99999999999999989</v>
      </c>
      <c r="L13" s="33">
        <f>+SUM(L6:L12)</f>
        <v>0.99995000000000012</v>
      </c>
      <c r="Y13" t="s">
        <v>35</v>
      </c>
      <c r="Z13" t="s">
        <v>24</v>
      </c>
      <c r="AA13">
        <v>11.6330673343898</v>
      </c>
      <c r="AB13">
        <v>2.9518803548388002</v>
      </c>
      <c r="AC13">
        <v>2.9518803548388002</v>
      </c>
      <c r="AD13">
        <v>2.9518803548388002</v>
      </c>
      <c r="AE13">
        <v>2.9518803548388002</v>
      </c>
      <c r="AF13">
        <v>2.9518803548388002</v>
      </c>
      <c r="AG13">
        <v>2.9518803548388002</v>
      </c>
      <c r="AH13">
        <v>2.9518803548388002</v>
      </c>
      <c r="AI13">
        <v>2.9518803548388002</v>
      </c>
      <c r="AJ13">
        <v>2.9518803548388002</v>
      </c>
    </row>
    <row r="14" spans="4:36" x14ac:dyDescent="0.25">
      <c r="AA14" s="29">
        <f>+SUM(AA7:AA13)</f>
        <v>305.18849488368335</v>
      </c>
      <c r="AB14" s="29">
        <f t="shared" ref="AB14:AJ14" si="2">+SUM(AB7:AB13)</f>
        <v>324.87807519875884</v>
      </c>
      <c r="AC14" s="29">
        <f t="shared" si="2"/>
        <v>324.87807519875884</v>
      </c>
      <c r="AD14" s="29">
        <f t="shared" si="2"/>
        <v>324.87807519875884</v>
      </c>
      <c r="AE14" s="29">
        <f t="shared" si="2"/>
        <v>324.87807519875884</v>
      </c>
      <c r="AF14" s="29">
        <f t="shared" si="2"/>
        <v>324.87807519875884</v>
      </c>
      <c r="AG14" s="29">
        <f t="shared" si="2"/>
        <v>324.87807519875884</v>
      </c>
      <c r="AH14" s="29">
        <f t="shared" si="2"/>
        <v>324.87807519875884</v>
      </c>
      <c r="AI14" s="29">
        <f t="shared" si="2"/>
        <v>324.87807519875884</v>
      </c>
      <c r="AJ14" s="29">
        <f t="shared" si="2"/>
        <v>324.87807519875884</v>
      </c>
    </row>
    <row r="15" spans="4:36" x14ac:dyDescent="0.25">
      <c r="H15" s="1" t="s">
        <v>0</v>
      </c>
    </row>
    <row r="16" spans="4:36" x14ac:dyDescent="0.25">
      <c r="D16" s="13" t="s">
        <v>1</v>
      </c>
      <c r="E16" s="13" t="s">
        <v>2</v>
      </c>
      <c r="F16" s="13" t="s">
        <v>3</v>
      </c>
      <c r="G16" s="13" t="s">
        <v>4</v>
      </c>
      <c r="H16" s="13" t="s">
        <v>5</v>
      </c>
      <c r="I16" s="14" t="s">
        <v>6</v>
      </c>
      <c r="J16" s="14" t="s">
        <v>7</v>
      </c>
      <c r="K16" s="15" t="s">
        <v>8</v>
      </c>
      <c r="L16" s="15" t="s">
        <v>9</v>
      </c>
      <c r="M16" s="15" t="s">
        <v>10</v>
      </c>
      <c r="N16" s="15" t="s">
        <v>11</v>
      </c>
      <c r="O16" s="15" t="s">
        <v>12</v>
      </c>
      <c r="P16" s="15" t="s">
        <v>13</v>
      </c>
      <c r="Q16" s="15" t="s">
        <v>14</v>
      </c>
      <c r="R16" s="15" t="s">
        <v>15</v>
      </c>
      <c r="AA16">
        <v>2019</v>
      </c>
      <c r="AB16">
        <v>2020</v>
      </c>
      <c r="AC16">
        <v>2023</v>
      </c>
      <c r="AD16">
        <v>2025</v>
      </c>
      <c r="AE16">
        <v>2027</v>
      </c>
      <c r="AF16">
        <v>2030</v>
      </c>
      <c r="AG16">
        <v>2033</v>
      </c>
      <c r="AH16">
        <v>2035</v>
      </c>
      <c r="AI16">
        <v>2037</v>
      </c>
      <c r="AJ16">
        <v>2040</v>
      </c>
    </row>
    <row r="17" spans="4:37" x14ac:dyDescent="0.25">
      <c r="D17" s="16"/>
      <c r="E17" s="16" t="s">
        <v>31</v>
      </c>
      <c r="F17" s="18" t="s">
        <v>27</v>
      </c>
      <c r="G17" s="16">
        <v>2019</v>
      </c>
      <c r="H17" s="17" t="s">
        <v>26</v>
      </c>
      <c r="I17" s="16"/>
      <c r="J17" s="22" cm="1">
        <f t="array" ref="J17:J23">+IF(G17&lt;$P$5,$G$6:$G$12,$I$6:$I$12)</f>
        <v>0</v>
      </c>
      <c r="K17" s="16"/>
      <c r="L17" s="16" t="s">
        <v>37</v>
      </c>
      <c r="M17" s="16"/>
      <c r="N17" s="16"/>
      <c r="O17" s="16"/>
      <c r="P17" s="16"/>
      <c r="Q17" s="16" t="str" cm="1">
        <f t="array" ref="Q17:Q23">+$E$6:$E$12</f>
        <v>GSL</v>
      </c>
      <c r="U17">
        <f>+SUM(J17:J22)</f>
        <v>0</v>
      </c>
      <c r="Z17" t="s">
        <v>20</v>
      </c>
      <c r="AA17" s="26">
        <f>+AA7/AA$14</f>
        <v>0.6</v>
      </c>
      <c r="AB17" s="26">
        <f t="shared" ref="AB17:AJ17" si="3">+AB7/AB$14</f>
        <v>0.55200000000000038</v>
      </c>
      <c r="AC17" s="26">
        <f t="shared" si="3"/>
        <v>0.55200000000000038</v>
      </c>
      <c r="AD17" s="26">
        <f t="shared" si="3"/>
        <v>0.55200000000000038</v>
      </c>
      <c r="AE17" s="26">
        <f t="shared" si="3"/>
        <v>0.55200000000000038</v>
      </c>
      <c r="AF17" s="26">
        <f t="shared" si="3"/>
        <v>0.55200000000000038</v>
      </c>
      <c r="AG17" s="26">
        <f t="shared" si="3"/>
        <v>0.55200000000000038</v>
      </c>
      <c r="AH17" s="26">
        <f t="shared" si="3"/>
        <v>0.55200000000000038</v>
      </c>
      <c r="AI17" s="26">
        <f t="shared" si="3"/>
        <v>0.55200000000000038</v>
      </c>
      <c r="AJ17" s="26">
        <f t="shared" si="3"/>
        <v>0.55200000000000038</v>
      </c>
    </row>
    <row r="18" spans="4:37" x14ac:dyDescent="0.25">
      <c r="D18" s="16"/>
      <c r="E18" s="16" t="s">
        <v>31</v>
      </c>
      <c r="F18" s="18" t="s">
        <v>27</v>
      </c>
      <c r="G18" s="16">
        <v>2019</v>
      </c>
      <c r="H18" s="17" t="s">
        <v>26</v>
      </c>
      <c r="I18" s="16"/>
      <c r="J18" s="22">
        <v>0</v>
      </c>
      <c r="K18" s="16"/>
      <c r="L18" s="16" t="s">
        <v>37</v>
      </c>
      <c r="M18" s="16"/>
      <c r="N18" s="16"/>
      <c r="O18" s="16"/>
      <c r="P18" s="16"/>
      <c r="Q18" s="16" t="str">
        <v>DSL</v>
      </c>
      <c r="Z18" t="s">
        <v>19</v>
      </c>
      <c r="AA18" s="26">
        <f>+AA8/AA$14</f>
        <v>0.26682352941176479</v>
      </c>
      <c r="AB18" s="26">
        <f t="shared" ref="AB18:AJ18" si="4">+AB8/AB$14</f>
        <v>0.39869999999999955</v>
      </c>
      <c r="AC18" s="26">
        <f t="shared" si="4"/>
        <v>0.39869999999999955</v>
      </c>
      <c r="AD18" s="26">
        <f t="shared" si="4"/>
        <v>0.39869999999999955</v>
      </c>
      <c r="AE18" s="26">
        <f t="shared" si="4"/>
        <v>0.39869999999999955</v>
      </c>
      <c r="AF18" s="26">
        <f t="shared" si="4"/>
        <v>0.39869999999999955</v>
      </c>
      <c r="AG18" s="26">
        <f t="shared" si="4"/>
        <v>0.39869999999999955</v>
      </c>
      <c r="AH18" s="26">
        <f t="shared" si="4"/>
        <v>0.39869999999999955</v>
      </c>
      <c r="AI18" s="26">
        <f t="shared" si="4"/>
        <v>0.39869999999999955</v>
      </c>
      <c r="AJ18" s="26">
        <f t="shared" si="4"/>
        <v>0.39869999999999955</v>
      </c>
    </row>
    <row r="19" spans="4:37" x14ac:dyDescent="0.25">
      <c r="D19" s="16"/>
      <c r="E19" s="16" t="s">
        <v>31</v>
      </c>
      <c r="F19" s="18" t="s">
        <v>27</v>
      </c>
      <c r="G19" s="16">
        <v>2019</v>
      </c>
      <c r="H19" s="17" t="s">
        <v>26</v>
      </c>
      <c r="I19" s="16"/>
      <c r="J19" s="22">
        <v>0</v>
      </c>
      <c r="K19" s="16"/>
      <c r="L19" s="16" t="s">
        <v>37</v>
      </c>
      <c r="M19" s="16"/>
      <c r="N19" s="16"/>
      <c r="O19" s="16"/>
      <c r="P19" s="16"/>
      <c r="Q19" s="16" t="str">
        <v>KER</v>
      </c>
      <c r="Z19" t="s">
        <v>23</v>
      </c>
      <c r="AA19" s="26">
        <f>+AA9/AA$14</f>
        <v>1.1294117647058793E-2</v>
      </c>
      <c r="AB19" s="26">
        <f t="shared" ref="AB19:AJ19" si="5">+AB9/AB$14</f>
        <v>0</v>
      </c>
      <c r="AC19" s="26">
        <f t="shared" si="5"/>
        <v>0</v>
      </c>
      <c r="AD19" s="26">
        <f t="shared" si="5"/>
        <v>0</v>
      </c>
      <c r="AE19" s="26">
        <f t="shared" si="5"/>
        <v>0</v>
      </c>
      <c r="AF19" s="26">
        <f t="shared" si="5"/>
        <v>0</v>
      </c>
      <c r="AG19" s="26">
        <f t="shared" si="5"/>
        <v>0</v>
      </c>
      <c r="AH19" s="26">
        <f t="shared" si="5"/>
        <v>0</v>
      </c>
      <c r="AI19" s="26">
        <f t="shared" si="5"/>
        <v>0</v>
      </c>
      <c r="AJ19" s="26">
        <f t="shared" si="5"/>
        <v>0</v>
      </c>
    </row>
    <row r="20" spans="4:37" x14ac:dyDescent="0.25">
      <c r="D20" s="16"/>
      <c r="E20" s="16" t="s">
        <v>31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37</v>
      </c>
      <c r="M20" s="16"/>
      <c r="N20" s="16"/>
      <c r="O20" s="16"/>
      <c r="P20" s="16"/>
      <c r="Q20" s="16" t="str">
        <v>LPG</v>
      </c>
      <c r="Z20" t="s">
        <v>21</v>
      </c>
      <c r="AA20" s="26">
        <f>+AA10/AA$14</f>
        <v>6.2588235294117681E-2</v>
      </c>
      <c r="AB20" s="26">
        <f t="shared" ref="AB20:AJ20" si="6">+AB10/AB$14</f>
        <v>2.2213882529521618E-2</v>
      </c>
      <c r="AC20" s="26">
        <f t="shared" si="6"/>
        <v>2.2213882529521618E-2</v>
      </c>
      <c r="AD20" s="26">
        <f t="shared" si="6"/>
        <v>2.2213882529521618E-2</v>
      </c>
      <c r="AE20" s="26">
        <f t="shared" si="6"/>
        <v>2.2213882529521618E-2</v>
      </c>
      <c r="AF20" s="26">
        <f t="shared" si="6"/>
        <v>2.2213882529521618E-2</v>
      </c>
      <c r="AG20" s="26">
        <f t="shared" si="6"/>
        <v>2.2213882529521618E-2</v>
      </c>
      <c r="AH20" s="26">
        <f t="shared" si="6"/>
        <v>2.2213882529521618E-2</v>
      </c>
      <c r="AI20" s="26">
        <f t="shared" si="6"/>
        <v>2.2213882529521618E-2</v>
      </c>
      <c r="AJ20" s="26">
        <f t="shared" si="6"/>
        <v>2.2213882529521618E-2</v>
      </c>
    </row>
    <row r="21" spans="4:37" x14ac:dyDescent="0.25">
      <c r="D21" s="16"/>
      <c r="E21" s="16" t="s">
        <v>31</v>
      </c>
      <c r="F21" s="18" t="s">
        <v>27</v>
      </c>
      <c r="G21" s="16">
        <v>2019</v>
      </c>
      <c r="H21" s="17" t="s">
        <v>26</v>
      </c>
      <c r="I21" s="16"/>
      <c r="J21" s="22">
        <v>0</v>
      </c>
      <c r="K21" s="16"/>
      <c r="L21" s="16" t="s">
        <v>37</v>
      </c>
      <c r="M21" s="16"/>
      <c r="N21" s="16"/>
      <c r="O21" s="16"/>
      <c r="P21" s="16"/>
      <c r="Q21" s="16" t="str">
        <v>HFO</v>
      </c>
      <c r="Z21" t="s">
        <v>22</v>
      </c>
      <c r="AA21" s="26">
        <f>+AA11/AA$14</f>
        <v>2.1176470588235265E-2</v>
      </c>
      <c r="AB21" s="26">
        <f t="shared" ref="AB21:AJ21" si="7">+AB11/AB$14</f>
        <v>1.8000000000000002E-2</v>
      </c>
      <c r="AC21" s="26">
        <f t="shared" si="7"/>
        <v>1.8000000000000002E-2</v>
      </c>
      <c r="AD21" s="26">
        <f t="shared" si="7"/>
        <v>1.8000000000000002E-2</v>
      </c>
      <c r="AE21" s="26">
        <f t="shared" si="7"/>
        <v>1.8000000000000002E-2</v>
      </c>
      <c r="AF21" s="26">
        <f t="shared" si="7"/>
        <v>1.8000000000000002E-2</v>
      </c>
      <c r="AG21" s="26">
        <f t="shared" si="7"/>
        <v>1.8000000000000002E-2</v>
      </c>
      <c r="AH21" s="26">
        <f t="shared" si="7"/>
        <v>1.8000000000000002E-2</v>
      </c>
      <c r="AI21" s="26">
        <f t="shared" si="7"/>
        <v>1.8000000000000002E-2</v>
      </c>
      <c r="AJ21" s="26">
        <f t="shared" si="7"/>
        <v>1.8000000000000002E-2</v>
      </c>
    </row>
    <row r="22" spans="4:37" x14ac:dyDescent="0.25">
      <c r="D22" s="16"/>
      <c r="E22" s="16" t="s">
        <v>31</v>
      </c>
      <c r="F22" s="18" t="s">
        <v>27</v>
      </c>
      <c r="G22" s="16">
        <v>2019</v>
      </c>
      <c r="H22" s="17" t="s">
        <v>26</v>
      </c>
      <c r="I22" s="16"/>
      <c r="J22" s="22">
        <v>0</v>
      </c>
      <c r="K22" s="16"/>
      <c r="L22" s="16" t="s">
        <v>37</v>
      </c>
      <c r="M22" s="16"/>
      <c r="N22" s="16"/>
      <c r="O22" s="16"/>
      <c r="P22" s="16"/>
      <c r="Q22" s="16" t="str">
        <v>RFG2</v>
      </c>
      <c r="Z22" t="s">
        <v>24</v>
      </c>
      <c r="AA22" s="26">
        <f t="shared" ref="AA22:AJ22" si="8">+AA13/AA$14</f>
        <v>3.8117647058823492E-2</v>
      </c>
      <c r="AB22" s="26">
        <f t="shared" si="8"/>
        <v>9.0861174704782843E-3</v>
      </c>
      <c r="AC22" s="26">
        <f t="shared" si="8"/>
        <v>9.0861174704782843E-3</v>
      </c>
      <c r="AD22" s="26">
        <f t="shared" si="8"/>
        <v>9.0861174704782843E-3</v>
      </c>
      <c r="AE22" s="26">
        <f t="shared" si="8"/>
        <v>9.0861174704782843E-3</v>
      </c>
      <c r="AF22" s="26">
        <f t="shared" si="8"/>
        <v>9.0861174704782843E-3</v>
      </c>
      <c r="AG22" s="26">
        <f t="shared" si="8"/>
        <v>9.0861174704782843E-3</v>
      </c>
      <c r="AH22" s="26">
        <f t="shared" si="8"/>
        <v>9.0861174704782843E-3</v>
      </c>
      <c r="AI22" s="26">
        <f t="shared" si="8"/>
        <v>9.0861174704782843E-3</v>
      </c>
      <c r="AJ22" s="26">
        <f t="shared" si="8"/>
        <v>9.0861174704782843E-3</v>
      </c>
    </row>
    <row r="23" spans="4:37" x14ac:dyDescent="0.25">
      <c r="D23" s="16"/>
      <c r="E23" s="16" t="s">
        <v>31</v>
      </c>
      <c r="F23" s="18" t="s">
        <v>27</v>
      </c>
      <c r="G23" s="16">
        <v>2019</v>
      </c>
      <c r="H23" s="17" t="s">
        <v>26</v>
      </c>
      <c r="I23" s="16"/>
      <c r="J23" s="22">
        <v>0</v>
      </c>
      <c r="K23" s="16"/>
      <c r="L23" s="16" t="s">
        <v>37</v>
      </c>
      <c r="M23" s="16"/>
      <c r="N23" s="16"/>
      <c r="O23" s="16"/>
      <c r="P23" s="16"/>
      <c r="Q23" s="16" t="str">
        <v>AVG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4:37" s="9" customFormat="1" x14ac:dyDescent="0.25">
      <c r="E24" s="9" t="s">
        <v>31</v>
      </c>
      <c r="F24" s="36" t="s">
        <v>27</v>
      </c>
      <c r="G24" s="9">
        <v>2020</v>
      </c>
      <c r="H24" s="37" t="s">
        <v>26</v>
      </c>
      <c r="J24" s="28" cm="1">
        <f t="array" ref="J24:J30">+IF(G24&lt;$P$5,$G$6:$G$12,$I$6:$I$12)</f>
        <v>0.29846</v>
      </c>
      <c r="L24" s="9" t="s">
        <v>37</v>
      </c>
      <c r="Q24" s="9" t="str" cm="1">
        <f t="array" ref="Q24:Q30">+$E$6:$E$12</f>
        <v>GSL</v>
      </c>
      <c r="U24" s="28">
        <f>+SUM(J24:J29)</f>
        <v>0.93309383319165962</v>
      </c>
      <c r="AA24" s="28">
        <f t="shared" ref="AA24:AJ24" si="9">+AA14/AA$14</f>
        <v>1</v>
      </c>
      <c r="AB24" s="28">
        <f t="shared" si="9"/>
        <v>1</v>
      </c>
      <c r="AC24" s="28">
        <f t="shared" si="9"/>
        <v>1</v>
      </c>
      <c r="AD24" s="28">
        <f t="shared" si="9"/>
        <v>1</v>
      </c>
      <c r="AE24" s="28">
        <f t="shared" si="9"/>
        <v>1</v>
      </c>
      <c r="AF24" s="28">
        <f t="shared" si="9"/>
        <v>1</v>
      </c>
      <c r="AG24" s="28">
        <f t="shared" si="9"/>
        <v>1</v>
      </c>
      <c r="AH24" s="28">
        <f t="shared" si="9"/>
        <v>1</v>
      </c>
      <c r="AI24" s="28">
        <f t="shared" si="9"/>
        <v>1</v>
      </c>
      <c r="AJ24" s="28">
        <f t="shared" si="9"/>
        <v>1</v>
      </c>
    </row>
    <row r="25" spans="4:37" x14ac:dyDescent="0.25">
      <c r="E25" t="s">
        <v>31</v>
      </c>
      <c r="F25" s="19" t="s">
        <v>27</v>
      </c>
      <c r="G25">
        <v>2020</v>
      </c>
      <c r="H25" s="12" t="s">
        <v>26</v>
      </c>
      <c r="J25" s="26">
        <v>0.32905645282264107</v>
      </c>
      <c r="L25" t="s">
        <v>37</v>
      </c>
      <c r="Q25" t="str">
        <v>DSL</v>
      </c>
    </row>
    <row r="26" spans="4:37" x14ac:dyDescent="0.25">
      <c r="E26" t="s">
        <v>31</v>
      </c>
      <c r="F26" s="19" t="s">
        <v>27</v>
      </c>
      <c r="G26">
        <v>2020</v>
      </c>
      <c r="H26" s="12" t="s">
        <v>26</v>
      </c>
      <c r="J26" s="26">
        <v>7.9603980199009952E-2</v>
      </c>
      <c r="L26" t="s">
        <v>37</v>
      </c>
      <c r="Q26" t="str">
        <v>KER</v>
      </c>
    </row>
    <row r="27" spans="4:37" x14ac:dyDescent="0.25">
      <c r="E27" t="s">
        <v>31</v>
      </c>
      <c r="F27" s="19" t="s">
        <v>27</v>
      </c>
      <c r="G27">
        <v>2020</v>
      </c>
      <c r="H27" s="12" t="s">
        <v>26</v>
      </c>
      <c r="J27" s="26">
        <v>2.6001300065003247E-2</v>
      </c>
      <c r="L27" t="s">
        <v>37</v>
      </c>
      <c r="Q27" t="str">
        <v>LPG</v>
      </c>
    </row>
    <row r="28" spans="4:37" x14ac:dyDescent="0.25">
      <c r="E28" t="s">
        <v>31</v>
      </c>
      <c r="F28" s="19" t="s">
        <v>27</v>
      </c>
      <c r="G28">
        <v>2020</v>
      </c>
      <c r="H28" s="12" t="s">
        <v>26</v>
      </c>
      <c r="J28" s="26">
        <v>0.15797</v>
      </c>
      <c r="L28" t="s">
        <v>37</v>
      </c>
      <c r="Q28" t="str">
        <v>HFO</v>
      </c>
      <c r="Z28" t="s">
        <v>32</v>
      </c>
      <c r="AA28" t="s">
        <v>40</v>
      </c>
    </row>
    <row r="29" spans="4:37" x14ac:dyDescent="0.25">
      <c r="E29" t="s">
        <v>31</v>
      </c>
      <c r="F29" s="19" t="s">
        <v>27</v>
      </c>
      <c r="G29">
        <v>2020</v>
      </c>
      <c r="H29" s="12" t="s">
        <v>26</v>
      </c>
      <c r="J29" s="26">
        <v>4.2002100105005248E-2</v>
      </c>
      <c r="L29" t="s">
        <v>37</v>
      </c>
      <c r="Q29" t="str">
        <v>RFG2</v>
      </c>
      <c r="Z29" t="s">
        <v>3</v>
      </c>
      <c r="AA29" t="s">
        <v>34</v>
      </c>
      <c r="AB29">
        <v>2019</v>
      </c>
      <c r="AC29">
        <v>2020</v>
      </c>
      <c r="AD29">
        <v>2023</v>
      </c>
      <c r="AE29">
        <v>2025</v>
      </c>
      <c r="AF29">
        <v>2027</v>
      </c>
      <c r="AG29">
        <v>2030</v>
      </c>
      <c r="AH29">
        <v>2033</v>
      </c>
      <c r="AI29">
        <v>2035</v>
      </c>
      <c r="AJ29">
        <v>2037</v>
      </c>
      <c r="AK29">
        <v>2040</v>
      </c>
    </row>
    <row r="30" spans="4:37" x14ac:dyDescent="0.25">
      <c r="E30" t="s">
        <v>31</v>
      </c>
      <c r="F30" s="19" t="s">
        <v>27</v>
      </c>
      <c r="G30">
        <v>2020</v>
      </c>
      <c r="H30" s="12" t="s">
        <v>26</v>
      </c>
      <c r="J30" s="26">
        <v>1E-3</v>
      </c>
      <c r="L30" t="s">
        <v>37</v>
      </c>
      <c r="Q30" t="str">
        <v>AVG</v>
      </c>
    </row>
    <row r="31" spans="4:37" ht="14.25" customHeight="1" x14ac:dyDescent="0.25">
      <c r="D31" s="16"/>
      <c r="E31" s="16" t="s">
        <v>31</v>
      </c>
      <c r="F31" s="18" t="s">
        <v>27</v>
      </c>
      <c r="G31" s="16">
        <v>2025</v>
      </c>
      <c r="H31" s="17" t="s">
        <v>26</v>
      </c>
      <c r="I31" s="16"/>
      <c r="J31" s="22" cm="1">
        <f t="array" ref="J31:J37">+IF(G31&lt;$P$5,$G$6:$G$12,$I$6:$I$12)</f>
        <v>0.29846</v>
      </c>
      <c r="K31" s="16"/>
      <c r="L31" s="16" t="s">
        <v>37</v>
      </c>
      <c r="M31" s="16"/>
      <c r="N31" s="16"/>
      <c r="O31" s="16"/>
      <c r="P31" s="16"/>
      <c r="Q31" s="16" t="str" cm="1">
        <f t="array" ref="Q31:Q37">+$E$6:$E$12</f>
        <v>GSL</v>
      </c>
      <c r="U31">
        <f>+SUM(J31:J36)</f>
        <v>0.93309383319165962</v>
      </c>
      <c r="Z31" t="s">
        <v>35</v>
      </c>
      <c r="AA31" t="s">
        <v>38</v>
      </c>
      <c r="AC31">
        <v>0.42436734709489898</v>
      </c>
      <c r="AD31">
        <v>0.42436734709489898</v>
      </c>
      <c r="AE31">
        <v>0.42436734709489898</v>
      </c>
      <c r="AF31">
        <v>0.42436734709489898</v>
      </c>
      <c r="AG31">
        <v>0.42436734709489898</v>
      </c>
      <c r="AH31">
        <v>0.42436734709489898</v>
      </c>
      <c r="AI31">
        <v>0.42436734709489898</v>
      </c>
      <c r="AJ31">
        <v>0.42436734709489898</v>
      </c>
      <c r="AK31">
        <v>0.42436734709489898</v>
      </c>
    </row>
    <row r="32" spans="4:37" x14ac:dyDescent="0.25">
      <c r="D32" s="16"/>
      <c r="E32" s="16" t="s">
        <v>31</v>
      </c>
      <c r="F32" s="18" t="s">
        <v>27</v>
      </c>
      <c r="G32" s="16">
        <v>2025</v>
      </c>
      <c r="H32" s="17" t="s">
        <v>26</v>
      </c>
      <c r="I32" s="16"/>
      <c r="J32" s="22">
        <v>0.32905645282264107</v>
      </c>
      <c r="K32" s="16"/>
      <c r="L32" s="16" t="s">
        <v>37</v>
      </c>
      <c r="M32" s="16"/>
      <c r="N32" s="16"/>
      <c r="O32" s="16"/>
      <c r="P32" s="16"/>
      <c r="Q32" s="16" t="str">
        <v>DSL</v>
      </c>
      <c r="Z32" t="s">
        <v>35</v>
      </c>
      <c r="AA32" t="s">
        <v>20</v>
      </c>
      <c r="AB32">
        <v>140.72430359032401</v>
      </c>
      <c r="AC32">
        <v>145.30337964529301</v>
      </c>
      <c r="AD32">
        <v>145.30337964529301</v>
      </c>
      <c r="AE32">
        <v>145.30337964529301</v>
      </c>
      <c r="AF32">
        <v>145.30337964529301</v>
      </c>
      <c r="AG32">
        <v>139.640813928802</v>
      </c>
      <c r="AH32">
        <v>145.30337964529301</v>
      </c>
      <c r="AI32">
        <v>145.30337964529301</v>
      </c>
      <c r="AJ32">
        <v>139.640813928802</v>
      </c>
      <c r="AK32">
        <v>139.640813928802</v>
      </c>
    </row>
    <row r="33" spans="4:37" x14ac:dyDescent="0.25">
      <c r="D33" s="16"/>
      <c r="E33" s="16" t="s">
        <v>31</v>
      </c>
      <c r="F33" s="18" t="s">
        <v>27</v>
      </c>
      <c r="G33" s="16">
        <v>2025</v>
      </c>
      <c r="H33" s="17" t="s">
        <v>26</v>
      </c>
      <c r="I33" s="16"/>
      <c r="J33" s="22">
        <v>7.9603980199009952E-2</v>
      </c>
      <c r="K33" s="16"/>
      <c r="L33" s="16" t="s">
        <v>37</v>
      </c>
      <c r="M33" s="16"/>
      <c r="N33" s="16"/>
      <c r="O33" s="16"/>
      <c r="P33" s="16"/>
      <c r="Q33" s="16" t="str">
        <v>KER</v>
      </c>
      <c r="Z33" t="s">
        <v>35</v>
      </c>
      <c r="AA33" t="s">
        <v>19</v>
      </c>
      <c r="AB33">
        <v>112.52468633389699</v>
      </c>
      <c r="AC33">
        <v>136.39424139489901</v>
      </c>
      <c r="AD33">
        <v>136.39424139489901</v>
      </c>
      <c r="AE33">
        <v>136.39424139489901</v>
      </c>
      <c r="AF33">
        <v>136.39424139489901</v>
      </c>
      <c r="AG33">
        <v>136.39424139489901</v>
      </c>
      <c r="AH33">
        <v>136.39424139489901</v>
      </c>
      <c r="AI33">
        <v>136.39424139489901</v>
      </c>
      <c r="AJ33">
        <v>136.39424139489901</v>
      </c>
      <c r="AK33">
        <v>136.39424139489901</v>
      </c>
    </row>
    <row r="34" spans="4:37" x14ac:dyDescent="0.25">
      <c r="D34" s="16"/>
      <c r="E34" s="16" t="s">
        <v>31</v>
      </c>
      <c r="F34" s="18" t="s">
        <v>27</v>
      </c>
      <c r="G34" s="16">
        <v>2025</v>
      </c>
      <c r="H34" s="17" t="s">
        <v>26</v>
      </c>
      <c r="I34" s="16"/>
      <c r="J34" s="22">
        <v>2.6001300065003247E-2</v>
      </c>
      <c r="K34" s="16"/>
      <c r="L34" s="16" t="s">
        <v>37</v>
      </c>
      <c r="M34" s="16"/>
      <c r="N34" s="16"/>
      <c r="O34" s="16"/>
      <c r="P34" s="16"/>
      <c r="Q34" s="16" t="str">
        <v>LPG</v>
      </c>
      <c r="Z34" t="s">
        <v>35</v>
      </c>
      <c r="AA34" t="s">
        <v>23</v>
      </c>
      <c r="AB34">
        <v>71.867956600117097</v>
      </c>
      <c r="AC34">
        <v>67.0373098205812</v>
      </c>
      <c r="AD34">
        <v>67.0373098205812</v>
      </c>
      <c r="AE34">
        <v>67.0373098205812</v>
      </c>
      <c r="AF34">
        <v>67.0373098205812</v>
      </c>
      <c r="AG34">
        <v>67.0373098205812</v>
      </c>
      <c r="AH34">
        <v>67.0373098205812</v>
      </c>
      <c r="AI34">
        <v>67.0373098205812</v>
      </c>
      <c r="AJ34">
        <v>67.0373098205812</v>
      </c>
      <c r="AK34">
        <v>67.0373098205812</v>
      </c>
    </row>
    <row r="35" spans="4:37" x14ac:dyDescent="0.25">
      <c r="D35" s="16"/>
      <c r="E35" s="16" t="s">
        <v>31</v>
      </c>
      <c r="F35" s="18" t="s">
        <v>27</v>
      </c>
      <c r="G35" s="16">
        <v>2025</v>
      </c>
      <c r="H35" s="17" t="s">
        <v>26</v>
      </c>
      <c r="I35" s="16"/>
      <c r="J35" s="22">
        <v>0.15797</v>
      </c>
      <c r="K35" s="16"/>
      <c r="L35" s="16" t="s">
        <v>37</v>
      </c>
      <c r="M35" s="16"/>
      <c r="N35" s="16"/>
      <c r="O35" s="16"/>
      <c r="P35" s="16"/>
      <c r="Q35" s="16" t="str">
        <v>HFO</v>
      </c>
      <c r="Z35" t="s">
        <v>35</v>
      </c>
      <c r="AA35" t="s">
        <v>21</v>
      </c>
      <c r="AB35">
        <v>32.671401222656399</v>
      </c>
      <c r="AC35">
        <v>33.781329895248703</v>
      </c>
      <c r="AD35">
        <v>33.781329895248703</v>
      </c>
      <c r="AE35">
        <v>33.781329895248703</v>
      </c>
      <c r="AF35">
        <v>33.781329895248703</v>
      </c>
      <c r="AG35">
        <v>33.781329895248703</v>
      </c>
      <c r="AH35">
        <v>33.781329895248703</v>
      </c>
      <c r="AI35">
        <v>33.781329895248703</v>
      </c>
      <c r="AJ35">
        <v>33.781329895248703</v>
      </c>
      <c r="AK35">
        <v>33.781329895248703</v>
      </c>
    </row>
    <row r="36" spans="4:37" x14ac:dyDescent="0.25">
      <c r="D36" s="16"/>
      <c r="E36" s="16" t="s">
        <v>31</v>
      </c>
      <c r="F36" s="18" t="s">
        <v>27</v>
      </c>
      <c r="G36" s="16">
        <v>2025</v>
      </c>
      <c r="H36" s="17" t="s">
        <v>26</v>
      </c>
      <c r="I36" s="16"/>
      <c r="J36" s="22">
        <v>4.2002100105005248E-2</v>
      </c>
      <c r="K36" s="16"/>
      <c r="L36" s="16" t="s">
        <v>37</v>
      </c>
      <c r="M36" s="16"/>
      <c r="N36" s="16"/>
      <c r="O36" s="16"/>
      <c r="P36" s="16"/>
      <c r="Q36" s="16" t="str">
        <v>RFG2</v>
      </c>
      <c r="Z36" t="s">
        <v>35</v>
      </c>
      <c r="AA36" t="s">
        <v>22</v>
      </c>
      <c r="AC36">
        <v>23.602399197806101</v>
      </c>
      <c r="AD36">
        <v>23.602399197806101</v>
      </c>
      <c r="AE36">
        <v>23.602399197806101</v>
      </c>
      <c r="AF36">
        <v>23.602399197806101</v>
      </c>
      <c r="AG36">
        <v>29.264964914297501</v>
      </c>
      <c r="AH36">
        <v>23.602399197806101</v>
      </c>
      <c r="AI36">
        <v>23.602399197806101</v>
      </c>
      <c r="AJ36">
        <v>29.264964914297501</v>
      </c>
      <c r="AK36">
        <v>29.264964914297501</v>
      </c>
    </row>
    <row r="37" spans="4:37" x14ac:dyDescent="0.25">
      <c r="D37" s="16"/>
      <c r="E37" s="16" t="s">
        <v>31</v>
      </c>
      <c r="F37" s="18" t="s">
        <v>27</v>
      </c>
      <c r="G37" s="16">
        <v>2025</v>
      </c>
      <c r="H37" s="17" t="s">
        <v>26</v>
      </c>
      <c r="I37" s="16"/>
      <c r="J37" s="22">
        <v>1E-3</v>
      </c>
      <c r="K37" s="16"/>
      <c r="L37" s="16" t="s">
        <v>37</v>
      </c>
      <c r="M37" s="16"/>
      <c r="N37" s="16"/>
      <c r="O37" s="16"/>
      <c r="P37" s="16"/>
      <c r="Q37" s="16" t="str">
        <v>AVG</v>
      </c>
      <c r="Z37" t="s">
        <v>35</v>
      </c>
      <c r="AA37" t="s">
        <v>39</v>
      </c>
      <c r="AB37">
        <v>13.2784605527835</v>
      </c>
      <c r="AC37">
        <v>17.824319793975398</v>
      </c>
      <c r="AD37">
        <v>17.824319793975398</v>
      </c>
      <c r="AE37">
        <v>17.824319793975398</v>
      </c>
      <c r="AF37">
        <v>17.824319793975398</v>
      </c>
      <c r="AG37">
        <v>17.824319793975398</v>
      </c>
      <c r="AH37">
        <v>17.824319793975398</v>
      </c>
      <c r="AI37">
        <v>17.824319793975398</v>
      </c>
      <c r="AJ37">
        <v>17.824319793975398</v>
      </c>
      <c r="AK37">
        <v>17.824319793975398</v>
      </c>
    </row>
    <row r="38" spans="4:37" s="9" customFormat="1" x14ac:dyDescent="0.25">
      <c r="E38" s="9" t="s">
        <v>31</v>
      </c>
      <c r="F38" s="36" t="s">
        <v>27</v>
      </c>
      <c r="G38" s="9">
        <v>2030</v>
      </c>
      <c r="H38" s="37" t="s">
        <v>26</v>
      </c>
      <c r="J38" s="28" cm="1">
        <f t="array" ref="J38:J44">+IF(G38&lt;$P$5,$G$6:$G$12,$I$6:$I$12)</f>
        <v>0.29846</v>
      </c>
      <c r="L38" s="9" t="s">
        <v>37</v>
      </c>
      <c r="Q38" s="9" t="str" cm="1">
        <f t="array" ref="Q38:Q44">+$E$6:$E$12</f>
        <v>GSL</v>
      </c>
      <c r="U38" s="9">
        <f>+SUM(J38:J43)</f>
        <v>0.93309383319165962</v>
      </c>
    </row>
    <row r="39" spans="4:37" x14ac:dyDescent="0.25">
      <c r="E39" t="s">
        <v>31</v>
      </c>
      <c r="F39" s="19" t="s">
        <v>27</v>
      </c>
      <c r="G39">
        <v>2030</v>
      </c>
      <c r="H39" s="12" t="s">
        <v>26</v>
      </c>
      <c r="J39" s="26">
        <v>0.32905645282264107</v>
      </c>
      <c r="L39" t="s">
        <v>37</v>
      </c>
      <c r="Q39" t="str">
        <v>DSL</v>
      </c>
      <c r="AB39">
        <f t="shared" ref="AB39:AK39" si="10">+SUM(AB31:AB37)</f>
        <v>371.06680829977802</v>
      </c>
      <c r="AC39">
        <f t="shared" si="10"/>
        <v>424.36734709489832</v>
      </c>
      <c r="AD39">
        <f t="shared" si="10"/>
        <v>424.36734709489832</v>
      </c>
      <c r="AE39">
        <f t="shared" si="10"/>
        <v>424.36734709489832</v>
      </c>
      <c r="AF39">
        <f t="shared" si="10"/>
        <v>424.36734709489832</v>
      </c>
      <c r="AG39">
        <f t="shared" si="10"/>
        <v>424.36734709489866</v>
      </c>
      <c r="AH39">
        <f t="shared" si="10"/>
        <v>424.36734709489832</v>
      </c>
      <c r="AI39">
        <f t="shared" si="10"/>
        <v>424.36734709489832</v>
      </c>
      <c r="AJ39">
        <f t="shared" si="10"/>
        <v>424.36734709489866</v>
      </c>
      <c r="AK39">
        <f t="shared" si="10"/>
        <v>424.36734709489866</v>
      </c>
    </row>
    <row r="40" spans="4:37" x14ac:dyDescent="0.25">
      <c r="E40" t="s">
        <v>31</v>
      </c>
      <c r="F40" s="19" t="s">
        <v>27</v>
      </c>
      <c r="G40">
        <v>2030</v>
      </c>
      <c r="H40" s="12" t="s">
        <v>26</v>
      </c>
      <c r="J40" s="26">
        <v>7.9603980199009952E-2</v>
      </c>
      <c r="L40" t="s">
        <v>37</v>
      </c>
      <c r="Q40" t="str">
        <v>KER</v>
      </c>
    </row>
    <row r="41" spans="4:37" x14ac:dyDescent="0.25">
      <c r="E41" t="s">
        <v>31</v>
      </c>
      <c r="F41" s="19" t="s">
        <v>27</v>
      </c>
      <c r="G41">
        <v>2030</v>
      </c>
      <c r="H41" s="12" t="s">
        <v>26</v>
      </c>
      <c r="J41" s="26">
        <v>2.6001300065003247E-2</v>
      </c>
      <c r="L41" t="s">
        <v>37</v>
      </c>
      <c r="Q41" t="str">
        <v>LPG</v>
      </c>
    </row>
    <row r="42" spans="4:37" x14ac:dyDescent="0.25">
      <c r="E42" t="s">
        <v>31</v>
      </c>
      <c r="F42" s="19" t="s">
        <v>27</v>
      </c>
      <c r="G42">
        <v>2030</v>
      </c>
      <c r="H42" s="12" t="s">
        <v>26</v>
      </c>
      <c r="J42" s="26">
        <v>0.15797</v>
      </c>
      <c r="L42" t="s">
        <v>37</v>
      </c>
      <c r="Q42" t="str">
        <v>HFO</v>
      </c>
    </row>
    <row r="43" spans="4:37" x14ac:dyDescent="0.25">
      <c r="E43" t="s">
        <v>31</v>
      </c>
      <c r="F43" s="19" t="s">
        <v>27</v>
      </c>
      <c r="G43">
        <v>2030</v>
      </c>
      <c r="H43" s="12" t="s">
        <v>26</v>
      </c>
      <c r="J43" s="26">
        <v>4.2002100105005248E-2</v>
      </c>
      <c r="L43" t="s">
        <v>37</v>
      </c>
      <c r="Q43" t="str">
        <v>RFG2</v>
      </c>
      <c r="Z43" t="s">
        <v>35</v>
      </c>
      <c r="AA43" t="s">
        <v>38</v>
      </c>
      <c r="AB43" s="30">
        <f>+AB31/AB$39</f>
        <v>0</v>
      </c>
      <c r="AC43" s="30">
        <f t="shared" ref="AC43:AK43" si="11">+AC31/AC$39</f>
        <v>1.0000000000000015E-3</v>
      </c>
      <c r="AD43" s="30">
        <f t="shared" si="11"/>
        <v>1.0000000000000015E-3</v>
      </c>
      <c r="AE43" s="30">
        <f t="shared" si="11"/>
        <v>1.0000000000000015E-3</v>
      </c>
      <c r="AF43" s="30">
        <f t="shared" si="11"/>
        <v>1.0000000000000015E-3</v>
      </c>
      <c r="AG43" s="30">
        <f t="shared" si="11"/>
        <v>1.0000000000000007E-3</v>
      </c>
      <c r="AH43" s="30">
        <f t="shared" si="11"/>
        <v>1.0000000000000015E-3</v>
      </c>
      <c r="AI43" s="30">
        <f t="shared" si="11"/>
        <v>1.0000000000000015E-3</v>
      </c>
      <c r="AJ43" s="30">
        <f t="shared" si="11"/>
        <v>1.0000000000000007E-3</v>
      </c>
      <c r="AK43" s="30">
        <f t="shared" si="11"/>
        <v>1.0000000000000007E-3</v>
      </c>
    </row>
    <row r="44" spans="4:37" x14ac:dyDescent="0.25">
      <c r="E44" t="s">
        <v>31</v>
      </c>
      <c r="F44" s="19" t="s">
        <v>27</v>
      </c>
      <c r="G44">
        <v>2030</v>
      </c>
      <c r="H44" s="12" t="s">
        <v>26</v>
      </c>
      <c r="J44" s="26">
        <v>1E-3</v>
      </c>
      <c r="L44" t="s">
        <v>37</v>
      </c>
      <c r="Q44" t="str">
        <v>AVG</v>
      </c>
      <c r="Z44" t="s">
        <v>35</v>
      </c>
      <c r="AA44" t="s">
        <v>20</v>
      </c>
      <c r="AB44" s="30">
        <f t="shared" ref="AB44:AK44" si="12">+AB32/AB$39</f>
        <v>0.37924249877029004</v>
      </c>
      <c r="AC44" s="30">
        <f t="shared" si="12"/>
        <v>0.34239999999999959</v>
      </c>
      <c r="AD44" s="30">
        <f t="shared" si="12"/>
        <v>0.34239999999999959</v>
      </c>
      <c r="AE44" s="30">
        <f t="shared" si="12"/>
        <v>0.34239999999999959</v>
      </c>
      <c r="AF44" s="30">
        <f t="shared" si="12"/>
        <v>0.34239999999999959</v>
      </c>
      <c r="AG44" s="30">
        <f t="shared" si="12"/>
        <v>0.3290564528226414</v>
      </c>
      <c r="AH44" s="30">
        <f t="shared" si="12"/>
        <v>0.34239999999999959</v>
      </c>
      <c r="AI44" s="30">
        <f t="shared" si="12"/>
        <v>0.34239999999999959</v>
      </c>
      <c r="AJ44" s="30">
        <f t="shared" si="12"/>
        <v>0.3290564528226414</v>
      </c>
      <c r="AK44" s="30">
        <f t="shared" si="12"/>
        <v>0.3290564528226414</v>
      </c>
    </row>
    <row r="45" spans="4:37" x14ac:dyDescent="0.25">
      <c r="D45" s="16"/>
      <c r="E45" s="16" t="s">
        <v>31</v>
      </c>
      <c r="F45" s="18" t="s">
        <v>27</v>
      </c>
      <c r="G45" s="16">
        <v>2035</v>
      </c>
      <c r="H45" s="17" t="s">
        <v>26</v>
      </c>
      <c r="I45" s="16"/>
      <c r="J45" s="22" cm="1">
        <f t="array" ref="J45:J51">+IF(G45&lt;$P$5,$G$6:$G$12,$I$6:$I$12)</f>
        <v>0.29846</v>
      </c>
      <c r="K45" s="16"/>
      <c r="L45" s="16" t="s">
        <v>37</v>
      </c>
      <c r="M45" s="16"/>
      <c r="N45" s="16"/>
      <c r="O45" s="16"/>
      <c r="P45" s="16"/>
      <c r="Q45" s="16" t="str" cm="1">
        <f t="array" ref="Q45:Q51">+$E$6:$E$12</f>
        <v>GSL</v>
      </c>
      <c r="U45">
        <f>+SUM(J45:J50)</f>
        <v>0.93309383319165962</v>
      </c>
      <c r="Z45" t="s">
        <v>35</v>
      </c>
      <c r="AA45" t="s">
        <v>19</v>
      </c>
      <c r="AB45" s="30">
        <f t="shared" ref="AB45:AK45" si="13">+AB33/AB$39</f>
        <v>0.30324643384161265</v>
      </c>
      <c r="AC45" s="30">
        <f t="shared" si="13"/>
        <v>0.32140607030351492</v>
      </c>
      <c r="AD45" s="30">
        <f t="shared" si="13"/>
        <v>0.32140607030351492</v>
      </c>
      <c r="AE45" s="30">
        <f t="shared" si="13"/>
        <v>0.32140607030351492</v>
      </c>
      <c r="AF45" s="30">
        <f t="shared" si="13"/>
        <v>0.32140607030351492</v>
      </c>
      <c r="AG45" s="30">
        <f t="shared" si="13"/>
        <v>0.32140607030351465</v>
      </c>
      <c r="AH45" s="30">
        <f t="shared" si="13"/>
        <v>0.32140607030351492</v>
      </c>
      <c r="AI45" s="30">
        <f t="shared" si="13"/>
        <v>0.32140607030351492</v>
      </c>
      <c r="AJ45" s="30">
        <f t="shared" si="13"/>
        <v>0.32140607030351465</v>
      </c>
      <c r="AK45" s="30">
        <f t="shared" si="13"/>
        <v>0.32140607030351465</v>
      </c>
    </row>
    <row r="46" spans="4:37" x14ac:dyDescent="0.25">
      <c r="D46" s="16"/>
      <c r="E46" s="16" t="s">
        <v>31</v>
      </c>
      <c r="F46" s="18" t="s">
        <v>27</v>
      </c>
      <c r="G46" s="16">
        <v>2035</v>
      </c>
      <c r="H46" s="17" t="s">
        <v>26</v>
      </c>
      <c r="I46" s="16"/>
      <c r="J46" s="22">
        <v>0.32905645282264107</v>
      </c>
      <c r="K46" s="16"/>
      <c r="L46" s="16" t="s">
        <v>37</v>
      </c>
      <c r="M46" s="16"/>
      <c r="N46" s="16"/>
      <c r="O46" s="16"/>
      <c r="P46" s="16"/>
      <c r="Q46" s="16" t="str">
        <v>DSL</v>
      </c>
      <c r="Z46" t="s">
        <v>35</v>
      </c>
      <c r="AA46" t="s">
        <v>23</v>
      </c>
      <c r="AB46" s="30">
        <f t="shared" ref="AB46:AK46" si="14">+AB34/AB$39</f>
        <v>0.19367929168716244</v>
      </c>
      <c r="AC46" s="30">
        <f t="shared" si="14"/>
        <v>0.15797000000000028</v>
      </c>
      <c r="AD46" s="30">
        <f t="shared" si="14"/>
        <v>0.15797000000000028</v>
      </c>
      <c r="AE46" s="30">
        <f t="shared" si="14"/>
        <v>0.15797000000000028</v>
      </c>
      <c r="AF46" s="30">
        <f t="shared" si="14"/>
        <v>0.15797000000000028</v>
      </c>
      <c r="AG46" s="30">
        <f t="shared" si="14"/>
        <v>0.15797000000000014</v>
      </c>
      <c r="AH46" s="30">
        <f t="shared" si="14"/>
        <v>0.15797000000000028</v>
      </c>
      <c r="AI46" s="30">
        <f t="shared" si="14"/>
        <v>0.15797000000000028</v>
      </c>
      <c r="AJ46" s="30">
        <f t="shared" si="14"/>
        <v>0.15797000000000014</v>
      </c>
      <c r="AK46" s="30">
        <f t="shared" si="14"/>
        <v>0.15797000000000014</v>
      </c>
    </row>
    <row r="47" spans="4:37" x14ac:dyDescent="0.25">
      <c r="D47" s="16"/>
      <c r="E47" s="16" t="s">
        <v>31</v>
      </c>
      <c r="F47" s="18" t="s">
        <v>27</v>
      </c>
      <c r="G47" s="16">
        <v>2035</v>
      </c>
      <c r="H47" s="17" t="s">
        <v>26</v>
      </c>
      <c r="I47" s="16"/>
      <c r="J47" s="22">
        <v>7.9603980199009952E-2</v>
      </c>
      <c r="K47" s="16"/>
      <c r="L47" s="16" t="s">
        <v>37</v>
      </c>
      <c r="M47" s="16"/>
      <c r="N47" s="16"/>
      <c r="O47" s="16"/>
      <c r="P47" s="16"/>
      <c r="Q47" s="16" t="str">
        <v>KER</v>
      </c>
      <c r="Z47" t="s">
        <v>35</v>
      </c>
      <c r="AA47" t="s">
        <v>21</v>
      </c>
      <c r="AB47" s="30">
        <f t="shared" ref="AB47:AK47" si="15">+AB35/AB$39</f>
        <v>8.8047220855878267E-2</v>
      </c>
      <c r="AC47" s="30">
        <f t="shared" si="15"/>
        <v>7.9603980199010035E-2</v>
      </c>
      <c r="AD47" s="30">
        <f t="shared" si="15"/>
        <v>7.9603980199010035E-2</v>
      </c>
      <c r="AE47" s="30">
        <f t="shared" si="15"/>
        <v>7.9603980199010035E-2</v>
      </c>
      <c r="AF47" s="30">
        <f t="shared" si="15"/>
        <v>7.9603980199010035E-2</v>
      </c>
      <c r="AG47" s="30">
        <f t="shared" si="15"/>
        <v>7.9603980199009966E-2</v>
      </c>
      <c r="AH47" s="30">
        <f t="shared" si="15"/>
        <v>7.9603980199010035E-2</v>
      </c>
      <c r="AI47" s="30">
        <f t="shared" si="15"/>
        <v>7.9603980199010035E-2</v>
      </c>
      <c r="AJ47" s="30">
        <f t="shared" si="15"/>
        <v>7.9603980199009966E-2</v>
      </c>
      <c r="AK47" s="30">
        <f t="shared" si="15"/>
        <v>7.9603980199009966E-2</v>
      </c>
    </row>
    <row r="48" spans="4:37" x14ac:dyDescent="0.25">
      <c r="D48" s="16"/>
      <c r="E48" s="16" t="s">
        <v>31</v>
      </c>
      <c r="F48" s="18" t="s">
        <v>27</v>
      </c>
      <c r="G48" s="16">
        <v>2035</v>
      </c>
      <c r="H48" s="17" t="s">
        <v>26</v>
      </c>
      <c r="I48" s="16"/>
      <c r="J48" s="22">
        <v>2.6001300065003247E-2</v>
      </c>
      <c r="K48" s="16"/>
      <c r="L48" s="16" t="s">
        <v>37</v>
      </c>
      <c r="M48" s="16"/>
      <c r="N48" s="16"/>
      <c r="O48" s="16"/>
      <c r="P48" s="16"/>
      <c r="Q48" s="16" t="str">
        <v>LPG</v>
      </c>
      <c r="Z48" t="s">
        <v>35</v>
      </c>
      <c r="AA48" t="s">
        <v>22</v>
      </c>
      <c r="AB48" s="30">
        <f t="shared" ref="AB48:AK48" si="16">+AB36/AB$39</f>
        <v>0</v>
      </c>
      <c r="AC48" s="30">
        <f t="shared" si="16"/>
        <v>5.5617849392470012E-2</v>
      </c>
      <c r="AD48" s="30">
        <f t="shared" si="16"/>
        <v>5.5617849392470012E-2</v>
      </c>
      <c r="AE48" s="30">
        <f t="shared" si="16"/>
        <v>5.5617849392470012E-2</v>
      </c>
      <c r="AF48" s="30">
        <f t="shared" si="16"/>
        <v>5.5617849392470012E-2</v>
      </c>
      <c r="AG48" s="30">
        <f t="shared" si="16"/>
        <v>6.8961396569828817E-2</v>
      </c>
      <c r="AH48" s="30">
        <f t="shared" si="16"/>
        <v>5.5617849392470012E-2</v>
      </c>
      <c r="AI48" s="30">
        <f t="shared" si="16"/>
        <v>5.5617849392470012E-2</v>
      </c>
      <c r="AJ48" s="30">
        <f t="shared" si="16"/>
        <v>6.8961396569828817E-2</v>
      </c>
      <c r="AK48" s="30">
        <f t="shared" si="16"/>
        <v>6.8961396569828817E-2</v>
      </c>
    </row>
    <row r="49" spans="4:37" x14ac:dyDescent="0.25">
      <c r="D49" s="16"/>
      <c r="E49" s="16" t="s">
        <v>31</v>
      </c>
      <c r="F49" s="18" t="s">
        <v>27</v>
      </c>
      <c r="G49" s="16">
        <v>2035</v>
      </c>
      <c r="H49" s="17" t="s">
        <v>26</v>
      </c>
      <c r="I49" s="16"/>
      <c r="J49" s="22">
        <v>0.15797</v>
      </c>
      <c r="K49" s="16"/>
      <c r="L49" s="16" t="s">
        <v>37</v>
      </c>
      <c r="M49" s="16"/>
      <c r="N49" s="16"/>
      <c r="O49" s="16"/>
      <c r="P49" s="16"/>
      <c r="Q49" s="16" t="str">
        <v>HFO</v>
      </c>
      <c r="Z49" t="s">
        <v>35</v>
      </c>
      <c r="AA49" t="s">
        <v>39</v>
      </c>
      <c r="AB49" s="30">
        <f t="shared" ref="AB49:AK49" si="17">+AB37/AB$39</f>
        <v>3.578455484505657E-2</v>
      </c>
      <c r="AC49" s="30">
        <f t="shared" si="17"/>
        <v>4.2002100105005179E-2</v>
      </c>
      <c r="AD49" s="30">
        <f t="shared" si="17"/>
        <v>4.2002100105005179E-2</v>
      </c>
      <c r="AE49" s="30">
        <f t="shared" si="17"/>
        <v>4.2002100105005179E-2</v>
      </c>
      <c r="AF49" s="30">
        <f t="shared" si="17"/>
        <v>4.2002100105005179E-2</v>
      </c>
      <c r="AG49" s="30">
        <f t="shared" si="17"/>
        <v>4.2002100105005144E-2</v>
      </c>
      <c r="AH49" s="30">
        <f t="shared" si="17"/>
        <v>4.2002100105005179E-2</v>
      </c>
      <c r="AI49" s="30">
        <f t="shared" si="17"/>
        <v>4.2002100105005179E-2</v>
      </c>
      <c r="AJ49" s="30">
        <f t="shared" si="17"/>
        <v>4.2002100105005144E-2</v>
      </c>
      <c r="AK49" s="30">
        <f t="shared" si="17"/>
        <v>4.2002100105005144E-2</v>
      </c>
    </row>
    <row r="50" spans="4:37" x14ac:dyDescent="0.25">
      <c r="D50" s="16"/>
      <c r="E50" s="16" t="s">
        <v>31</v>
      </c>
      <c r="F50" s="18" t="s">
        <v>27</v>
      </c>
      <c r="G50" s="16">
        <v>2035</v>
      </c>
      <c r="H50" s="17" t="s">
        <v>26</v>
      </c>
      <c r="I50" s="16"/>
      <c r="J50" s="22">
        <v>4.2002100105005248E-2</v>
      </c>
      <c r="K50" s="16"/>
      <c r="L50" s="16" t="s">
        <v>37</v>
      </c>
      <c r="M50" s="16"/>
      <c r="N50" s="16"/>
      <c r="O50" s="16"/>
      <c r="P50" s="16"/>
      <c r="Q50" s="16" t="str">
        <v>RFG2</v>
      </c>
      <c r="AB50" s="30">
        <f t="shared" ref="AB50:AK50" si="18">+AB38/AB$39</f>
        <v>0</v>
      </c>
      <c r="AC50" s="30">
        <f t="shared" si="18"/>
        <v>0</v>
      </c>
      <c r="AD50" s="30">
        <f t="shared" si="18"/>
        <v>0</v>
      </c>
      <c r="AE50" s="30">
        <f t="shared" si="18"/>
        <v>0</v>
      </c>
      <c r="AF50" s="30">
        <f t="shared" si="18"/>
        <v>0</v>
      </c>
      <c r="AG50" s="30">
        <f t="shared" si="18"/>
        <v>0</v>
      </c>
      <c r="AH50" s="30">
        <f t="shared" si="18"/>
        <v>0</v>
      </c>
      <c r="AI50" s="30">
        <f t="shared" si="18"/>
        <v>0</v>
      </c>
      <c r="AJ50" s="30">
        <f t="shared" si="18"/>
        <v>0</v>
      </c>
      <c r="AK50" s="30">
        <f t="shared" si="18"/>
        <v>0</v>
      </c>
    </row>
    <row r="51" spans="4:37" x14ac:dyDescent="0.25">
      <c r="D51" s="16"/>
      <c r="E51" s="16" t="s">
        <v>31</v>
      </c>
      <c r="F51" s="18" t="s">
        <v>27</v>
      </c>
      <c r="G51" s="16">
        <v>2035</v>
      </c>
      <c r="H51" s="17" t="s">
        <v>26</v>
      </c>
      <c r="I51" s="16"/>
      <c r="J51" s="22">
        <v>1E-3</v>
      </c>
      <c r="K51" s="16"/>
      <c r="L51" s="16" t="s">
        <v>37</v>
      </c>
      <c r="M51" s="16"/>
      <c r="N51" s="16"/>
      <c r="O51" s="16"/>
      <c r="P51" s="16"/>
      <c r="Q51" s="16" t="str">
        <v>AVG</v>
      </c>
    </row>
    <row r="52" spans="4:37" s="9" customFormat="1" x14ac:dyDescent="0.25">
      <c r="E52" s="9" t="s">
        <v>31</v>
      </c>
      <c r="F52" s="36" t="s">
        <v>27</v>
      </c>
      <c r="G52" s="9">
        <v>2040</v>
      </c>
      <c r="H52" s="37" t="s">
        <v>26</v>
      </c>
      <c r="J52" s="28" cm="1">
        <f t="array" ref="J52:J58">+IF(G52&lt;$P$5,$G$6:$G$12,$I$6:$I$12)</f>
        <v>0.29846</v>
      </c>
      <c r="L52" s="9" t="s">
        <v>37</v>
      </c>
      <c r="Q52" s="9" t="str" cm="1">
        <f t="array" ref="Q52:Q58">+$E$6:$E$12</f>
        <v>GSL</v>
      </c>
      <c r="U52" s="9">
        <f>+SUM(J52:J57)</f>
        <v>0.93309383319165962</v>
      </c>
    </row>
    <row r="53" spans="4:37" x14ac:dyDescent="0.25">
      <c r="E53" t="s">
        <v>31</v>
      </c>
      <c r="F53" s="19" t="s">
        <v>27</v>
      </c>
      <c r="G53">
        <v>2040</v>
      </c>
      <c r="H53" s="12" t="s">
        <v>26</v>
      </c>
      <c r="J53" s="26">
        <v>0.32905645282264107</v>
      </c>
      <c r="L53" t="s">
        <v>37</v>
      </c>
      <c r="Q53" t="str">
        <v>DSL</v>
      </c>
    </row>
    <row r="54" spans="4:37" x14ac:dyDescent="0.25">
      <c r="E54" t="s">
        <v>31</v>
      </c>
      <c r="F54" s="19" t="s">
        <v>27</v>
      </c>
      <c r="G54">
        <v>2040</v>
      </c>
      <c r="H54" s="12" t="s">
        <v>26</v>
      </c>
      <c r="J54" s="26">
        <v>7.9603980199009952E-2</v>
      </c>
      <c r="L54" t="s">
        <v>37</v>
      </c>
      <c r="Q54" t="str">
        <v>KER</v>
      </c>
    </row>
    <row r="55" spans="4:37" x14ac:dyDescent="0.25">
      <c r="E55" t="s">
        <v>31</v>
      </c>
      <c r="F55" s="19" t="s">
        <v>27</v>
      </c>
      <c r="G55">
        <v>2040</v>
      </c>
      <c r="H55" s="12" t="s">
        <v>26</v>
      </c>
      <c r="J55" s="26">
        <v>2.6001300065003247E-2</v>
      </c>
      <c r="L55" t="s">
        <v>37</v>
      </c>
      <c r="Q55" t="str">
        <v>LPG</v>
      </c>
    </row>
    <row r="56" spans="4:37" x14ac:dyDescent="0.25">
      <c r="E56" t="s">
        <v>31</v>
      </c>
      <c r="F56" s="19" t="s">
        <v>27</v>
      </c>
      <c r="G56">
        <v>2040</v>
      </c>
      <c r="H56" s="12" t="s">
        <v>26</v>
      </c>
      <c r="J56" s="26">
        <v>0.15797</v>
      </c>
      <c r="L56" t="s">
        <v>37</v>
      </c>
      <c r="Q56" t="str">
        <v>HFO</v>
      </c>
    </row>
    <row r="57" spans="4:37" x14ac:dyDescent="0.25">
      <c r="E57" t="s">
        <v>31</v>
      </c>
      <c r="F57" s="19" t="s">
        <v>27</v>
      </c>
      <c r="G57">
        <v>2040</v>
      </c>
      <c r="H57" s="12" t="s">
        <v>26</v>
      </c>
      <c r="J57" s="26">
        <v>4.2002100105005248E-2</v>
      </c>
      <c r="L57" t="s">
        <v>37</v>
      </c>
      <c r="Q57" t="str">
        <v>RFG2</v>
      </c>
    </row>
    <row r="58" spans="4:37" x14ac:dyDescent="0.25">
      <c r="E58" t="s">
        <v>31</v>
      </c>
      <c r="F58" s="19" t="s">
        <v>27</v>
      </c>
      <c r="G58">
        <v>2040</v>
      </c>
      <c r="H58" s="12" t="s">
        <v>26</v>
      </c>
      <c r="J58" s="26">
        <v>1E-3</v>
      </c>
      <c r="L58" t="s">
        <v>37</v>
      </c>
      <c r="Q58" t="str">
        <v>AVG</v>
      </c>
    </row>
    <row r="59" spans="4:37" x14ac:dyDescent="0.25">
      <c r="D59" s="16"/>
      <c r="E59" s="16" t="s">
        <v>31</v>
      </c>
      <c r="F59" s="18" t="s">
        <v>27</v>
      </c>
      <c r="G59" s="16">
        <v>2045</v>
      </c>
      <c r="H59" s="17" t="s">
        <v>26</v>
      </c>
      <c r="I59" s="16"/>
      <c r="J59" s="22" cm="1">
        <f t="array" ref="J59:J65">+IF(G59&lt;$P$5,$G$6:$G$12,$I$6:$I$12)</f>
        <v>0.29846</v>
      </c>
      <c r="K59" s="16"/>
      <c r="L59" s="16" t="s">
        <v>37</v>
      </c>
      <c r="M59" s="16"/>
      <c r="N59" s="16"/>
      <c r="O59" s="16"/>
      <c r="P59" s="16"/>
      <c r="Q59" s="16" t="str" cm="1">
        <f t="array" ref="Q59:Q65">+$E$6:$E$12</f>
        <v>GSL</v>
      </c>
      <c r="U59">
        <f>+SUM(J59:J64)</f>
        <v>0.93309383319165962</v>
      </c>
    </row>
    <row r="60" spans="4:37" x14ac:dyDescent="0.25">
      <c r="D60" s="16"/>
      <c r="E60" s="16" t="s">
        <v>31</v>
      </c>
      <c r="F60" s="18" t="s">
        <v>27</v>
      </c>
      <c r="G60" s="16">
        <v>2045</v>
      </c>
      <c r="H60" s="17" t="s">
        <v>26</v>
      </c>
      <c r="I60" s="16"/>
      <c r="J60" s="22">
        <v>0.32905645282264107</v>
      </c>
      <c r="K60" s="16"/>
      <c r="L60" s="16" t="s">
        <v>37</v>
      </c>
      <c r="M60" s="16"/>
      <c r="N60" s="16"/>
      <c r="O60" s="16"/>
      <c r="P60" s="16"/>
      <c r="Q60" s="16" t="str">
        <v>DSL</v>
      </c>
    </row>
    <row r="61" spans="4:37" x14ac:dyDescent="0.25">
      <c r="D61" s="16"/>
      <c r="E61" s="16" t="s">
        <v>31</v>
      </c>
      <c r="F61" s="18" t="s">
        <v>27</v>
      </c>
      <c r="G61" s="16">
        <v>2045</v>
      </c>
      <c r="H61" s="17" t="s">
        <v>26</v>
      </c>
      <c r="I61" s="16"/>
      <c r="J61" s="22">
        <v>7.9603980199009952E-2</v>
      </c>
      <c r="K61" s="16"/>
      <c r="L61" s="16" t="s">
        <v>37</v>
      </c>
      <c r="M61" s="16"/>
      <c r="N61" s="16"/>
      <c r="O61" s="16"/>
      <c r="P61" s="16"/>
      <c r="Q61" s="16" t="str">
        <v>KER</v>
      </c>
    </row>
    <row r="62" spans="4:37" x14ac:dyDescent="0.25">
      <c r="D62" s="16"/>
      <c r="E62" s="16" t="s">
        <v>31</v>
      </c>
      <c r="F62" s="18" t="s">
        <v>27</v>
      </c>
      <c r="G62" s="16">
        <v>2045</v>
      </c>
      <c r="H62" s="17" t="s">
        <v>26</v>
      </c>
      <c r="I62" s="16"/>
      <c r="J62" s="22">
        <v>2.6001300065003247E-2</v>
      </c>
      <c r="K62" s="16"/>
      <c r="L62" s="16" t="s">
        <v>37</v>
      </c>
      <c r="M62" s="16"/>
      <c r="N62" s="16"/>
      <c r="O62" s="16"/>
      <c r="P62" s="16"/>
      <c r="Q62" s="16" t="str">
        <v>LPG</v>
      </c>
    </row>
    <row r="63" spans="4:37" x14ac:dyDescent="0.25">
      <c r="D63" s="16"/>
      <c r="E63" s="16" t="s">
        <v>31</v>
      </c>
      <c r="F63" s="18" t="s">
        <v>27</v>
      </c>
      <c r="G63" s="16">
        <v>2045</v>
      </c>
      <c r="H63" s="17" t="s">
        <v>26</v>
      </c>
      <c r="I63" s="16"/>
      <c r="J63" s="22">
        <v>0.15797</v>
      </c>
      <c r="K63" s="16"/>
      <c r="L63" s="16" t="s">
        <v>37</v>
      </c>
      <c r="M63" s="16"/>
      <c r="N63" s="16"/>
      <c r="O63" s="16"/>
      <c r="P63" s="16"/>
      <c r="Q63" s="16" t="str">
        <v>HFO</v>
      </c>
    </row>
    <row r="64" spans="4:37" x14ac:dyDescent="0.25">
      <c r="D64" s="16"/>
      <c r="E64" s="16" t="s">
        <v>31</v>
      </c>
      <c r="F64" s="18" t="s">
        <v>27</v>
      </c>
      <c r="G64" s="16">
        <v>2045</v>
      </c>
      <c r="H64" s="17" t="s">
        <v>26</v>
      </c>
      <c r="I64" s="16"/>
      <c r="J64" s="22">
        <v>4.2002100105005248E-2</v>
      </c>
      <c r="K64" s="16"/>
      <c r="L64" s="16" t="s">
        <v>37</v>
      </c>
      <c r="M64" s="16"/>
      <c r="N64" s="16"/>
      <c r="O64" s="16"/>
      <c r="P64" s="16"/>
      <c r="Q64" s="16" t="str">
        <v>RFG2</v>
      </c>
    </row>
    <row r="65" spans="4:21" x14ac:dyDescent="0.25">
      <c r="D65" s="16"/>
      <c r="E65" s="16" t="s">
        <v>31</v>
      </c>
      <c r="F65" s="18" t="s">
        <v>27</v>
      </c>
      <c r="G65" s="16">
        <v>2045</v>
      </c>
      <c r="H65" s="17" t="s">
        <v>26</v>
      </c>
      <c r="I65" s="16"/>
      <c r="J65" s="22">
        <v>1E-3</v>
      </c>
      <c r="K65" s="16"/>
      <c r="L65" s="16" t="s">
        <v>37</v>
      </c>
      <c r="M65" s="16"/>
      <c r="N65" s="16"/>
      <c r="O65" s="16"/>
      <c r="P65" s="16"/>
      <c r="Q65" s="16" t="str">
        <v>AVG</v>
      </c>
    </row>
    <row r="66" spans="4:21" s="9" customFormat="1" x14ac:dyDescent="0.25">
      <c r="E66" s="9" t="s">
        <v>31</v>
      </c>
      <c r="F66" s="36" t="s">
        <v>27</v>
      </c>
      <c r="G66" s="9">
        <v>2050</v>
      </c>
      <c r="H66" s="37" t="s">
        <v>26</v>
      </c>
      <c r="J66" s="28" cm="1">
        <f t="array" ref="J66:J72">+IF(G66&lt;$P$5,$G$6:$G$12,$I$6:$I$12)</f>
        <v>0.29846</v>
      </c>
      <c r="L66" s="9" t="s">
        <v>37</v>
      </c>
      <c r="Q66" s="9" t="str" cm="1">
        <f t="array" ref="Q66:Q72">+$E$6:$E$12</f>
        <v>GSL</v>
      </c>
      <c r="U66" s="9">
        <f>+SUM(J66:J71)</f>
        <v>0.93309383319165962</v>
      </c>
    </row>
    <row r="67" spans="4:21" x14ac:dyDescent="0.25">
      <c r="E67" t="s">
        <v>31</v>
      </c>
      <c r="F67" s="19" t="s">
        <v>27</v>
      </c>
      <c r="G67">
        <v>2050</v>
      </c>
      <c r="H67" s="12" t="s">
        <v>26</v>
      </c>
      <c r="J67" s="26">
        <v>0.32905645282264107</v>
      </c>
      <c r="L67" t="s">
        <v>37</v>
      </c>
      <c r="Q67" t="str">
        <v>DSL</v>
      </c>
    </row>
    <row r="68" spans="4:21" x14ac:dyDescent="0.25">
      <c r="E68" t="s">
        <v>31</v>
      </c>
      <c r="F68" s="19" t="s">
        <v>27</v>
      </c>
      <c r="G68">
        <v>2050</v>
      </c>
      <c r="H68" s="12" t="s">
        <v>26</v>
      </c>
      <c r="J68" s="26">
        <v>7.9603980199009952E-2</v>
      </c>
      <c r="L68" t="s">
        <v>37</v>
      </c>
      <c r="Q68" t="str">
        <v>KER</v>
      </c>
    </row>
    <row r="69" spans="4:21" x14ac:dyDescent="0.25">
      <c r="E69" t="s">
        <v>31</v>
      </c>
      <c r="F69" s="19" t="s">
        <v>27</v>
      </c>
      <c r="G69">
        <v>2050</v>
      </c>
      <c r="H69" s="12" t="s">
        <v>26</v>
      </c>
      <c r="J69" s="26">
        <v>2.6001300065003247E-2</v>
      </c>
      <c r="L69" t="s">
        <v>37</v>
      </c>
      <c r="Q69" t="str">
        <v>LPG</v>
      </c>
    </row>
    <row r="70" spans="4:21" x14ac:dyDescent="0.25">
      <c r="E70" t="s">
        <v>31</v>
      </c>
      <c r="F70" s="19" t="s">
        <v>27</v>
      </c>
      <c r="G70">
        <v>2050</v>
      </c>
      <c r="H70" s="12" t="s">
        <v>26</v>
      </c>
      <c r="J70" s="26">
        <v>0.15797</v>
      </c>
      <c r="L70" t="s">
        <v>37</v>
      </c>
      <c r="Q70" t="str">
        <v>HFO</v>
      </c>
    </row>
    <row r="71" spans="4:21" x14ac:dyDescent="0.25">
      <c r="E71" t="s">
        <v>31</v>
      </c>
      <c r="F71" s="19" t="s">
        <v>27</v>
      </c>
      <c r="G71">
        <v>2050</v>
      </c>
      <c r="H71" s="12" t="s">
        <v>26</v>
      </c>
      <c r="J71" s="26">
        <v>4.2002100105005248E-2</v>
      </c>
      <c r="L71" t="s">
        <v>37</v>
      </c>
      <c r="Q71" t="str">
        <v>RFG2</v>
      </c>
    </row>
    <row r="72" spans="4:21" x14ac:dyDescent="0.25">
      <c r="E72" t="s">
        <v>31</v>
      </c>
      <c r="F72" t="s">
        <v>27</v>
      </c>
      <c r="G72">
        <v>2050</v>
      </c>
      <c r="H72" s="12" t="s">
        <v>26</v>
      </c>
      <c r="J72" s="26">
        <v>1E-3</v>
      </c>
      <c r="L72" t="s">
        <v>37</v>
      </c>
      <c r="Q72" t="str">
        <v>AVG</v>
      </c>
    </row>
  </sheetData>
  <mergeCells count="1">
    <mergeCell ref="I4:J4"/>
  </mergeCells>
  <conditionalFormatting sqref="Z31:AA37">
    <cfRule type="duplicateValues" dxfId="1" priority="2"/>
  </conditionalFormatting>
  <conditionalFormatting sqref="Z43:AA4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BCB6-349E-4DEA-8EC5-95AC3FC7BB1A}">
  <sheetPr>
    <tabColor rgb="FFFF0000"/>
  </sheetPr>
  <dimension ref="D4:AJ72"/>
  <sheetViews>
    <sheetView showGridLines="0" workbookViewId="0">
      <selection activeCell="G13" sqref="G13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  <col min="17" max="17" width="20.28515625" bestFit="1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2020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0.30324643384161337</v>
      </c>
      <c r="G6" s="26">
        <v>0</v>
      </c>
      <c r="I6" s="30">
        <v>0.29846</v>
      </c>
      <c r="J6" s="26">
        <f>+K6</f>
        <v>0.32140607030351515</v>
      </c>
      <c r="K6" s="31">
        <f>+L6/$L$13</f>
        <v>0.32140607030351515</v>
      </c>
      <c r="L6" s="33">
        <v>0.32139000000000001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0.3792424987702902</v>
      </c>
      <c r="G7" s="26">
        <v>0</v>
      </c>
      <c r="I7" s="30">
        <f>+K7</f>
        <v>0.32905645282264107</v>
      </c>
      <c r="J7" s="30">
        <v>0.34239999999999998</v>
      </c>
      <c r="K7" s="31">
        <f>+L7/$L$13</f>
        <v>0.32905645282264107</v>
      </c>
      <c r="L7" s="33">
        <v>0.32904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8.8047220855878017E-2</v>
      </c>
      <c r="G8" s="26">
        <v>0</v>
      </c>
      <c r="I8" s="30">
        <f>+K8</f>
        <v>7.9603980199009952E-2</v>
      </c>
      <c r="J8" s="30">
        <v>8.0479999999999996E-2</v>
      </c>
      <c r="K8" s="31">
        <f>+L8/$L$13</f>
        <v>7.9603980199009952E-2</v>
      </c>
      <c r="L8" s="33">
        <v>7.9600000000000004E-2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0</v>
      </c>
      <c r="G9" s="26">
        <v>0</v>
      </c>
      <c r="I9" s="30">
        <f>+K9</f>
        <v>2.6001300065003247E-2</v>
      </c>
      <c r="J9" s="30">
        <v>6.9000000000000006E-2</v>
      </c>
      <c r="K9" s="31">
        <f t="shared" ref="K9:K12" si="0">+L9/$L$13</f>
        <v>2.6001300065003247E-2</v>
      </c>
      <c r="L9" s="33">
        <v>2.5999999999999999E-2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0.19367929168716183</v>
      </c>
      <c r="G10" s="26">
        <v>0</v>
      </c>
      <c r="I10" s="30">
        <v>0.15797</v>
      </c>
      <c r="J10" s="30">
        <f>+K10</f>
        <v>0.20093004650232507</v>
      </c>
      <c r="K10" s="31">
        <f t="shared" si="0"/>
        <v>0.20093004650232507</v>
      </c>
      <c r="L10" s="33">
        <v>0.20091999999999999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39</v>
      </c>
      <c r="F11" s="11">
        <v>3.578455484505657E-2</v>
      </c>
      <c r="G11" s="26">
        <v>0</v>
      </c>
      <c r="I11" s="30">
        <f>+K11</f>
        <v>4.2002100105005248E-2</v>
      </c>
      <c r="J11" s="30">
        <v>5.0700000000000002E-2</v>
      </c>
      <c r="K11" s="31">
        <f t="shared" si="0"/>
        <v>4.2002100105005248E-2</v>
      </c>
      <c r="L11" s="33">
        <v>4.2000000000000003E-2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D12" s="9"/>
      <c r="E12" s="9" t="s">
        <v>38</v>
      </c>
      <c r="F12" s="11">
        <v>0</v>
      </c>
      <c r="G12" s="26">
        <v>0</v>
      </c>
      <c r="I12" s="30">
        <v>1E-3</v>
      </c>
      <c r="J12" s="30">
        <v>1E-3</v>
      </c>
      <c r="K12" s="31">
        <f t="shared" si="0"/>
        <v>1.0000500025001248E-3</v>
      </c>
      <c r="L12" s="33">
        <v>1E-3</v>
      </c>
    </row>
    <row r="13" spans="4:36" x14ac:dyDescent="0.25">
      <c r="F13" s="10">
        <f>+SUM(F6:F11)</f>
        <v>1</v>
      </c>
      <c r="I13" s="35">
        <f>+SUM(I6:I12)</f>
        <v>0.93409383319165962</v>
      </c>
      <c r="J13" s="27">
        <f t="shared" ref="J13" si="1">+SUM(J6:J11)</f>
        <v>1.0649161168058403</v>
      </c>
      <c r="K13" s="34">
        <f>+SUM(K6:K12)</f>
        <v>0.99999999999999989</v>
      </c>
      <c r="L13" s="33">
        <f>+SUM(L6:L12)</f>
        <v>0.99995000000000012</v>
      </c>
      <c r="Y13" t="s">
        <v>35</v>
      </c>
      <c r="Z13" t="s">
        <v>24</v>
      </c>
      <c r="AA13">
        <v>11.6330673343898</v>
      </c>
      <c r="AB13">
        <v>2.9518803548388002</v>
      </c>
      <c r="AC13">
        <v>2.9518803548388002</v>
      </c>
      <c r="AD13">
        <v>2.9518803548388002</v>
      </c>
      <c r="AE13">
        <v>2.9518803548388002</v>
      </c>
      <c r="AF13">
        <v>2.9518803548388002</v>
      </c>
      <c r="AG13">
        <v>2.9518803548388002</v>
      </c>
      <c r="AH13">
        <v>2.9518803548388002</v>
      </c>
      <c r="AI13">
        <v>2.9518803548388002</v>
      </c>
      <c r="AJ13">
        <v>2.9518803548388002</v>
      </c>
    </row>
    <row r="14" spans="4:36" x14ac:dyDescent="0.25">
      <c r="AA14" s="29">
        <f>+SUM(AA7:AA13)</f>
        <v>305.18849488368335</v>
      </c>
      <c r="AB14" s="29">
        <f t="shared" ref="AB14:AJ14" si="2">+SUM(AB7:AB13)</f>
        <v>324.87807519875884</v>
      </c>
      <c r="AC14" s="29">
        <f t="shared" si="2"/>
        <v>324.87807519875884</v>
      </c>
      <c r="AD14" s="29">
        <f t="shared" si="2"/>
        <v>324.87807519875884</v>
      </c>
      <c r="AE14" s="29">
        <f t="shared" si="2"/>
        <v>324.87807519875884</v>
      </c>
      <c r="AF14" s="29">
        <f t="shared" si="2"/>
        <v>324.87807519875884</v>
      </c>
      <c r="AG14" s="29">
        <f t="shared" si="2"/>
        <v>324.87807519875884</v>
      </c>
      <c r="AH14" s="29">
        <f t="shared" si="2"/>
        <v>324.87807519875884</v>
      </c>
      <c r="AI14" s="29">
        <f t="shared" si="2"/>
        <v>324.87807519875884</v>
      </c>
      <c r="AJ14" s="29">
        <f t="shared" si="2"/>
        <v>324.87807519875884</v>
      </c>
    </row>
    <row r="15" spans="4:36" x14ac:dyDescent="0.25">
      <c r="H15" s="1" t="s">
        <v>0</v>
      </c>
    </row>
    <row r="16" spans="4:36" x14ac:dyDescent="0.25">
      <c r="D16" s="13" t="s">
        <v>1</v>
      </c>
      <c r="E16" s="13" t="s">
        <v>2</v>
      </c>
      <c r="F16" s="13" t="s">
        <v>3</v>
      </c>
      <c r="G16" s="13" t="s">
        <v>4</v>
      </c>
      <c r="H16" s="13" t="s">
        <v>5</v>
      </c>
      <c r="I16" s="14" t="s">
        <v>6</v>
      </c>
      <c r="J16" s="14" t="s">
        <v>7</v>
      </c>
      <c r="K16" s="15" t="s">
        <v>8</v>
      </c>
      <c r="L16" s="15" t="s">
        <v>9</v>
      </c>
      <c r="M16" s="15" t="s">
        <v>10</v>
      </c>
      <c r="N16" s="15" t="s">
        <v>11</v>
      </c>
      <c r="O16" s="15" t="s">
        <v>12</v>
      </c>
      <c r="P16" s="15" t="s">
        <v>13</v>
      </c>
      <c r="Q16" s="15" t="s">
        <v>14</v>
      </c>
      <c r="R16" s="15" t="s">
        <v>15</v>
      </c>
      <c r="AA16">
        <v>2019</v>
      </c>
      <c r="AB16">
        <v>2020</v>
      </c>
      <c r="AC16">
        <v>2023</v>
      </c>
      <c r="AD16">
        <v>2025</v>
      </c>
      <c r="AE16">
        <v>2027</v>
      </c>
      <c r="AF16">
        <v>2030</v>
      </c>
      <c r="AG16">
        <v>2033</v>
      </c>
      <c r="AH16">
        <v>2035</v>
      </c>
      <c r="AI16">
        <v>2037</v>
      </c>
      <c r="AJ16">
        <v>2040</v>
      </c>
    </row>
    <row r="17" spans="4:36" x14ac:dyDescent="0.25">
      <c r="D17" s="16"/>
      <c r="E17" s="16" t="s">
        <v>18</v>
      </c>
      <c r="F17" s="18" t="s">
        <v>27</v>
      </c>
      <c r="G17" s="16">
        <v>2019</v>
      </c>
      <c r="H17" s="17" t="s">
        <v>26</v>
      </c>
      <c r="I17" s="16"/>
      <c r="J17" s="22" cm="1">
        <f t="array" ref="J17:J23">+IF(G17&lt;$P$5,$F$6:$F$12,$J$6:$J$12)</f>
        <v>0.30324643384161337</v>
      </c>
      <c r="K17" s="16"/>
      <c r="L17" s="16" t="s">
        <v>37</v>
      </c>
      <c r="M17" s="16"/>
      <c r="N17" s="16"/>
      <c r="O17" s="16"/>
      <c r="P17" s="16"/>
      <c r="Q17" s="16" t="str" cm="1">
        <f t="array" ref="Q17:Q23">+$E$6:$E$12</f>
        <v>GSL</v>
      </c>
      <c r="U17">
        <f>+SUM(J17:J22)</f>
        <v>1</v>
      </c>
      <c r="Z17" t="s">
        <v>20</v>
      </c>
      <c r="AA17" s="26">
        <f>+AA7/AA$14</f>
        <v>0.6</v>
      </c>
      <c r="AB17" s="26">
        <f t="shared" ref="AB17:AJ17" si="3">+AB7/AB$14</f>
        <v>0.55200000000000038</v>
      </c>
      <c r="AC17" s="26">
        <f t="shared" si="3"/>
        <v>0.55200000000000038</v>
      </c>
      <c r="AD17" s="26">
        <f t="shared" si="3"/>
        <v>0.55200000000000038</v>
      </c>
      <c r="AE17" s="26">
        <f t="shared" si="3"/>
        <v>0.55200000000000038</v>
      </c>
      <c r="AF17" s="26">
        <f t="shared" si="3"/>
        <v>0.55200000000000038</v>
      </c>
      <c r="AG17" s="26">
        <f t="shared" si="3"/>
        <v>0.55200000000000038</v>
      </c>
      <c r="AH17" s="26">
        <f t="shared" si="3"/>
        <v>0.55200000000000038</v>
      </c>
      <c r="AI17" s="26">
        <f t="shared" si="3"/>
        <v>0.55200000000000038</v>
      </c>
      <c r="AJ17" s="26">
        <f t="shared" si="3"/>
        <v>0.55200000000000038</v>
      </c>
    </row>
    <row r="18" spans="4:36" x14ac:dyDescent="0.25">
      <c r="D18" s="16"/>
      <c r="E18" s="16" t="s">
        <v>18</v>
      </c>
      <c r="F18" s="18" t="s">
        <v>27</v>
      </c>
      <c r="G18" s="16">
        <v>2019</v>
      </c>
      <c r="H18" s="17" t="s">
        <v>26</v>
      </c>
      <c r="I18" s="16"/>
      <c r="J18" s="22">
        <v>0.3792424987702902</v>
      </c>
      <c r="K18" s="16"/>
      <c r="L18" s="16" t="s">
        <v>37</v>
      </c>
      <c r="M18" s="16"/>
      <c r="N18" s="16"/>
      <c r="O18" s="16"/>
      <c r="P18" s="16"/>
      <c r="Q18" s="16" t="str">
        <v>DSL</v>
      </c>
      <c r="Z18" t="s">
        <v>19</v>
      </c>
      <c r="AA18" s="26">
        <f>+AA8/AA$14</f>
        <v>0.26682352941176479</v>
      </c>
      <c r="AB18" s="26">
        <f t="shared" ref="AB18:AJ18" si="4">+AB8/AB$14</f>
        <v>0.39869999999999955</v>
      </c>
      <c r="AC18" s="26">
        <f t="shared" si="4"/>
        <v>0.39869999999999955</v>
      </c>
      <c r="AD18" s="26">
        <f t="shared" si="4"/>
        <v>0.39869999999999955</v>
      </c>
      <c r="AE18" s="26">
        <f t="shared" si="4"/>
        <v>0.39869999999999955</v>
      </c>
      <c r="AF18" s="26">
        <f t="shared" si="4"/>
        <v>0.39869999999999955</v>
      </c>
      <c r="AG18" s="26">
        <f t="shared" si="4"/>
        <v>0.39869999999999955</v>
      </c>
      <c r="AH18" s="26">
        <f t="shared" si="4"/>
        <v>0.39869999999999955</v>
      </c>
      <c r="AI18" s="26">
        <f t="shared" si="4"/>
        <v>0.39869999999999955</v>
      </c>
      <c r="AJ18" s="26">
        <f t="shared" si="4"/>
        <v>0.39869999999999955</v>
      </c>
    </row>
    <row r="19" spans="4:36" x14ac:dyDescent="0.25">
      <c r="D19" s="16"/>
      <c r="E19" s="16" t="s">
        <v>18</v>
      </c>
      <c r="F19" s="18" t="s">
        <v>27</v>
      </c>
      <c r="G19" s="16">
        <v>2019</v>
      </c>
      <c r="H19" s="17" t="s">
        <v>26</v>
      </c>
      <c r="I19" s="16"/>
      <c r="J19" s="22">
        <v>8.8047220855878017E-2</v>
      </c>
      <c r="K19" s="16"/>
      <c r="L19" s="16" t="s">
        <v>37</v>
      </c>
      <c r="M19" s="16"/>
      <c r="N19" s="16"/>
      <c r="O19" s="16"/>
      <c r="P19" s="16"/>
      <c r="Q19" s="16" t="str">
        <v>KER</v>
      </c>
      <c r="Z19" t="s">
        <v>23</v>
      </c>
      <c r="AA19" s="26">
        <f>+AA9/AA$14</f>
        <v>1.1294117647058793E-2</v>
      </c>
      <c r="AB19" s="26">
        <f t="shared" ref="AB19:AJ19" si="5">+AB9/AB$14</f>
        <v>0</v>
      </c>
      <c r="AC19" s="26">
        <f t="shared" si="5"/>
        <v>0</v>
      </c>
      <c r="AD19" s="26">
        <f t="shared" si="5"/>
        <v>0</v>
      </c>
      <c r="AE19" s="26">
        <f t="shared" si="5"/>
        <v>0</v>
      </c>
      <c r="AF19" s="26">
        <f t="shared" si="5"/>
        <v>0</v>
      </c>
      <c r="AG19" s="26">
        <f t="shared" si="5"/>
        <v>0</v>
      </c>
      <c r="AH19" s="26">
        <f t="shared" si="5"/>
        <v>0</v>
      </c>
      <c r="AI19" s="26">
        <f t="shared" si="5"/>
        <v>0</v>
      </c>
      <c r="AJ19" s="26">
        <f t="shared" si="5"/>
        <v>0</v>
      </c>
    </row>
    <row r="20" spans="4:36" x14ac:dyDescent="0.25">
      <c r="D20" s="16"/>
      <c r="E20" s="16" t="s">
        <v>18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37</v>
      </c>
      <c r="M20" s="16"/>
      <c r="N20" s="16"/>
      <c r="O20" s="16"/>
      <c r="P20" s="16"/>
      <c r="Q20" s="16" t="str">
        <v>LPG</v>
      </c>
      <c r="Z20" t="s">
        <v>21</v>
      </c>
      <c r="AA20" s="26">
        <f>+AA10/AA$14</f>
        <v>6.2588235294117681E-2</v>
      </c>
      <c r="AB20" s="26">
        <f t="shared" ref="AB20:AJ20" si="6">+AB10/AB$14</f>
        <v>2.2213882529521618E-2</v>
      </c>
      <c r="AC20" s="26">
        <f t="shared" si="6"/>
        <v>2.2213882529521618E-2</v>
      </c>
      <c r="AD20" s="26">
        <f t="shared" si="6"/>
        <v>2.2213882529521618E-2</v>
      </c>
      <c r="AE20" s="26">
        <f t="shared" si="6"/>
        <v>2.2213882529521618E-2</v>
      </c>
      <c r="AF20" s="26">
        <f t="shared" si="6"/>
        <v>2.2213882529521618E-2</v>
      </c>
      <c r="AG20" s="26">
        <f t="shared" si="6"/>
        <v>2.2213882529521618E-2</v>
      </c>
      <c r="AH20" s="26">
        <f t="shared" si="6"/>
        <v>2.2213882529521618E-2</v>
      </c>
      <c r="AI20" s="26">
        <f t="shared" si="6"/>
        <v>2.2213882529521618E-2</v>
      </c>
      <c r="AJ20" s="26">
        <f t="shared" si="6"/>
        <v>2.2213882529521618E-2</v>
      </c>
    </row>
    <row r="21" spans="4:36" x14ac:dyDescent="0.25">
      <c r="D21" s="16"/>
      <c r="E21" s="16" t="s">
        <v>18</v>
      </c>
      <c r="F21" s="18" t="s">
        <v>27</v>
      </c>
      <c r="G21" s="16">
        <v>2019</v>
      </c>
      <c r="H21" s="17" t="s">
        <v>26</v>
      </c>
      <c r="I21" s="16"/>
      <c r="J21" s="22">
        <v>0.19367929168716183</v>
      </c>
      <c r="K21" s="16"/>
      <c r="L21" s="16" t="s">
        <v>37</v>
      </c>
      <c r="M21" s="16"/>
      <c r="N21" s="16"/>
      <c r="O21" s="16"/>
      <c r="P21" s="16"/>
      <c r="Q21" s="16" t="str">
        <v>HFO</v>
      </c>
      <c r="Z21" t="s">
        <v>22</v>
      </c>
      <c r="AA21" s="26">
        <f>+AA11/AA$14</f>
        <v>2.1176470588235265E-2</v>
      </c>
      <c r="AB21" s="26">
        <f t="shared" ref="AB21:AJ21" si="7">+AB11/AB$14</f>
        <v>1.8000000000000002E-2</v>
      </c>
      <c r="AC21" s="26">
        <f t="shared" si="7"/>
        <v>1.8000000000000002E-2</v>
      </c>
      <c r="AD21" s="26">
        <f t="shared" si="7"/>
        <v>1.8000000000000002E-2</v>
      </c>
      <c r="AE21" s="26">
        <f t="shared" si="7"/>
        <v>1.8000000000000002E-2</v>
      </c>
      <c r="AF21" s="26">
        <f t="shared" si="7"/>
        <v>1.8000000000000002E-2</v>
      </c>
      <c r="AG21" s="26">
        <f t="shared" si="7"/>
        <v>1.8000000000000002E-2</v>
      </c>
      <c r="AH21" s="26">
        <f t="shared" si="7"/>
        <v>1.8000000000000002E-2</v>
      </c>
      <c r="AI21" s="26">
        <f t="shared" si="7"/>
        <v>1.8000000000000002E-2</v>
      </c>
      <c r="AJ21" s="26">
        <f t="shared" si="7"/>
        <v>1.8000000000000002E-2</v>
      </c>
    </row>
    <row r="22" spans="4:36" x14ac:dyDescent="0.25">
      <c r="D22" s="16"/>
      <c r="E22" s="16" t="s">
        <v>18</v>
      </c>
      <c r="F22" s="18" t="s">
        <v>27</v>
      </c>
      <c r="G22" s="16">
        <v>2019</v>
      </c>
      <c r="H22" s="17" t="s">
        <v>26</v>
      </c>
      <c r="I22" s="16"/>
      <c r="J22" s="22">
        <v>3.578455484505657E-2</v>
      </c>
      <c r="K22" s="16"/>
      <c r="L22" s="16" t="s">
        <v>37</v>
      </c>
      <c r="M22" s="16"/>
      <c r="N22" s="16"/>
      <c r="O22" s="16"/>
      <c r="P22" s="16"/>
      <c r="Q22" s="16" t="str">
        <v>RFG2</v>
      </c>
      <c r="Z22" t="s">
        <v>24</v>
      </c>
      <c r="AA22" s="26">
        <f t="shared" ref="AA22:AJ22" si="8">+AA13/AA$14</f>
        <v>3.8117647058823492E-2</v>
      </c>
      <c r="AB22" s="26">
        <f t="shared" si="8"/>
        <v>9.0861174704782843E-3</v>
      </c>
      <c r="AC22" s="26">
        <f t="shared" si="8"/>
        <v>9.0861174704782843E-3</v>
      </c>
      <c r="AD22" s="26">
        <f t="shared" si="8"/>
        <v>9.0861174704782843E-3</v>
      </c>
      <c r="AE22" s="26">
        <f t="shared" si="8"/>
        <v>9.0861174704782843E-3</v>
      </c>
      <c r="AF22" s="26">
        <f t="shared" si="8"/>
        <v>9.0861174704782843E-3</v>
      </c>
      <c r="AG22" s="26">
        <f t="shared" si="8"/>
        <v>9.0861174704782843E-3</v>
      </c>
      <c r="AH22" s="26">
        <f t="shared" si="8"/>
        <v>9.0861174704782843E-3</v>
      </c>
      <c r="AI22" s="26">
        <f t="shared" si="8"/>
        <v>9.0861174704782843E-3</v>
      </c>
      <c r="AJ22" s="26">
        <f t="shared" si="8"/>
        <v>9.0861174704782843E-3</v>
      </c>
    </row>
    <row r="23" spans="4:36" x14ac:dyDescent="0.25">
      <c r="D23" s="16"/>
      <c r="E23" s="16" t="s">
        <v>18</v>
      </c>
      <c r="F23" s="18" t="s">
        <v>27</v>
      </c>
      <c r="G23" s="16">
        <v>2019</v>
      </c>
      <c r="H23" s="17" t="s">
        <v>26</v>
      </c>
      <c r="I23" s="16"/>
      <c r="J23" s="22">
        <v>0</v>
      </c>
      <c r="K23" s="16"/>
      <c r="L23" s="16" t="s">
        <v>37</v>
      </c>
      <c r="M23" s="16"/>
      <c r="N23" s="16"/>
      <c r="O23" s="16"/>
      <c r="P23" s="16"/>
      <c r="Q23" s="16" t="str">
        <v>AVG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4:36" s="9" customFormat="1" x14ac:dyDescent="0.25">
      <c r="E24" s="9" t="s">
        <v>18</v>
      </c>
      <c r="F24" s="36" t="s">
        <v>27</v>
      </c>
      <c r="G24" s="9">
        <v>2020</v>
      </c>
      <c r="H24" s="37" t="s">
        <v>26</v>
      </c>
      <c r="J24" s="28" cm="1">
        <f t="array" ref="J24:J30">+IF(G24&lt;$P$5,$F$6:$F$12,$J$6:$J$12)</f>
        <v>0.32140607030351515</v>
      </c>
      <c r="L24" s="9" t="s">
        <v>37</v>
      </c>
      <c r="Q24" s="9" t="str" cm="1">
        <f t="array" ref="Q24:Q30">+$E$6:$E$12</f>
        <v>GSL</v>
      </c>
      <c r="U24" s="28">
        <f>+SUM(J24:J29)</f>
        <v>1.0649161168058403</v>
      </c>
      <c r="AA24" s="28">
        <f t="shared" ref="AA24:AJ24" si="9">+AA14/AA$14</f>
        <v>1</v>
      </c>
      <c r="AB24" s="28">
        <f t="shared" si="9"/>
        <v>1</v>
      </c>
      <c r="AC24" s="28">
        <f t="shared" si="9"/>
        <v>1</v>
      </c>
      <c r="AD24" s="28">
        <f t="shared" si="9"/>
        <v>1</v>
      </c>
      <c r="AE24" s="28">
        <f t="shared" si="9"/>
        <v>1</v>
      </c>
      <c r="AF24" s="28">
        <f t="shared" si="9"/>
        <v>1</v>
      </c>
      <c r="AG24" s="28">
        <f t="shared" si="9"/>
        <v>1</v>
      </c>
      <c r="AH24" s="28">
        <f t="shared" si="9"/>
        <v>1</v>
      </c>
      <c r="AI24" s="28">
        <f t="shared" si="9"/>
        <v>1</v>
      </c>
      <c r="AJ24" s="28">
        <f t="shared" si="9"/>
        <v>1</v>
      </c>
    </row>
    <row r="25" spans="4:36" x14ac:dyDescent="0.25">
      <c r="E25" t="s">
        <v>18</v>
      </c>
      <c r="F25" s="19" t="s">
        <v>27</v>
      </c>
      <c r="G25">
        <v>2020</v>
      </c>
      <c r="H25" s="12" t="s">
        <v>26</v>
      </c>
      <c r="J25" s="26">
        <v>0.34239999999999998</v>
      </c>
      <c r="L25" t="s">
        <v>37</v>
      </c>
      <c r="Q25" t="str">
        <v>DSL</v>
      </c>
    </row>
    <row r="26" spans="4:36" x14ac:dyDescent="0.25">
      <c r="E26" t="s">
        <v>18</v>
      </c>
      <c r="F26" s="19" t="s">
        <v>27</v>
      </c>
      <c r="G26">
        <v>2020</v>
      </c>
      <c r="H26" s="12" t="s">
        <v>26</v>
      </c>
      <c r="J26" s="26">
        <v>8.0479999999999996E-2</v>
      </c>
      <c r="L26" t="s">
        <v>37</v>
      </c>
      <c r="Q26" t="str">
        <v>KER</v>
      </c>
    </row>
    <row r="27" spans="4:36" x14ac:dyDescent="0.25">
      <c r="E27" t="s">
        <v>18</v>
      </c>
      <c r="F27" s="19" t="s">
        <v>27</v>
      </c>
      <c r="G27">
        <v>2020</v>
      </c>
      <c r="H27" s="12" t="s">
        <v>26</v>
      </c>
      <c r="J27" s="26">
        <v>6.9000000000000006E-2</v>
      </c>
      <c r="L27" t="s">
        <v>37</v>
      </c>
      <c r="Q27" t="str">
        <v>LPG</v>
      </c>
    </row>
    <row r="28" spans="4:36" x14ac:dyDescent="0.25">
      <c r="E28" t="s">
        <v>18</v>
      </c>
      <c r="F28" s="19" t="s">
        <v>27</v>
      </c>
      <c r="G28">
        <v>2020</v>
      </c>
      <c r="H28" s="12" t="s">
        <v>26</v>
      </c>
      <c r="J28" s="26">
        <v>0.20093004650232507</v>
      </c>
      <c r="L28" t="s">
        <v>37</v>
      </c>
      <c r="Q28" t="str">
        <v>HFO</v>
      </c>
    </row>
    <row r="29" spans="4:36" x14ac:dyDescent="0.25">
      <c r="E29" t="s">
        <v>18</v>
      </c>
      <c r="F29" s="19" t="s">
        <v>27</v>
      </c>
      <c r="G29">
        <v>2020</v>
      </c>
      <c r="H29" s="12" t="s">
        <v>26</v>
      </c>
      <c r="J29" s="26">
        <v>5.0700000000000002E-2</v>
      </c>
      <c r="L29" t="s">
        <v>37</v>
      </c>
      <c r="Q29" t="str">
        <v>RFG2</v>
      </c>
    </row>
    <row r="30" spans="4:36" x14ac:dyDescent="0.25">
      <c r="E30" t="s">
        <v>18</v>
      </c>
      <c r="F30" s="19" t="s">
        <v>27</v>
      </c>
      <c r="G30">
        <v>2020</v>
      </c>
      <c r="H30" s="12" t="s">
        <v>26</v>
      </c>
      <c r="J30" s="26">
        <v>1E-3</v>
      </c>
      <c r="L30" t="s">
        <v>37</v>
      </c>
      <c r="Q30" t="str">
        <v>AVG</v>
      </c>
    </row>
    <row r="31" spans="4:36" ht="14.25" customHeight="1" x14ac:dyDescent="0.25">
      <c r="D31" s="16"/>
      <c r="E31" s="16" t="s">
        <v>18</v>
      </c>
      <c r="F31" s="18" t="s">
        <v>27</v>
      </c>
      <c r="G31" s="16">
        <v>2025</v>
      </c>
      <c r="H31" s="17" t="s">
        <v>26</v>
      </c>
      <c r="I31" s="16"/>
      <c r="J31" s="22" cm="1">
        <f t="array" ref="J31:J37">+IF(G31&lt;$P$5,$F$6:$F$12,$J$6:$J$12)</f>
        <v>0.32140607030351515</v>
      </c>
      <c r="K31" s="16"/>
      <c r="L31" s="16" t="s">
        <v>37</v>
      </c>
      <c r="M31" s="16"/>
      <c r="N31" s="16"/>
      <c r="O31" s="16"/>
      <c r="P31" s="16"/>
      <c r="Q31" s="16" t="str" cm="1">
        <f t="array" ref="Q31:Q37">+$E$6:$E$12</f>
        <v>GSL</v>
      </c>
      <c r="U31">
        <f>+SUM(J31:J36)</f>
        <v>1.0649161168058403</v>
      </c>
    </row>
    <row r="32" spans="4:36" x14ac:dyDescent="0.25">
      <c r="D32" s="16"/>
      <c r="E32" s="16" t="s">
        <v>18</v>
      </c>
      <c r="F32" s="18" t="s">
        <v>27</v>
      </c>
      <c r="G32" s="16">
        <v>2025</v>
      </c>
      <c r="H32" s="17" t="s">
        <v>26</v>
      </c>
      <c r="I32" s="16"/>
      <c r="J32" s="22">
        <v>0.34239999999999998</v>
      </c>
      <c r="K32" s="16"/>
      <c r="L32" s="16" t="s">
        <v>37</v>
      </c>
      <c r="M32" s="16"/>
      <c r="N32" s="16"/>
      <c r="O32" s="16"/>
      <c r="P32" s="16"/>
      <c r="Q32" s="16" t="str">
        <v>DSL</v>
      </c>
    </row>
    <row r="33" spans="4:21" x14ac:dyDescent="0.25">
      <c r="D33" s="16"/>
      <c r="E33" s="16" t="s">
        <v>18</v>
      </c>
      <c r="F33" s="18" t="s">
        <v>27</v>
      </c>
      <c r="G33" s="16">
        <v>2025</v>
      </c>
      <c r="H33" s="17" t="s">
        <v>26</v>
      </c>
      <c r="I33" s="16"/>
      <c r="J33" s="22">
        <v>8.0479999999999996E-2</v>
      </c>
      <c r="K33" s="16"/>
      <c r="L33" s="16" t="s">
        <v>37</v>
      </c>
      <c r="M33" s="16"/>
      <c r="N33" s="16"/>
      <c r="O33" s="16"/>
      <c r="P33" s="16"/>
      <c r="Q33" s="16" t="str">
        <v>KER</v>
      </c>
    </row>
    <row r="34" spans="4:21" x14ac:dyDescent="0.25">
      <c r="D34" s="16"/>
      <c r="E34" s="16" t="s">
        <v>18</v>
      </c>
      <c r="F34" s="18" t="s">
        <v>27</v>
      </c>
      <c r="G34" s="16">
        <v>2025</v>
      </c>
      <c r="H34" s="17" t="s">
        <v>26</v>
      </c>
      <c r="I34" s="16"/>
      <c r="J34" s="22">
        <v>6.9000000000000006E-2</v>
      </c>
      <c r="K34" s="16"/>
      <c r="L34" s="16" t="s">
        <v>37</v>
      </c>
      <c r="M34" s="16"/>
      <c r="N34" s="16"/>
      <c r="O34" s="16"/>
      <c r="P34" s="16"/>
      <c r="Q34" s="16" t="str">
        <v>LPG</v>
      </c>
    </row>
    <row r="35" spans="4:21" x14ac:dyDescent="0.25">
      <c r="D35" s="16"/>
      <c r="E35" s="16" t="s">
        <v>18</v>
      </c>
      <c r="F35" s="18" t="s">
        <v>27</v>
      </c>
      <c r="G35" s="16">
        <v>2025</v>
      </c>
      <c r="H35" s="17" t="s">
        <v>26</v>
      </c>
      <c r="I35" s="16"/>
      <c r="J35" s="22">
        <v>0.20093004650232507</v>
      </c>
      <c r="K35" s="16"/>
      <c r="L35" s="16" t="s">
        <v>37</v>
      </c>
      <c r="M35" s="16"/>
      <c r="N35" s="16"/>
      <c r="O35" s="16"/>
      <c r="P35" s="16"/>
      <c r="Q35" s="16" t="str">
        <v>HFO</v>
      </c>
    </row>
    <row r="36" spans="4:21" x14ac:dyDescent="0.25">
      <c r="D36" s="16"/>
      <c r="E36" s="16" t="s">
        <v>18</v>
      </c>
      <c r="F36" s="18" t="s">
        <v>27</v>
      </c>
      <c r="G36" s="16">
        <v>2025</v>
      </c>
      <c r="H36" s="17" t="s">
        <v>26</v>
      </c>
      <c r="I36" s="16"/>
      <c r="J36" s="22">
        <v>5.0700000000000002E-2</v>
      </c>
      <c r="K36" s="16"/>
      <c r="L36" s="16" t="s">
        <v>37</v>
      </c>
      <c r="M36" s="16"/>
      <c r="N36" s="16"/>
      <c r="O36" s="16"/>
      <c r="P36" s="16"/>
      <c r="Q36" s="16" t="str">
        <v>RFG2</v>
      </c>
    </row>
    <row r="37" spans="4:21" x14ac:dyDescent="0.25">
      <c r="D37" s="16"/>
      <c r="E37" s="16" t="s">
        <v>18</v>
      </c>
      <c r="F37" s="18" t="s">
        <v>27</v>
      </c>
      <c r="G37" s="16">
        <v>2025</v>
      </c>
      <c r="H37" s="17" t="s">
        <v>26</v>
      </c>
      <c r="I37" s="16"/>
      <c r="J37" s="22">
        <v>1E-3</v>
      </c>
      <c r="K37" s="16"/>
      <c r="L37" s="16" t="s">
        <v>37</v>
      </c>
      <c r="M37" s="16"/>
      <c r="N37" s="16"/>
      <c r="O37" s="16"/>
      <c r="P37" s="16"/>
      <c r="Q37" s="16" t="str">
        <v>AVG</v>
      </c>
    </row>
    <row r="38" spans="4:21" s="9" customFormat="1" x14ac:dyDescent="0.25">
      <c r="E38" s="9" t="s">
        <v>18</v>
      </c>
      <c r="F38" s="36" t="s">
        <v>27</v>
      </c>
      <c r="G38" s="9">
        <v>2030</v>
      </c>
      <c r="H38" s="37" t="s">
        <v>26</v>
      </c>
      <c r="J38" s="28" cm="1">
        <f t="array" ref="J38:J44">+IF(G38&lt;$P$5,$F$6:$F$12,$J$6:$J$12)</f>
        <v>0.32140607030351515</v>
      </c>
      <c r="L38" s="9" t="s">
        <v>37</v>
      </c>
      <c r="Q38" s="9" t="str" cm="1">
        <f t="array" ref="Q38:Q44">+$E$6:$E$12</f>
        <v>GSL</v>
      </c>
      <c r="U38" s="9">
        <f>+SUM(J38:J43)</f>
        <v>1.0649161168058403</v>
      </c>
    </row>
    <row r="39" spans="4:21" x14ac:dyDescent="0.25">
      <c r="E39" t="s">
        <v>18</v>
      </c>
      <c r="F39" s="19" t="s">
        <v>27</v>
      </c>
      <c r="G39">
        <v>2030</v>
      </c>
      <c r="H39" s="12" t="s">
        <v>26</v>
      </c>
      <c r="J39" s="26">
        <v>0.34239999999999998</v>
      </c>
      <c r="L39" t="s">
        <v>37</v>
      </c>
      <c r="Q39" t="str">
        <v>DSL</v>
      </c>
    </row>
    <row r="40" spans="4:21" x14ac:dyDescent="0.25">
      <c r="E40" t="s">
        <v>18</v>
      </c>
      <c r="F40" s="19" t="s">
        <v>27</v>
      </c>
      <c r="G40">
        <v>2030</v>
      </c>
      <c r="H40" s="12" t="s">
        <v>26</v>
      </c>
      <c r="J40" s="26">
        <v>8.0479999999999996E-2</v>
      </c>
      <c r="L40" t="s">
        <v>37</v>
      </c>
      <c r="Q40" t="str">
        <v>KER</v>
      </c>
    </row>
    <row r="41" spans="4:21" x14ac:dyDescent="0.25">
      <c r="E41" t="s">
        <v>18</v>
      </c>
      <c r="F41" s="19" t="s">
        <v>27</v>
      </c>
      <c r="G41">
        <v>2030</v>
      </c>
      <c r="H41" s="12" t="s">
        <v>26</v>
      </c>
      <c r="J41" s="26">
        <v>6.9000000000000006E-2</v>
      </c>
      <c r="L41" t="s">
        <v>37</v>
      </c>
      <c r="Q41" t="str">
        <v>LPG</v>
      </c>
    </row>
    <row r="42" spans="4:21" x14ac:dyDescent="0.25">
      <c r="E42" t="s">
        <v>18</v>
      </c>
      <c r="F42" s="19" t="s">
        <v>27</v>
      </c>
      <c r="G42">
        <v>2030</v>
      </c>
      <c r="H42" s="12" t="s">
        <v>26</v>
      </c>
      <c r="J42" s="26">
        <v>0.20093004650232507</v>
      </c>
      <c r="L42" t="s">
        <v>37</v>
      </c>
      <c r="Q42" t="str">
        <v>HFO</v>
      </c>
    </row>
    <row r="43" spans="4:21" x14ac:dyDescent="0.25">
      <c r="E43" t="s">
        <v>18</v>
      </c>
      <c r="F43" s="19" t="s">
        <v>27</v>
      </c>
      <c r="G43">
        <v>2030</v>
      </c>
      <c r="H43" s="12" t="s">
        <v>26</v>
      </c>
      <c r="J43" s="26">
        <v>5.0700000000000002E-2</v>
      </c>
      <c r="L43" t="s">
        <v>37</v>
      </c>
      <c r="Q43" t="str">
        <v>RFG2</v>
      </c>
    </row>
    <row r="44" spans="4:21" x14ac:dyDescent="0.25">
      <c r="E44" t="s">
        <v>18</v>
      </c>
      <c r="F44" s="19" t="s">
        <v>27</v>
      </c>
      <c r="G44">
        <v>2030</v>
      </c>
      <c r="H44" s="12" t="s">
        <v>26</v>
      </c>
      <c r="J44" s="26">
        <v>1E-3</v>
      </c>
      <c r="L44" t="s">
        <v>37</v>
      </c>
      <c r="Q44" t="str">
        <v>AVG</v>
      </c>
    </row>
    <row r="45" spans="4:21" x14ac:dyDescent="0.25">
      <c r="D45" s="16"/>
      <c r="E45" s="16" t="s">
        <v>18</v>
      </c>
      <c r="F45" s="18" t="s">
        <v>27</v>
      </c>
      <c r="G45" s="16">
        <v>2035</v>
      </c>
      <c r="H45" s="17" t="s">
        <v>26</v>
      </c>
      <c r="I45" s="16"/>
      <c r="J45" s="22" cm="1">
        <f t="array" ref="J45:J51">+IF(G45&lt;$P$5,$F$6:$F$12,$J$6:$J$12)</f>
        <v>0.32140607030351515</v>
      </c>
      <c r="K45" s="16"/>
      <c r="L45" s="16" t="s">
        <v>37</v>
      </c>
      <c r="M45" s="16"/>
      <c r="N45" s="16"/>
      <c r="O45" s="16"/>
      <c r="P45" s="16"/>
      <c r="Q45" s="16" t="str" cm="1">
        <f t="array" ref="Q45:Q51">+$E$6:$E$12</f>
        <v>GSL</v>
      </c>
      <c r="U45">
        <f>+SUM(J45:J50)</f>
        <v>1.0649161168058403</v>
      </c>
    </row>
    <row r="46" spans="4:21" x14ac:dyDescent="0.25">
      <c r="D46" s="16"/>
      <c r="E46" s="16" t="s">
        <v>18</v>
      </c>
      <c r="F46" s="18" t="s">
        <v>27</v>
      </c>
      <c r="G46" s="16">
        <v>2035</v>
      </c>
      <c r="H46" s="17" t="s">
        <v>26</v>
      </c>
      <c r="I46" s="16"/>
      <c r="J46" s="22">
        <v>0.34239999999999998</v>
      </c>
      <c r="K46" s="16"/>
      <c r="L46" s="16" t="s">
        <v>37</v>
      </c>
      <c r="M46" s="16"/>
      <c r="N46" s="16"/>
      <c r="O46" s="16"/>
      <c r="P46" s="16"/>
      <c r="Q46" s="16" t="str">
        <v>DSL</v>
      </c>
    </row>
    <row r="47" spans="4:21" x14ac:dyDescent="0.25">
      <c r="D47" s="16"/>
      <c r="E47" s="16" t="s">
        <v>18</v>
      </c>
      <c r="F47" s="18" t="s">
        <v>27</v>
      </c>
      <c r="G47" s="16">
        <v>2035</v>
      </c>
      <c r="H47" s="17" t="s">
        <v>26</v>
      </c>
      <c r="I47" s="16"/>
      <c r="J47" s="22">
        <v>8.0479999999999996E-2</v>
      </c>
      <c r="K47" s="16"/>
      <c r="L47" s="16" t="s">
        <v>37</v>
      </c>
      <c r="M47" s="16"/>
      <c r="N47" s="16"/>
      <c r="O47" s="16"/>
      <c r="P47" s="16"/>
      <c r="Q47" s="16" t="str">
        <v>KER</v>
      </c>
    </row>
    <row r="48" spans="4:21" x14ac:dyDescent="0.25">
      <c r="D48" s="16"/>
      <c r="E48" s="16" t="s">
        <v>18</v>
      </c>
      <c r="F48" s="18" t="s">
        <v>27</v>
      </c>
      <c r="G48" s="16">
        <v>2035</v>
      </c>
      <c r="H48" s="17" t="s">
        <v>26</v>
      </c>
      <c r="I48" s="16"/>
      <c r="J48" s="22">
        <v>6.9000000000000006E-2</v>
      </c>
      <c r="K48" s="16"/>
      <c r="L48" s="16" t="s">
        <v>37</v>
      </c>
      <c r="M48" s="16"/>
      <c r="N48" s="16"/>
      <c r="O48" s="16"/>
      <c r="P48" s="16"/>
      <c r="Q48" s="16" t="str">
        <v>LPG</v>
      </c>
    </row>
    <row r="49" spans="4:21" x14ac:dyDescent="0.25">
      <c r="D49" s="16"/>
      <c r="E49" s="16" t="s">
        <v>18</v>
      </c>
      <c r="F49" s="18" t="s">
        <v>27</v>
      </c>
      <c r="G49" s="16">
        <v>2035</v>
      </c>
      <c r="H49" s="17" t="s">
        <v>26</v>
      </c>
      <c r="I49" s="16"/>
      <c r="J49" s="22">
        <v>0.20093004650232507</v>
      </c>
      <c r="K49" s="16"/>
      <c r="L49" s="16" t="s">
        <v>37</v>
      </c>
      <c r="M49" s="16"/>
      <c r="N49" s="16"/>
      <c r="O49" s="16"/>
      <c r="P49" s="16"/>
      <c r="Q49" s="16" t="str">
        <v>HFO</v>
      </c>
    </row>
    <row r="50" spans="4:21" x14ac:dyDescent="0.25">
      <c r="D50" s="16"/>
      <c r="E50" s="16" t="s">
        <v>18</v>
      </c>
      <c r="F50" s="18" t="s">
        <v>27</v>
      </c>
      <c r="G50" s="16">
        <v>2035</v>
      </c>
      <c r="H50" s="17" t="s">
        <v>26</v>
      </c>
      <c r="I50" s="16"/>
      <c r="J50" s="22">
        <v>5.0700000000000002E-2</v>
      </c>
      <c r="K50" s="16"/>
      <c r="L50" s="16" t="s">
        <v>37</v>
      </c>
      <c r="M50" s="16"/>
      <c r="N50" s="16"/>
      <c r="O50" s="16"/>
      <c r="P50" s="16"/>
      <c r="Q50" s="16" t="str">
        <v>RFG2</v>
      </c>
    </row>
    <row r="51" spans="4:21" x14ac:dyDescent="0.25">
      <c r="D51" s="16"/>
      <c r="E51" s="16" t="s">
        <v>18</v>
      </c>
      <c r="F51" s="18" t="s">
        <v>27</v>
      </c>
      <c r="G51" s="16">
        <v>2035</v>
      </c>
      <c r="H51" s="17" t="s">
        <v>26</v>
      </c>
      <c r="I51" s="16"/>
      <c r="J51" s="22">
        <v>1E-3</v>
      </c>
      <c r="K51" s="16"/>
      <c r="L51" s="16" t="s">
        <v>37</v>
      </c>
      <c r="M51" s="16"/>
      <c r="N51" s="16"/>
      <c r="O51" s="16"/>
      <c r="P51" s="16"/>
      <c r="Q51" s="16" t="str">
        <v>AVG</v>
      </c>
    </row>
    <row r="52" spans="4:21" s="9" customFormat="1" x14ac:dyDescent="0.25">
      <c r="E52" s="9" t="s">
        <v>18</v>
      </c>
      <c r="F52" s="36" t="s">
        <v>27</v>
      </c>
      <c r="G52" s="9">
        <v>2040</v>
      </c>
      <c r="H52" s="37" t="s">
        <v>26</v>
      </c>
      <c r="J52" s="28" cm="1">
        <f t="array" ref="J52:J58">+IF(G52&lt;$P$5,$F$6:$F$12,$J$6:$J$12)</f>
        <v>0.32140607030351515</v>
      </c>
      <c r="L52" s="9" t="s">
        <v>37</v>
      </c>
      <c r="Q52" s="9" t="str" cm="1">
        <f t="array" ref="Q52:Q58">+$E$6:$E$12</f>
        <v>GSL</v>
      </c>
      <c r="U52" s="9">
        <f>+SUM(J52:J57)</f>
        <v>1.0649161168058403</v>
      </c>
    </row>
    <row r="53" spans="4:21" x14ac:dyDescent="0.25">
      <c r="E53" t="s">
        <v>18</v>
      </c>
      <c r="F53" s="19" t="s">
        <v>27</v>
      </c>
      <c r="G53">
        <v>2040</v>
      </c>
      <c r="H53" s="12" t="s">
        <v>26</v>
      </c>
      <c r="J53" s="26">
        <v>0.34239999999999998</v>
      </c>
      <c r="L53" t="s">
        <v>37</v>
      </c>
      <c r="Q53" t="str">
        <v>DSL</v>
      </c>
    </row>
    <row r="54" spans="4:21" x14ac:dyDescent="0.25">
      <c r="E54" t="s">
        <v>18</v>
      </c>
      <c r="F54" s="19" t="s">
        <v>27</v>
      </c>
      <c r="G54">
        <v>2040</v>
      </c>
      <c r="H54" s="12" t="s">
        <v>26</v>
      </c>
      <c r="J54" s="26">
        <v>8.0479999999999996E-2</v>
      </c>
      <c r="L54" t="s">
        <v>37</v>
      </c>
      <c r="Q54" t="str">
        <v>KER</v>
      </c>
    </row>
    <row r="55" spans="4:21" x14ac:dyDescent="0.25">
      <c r="E55" t="s">
        <v>18</v>
      </c>
      <c r="F55" s="19" t="s">
        <v>27</v>
      </c>
      <c r="G55">
        <v>2040</v>
      </c>
      <c r="H55" s="12" t="s">
        <v>26</v>
      </c>
      <c r="J55" s="26">
        <v>6.9000000000000006E-2</v>
      </c>
      <c r="L55" t="s">
        <v>37</v>
      </c>
      <c r="Q55" t="str">
        <v>LPG</v>
      </c>
    </row>
    <row r="56" spans="4:21" x14ac:dyDescent="0.25">
      <c r="E56" t="s">
        <v>18</v>
      </c>
      <c r="F56" s="19" t="s">
        <v>27</v>
      </c>
      <c r="G56">
        <v>2040</v>
      </c>
      <c r="H56" s="12" t="s">
        <v>26</v>
      </c>
      <c r="J56" s="26">
        <v>0.20093004650232507</v>
      </c>
      <c r="L56" t="s">
        <v>37</v>
      </c>
      <c r="Q56" t="str">
        <v>HFO</v>
      </c>
    </row>
    <row r="57" spans="4:21" x14ac:dyDescent="0.25">
      <c r="E57" t="s">
        <v>18</v>
      </c>
      <c r="F57" s="19" t="s">
        <v>27</v>
      </c>
      <c r="G57">
        <v>2040</v>
      </c>
      <c r="H57" s="12" t="s">
        <v>26</v>
      </c>
      <c r="J57" s="26">
        <v>5.0700000000000002E-2</v>
      </c>
      <c r="L57" t="s">
        <v>37</v>
      </c>
      <c r="Q57" t="str">
        <v>RFG2</v>
      </c>
    </row>
    <row r="58" spans="4:21" x14ac:dyDescent="0.25">
      <c r="E58" t="s">
        <v>18</v>
      </c>
      <c r="F58" s="19" t="s">
        <v>27</v>
      </c>
      <c r="G58">
        <v>2040</v>
      </c>
      <c r="H58" s="12" t="s">
        <v>26</v>
      </c>
      <c r="J58" s="26">
        <v>1E-3</v>
      </c>
      <c r="L58" t="s">
        <v>37</v>
      </c>
      <c r="Q58" t="str">
        <v>AVG</v>
      </c>
    </row>
    <row r="59" spans="4:21" x14ac:dyDescent="0.25">
      <c r="D59" s="16"/>
      <c r="E59" s="16" t="s">
        <v>18</v>
      </c>
      <c r="F59" s="18" t="s">
        <v>27</v>
      </c>
      <c r="G59" s="16">
        <v>2045</v>
      </c>
      <c r="H59" s="17" t="s">
        <v>26</v>
      </c>
      <c r="I59" s="16"/>
      <c r="J59" s="22" cm="1">
        <f t="array" ref="J59:J65">+IF(G59&lt;$P$5,$F$6:$F$12,$J$6:$J$12)</f>
        <v>0.32140607030351515</v>
      </c>
      <c r="K59" s="16"/>
      <c r="L59" s="16" t="s">
        <v>37</v>
      </c>
      <c r="M59" s="16"/>
      <c r="N59" s="16"/>
      <c r="O59" s="16"/>
      <c r="P59" s="16"/>
      <c r="Q59" s="16" t="str" cm="1">
        <f t="array" ref="Q59:Q65">+$E$6:$E$12</f>
        <v>GSL</v>
      </c>
      <c r="U59">
        <f>+SUM(J59:J64)</f>
        <v>1.0649161168058403</v>
      </c>
    </row>
    <row r="60" spans="4:21" x14ac:dyDescent="0.25">
      <c r="D60" s="16"/>
      <c r="E60" s="16" t="s">
        <v>18</v>
      </c>
      <c r="F60" s="18" t="s">
        <v>27</v>
      </c>
      <c r="G60" s="16">
        <v>2045</v>
      </c>
      <c r="H60" s="17" t="s">
        <v>26</v>
      </c>
      <c r="I60" s="16"/>
      <c r="J60" s="22">
        <v>0.34239999999999998</v>
      </c>
      <c r="K60" s="16"/>
      <c r="L60" s="16" t="s">
        <v>37</v>
      </c>
      <c r="M60" s="16"/>
      <c r="N60" s="16"/>
      <c r="O60" s="16"/>
      <c r="P60" s="16"/>
      <c r="Q60" s="16" t="str">
        <v>DSL</v>
      </c>
    </row>
    <row r="61" spans="4:21" x14ac:dyDescent="0.25">
      <c r="D61" s="16"/>
      <c r="E61" s="16" t="s">
        <v>18</v>
      </c>
      <c r="F61" s="18" t="s">
        <v>27</v>
      </c>
      <c r="G61" s="16">
        <v>2045</v>
      </c>
      <c r="H61" s="17" t="s">
        <v>26</v>
      </c>
      <c r="I61" s="16"/>
      <c r="J61" s="22">
        <v>8.0479999999999996E-2</v>
      </c>
      <c r="K61" s="16"/>
      <c r="L61" s="16" t="s">
        <v>37</v>
      </c>
      <c r="M61" s="16"/>
      <c r="N61" s="16"/>
      <c r="O61" s="16"/>
      <c r="P61" s="16"/>
      <c r="Q61" s="16" t="str">
        <v>KER</v>
      </c>
    </row>
    <row r="62" spans="4:21" x14ac:dyDescent="0.25">
      <c r="D62" s="16"/>
      <c r="E62" s="16" t="s">
        <v>18</v>
      </c>
      <c r="F62" s="18" t="s">
        <v>27</v>
      </c>
      <c r="G62" s="16">
        <v>2045</v>
      </c>
      <c r="H62" s="17" t="s">
        <v>26</v>
      </c>
      <c r="I62" s="16"/>
      <c r="J62" s="22">
        <v>6.9000000000000006E-2</v>
      </c>
      <c r="K62" s="16"/>
      <c r="L62" s="16" t="s">
        <v>37</v>
      </c>
      <c r="M62" s="16"/>
      <c r="N62" s="16"/>
      <c r="O62" s="16"/>
      <c r="P62" s="16"/>
      <c r="Q62" s="16" t="str">
        <v>LPG</v>
      </c>
    </row>
    <row r="63" spans="4:21" x14ac:dyDescent="0.25">
      <c r="D63" s="16"/>
      <c r="E63" s="16" t="s">
        <v>18</v>
      </c>
      <c r="F63" s="18" t="s">
        <v>27</v>
      </c>
      <c r="G63" s="16">
        <v>2045</v>
      </c>
      <c r="H63" s="17" t="s">
        <v>26</v>
      </c>
      <c r="I63" s="16"/>
      <c r="J63" s="22">
        <v>0.20093004650232507</v>
      </c>
      <c r="K63" s="16"/>
      <c r="L63" s="16" t="s">
        <v>37</v>
      </c>
      <c r="M63" s="16"/>
      <c r="N63" s="16"/>
      <c r="O63" s="16"/>
      <c r="P63" s="16"/>
      <c r="Q63" s="16" t="str">
        <v>HFO</v>
      </c>
    </row>
    <row r="64" spans="4:21" x14ac:dyDescent="0.25">
      <c r="D64" s="16"/>
      <c r="E64" s="16" t="s">
        <v>18</v>
      </c>
      <c r="F64" s="18" t="s">
        <v>27</v>
      </c>
      <c r="G64" s="16">
        <v>2045</v>
      </c>
      <c r="H64" s="17" t="s">
        <v>26</v>
      </c>
      <c r="I64" s="16"/>
      <c r="J64" s="22">
        <v>5.0700000000000002E-2</v>
      </c>
      <c r="K64" s="16"/>
      <c r="L64" s="16" t="s">
        <v>37</v>
      </c>
      <c r="M64" s="16"/>
      <c r="N64" s="16"/>
      <c r="O64" s="16"/>
      <c r="P64" s="16"/>
      <c r="Q64" s="16" t="str">
        <v>RFG2</v>
      </c>
    </row>
    <row r="65" spans="4:21" x14ac:dyDescent="0.25">
      <c r="D65" s="16"/>
      <c r="E65" s="16" t="s">
        <v>18</v>
      </c>
      <c r="F65" s="18" t="s">
        <v>27</v>
      </c>
      <c r="G65" s="16">
        <v>2045</v>
      </c>
      <c r="H65" s="17" t="s">
        <v>26</v>
      </c>
      <c r="I65" s="16"/>
      <c r="J65" s="22">
        <v>1E-3</v>
      </c>
      <c r="K65" s="16"/>
      <c r="L65" s="16" t="s">
        <v>37</v>
      </c>
      <c r="M65" s="16"/>
      <c r="N65" s="16"/>
      <c r="O65" s="16"/>
      <c r="P65" s="16"/>
      <c r="Q65" s="16" t="str">
        <v>AVG</v>
      </c>
    </row>
    <row r="66" spans="4:21" s="9" customFormat="1" x14ac:dyDescent="0.25">
      <c r="E66" s="9" t="s">
        <v>18</v>
      </c>
      <c r="F66" s="36" t="s">
        <v>27</v>
      </c>
      <c r="G66" s="9">
        <v>2050</v>
      </c>
      <c r="H66" s="37" t="s">
        <v>26</v>
      </c>
      <c r="J66" s="28" cm="1">
        <f t="array" ref="J66:J72">+IF(G66&lt;$P$5,$F$6:$F$12,$J$6:$J$12)</f>
        <v>0.32140607030351515</v>
      </c>
      <c r="L66" s="9" t="s">
        <v>37</v>
      </c>
      <c r="Q66" s="9" t="str" cm="1">
        <f t="array" ref="Q66:Q72">+$E$6:$E$12</f>
        <v>GSL</v>
      </c>
      <c r="U66" s="9">
        <f>+SUM(J66:J71)</f>
        <v>1.0649161168058403</v>
      </c>
    </row>
    <row r="67" spans="4:21" x14ac:dyDescent="0.25">
      <c r="E67" t="s">
        <v>18</v>
      </c>
      <c r="F67" s="19" t="s">
        <v>27</v>
      </c>
      <c r="G67">
        <v>2050</v>
      </c>
      <c r="H67" s="12" t="s">
        <v>26</v>
      </c>
      <c r="J67" s="26">
        <v>0.34239999999999998</v>
      </c>
      <c r="L67" t="s">
        <v>37</v>
      </c>
      <c r="Q67" t="str">
        <v>DSL</v>
      </c>
    </row>
    <row r="68" spans="4:21" x14ac:dyDescent="0.25">
      <c r="E68" t="s">
        <v>18</v>
      </c>
      <c r="F68" s="19" t="s">
        <v>27</v>
      </c>
      <c r="G68">
        <v>2050</v>
      </c>
      <c r="H68" s="12" t="s">
        <v>26</v>
      </c>
      <c r="J68" s="26">
        <v>8.0479999999999996E-2</v>
      </c>
      <c r="L68" t="s">
        <v>37</v>
      </c>
      <c r="Q68" t="str">
        <v>KER</v>
      </c>
    </row>
    <row r="69" spans="4:21" x14ac:dyDescent="0.25">
      <c r="E69" t="s">
        <v>18</v>
      </c>
      <c r="F69" s="19" t="s">
        <v>27</v>
      </c>
      <c r="G69">
        <v>2050</v>
      </c>
      <c r="H69" s="12" t="s">
        <v>26</v>
      </c>
      <c r="J69" s="26">
        <v>6.9000000000000006E-2</v>
      </c>
      <c r="L69" t="s">
        <v>37</v>
      </c>
      <c r="Q69" t="str">
        <v>LPG</v>
      </c>
    </row>
    <row r="70" spans="4:21" x14ac:dyDescent="0.25">
      <c r="E70" t="s">
        <v>18</v>
      </c>
      <c r="F70" s="19" t="s">
        <v>27</v>
      </c>
      <c r="G70">
        <v>2050</v>
      </c>
      <c r="H70" s="12" t="s">
        <v>26</v>
      </c>
      <c r="J70" s="26">
        <v>0.20093004650232507</v>
      </c>
      <c r="L70" t="s">
        <v>37</v>
      </c>
      <c r="Q70" t="str">
        <v>HFO</v>
      </c>
    </row>
    <row r="71" spans="4:21" x14ac:dyDescent="0.25">
      <c r="E71" t="s">
        <v>18</v>
      </c>
      <c r="F71" s="19" t="s">
        <v>27</v>
      </c>
      <c r="G71">
        <v>2050</v>
      </c>
      <c r="H71" s="12" t="s">
        <v>26</v>
      </c>
      <c r="J71" s="26">
        <v>5.0700000000000002E-2</v>
      </c>
      <c r="L71" t="s">
        <v>37</v>
      </c>
      <c r="Q71" t="str">
        <v>RFG2</v>
      </c>
    </row>
    <row r="72" spans="4:21" x14ac:dyDescent="0.25">
      <c r="E72" t="s">
        <v>18</v>
      </c>
      <c r="F72" t="s">
        <v>27</v>
      </c>
      <c r="G72">
        <v>2050</v>
      </c>
      <c r="H72" s="12" t="s">
        <v>26</v>
      </c>
      <c r="J72" s="26">
        <v>1E-3</v>
      </c>
      <c r="L72" t="s">
        <v>37</v>
      </c>
      <c r="Q72" t="str">
        <v>AVG</v>
      </c>
    </row>
  </sheetData>
  <mergeCells count="1">
    <mergeCell ref="I4:J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05DE-6CE8-4F5B-9115-2E641D5266FC}">
  <dimension ref="D4:AL63"/>
  <sheetViews>
    <sheetView showGridLines="0" tabSelected="1" topLeftCell="A4" workbookViewId="0">
      <selection activeCell="I10" sqref="I10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f>+'REF1-UP'!P5</f>
        <v>2020</v>
      </c>
    </row>
    <row r="6" spans="4:36" x14ac:dyDescent="0.25">
      <c r="D6" s="8" t="s">
        <v>25</v>
      </c>
      <c r="E6" s="9" t="s">
        <v>19</v>
      </c>
      <c r="F6" s="10">
        <v>0.26682352941176474</v>
      </c>
      <c r="G6" s="26">
        <v>0</v>
      </c>
      <c r="I6" s="26">
        <f>(19.9+9.4)/100</f>
        <v>0.29299999999999998</v>
      </c>
      <c r="J6" s="26">
        <f>(30.47+9.4)/100</f>
        <v>0.3987</v>
      </c>
      <c r="K6">
        <f>19.9+9.4</f>
        <v>29.299999999999997</v>
      </c>
      <c r="M6">
        <v>2025</v>
      </c>
    </row>
    <row r="7" spans="4:36" x14ac:dyDescent="0.25">
      <c r="D7" s="9"/>
      <c r="E7" s="9" t="s">
        <v>20</v>
      </c>
      <c r="F7" s="10">
        <v>0.6</v>
      </c>
      <c r="G7" s="26">
        <v>0</v>
      </c>
      <c r="I7" s="26">
        <f>34/100</f>
        <v>0.34</v>
      </c>
      <c r="J7" s="26">
        <v>0.55200000000000005</v>
      </c>
      <c r="K7">
        <v>55.2</v>
      </c>
      <c r="M7">
        <v>2030</v>
      </c>
    </row>
    <row r="8" spans="4:36" x14ac:dyDescent="0.25">
      <c r="D8" s="9"/>
      <c r="E8" s="9" t="s">
        <v>21</v>
      </c>
      <c r="F8" s="10">
        <v>6.2588235294117653E-2</v>
      </c>
      <c r="G8" s="26">
        <v>0</v>
      </c>
      <c r="I8" s="26">
        <f>5.6/100</f>
        <v>5.5999999999999994E-2</v>
      </c>
      <c r="J8" s="26">
        <v>0.12379999999999999</v>
      </c>
      <c r="K8">
        <v>5.6</v>
      </c>
      <c r="M8">
        <v>2035</v>
      </c>
    </row>
    <row r="9" spans="4:36" x14ac:dyDescent="0.25">
      <c r="D9" s="9"/>
      <c r="E9" s="9" t="s">
        <v>22</v>
      </c>
      <c r="F9" s="10">
        <v>2.1176470588235293E-2</v>
      </c>
      <c r="G9" s="26">
        <v>0</v>
      </c>
      <c r="I9" s="30">
        <v>0.01</v>
      </c>
      <c r="J9" s="26">
        <v>1.7999999999999999E-2</v>
      </c>
      <c r="K9">
        <v>1.4</v>
      </c>
      <c r="M9">
        <v>2040</v>
      </c>
    </row>
    <row r="10" spans="4:36" x14ac:dyDescent="0.25">
      <c r="D10" s="9"/>
      <c r="E10" s="9" t="s">
        <v>23</v>
      </c>
      <c r="F10" s="10">
        <v>1.1294117647058823E-2</v>
      </c>
      <c r="G10" s="26">
        <v>0</v>
      </c>
      <c r="I10" s="26">
        <f>6/100</f>
        <v>0.06</v>
      </c>
      <c r="J10" s="26">
        <v>9.9000000000000005E-2</v>
      </c>
      <c r="K10">
        <v>6</v>
      </c>
      <c r="M10">
        <v>2045</v>
      </c>
    </row>
    <row r="11" spans="4:36" x14ac:dyDescent="0.25">
      <c r="D11" s="9"/>
      <c r="E11" s="9" t="s">
        <v>24</v>
      </c>
      <c r="F11" s="11">
        <v>3.8117647058823534E-2</v>
      </c>
      <c r="G11" s="26">
        <v>0</v>
      </c>
      <c r="I11" s="26">
        <f>2.5/100</f>
        <v>2.5000000000000001E-2</v>
      </c>
      <c r="J11" s="26">
        <v>2.5000000000000001E-2</v>
      </c>
      <c r="K11">
        <v>2.5</v>
      </c>
      <c r="M11">
        <v>2050</v>
      </c>
    </row>
    <row r="12" spans="4:36" x14ac:dyDescent="0.25">
      <c r="F12" s="10">
        <f>+SUM(F6:F11)</f>
        <v>1</v>
      </c>
      <c r="I12">
        <f>+SUM(I6:I11)</f>
        <v>0.78400000000000014</v>
      </c>
      <c r="J12" s="27">
        <f t="shared" ref="J12:K12" si="0">+SUM(J6:J11)</f>
        <v>1.2164999999999999</v>
      </c>
      <c r="K12" s="32">
        <f t="shared" si="0"/>
        <v>100</v>
      </c>
    </row>
    <row r="13" spans="4:36" x14ac:dyDescent="0.25"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4:36" x14ac:dyDescent="0.25">
      <c r="H14" s="1" t="s">
        <v>0</v>
      </c>
    </row>
    <row r="15" spans="4:36" x14ac:dyDescent="0.25">
      <c r="D15" s="13" t="s">
        <v>1</v>
      </c>
      <c r="E15" s="13" t="s">
        <v>2</v>
      </c>
      <c r="F15" s="13" t="s">
        <v>3</v>
      </c>
      <c r="G15" s="13" t="s">
        <v>4</v>
      </c>
      <c r="H15" s="13" t="s">
        <v>5</v>
      </c>
      <c r="I15" s="14" t="s">
        <v>6</v>
      </c>
      <c r="J15" s="14" t="s">
        <v>7</v>
      </c>
      <c r="K15" s="15" t="s">
        <v>8</v>
      </c>
      <c r="L15" s="15" t="s">
        <v>9</v>
      </c>
      <c r="M15" s="15" t="s">
        <v>10</v>
      </c>
      <c r="N15" s="15" t="s">
        <v>11</v>
      </c>
      <c r="O15" s="15" t="s">
        <v>12</v>
      </c>
      <c r="P15" s="15" t="s">
        <v>13</v>
      </c>
      <c r="Q15" s="15" t="s">
        <v>14</v>
      </c>
      <c r="R15" s="15" t="s">
        <v>15</v>
      </c>
    </row>
    <row r="16" spans="4:36" x14ac:dyDescent="0.25">
      <c r="D16" s="16"/>
      <c r="E16" s="16" t="s">
        <v>31</v>
      </c>
      <c r="F16" s="18" t="s">
        <v>27</v>
      </c>
      <c r="G16" s="16">
        <v>2019</v>
      </c>
      <c r="H16" s="17" t="s">
        <v>26</v>
      </c>
      <c r="I16" s="16"/>
      <c r="J16" s="22" cm="1">
        <f t="array" ref="J16:J21">+IF(G16&lt;$P$5,$G$6:$G$11,$I$6:$I$11)</f>
        <v>0</v>
      </c>
      <c r="K16" s="16"/>
      <c r="L16" s="16" t="s">
        <v>25</v>
      </c>
      <c r="M16" s="16"/>
      <c r="N16" s="16"/>
      <c r="O16" s="16"/>
      <c r="P16" s="16"/>
      <c r="Q16" s="16" t="s">
        <v>19</v>
      </c>
      <c r="U16">
        <f>+SUM(J16:J21)</f>
        <v>0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4:36" x14ac:dyDescent="0.25">
      <c r="D17" s="16"/>
      <c r="E17" s="16" t="s">
        <v>31</v>
      </c>
      <c r="F17" s="18" t="s">
        <v>27</v>
      </c>
      <c r="G17" s="16">
        <v>2019</v>
      </c>
      <c r="H17" s="17" t="s">
        <v>26</v>
      </c>
      <c r="I17" s="16"/>
      <c r="J17" s="22">
        <v>0</v>
      </c>
      <c r="K17" s="16"/>
      <c r="L17" s="16" t="s">
        <v>25</v>
      </c>
      <c r="M17" s="16"/>
      <c r="N17" s="16"/>
      <c r="O17" s="16"/>
      <c r="P17" s="16"/>
      <c r="Q17" s="16" t="s">
        <v>20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spans="4:36" x14ac:dyDescent="0.25">
      <c r="D18" s="16"/>
      <c r="E18" s="16" t="s">
        <v>31</v>
      </c>
      <c r="F18" s="18" t="s">
        <v>27</v>
      </c>
      <c r="G18" s="16">
        <v>2019</v>
      </c>
      <c r="H18" s="17" t="s">
        <v>26</v>
      </c>
      <c r="I18" s="16"/>
      <c r="J18" s="22">
        <v>0</v>
      </c>
      <c r="K18" s="16"/>
      <c r="L18" s="16" t="s">
        <v>25</v>
      </c>
      <c r="M18" s="16"/>
      <c r="N18" s="16"/>
      <c r="O18" s="16"/>
      <c r="P18" s="16"/>
      <c r="Q18" s="16" t="s">
        <v>21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spans="4:36" x14ac:dyDescent="0.25">
      <c r="D19" s="16"/>
      <c r="E19" s="16" t="s">
        <v>31</v>
      </c>
      <c r="F19" s="18" t="s">
        <v>27</v>
      </c>
      <c r="G19" s="16">
        <v>2019</v>
      </c>
      <c r="H19" s="17" t="s">
        <v>26</v>
      </c>
      <c r="I19" s="16"/>
      <c r="J19" s="22">
        <v>0</v>
      </c>
      <c r="K19" s="16"/>
      <c r="L19" s="16" t="s">
        <v>25</v>
      </c>
      <c r="M19" s="16"/>
      <c r="N19" s="16"/>
      <c r="O19" s="16"/>
      <c r="P19" s="16"/>
      <c r="Q19" s="16" t="s">
        <v>22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 spans="4:36" x14ac:dyDescent="0.25">
      <c r="D20" s="16"/>
      <c r="E20" s="16" t="s">
        <v>31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25</v>
      </c>
      <c r="M20" s="16"/>
      <c r="N20" s="16"/>
      <c r="O20" s="16"/>
      <c r="P20" s="16"/>
      <c r="Q20" s="16" t="s">
        <v>23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 spans="4:36" x14ac:dyDescent="0.25">
      <c r="D21" s="16"/>
      <c r="E21" s="16" t="s">
        <v>31</v>
      </c>
      <c r="F21" s="18" t="s">
        <v>27</v>
      </c>
      <c r="G21" s="16">
        <v>2019</v>
      </c>
      <c r="H21" s="17" t="s">
        <v>26</v>
      </c>
      <c r="I21" s="16"/>
      <c r="J21" s="22">
        <v>0</v>
      </c>
      <c r="K21" s="16"/>
      <c r="L21" s="16" t="s">
        <v>25</v>
      </c>
      <c r="M21" s="16"/>
      <c r="N21" s="16"/>
      <c r="O21" s="16"/>
      <c r="P21" s="16"/>
      <c r="Q21" s="16" t="s">
        <v>24</v>
      </c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spans="4:36" x14ac:dyDescent="0.25">
      <c r="E22" t="s">
        <v>31</v>
      </c>
      <c r="F22" s="19" t="s">
        <v>27</v>
      </c>
      <c r="G22">
        <v>2020</v>
      </c>
      <c r="H22" s="12" t="s">
        <v>26</v>
      </c>
      <c r="J22" s="28" cm="1">
        <f t="array" ref="J22:J27">+IF(G22&lt;$P$5,$G$6:$G$11,$I$6:$I$11)</f>
        <v>0.29299999999999998</v>
      </c>
      <c r="L22" t="s">
        <v>25</v>
      </c>
      <c r="Q22" t="s">
        <v>19</v>
      </c>
      <c r="U22" s="26">
        <f>+SUM(J22:J27)</f>
        <v>0.78400000000000014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4:36" x14ac:dyDescent="0.25">
      <c r="E23" t="s">
        <v>31</v>
      </c>
      <c r="F23" s="19" t="s">
        <v>27</v>
      </c>
      <c r="G23">
        <v>2020</v>
      </c>
      <c r="H23" s="12" t="s">
        <v>26</v>
      </c>
      <c r="J23" s="26">
        <v>0.34</v>
      </c>
      <c r="L23" t="s">
        <v>25</v>
      </c>
      <c r="Q23" t="s">
        <v>20</v>
      </c>
    </row>
    <row r="24" spans="4:36" x14ac:dyDescent="0.25">
      <c r="E24" t="s">
        <v>31</v>
      </c>
      <c r="F24" s="19" t="s">
        <v>27</v>
      </c>
      <c r="G24">
        <v>2020</v>
      </c>
      <c r="H24" s="12" t="s">
        <v>26</v>
      </c>
      <c r="J24" s="26">
        <v>5.5999999999999994E-2</v>
      </c>
      <c r="L24" t="s">
        <v>25</v>
      </c>
      <c r="Q24" t="s">
        <v>21</v>
      </c>
    </row>
    <row r="25" spans="4:36" x14ac:dyDescent="0.25">
      <c r="E25" t="s">
        <v>31</v>
      </c>
      <c r="F25" s="19" t="s">
        <v>27</v>
      </c>
      <c r="G25">
        <v>2020</v>
      </c>
      <c r="H25" s="12" t="s">
        <v>26</v>
      </c>
      <c r="J25" s="26">
        <v>0.01</v>
      </c>
      <c r="L25" t="s">
        <v>25</v>
      </c>
      <c r="Q25" t="s">
        <v>22</v>
      </c>
    </row>
    <row r="26" spans="4:36" x14ac:dyDescent="0.25">
      <c r="E26" t="s">
        <v>31</v>
      </c>
      <c r="F26" s="19" t="s">
        <v>27</v>
      </c>
      <c r="G26">
        <v>2020</v>
      </c>
      <c r="H26" s="12" t="s">
        <v>26</v>
      </c>
      <c r="J26" s="26">
        <v>0.06</v>
      </c>
      <c r="L26" t="s">
        <v>25</v>
      </c>
      <c r="Q26" t="s">
        <v>23</v>
      </c>
    </row>
    <row r="27" spans="4:36" x14ac:dyDescent="0.25">
      <c r="E27" t="s">
        <v>31</v>
      </c>
      <c r="F27" s="19" t="s">
        <v>27</v>
      </c>
      <c r="G27">
        <v>2020</v>
      </c>
      <c r="H27" s="12" t="s">
        <v>26</v>
      </c>
      <c r="J27" s="26">
        <v>2.5000000000000001E-2</v>
      </c>
      <c r="L27" t="s">
        <v>25</v>
      </c>
      <c r="Q27" t="s">
        <v>24</v>
      </c>
    </row>
    <row r="28" spans="4:36" x14ac:dyDescent="0.25">
      <c r="D28" s="16"/>
      <c r="E28" s="16" t="s">
        <v>31</v>
      </c>
      <c r="F28" s="18" t="s">
        <v>27</v>
      </c>
      <c r="G28" s="16">
        <v>2025</v>
      </c>
      <c r="H28" s="17" t="s">
        <v>26</v>
      </c>
      <c r="I28" s="16"/>
      <c r="J28" s="22" cm="1">
        <f t="array" ref="J28:J33">+IF(G28&lt;$P$5,$G$6:$G$11,$I$6:$I$11)</f>
        <v>0.29299999999999998</v>
      </c>
      <c r="K28" s="16"/>
      <c r="L28" s="16" t="s">
        <v>25</v>
      </c>
      <c r="M28" s="16"/>
      <c r="N28" s="16"/>
      <c r="O28" s="16"/>
      <c r="P28" s="16"/>
      <c r="Q28" s="16" t="s">
        <v>19</v>
      </c>
      <c r="U28">
        <f>+SUM(J28:J33)</f>
        <v>0.78400000000000014</v>
      </c>
    </row>
    <row r="29" spans="4:36" x14ac:dyDescent="0.25">
      <c r="D29" s="16"/>
      <c r="E29" s="16" t="s">
        <v>31</v>
      </c>
      <c r="F29" s="18" t="s">
        <v>27</v>
      </c>
      <c r="G29" s="16">
        <v>2025</v>
      </c>
      <c r="H29" s="17" t="s">
        <v>26</v>
      </c>
      <c r="I29" s="16"/>
      <c r="J29" s="22">
        <v>0.34</v>
      </c>
      <c r="K29" s="16"/>
      <c r="L29" s="16" t="s">
        <v>25</v>
      </c>
      <c r="M29" s="16"/>
      <c r="N29" s="16"/>
      <c r="O29" s="16"/>
      <c r="P29" s="16"/>
      <c r="Q29" s="16" t="s">
        <v>20</v>
      </c>
    </row>
    <row r="30" spans="4:36" x14ac:dyDescent="0.25">
      <c r="D30" s="16"/>
      <c r="E30" s="16" t="s">
        <v>31</v>
      </c>
      <c r="F30" s="18" t="s">
        <v>27</v>
      </c>
      <c r="G30" s="16">
        <v>2025</v>
      </c>
      <c r="H30" s="17" t="s">
        <v>26</v>
      </c>
      <c r="I30" s="16"/>
      <c r="J30" s="22">
        <v>5.5999999999999994E-2</v>
      </c>
      <c r="K30" s="16"/>
      <c r="L30" s="16" t="s">
        <v>25</v>
      </c>
      <c r="M30" s="16"/>
      <c r="N30" s="16"/>
      <c r="O30" s="16"/>
      <c r="P30" s="16"/>
      <c r="Q30" s="16" t="s">
        <v>21</v>
      </c>
    </row>
    <row r="31" spans="4:36" x14ac:dyDescent="0.25">
      <c r="D31" s="16"/>
      <c r="E31" s="16" t="s">
        <v>31</v>
      </c>
      <c r="F31" s="18" t="s">
        <v>27</v>
      </c>
      <c r="G31" s="16">
        <v>2025</v>
      </c>
      <c r="H31" s="17" t="s">
        <v>26</v>
      </c>
      <c r="I31" s="16"/>
      <c r="J31" s="22">
        <v>0.01</v>
      </c>
      <c r="K31" s="16"/>
      <c r="L31" s="16" t="s">
        <v>25</v>
      </c>
      <c r="M31" s="16"/>
      <c r="N31" s="16"/>
      <c r="O31" s="16"/>
      <c r="P31" s="16"/>
      <c r="Q31" s="16" t="s">
        <v>22</v>
      </c>
    </row>
    <row r="32" spans="4:36" x14ac:dyDescent="0.25">
      <c r="D32" s="16"/>
      <c r="E32" s="16" t="s">
        <v>31</v>
      </c>
      <c r="F32" s="18" t="s">
        <v>27</v>
      </c>
      <c r="G32" s="16">
        <v>2025</v>
      </c>
      <c r="H32" s="17" t="s">
        <v>26</v>
      </c>
      <c r="I32" s="16"/>
      <c r="J32" s="22">
        <v>0.06</v>
      </c>
      <c r="K32" s="16"/>
      <c r="L32" s="16" t="s">
        <v>25</v>
      </c>
      <c r="M32" s="16"/>
      <c r="N32" s="16"/>
      <c r="O32" s="16"/>
      <c r="P32" s="16"/>
      <c r="Q32" s="16" t="s">
        <v>23</v>
      </c>
    </row>
    <row r="33" spans="4:38" x14ac:dyDescent="0.25">
      <c r="D33" s="16"/>
      <c r="E33" s="16" t="s">
        <v>31</v>
      </c>
      <c r="F33" s="18" t="s">
        <v>27</v>
      </c>
      <c r="G33" s="16">
        <v>2025</v>
      </c>
      <c r="H33" s="17" t="s">
        <v>26</v>
      </c>
      <c r="I33" s="16"/>
      <c r="J33" s="22">
        <v>2.5000000000000001E-2</v>
      </c>
      <c r="K33" s="16"/>
      <c r="L33" s="16" t="s">
        <v>25</v>
      </c>
      <c r="M33" s="16"/>
      <c r="N33" s="16"/>
      <c r="O33" s="16"/>
      <c r="P33" s="16"/>
      <c r="Q33" s="16" t="s">
        <v>24</v>
      </c>
    </row>
    <row r="34" spans="4:38" x14ac:dyDescent="0.25">
      <c r="E34" t="s">
        <v>31</v>
      </c>
      <c r="F34" s="19" t="s">
        <v>27</v>
      </c>
      <c r="G34">
        <v>2030</v>
      </c>
      <c r="H34" s="12" t="s">
        <v>26</v>
      </c>
      <c r="J34" s="28" cm="1">
        <f t="array" ref="J34:J39">+IF(G34&lt;$P$5,$G$6:$G$11,$I$6:$I$11)</f>
        <v>0.29299999999999998</v>
      </c>
      <c r="L34" t="s">
        <v>25</v>
      </c>
      <c r="Q34" t="s">
        <v>19</v>
      </c>
      <c r="U34">
        <f>+SUM(J34:J39)</f>
        <v>0.78400000000000014</v>
      </c>
    </row>
    <row r="35" spans="4:38" x14ac:dyDescent="0.25">
      <c r="E35" t="s">
        <v>31</v>
      </c>
      <c r="F35" s="19" t="s">
        <v>27</v>
      </c>
      <c r="G35">
        <v>2030</v>
      </c>
      <c r="H35" s="12" t="s">
        <v>26</v>
      </c>
      <c r="J35" s="26">
        <v>0.34</v>
      </c>
      <c r="L35" t="s">
        <v>25</v>
      </c>
      <c r="Q35" t="s">
        <v>20</v>
      </c>
    </row>
    <row r="36" spans="4:38" x14ac:dyDescent="0.25">
      <c r="E36" t="s">
        <v>31</v>
      </c>
      <c r="F36" s="19" t="s">
        <v>27</v>
      </c>
      <c r="G36">
        <v>2030</v>
      </c>
      <c r="H36" s="12" t="s">
        <v>26</v>
      </c>
      <c r="J36" s="26">
        <v>5.5999999999999994E-2</v>
      </c>
      <c r="L36" t="s">
        <v>25</v>
      </c>
      <c r="Q36" t="s">
        <v>21</v>
      </c>
    </row>
    <row r="37" spans="4:38" x14ac:dyDescent="0.25">
      <c r="E37" t="s">
        <v>31</v>
      </c>
      <c r="F37" s="19" t="s">
        <v>27</v>
      </c>
      <c r="G37">
        <v>2030</v>
      </c>
      <c r="H37" s="12" t="s">
        <v>26</v>
      </c>
      <c r="J37" s="26">
        <v>0.01</v>
      </c>
      <c r="L37" t="s">
        <v>25</v>
      </c>
      <c r="Q37" t="s">
        <v>22</v>
      </c>
    </row>
    <row r="38" spans="4:38" x14ac:dyDescent="0.25">
      <c r="E38" t="s">
        <v>31</v>
      </c>
      <c r="F38" s="19" t="s">
        <v>27</v>
      </c>
      <c r="G38">
        <v>2030</v>
      </c>
      <c r="H38" s="12" t="s">
        <v>26</v>
      </c>
      <c r="J38" s="26">
        <v>0.06</v>
      </c>
      <c r="L38" t="s">
        <v>25</v>
      </c>
      <c r="Q38" t="s">
        <v>23</v>
      </c>
    </row>
    <row r="39" spans="4:38" x14ac:dyDescent="0.25">
      <c r="E39" t="s">
        <v>31</v>
      </c>
      <c r="F39" s="19" t="s">
        <v>27</v>
      </c>
      <c r="G39">
        <v>2030</v>
      </c>
      <c r="H39" s="12" t="s">
        <v>26</v>
      </c>
      <c r="J39" s="26">
        <v>2.5000000000000001E-2</v>
      </c>
      <c r="L39" t="s">
        <v>25</v>
      </c>
      <c r="Q39" t="s">
        <v>24</v>
      </c>
    </row>
    <row r="40" spans="4:38" x14ac:dyDescent="0.25">
      <c r="D40" s="16"/>
      <c r="E40" s="16" t="s">
        <v>31</v>
      </c>
      <c r="F40" s="18" t="s">
        <v>27</v>
      </c>
      <c r="G40" s="16">
        <v>2035</v>
      </c>
      <c r="H40" s="17" t="s">
        <v>26</v>
      </c>
      <c r="I40" s="16"/>
      <c r="J40" s="22" cm="1">
        <f t="array" ref="J40:J45">+IF(G40&lt;$P$5,$G$6:$G$11,$I$6:$I$11)</f>
        <v>0.29299999999999998</v>
      </c>
      <c r="K40" s="16"/>
      <c r="L40" s="16" t="s">
        <v>25</v>
      </c>
      <c r="M40" s="16"/>
      <c r="N40" s="16"/>
      <c r="O40" s="16"/>
      <c r="P40" s="16"/>
      <c r="Q40" s="16" t="s">
        <v>19</v>
      </c>
      <c r="U40">
        <f>+SUM(J40:J45)</f>
        <v>0.78400000000000014</v>
      </c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4:38" x14ac:dyDescent="0.25">
      <c r="D41" s="16"/>
      <c r="E41" s="16" t="s">
        <v>31</v>
      </c>
      <c r="F41" s="18" t="s">
        <v>27</v>
      </c>
      <c r="G41" s="16">
        <v>2035</v>
      </c>
      <c r="H41" s="17" t="s">
        <v>26</v>
      </c>
      <c r="I41" s="16"/>
      <c r="J41" s="22">
        <v>0.34</v>
      </c>
      <c r="K41" s="16"/>
      <c r="L41" s="16" t="s">
        <v>25</v>
      </c>
      <c r="M41" s="16"/>
      <c r="N41" s="16"/>
      <c r="O41" s="16"/>
      <c r="P41" s="16"/>
      <c r="Q41" s="16" t="s">
        <v>20</v>
      </c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4:38" x14ac:dyDescent="0.25">
      <c r="D42" s="16"/>
      <c r="E42" s="16" t="s">
        <v>31</v>
      </c>
      <c r="F42" s="18" t="s">
        <v>27</v>
      </c>
      <c r="G42" s="16">
        <v>2035</v>
      </c>
      <c r="H42" s="17" t="s">
        <v>26</v>
      </c>
      <c r="I42" s="16"/>
      <c r="J42" s="22">
        <v>5.5999999999999994E-2</v>
      </c>
      <c r="K42" s="16"/>
      <c r="L42" s="16" t="s">
        <v>25</v>
      </c>
      <c r="M42" s="16"/>
      <c r="N42" s="16"/>
      <c r="O42" s="16"/>
      <c r="P42" s="16"/>
      <c r="Q42" s="16" t="s">
        <v>21</v>
      </c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4:38" x14ac:dyDescent="0.25">
      <c r="D43" s="16"/>
      <c r="E43" s="16" t="s">
        <v>31</v>
      </c>
      <c r="F43" s="18" t="s">
        <v>27</v>
      </c>
      <c r="G43" s="16">
        <v>2035</v>
      </c>
      <c r="H43" s="17" t="s">
        <v>26</v>
      </c>
      <c r="I43" s="16"/>
      <c r="J43" s="22">
        <v>0.01</v>
      </c>
      <c r="K43" s="16"/>
      <c r="L43" s="16" t="s">
        <v>25</v>
      </c>
      <c r="M43" s="16"/>
      <c r="N43" s="16"/>
      <c r="O43" s="16"/>
      <c r="P43" s="16"/>
      <c r="Q43" s="16" t="s">
        <v>22</v>
      </c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4:38" x14ac:dyDescent="0.25">
      <c r="D44" s="16"/>
      <c r="E44" s="16" t="s">
        <v>31</v>
      </c>
      <c r="F44" s="18" t="s">
        <v>27</v>
      </c>
      <c r="G44" s="16">
        <v>2035</v>
      </c>
      <c r="H44" s="17" t="s">
        <v>26</v>
      </c>
      <c r="I44" s="16"/>
      <c r="J44" s="22">
        <v>0.06</v>
      </c>
      <c r="K44" s="16"/>
      <c r="L44" s="16" t="s">
        <v>25</v>
      </c>
      <c r="M44" s="16"/>
      <c r="N44" s="16"/>
      <c r="O44" s="16"/>
      <c r="P44" s="16"/>
      <c r="Q44" s="16" t="s">
        <v>23</v>
      </c>
      <c r="AB44" s="26"/>
      <c r="AC44" s="26"/>
      <c r="AD44" s="30"/>
      <c r="AE44" s="30"/>
      <c r="AF44" s="30"/>
      <c r="AG44" s="30"/>
      <c r="AH44" s="30"/>
      <c r="AI44" s="30"/>
      <c r="AJ44" s="26"/>
      <c r="AK44" s="26"/>
    </row>
    <row r="45" spans="4:38" x14ac:dyDescent="0.25">
      <c r="D45" s="16"/>
      <c r="E45" s="16" t="s">
        <v>31</v>
      </c>
      <c r="F45" s="18" t="s">
        <v>27</v>
      </c>
      <c r="G45" s="16">
        <v>2035</v>
      </c>
      <c r="H45" s="17" t="s">
        <v>26</v>
      </c>
      <c r="I45" s="16"/>
      <c r="J45" s="22">
        <v>2.5000000000000001E-2</v>
      </c>
      <c r="K45" s="16"/>
      <c r="L45" s="16" t="s">
        <v>25</v>
      </c>
      <c r="M45" s="16"/>
      <c r="N45" s="16"/>
      <c r="O45" s="16"/>
      <c r="P45" s="16"/>
      <c r="Q45" s="16" t="s">
        <v>24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1"/>
    </row>
    <row r="46" spans="4:38" x14ac:dyDescent="0.25">
      <c r="E46" t="s">
        <v>31</v>
      </c>
      <c r="F46" s="19" t="s">
        <v>27</v>
      </c>
      <c r="G46">
        <v>2040</v>
      </c>
      <c r="H46" s="12" t="s">
        <v>26</v>
      </c>
      <c r="J46" s="28" cm="1">
        <f t="array" ref="J46:J51">+IF(G46&lt;$P$5,$G$6:$G$11,$I$6:$I$11)</f>
        <v>0.29299999999999998</v>
      </c>
      <c r="L46" t="s">
        <v>25</v>
      </c>
      <c r="Q46" t="s">
        <v>19</v>
      </c>
      <c r="U46">
        <f>+SUM(J46:J51)</f>
        <v>0.78400000000000014</v>
      </c>
    </row>
    <row r="47" spans="4:38" x14ac:dyDescent="0.25">
      <c r="E47" t="s">
        <v>31</v>
      </c>
      <c r="F47" s="19" t="s">
        <v>27</v>
      </c>
      <c r="G47">
        <v>2040</v>
      </c>
      <c r="H47" s="12" t="s">
        <v>26</v>
      </c>
      <c r="J47" s="26">
        <v>0.34</v>
      </c>
      <c r="L47" t="s">
        <v>25</v>
      </c>
      <c r="Q47" t="s">
        <v>20</v>
      </c>
    </row>
    <row r="48" spans="4:38" x14ac:dyDescent="0.25">
      <c r="E48" t="s">
        <v>31</v>
      </c>
      <c r="F48" s="19" t="s">
        <v>27</v>
      </c>
      <c r="G48">
        <v>2040</v>
      </c>
      <c r="H48" s="12" t="s">
        <v>26</v>
      </c>
      <c r="J48" s="26">
        <v>5.5999999999999994E-2</v>
      </c>
      <c r="L48" t="s">
        <v>25</v>
      </c>
      <c r="Q48" t="s">
        <v>21</v>
      </c>
    </row>
    <row r="49" spans="4:21" x14ac:dyDescent="0.25">
      <c r="E49" t="s">
        <v>31</v>
      </c>
      <c r="F49" s="19" t="s">
        <v>27</v>
      </c>
      <c r="G49">
        <v>2040</v>
      </c>
      <c r="H49" s="12" t="s">
        <v>26</v>
      </c>
      <c r="J49" s="26">
        <v>0.01</v>
      </c>
      <c r="L49" t="s">
        <v>25</v>
      </c>
      <c r="Q49" t="s">
        <v>22</v>
      </c>
    </row>
    <row r="50" spans="4:21" x14ac:dyDescent="0.25">
      <c r="E50" t="s">
        <v>31</v>
      </c>
      <c r="F50" s="19" t="s">
        <v>27</v>
      </c>
      <c r="G50">
        <v>2040</v>
      </c>
      <c r="H50" s="12" t="s">
        <v>26</v>
      </c>
      <c r="J50" s="26">
        <v>0.06</v>
      </c>
      <c r="L50" t="s">
        <v>25</v>
      </c>
      <c r="Q50" t="s">
        <v>23</v>
      </c>
    </row>
    <row r="51" spans="4:21" x14ac:dyDescent="0.25">
      <c r="E51" t="s">
        <v>31</v>
      </c>
      <c r="F51" s="19" t="s">
        <v>27</v>
      </c>
      <c r="G51">
        <v>2040</v>
      </c>
      <c r="H51" s="12" t="s">
        <v>26</v>
      </c>
      <c r="J51" s="26">
        <v>2.5000000000000001E-2</v>
      </c>
      <c r="L51" t="s">
        <v>25</v>
      </c>
      <c r="Q51" t="s">
        <v>24</v>
      </c>
    </row>
    <row r="52" spans="4:21" x14ac:dyDescent="0.25">
      <c r="D52" s="16"/>
      <c r="E52" s="16" t="s">
        <v>31</v>
      </c>
      <c r="F52" s="18" t="s">
        <v>27</v>
      </c>
      <c r="G52" s="16">
        <v>2045</v>
      </c>
      <c r="H52" s="17" t="s">
        <v>26</v>
      </c>
      <c r="I52" s="16"/>
      <c r="J52" s="22" cm="1">
        <f t="array" ref="J52:J57">+IF(G52&lt;$P$5,$G$6:$G$11,$I$6:$I$11)</f>
        <v>0.29299999999999998</v>
      </c>
      <c r="K52" s="16"/>
      <c r="L52" s="16" t="s">
        <v>25</v>
      </c>
      <c r="M52" s="16"/>
      <c r="N52" s="16"/>
      <c r="O52" s="16"/>
      <c r="P52" s="16"/>
      <c r="Q52" s="16" t="s">
        <v>19</v>
      </c>
      <c r="U52">
        <f>+SUM(J52:J57)</f>
        <v>0.78400000000000014</v>
      </c>
    </row>
    <row r="53" spans="4:21" x14ac:dyDescent="0.25">
      <c r="D53" s="16"/>
      <c r="E53" s="16" t="s">
        <v>31</v>
      </c>
      <c r="F53" s="18" t="s">
        <v>27</v>
      </c>
      <c r="G53" s="16">
        <v>2045</v>
      </c>
      <c r="H53" s="17" t="s">
        <v>26</v>
      </c>
      <c r="I53" s="16"/>
      <c r="J53" s="22">
        <v>0.34</v>
      </c>
      <c r="K53" s="16"/>
      <c r="L53" s="16" t="s">
        <v>25</v>
      </c>
      <c r="M53" s="16"/>
      <c r="N53" s="16"/>
      <c r="O53" s="16"/>
      <c r="P53" s="16"/>
      <c r="Q53" s="16" t="s">
        <v>20</v>
      </c>
    </row>
    <row r="54" spans="4:21" x14ac:dyDescent="0.25">
      <c r="D54" s="16"/>
      <c r="E54" s="16" t="s">
        <v>31</v>
      </c>
      <c r="F54" s="18" t="s">
        <v>27</v>
      </c>
      <c r="G54" s="16">
        <v>2045</v>
      </c>
      <c r="H54" s="17" t="s">
        <v>26</v>
      </c>
      <c r="I54" s="16"/>
      <c r="J54" s="22">
        <v>5.5999999999999994E-2</v>
      </c>
      <c r="K54" s="16"/>
      <c r="L54" s="16" t="s">
        <v>25</v>
      </c>
      <c r="M54" s="16"/>
      <c r="N54" s="16"/>
      <c r="O54" s="16"/>
      <c r="P54" s="16"/>
      <c r="Q54" s="16" t="s">
        <v>21</v>
      </c>
    </row>
    <row r="55" spans="4:21" x14ac:dyDescent="0.25">
      <c r="D55" s="16"/>
      <c r="E55" s="16" t="s">
        <v>31</v>
      </c>
      <c r="F55" s="18" t="s">
        <v>27</v>
      </c>
      <c r="G55" s="16">
        <v>2045</v>
      </c>
      <c r="H55" s="17" t="s">
        <v>26</v>
      </c>
      <c r="I55" s="16"/>
      <c r="J55" s="22">
        <v>0.01</v>
      </c>
      <c r="K55" s="16"/>
      <c r="L55" s="16" t="s">
        <v>25</v>
      </c>
      <c r="M55" s="16"/>
      <c r="N55" s="16"/>
      <c r="O55" s="16"/>
      <c r="P55" s="16"/>
      <c r="Q55" s="16" t="s">
        <v>22</v>
      </c>
    </row>
    <row r="56" spans="4:21" x14ac:dyDescent="0.25">
      <c r="D56" s="16"/>
      <c r="E56" s="16" t="s">
        <v>31</v>
      </c>
      <c r="F56" s="18" t="s">
        <v>27</v>
      </c>
      <c r="G56" s="16">
        <v>2045</v>
      </c>
      <c r="H56" s="17" t="s">
        <v>26</v>
      </c>
      <c r="I56" s="16"/>
      <c r="J56" s="22">
        <v>0.06</v>
      </c>
      <c r="K56" s="16"/>
      <c r="L56" s="16" t="s">
        <v>25</v>
      </c>
      <c r="M56" s="16"/>
      <c r="N56" s="16"/>
      <c r="O56" s="16"/>
      <c r="P56" s="16"/>
      <c r="Q56" s="16" t="s">
        <v>23</v>
      </c>
    </row>
    <row r="57" spans="4:21" x14ac:dyDescent="0.25">
      <c r="D57" s="16"/>
      <c r="E57" s="16" t="s">
        <v>31</v>
      </c>
      <c r="F57" s="18" t="s">
        <v>27</v>
      </c>
      <c r="G57" s="16">
        <v>2045</v>
      </c>
      <c r="H57" s="17" t="s">
        <v>26</v>
      </c>
      <c r="I57" s="16"/>
      <c r="J57" s="22">
        <v>2.5000000000000001E-2</v>
      </c>
      <c r="K57" s="16"/>
      <c r="L57" s="16" t="s">
        <v>25</v>
      </c>
      <c r="M57" s="16"/>
      <c r="N57" s="16"/>
      <c r="O57" s="16"/>
      <c r="P57" s="16"/>
      <c r="Q57" s="16" t="s">
        <v>24</v>
      </c>
    </row>
    <row r="58" spans="4:21" x14ac:dyDescent="0.25">
      <c r="E58" t="s">
        <v>31</v>
      </c>
      <c r="F58" s="19" t="s">
        <v>27</v>
      </c>
      <c r="G58">
        <v>2050</v>
      </c>
      <c r="H58" s="12" t="s">
        <v>26</v>
      </c>
      <c r="J58" s="28" cm="1">
        <f t="array" ref="J58:J63">+IF(G58&lt;$P$5,$G$6:$G$11,$I$6:$I$11)</f>
        <v>0.29299999999999998</v>
      </c>
      <c r="L58" t="s">
        <v>25</v>
      </c>
      <c r="Q58" t="s">
        <v>19</v>
      </c>
      <c r="U58">
        <f>+SUM(J58:J63)</f>
        <v>0.78400000000000014</v>
      </c>
    </row>
    <row r="59" spans="4:21" x14ac:dyDescent="0.25">
      <c r="E59" t="s">
        <v>31</v>
      </c>
      <c r="F59" s="19" t="s">
        <v>27</v>
      </c>
      <c r="G59">
        <v>2050</v>
      </c>
      <c r="H59" s="12" t="s">
        <v>26</v>
      </c>
      <c r="J59" s="26">
        <v>0.34</v>
      </c>
      <c r="L59" t="s">
        <v>25</v>
      </c>
      <c r="Q59" t="s">
        <v>20</v>
      </c>
    </row>
    <row r="60" spans="4:21" x14ac:dyDescent="0.25">
      <c r="E60" t="s">
        <v>31</v>
      </c>
      <c r="F60" s="19" t="s">
        <v>27</v>
      </c>
      <c r="G60">
        <v>2050</v>
      </c>
      <c r="H60" s="12" t="s">
        <v>26</v>
      </c>
      <c r="J60" s="26">
        <v>5.5999999999999994E-2</v>
      </c>
      <c r="L60" t="s">
        <v>25</v>
      </c>
      <c r="Q60" t="s">
        <v>21</v>
      </c>
    </row>
    <row r="61" spans="4:21" x14ac:dyDescent="0.25">
      <c r="E61" t="s">
        <v>31</v>
      </c>
      <c r="F61" s="19" t="s">
        <v>27</v>
      </c>
      <c r="G61">
        <v>2050</v>
      </c>
      <c r="H61" s="12" t="s">
        <v>26</v>
      </c>
      <c r="J61" s="26">
        <v>0.01</v>
      </c>
      <c r="L61" t="s">
        <v>25</v>
      </c>
      <c r="Q61" t="s">
        <v>22</v>
      </c>
    </row>
    <row r="62" spans="4:21" x14ac:dyDescent="0.25">
      <c r="E62" t="s">
        <v>31</v>
      </c>
      <c r="F62" s="19" t="s">
        <v>27</v>
      </c>
      <c r="G62">
        <v>2050</v>
      </c>
      <c r="H62" s="12" t="s">
        <v>26</v>
      </c>
      <c r="J62" s="26">
        <v>0.06</v>
      </c>
      <c r="L62" t="s">
        <v>25</v>
      </c>
      <c r="Q62" t="s">
        <v>23</v>
      </c>
    </row>
    <row r="63" spans="4:21" x14ac:dyDescent="0.25">
      <c r="E63" t="s">
        <v>31</v>
      </c>
      <c r="F63" s="19" t="s">
        <v>27</v>
      </c>
      <c r="G63">
        <v>2050</v>
      </c>
      <c r="H63" s="12" t="s">
        <v>26</v>
      </c>
      <c r="J63" s="26">
        <v>2.5000000000000001E-2</v>
      </c>
      <c r="L63" t="s">
        <v>25</v>
      </c>
      <c r="Q63" t="s">
        <v>24</v>
      </c>
    </row>
  </sheetData>
  <mergeCells count="1">
    <mergeCell ref="I4:J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J63"/>
  <sheetViews>
    <sheetView showGridLines="0" topLeftCell="J13" workbookViewId="0">
      <selection activeCell="AA39" sqref="AA39:AJ45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2020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0.26682352941176474</v>
      </c>
      <c r="G6" s="26">
        <v>0</v>
      </c>
      <c r="I6" s="26">
        <f>(19.9+9.4)/100</f>
        <v>0.29299999999999998</v>
      </c>
      <c r="J6" s="26">
        <f>(30.47+9.4)/100</f>
        <v>0.3987</v>
      </c>
      <c r="K6">
        <f>19.9+9.4</f>
        <v>29.299999999999997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0.6</v>
      </c>
      <c r="G7" s="26">
        <v>0</v>
      </c>
      <c r="I7" s="26">
        <f>34/100</f>
        <v>0.34</v>
      </c>
      <c r="J7" s="26">
        <v>0.55200000000000005</v>
      </c>
      <c r="K7">
        <v>55.2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6.2588235294117653E-2</v>
      </c>
      <c r="G8" s="26">
        <v>0</v>
      </c>
      <c r="I8" s="26">
        <f>5.6/100</f>
        <v>5.5999999999999994E-2</v>
      </c>
      <c r="J8" s="26">
        <v>0.12379999999999999</v>
      </c>
      <c r="K8">
        <v>5.6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2.1176470588235293E-2</v>
      </c>
      <c r="G9" s="26">
        <v>0</v>
      </c>
      <c r="I9" s="30">
        <v>1E-3</v>
      </c>
      <c r="J9" s="26">
        <v>1.7999999999999999E-2</v>
      </c>
      <c r="K9">
        <v>1.4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1.1294117647058823E-2</v>
      </c>
      <c r="G10" s="26">
        <v>0</v>
      </c>
      <c r="I10" s="26">
        <f>6/100</f>
        <v>0.06</v>
      </c>
      <c r="J10" s="26">
        <v>9.9000000000000005E-2</v>
      </c>
      <c r="K10">
        <v>6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24</v>
      </c>
      <c r="F11" s="11">
        <v>3.8117647058823534E-2</v>
      </c>
      <c r="G11" s="26">
        <v>0</v>
      </c>
      <c r="I11" s="26">
        <f>2.5/100</f>
        <v>2.5000000000000001E-2</v>
      </c>
      <c r="J11" s="26">
        <v>2.5000000000000001E-2</v>
      </c>
      <c r="K11">
        <v>2.5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F12" s="10">
        <f>+SUM(F6:F11)</f>
        <v>1</v>
      </c>
      <c r="I12" s="26">
        <f>+SUM(I6:I11)</f>
        <v>0.77500000000000002</v>
      </c>
      <c r="J12" s="27">
        <f t="shared" ref="J12:K12" si="0">+SUM(J6:J11)</f>
        <v>1.2164999999999999</v>
      </c>
      <c r="K12" s="25">
        <f t="shared" si="0"/>
        <v>100</v>
      </c>
      <c r="Y12" t="s">
        <v>35</v>
      </c>
      <c r="Z12" t="s">
        <v>24</v>
      </c>
      <c r="AA12">
        <v>11.6330673343898</v>
      </c>
      <c r="AB12">
        <v>2.9518803548388002</v>
      </c>
      <c r="AC12">
        <v>2.9518803548388002</v>
      </c>
      <c r="AD12">
        <v>2.9518803548388002</v>
      </c>
      <c r="AE12">
        <v>2.9518803548388002</v>
      </c>
      <c r="AF12">
        <v>2.9518803548388002</v>
      </c>
      <c r="AG12">
        <v>2.9518803548388002</v>
      </c>
      <c r="AH12">
        <v>2.9518803548388002</v>
      </c>
      <c r="AI12">
        <v>2.9518803548388002</v>
      </c>
      <c r="AJ12">
        <v>2.9518803548388002</v>
      </c>
    </row>
    <row r="13" spans="4:36" x14ac:dyDescent="0.25">
      <c r="AA13" s="29">
        <f>+SUM(AA7:AA12)</f>
        <v>305.18849488368335</v>
      </c>
      <c r="AB13" s="29">
        <f t="shared" ref="AB13:AJ13" si="1">+SUM(AB7:AB12)</f>
        <v>324.87807519875884</v>
      </c>
      <c r="AC13" s="29">
        <f t="shared" si="1"/>
        <v>324.87807519875884</v>
      </c>
      <c r="AD13" s="29">
        <f t="shared" si="1"/>
        <v>324.87807519875884</v>
      </c>
      <c r="AE13" s="29">
        <f t="shared" si="1"/>
        <v>324.87807519875884</v>
      </c>
      <c r="AF13" s="29">
        <f t="shared" si="1"/>
        <v>324.87807519875884</v>
      </c>
      <c r="AG13" s="29">
        <f t="shared" si="1"/>
        <v>324.87807519875884</v>
      </c>
      <c r="AH13" s="29">
        <f t="shared" si="1"/>
        <v>324.87807519875884</v>
      </c>
      <c r="AI13" s="29">
        <f t="shared" si="1"/>
        <v>324.87807519875884</v>
      </c>
      <c r="AJ13" s="29">
        <f t="shared" si="1"/>
        <v>324.87807519875884</v>
      </c>
    </row>
    <row r="14" spans="4:36" x14ac:dyDescent="0.25">
      <c r="H14" s="1" t="s">
        <v>0</v>
      </c>
    </row>
    <row r="15" spans="4:36" x14ac:dyDescent="0.25">
      <c r="D15" s="13" t="s">
        <v>1</v>
      </c>
      <c r="E15" s="13" t="s">
        <v>2</v>
      </c>
      <c r="F15" s="13" t="s">
        <v>3</v>
      </c>
      <c r="G15" s="13" t="s">
        <v>4</v>
      </c>
      <c r="H15" s="13" t="s">
        <v>5</v>
      </c>
      <c r="I15" s="14" t="s">
        <v>6</v>
      </c>
      <c r="J15" s="14" t="s">
        <v>7</v>
      </c>
      <c r="K15" s="15" t="s">
        <v>8</v>
      </c>
      <c r="L15" s="15" t="s">
        <v>9</v>
      </c>
      <c r="M15" s="15" t="s">
        <v>10</v>
      </c>
      <c r="N15" s="15" t="s">
        <v>11</v>
      </c>
      <c r="O15" s="15" t="s">
        <v>12</v>
      </c>
      <c r="P15" s="15" t="s">
        <v>13</v>
      </c>
      <c r="Q15" s="15" t="s">
        <v>14</v>
      </c>
      <c r="R15" s="15" t="s">
        <v>15</v>
      </c>
      <c r="AA15">
        <v>2019</v>
      </c>
      <c r="AB15">
        <v>2020</v>
      </c>
      <c r="AC15">
        <v>2023</v>
      </c>
      <c r="AD15">
        <v>2025</v>
      </c>
      <c r="AE15">
        <v>2027</v>
      </c>
      <c r="AF15">
        <v>2030</v>
      </c>
      <c r="AG15">
        <v>2033</v>
      </c>
      <c r="AH15">
        <v>2035</v>
      </c>
      <c r="AI15">
        <v>2037</v>
      </c>
      <c r="AJ15">
        <v>2040</v>
      </c>
    </row>
    <row r="16" spans="4:36" x14ac:dyDescent="0.25">
      <c r="D16" s="16"/>
      <c r="E16" s="16" t="s">
        <v>18</v>
      </c>
      <c r="F16" s="18" t="s">
        <v>27</v>
      </c>
      <c r="G16" s="16">
        <v>2019</v>
      </c>
      <c r="H16" s="17" t="s">
        <v>26</v>
      </c>
      <c r="I16" s="16"/>
      <c r="J16" s="22" cm="1">
        <f t="array" ref="J16:J21">+IF(G16&lt;$P$5,$F$6:$F$11,$J$6:$J$11)</f>
        <v>0.26682352941176474</v>
      </c>
      <c r="K16" s="16"/>
      <c r="L16" s="16" t="s">
        <v>25</v>
      </c>
      <c r="M16" s="16"/>
      <c r="N16" s="16"/>
      <c r="O16" s="16"/>
      <c r="P16" s="16"/>
      <c r="Q16" s="16" t="s">
        <v>19</v>
      </c>
      <c r="U16">
        <f>+SUM(J16:J21)</f>
        <v>1</v>
      </c>
      <c r="Z16" t="s">
        <v>20</v>
      </c>
      <c r="AA16" s="26">
        <f>+AA7/AA$13</f>
        <v>0.6</v>
      </c>
      <c r="AB16" s="26">
        <f t="shared" ref="AB16:AJ16" si="2">+AB7/AB$13</f>
        <v>0.55200000000000038</v>
      </c>
      <c r="AC16" s="26">
        <f t="shared" si="2"/>
        <v>0.55200000000000038</v>
      </c>
      <c r="AD16" s="26">
        <f t="shared" si="2"/>
        <v>0.55200000000000038</v>
      </c>
      <c r="AE16" s="26">
        <f t="shared" si="2"/>
        <v>0.55200000000000038</v>
      </c>
      <c r="AF16" s="26">
        <f t="shared" si="2"/>
        <v>0.55200000000000038</v>
      </c>
      <c r="AG16" s="26">
        <f t="shared" si="2"/>
        <v>0.55200000000000038</v>
      </c>
      <c r="AH16" s="26">
        <f t="shared" si="2"/>
        <v>0.55200000000000038</v>
      </c>
      <c r="AI16" s="26">
        <f t="shared" si="2"/>
        <v>0.55200000000000038</v>
      </c>
      <c r="AJ16" s="26">
        <f t="shared" si="2"/>
        <v>0.55200000000000038</v>
      </c>
    </row>
    <row r="17" spans="4:36" x14ac:dyDescent="0.25">
      <c r="D17" s="16"/>
      <c r="E17" s="16" t="s">
        <v>18</v>
      </c>
      <c r="F17" s="18" t="s">
        <v>27</v>
      </c>
      <c r="G17" s="16">
        <v>2019</v>
      </c>
      <c r="H17" s="17" t="s">
        <v>26</v>
      </c>
      <c r="I17" s="16"/>
      <c r="J17" s="22">
        <v>0.6</v>
      </c>
      <c r="K17" s="16"/>
      <c r="L17" s="16" t="s">
        <v>25</v>
      </c>
      <c r="M17" s="16"/>
      <c r="N17" s="16"/>
      <c r="O17" s="16"/>
      <c r="P17" s="16"/>
      <c r="Q17" s="16" t="s">
        <v>20</v>
      </c>
      <c r="Z17" t="s">
        <v>19</v>
      </c>
      <c r="AA17" s="26">
        <f t="shared" ref="AA17:AJ17" si="3">+AA8/AA$13</f>
        <v>0.26682352941176479</v>
      </c>
      <c r="AB17" s="26">
        <f t="shared" si="3"/>
        <v>0.39869999999999955</v>
      </c>
      <c r="AC17" s="26">
        <f t="shared" si="3"/>
        <v>0.39869999999999955</v>
      </c>
      <c r="AD17" s="26">
        <f t="shared" si="3"/>
        <v>0.39869999999999955</v>
      </c>
      <c r="AE17" s="26">
        <f t="shared" si="3"/>
        <v>0.39869999999999955</v>
      </c>
      <c r="AF17" s="26">
        <f t="shared" si="3"/>
        <v>0.39869999999999955</v>
      </c>
      <c r="AG17" s="26">
        <f t="shared" si="3"/>
        <v>0.39869999999999955</v>
      </c>
      <c r="AH17" s="26">
        <f t="shared" si="3"/>
        <v>0.39869999999999955</v>
      </c>
      <c r="AI17" s="26">
        <f t="shared" si="3"/>
        <v>0.39869999999999955</v>
      </c>
      <c r="AJ17" s="26">
        <f t="shared" si="3"/>
        <v>0.39869999999999955</v>
      </c>
    </row>
    <row r="18" spans="4:36" x14ac:dyDescent="0.25">
      <c r="D18" s="16"/>
      <c r="E18" s="16" t="s">
        <v>18</v>
      </c>
      <c r="F18" s="18" t="s">
        <v>27</v>
      </c>
      <c r="G18" s="16">
        <v>2019</v>
      </c>
      <c r="H18" s="17" t="s">
        <v>26</v>
      </c>
      <c r="I18" s="16"/>
      <c r="J18" s="22">
        <v>6.2588235294117653E-2</v>
      </c>
      <c r="K18" s="16"/>
      <c r="L18" s="16" t="s">
        <v>25</v>
      </c>
      <c r="M18" s="16"/>
      <c r="N18" s="16"/>
      <c r="O18" s="16"/>
      <c r="P18" s="16"/>
      <c r="Q18" s="16" t="s">
        <v>21</v>
      </c>
      <c r="Z18" t="s">
        <v>23</v>
      </c>
      <c r="AA18" s="26">
        <f t="shared" ref="AA18:AJ18" si="4">+AA9/AA$13</f>
        <v>1.1294117647058793E-2</v>
      </c>
      <c r="AB18" s="26">
        <f t="shared" si="4"/>
        <v>0</v>
      </c>
      <c r="AC18" s="26">
        <f t="shared" si="4"/>
        <v>0</v>
      </c>
      <c r="AD18" s="26">
        <f t="shared" si="4"/>
        <v>0</v>
      </c>
      <c r="AE18" s="26">
        <f t="shared" si="4"/>
        <v>0</v>
      </c>
      <c r="AF18" s="26">
        <f t="shared" si="4"/>
        <v>0</v>
      </c>
      <c r="AG18" s="26">
        <f t="shared" si="4"/>
        <v>0</v>
      </c>
      <c r="AH18" s="26">
        <f t="shared" si="4"/>
        <v>0</v>
      </c>
      <c r="AI18" s="26">
        <f t="shared" si="4"/>
        <v>0</v>
      </c>
      <c r="AJ18" s="26">
        <f t="shared" si="4"/>
        <v>0</v>
      </c>
    </row>
    <row r="19" spans="4:36" x14ac:dyDescent="0.25">
      <c r="D19" s="16"/>
      <c r="E19" s="16" t="s">
        <v>18</v>
      </c>
      <c r="F19" s="18" t="s">
        <v>27</v>
      </c>
      <c r="G19" s="16">
        <v>2019</v>
      </c>
      <c r="H19" s="17" t="s">
        <v>26</v>
      </c>
      <c r="I19" s="16"/>
      <c r="J19" s="22">
        <v>2.1176470588235293E-2</v>
      </c>
      <c r="K19" s="16"/>
      <c r="L19" s="16" t="s">
        <v>25</v>
      </c>
      <c r="M19" s="16"/>
      <c r="N19" s="16"/>
      <c r="O19" s="16"/>
      <c r="P19" s="16"/>
      <c r="Q19" s="16" t="s">
        <v>22</v>
      </c>
      <c r="Z19" t="s">
        <v>21</v>
      </c>
      <c r="AA19" s="26">
        <f t="shared" ref="AA19:AJ19" si="5">+AA10/AA$13</f>
        <v>6.2588235294117681E-2</v>
      </c>
      <c r="AB19" s="26">
        <f t="shared" si="5"/>
        <v>2.2213882529521618E-2</v>
      </c>
      <c r="AC19" s="26">
        <f t="shared" si="5"/>
        <v>2.2213882529521618E-2</v>
      </c>
      <c r="AD19" s="26">
        <f t="shared" si="5"/>
        <v>2.2213882529521618E-2</v>
      </c>
      <c r="AE19" s="26">
        <f t="shared" si="5"/>
        <v>2.2213882529521618E-2</v>
      </c>
      <c r="AF19" s="26">
        <f t="shared" si="5"/>
        <v>2.2213882529521618E-2</v>
      </c>
      <c r="AG19" s="26">
        <f t="shared" si="5"/>
        <v>2.2213882529521618E-2</v>
      </c>
      <c r="AH19" s="26">
        <f t="shared" si="5"/>
        <v>2.2213882529521618E-2</v>
      </c>
      <c r="AI19" s="26">
        <f t="shared" si="5"/>
        <v>2.2213882529521618E-2</v>
      </c>
      <c r="AJ19" s="26">
        <f t="shared" si="5"/>
        <v>2.2213882529521618E-2</v>
      </c>
    </row>
    <row r="20" spans="4:36" x14ac:dyDescent="0.25">
      <c r="D20" s="16"/>
      <c r="E20" s="16" t="s">
        <v>18</v>
      </c>
      <c r="F20" s="18" t="s">
        <v>27</v>
      </c>
      <c r="G20" s="16">
        <v>2019</v>
      </c>
      <c r="H20" s="17" t="s">
        <v>26</v>
      </c>
      <c r="I20" s="16"/>
      <c r="J20" s="22">
        <v>1.1294117647058823E-2</v>
      </c>
      <c r="K20" s="16"/>
      <c r="L20" s="16" t="s">
        <v>25</v>
      </c>
      <c r="M20" s="16"/>
      <c r="N20" s="16"/>
      <c r="O20" s="16"/>
      <c r="P20" s="16"/>
      <c r="Q20" s="16" t="s">
        <v>23</v>
      </c>
      <c r="Z20" t="s">
        <v>22</v>
      </c>
      <c r="AA20" s="26">
        <f t="shared" ref="AA20:AJ20" si="6">+AA11/AA$13</f>
        <v>2.1176470588235265E-2</v>
      </c>
      <c r="AB20" s="26">
        <f t="shared" si="6"/>
        <v>1.8000000000000002E-2</v>
      </c>
      <c r="AC20" s="26">
        <f t="shared" si="6"/>
        <v>1.8000000000000002E-2</v>
      </c>
      <c r="AD20" s="26">
        <f t="shared" si="6"/>
        <v>1.8000000000000002E-2</v>
      </c>
      <c r="AE20" s="26">
        <f t="shared" si="6"/>
        <v>1.8000000000000002E-2</v>
      </c>
      <c r="AF20" s="26">
        <f t="shared" si="6"/>
        <v>1.8000000000000002E-2</v>
      </c>
      <c r="AG20" s="26">
        <f t="shared" si="6"/>
        <v>1.8000000000000002E-2</v>
      </c>
      <c r="AH20" s="26">
        <f t="shared" si="6"/>
        <v>1.8000000000000002E-2</v>
      </c>
      <c r="AI20" s="26">
        <f t="shared" si="6"/>
        <v>1.8000000000000002E-2</v>
      </c>
      <c r="AJ20" s="26">
        <f t="shared" si="6"/>
        <v>1.8000000000000002E-2</v>
      </c>
    </row>
    <row r="21" spans="4:36" x14ac:dyDescent="0.25">
      <c r="D21" s="16"/>
      <c r="E21" s="16" t="s">
        <v>18</v>
      </c>
      <c r="F21" s="18" t="s">
        <v>27</v>
      </c>
      <c r="G21" s="16">
        <v>2019</v>
      </c>
      <c r="H21" s="17" t="s">
        <v>26</v>
      </c>
      <c r="I21" s="16"/>
      <c r="J21" s="22">
        <v>3.8117647058823534E-2</v>
      </c>
      <c r="K21" s="16"/>
      <c r="L21" s="16" t="s">
        <v>25</v>
      </c>
      <c r="M21" s="16"/>
      <c r="N21" s="16"/>
      <c r="O21" s="16"/>
      <c r="P21" s="16"/>
      <c r="Q21" s="16" t="s">
        <v>24</v>
      </c>
      <c r="Z21" t="s">
        <v>24</v>
      </c>
      <c r="AA21" s="26">
        <f t="shared" ref="AA21:AJ21" si="7">+AA12/AA$13</f>
        <v>3.8117647058823492E-2</v>
      </c>
      <c r="AB21" s="26">
        <f t="shared" si="7"/>
        <v>9.0861174704782843E-3</v>
      </c>
      <c r="AC21" s="26">
        <f t="shared" si="7"/>
        <v>9.0861174704782843E-3</v>
      </c>
      <c r="AD21" s="26">
        <f t="shared" si="7"/>
        <v>9.0861174704782843E-3</v>
      </c>
      <c r="AE21" s="26">
        <f t="shared" si="7"/>
        <v>9.0861174704782843E-3</v>
      </c>
      <c r="AF21" s="26">
        <f t="shared" si="7"/>
        <v>9.0861174704782843E-3</v>
      </c>
      <c r="AG21" s="26">
        <f t="shared" si="7"/>
        <v>9.0861174704782843E-3</v>
      </c>
      <c r="AH21" s="26">
        <f t="shared" si="7"/>
        <v>9.0861174704782843E-3</v>
      </c>
      <c r="AI21" s="26">
        <f t="shared" si="7"/>
        <v>9.0861174704782843E-3</v>
      </c>
      <c r="AJ21" s="26">
        <f t="shared" si="7"/>
        <v>9.0861174704782843E-3</v>
      </c>
    </row>
    <row r="22" spans="4:36" x14ac:dyDescent="0.25">
      <c r="E22" t="s">
        <v>18</v>
      </c>
      <c r="F22" s="19" t="s">
        <v>27</v>
      </c>
      <c r="G22">
        <v>2020</v>
      </c>
      <c r="H22" s="12" t="s">
        <v>26</v>
      </c>
      <c r="J22" s="28" cm="1">
        <f t="array" ref="J22:J27">+IF(G22&lt;$P$5,$F$6:$F$11,$J$6:$J$11)</f>
        <v>0.3987</v>
      </c>
      <c r="L22" t="s">
        <v>25</v>
      </c>
      <c r="Q22" t="s">
        <v>19</v>
      </c>
      <c r="U22" s="26">
        <f>+SUM(J22:J27)</f>
        <v>1.2164999999999999</v>
      </c>
      <c r="AA22" s="26">
        <f t="shared" ref="AA22:AJ22" si="8">+AA13/AA$13</f>
        <v>1</v>
      </c>
      <c r="AB22" s="26">
        <f t="shared" si="8"/>
        <v>1</v>
      </c>
      <c r="AC22" s="26">
        <f t="shared" si="8"/>
        <v>1</v>
      </c>
      <c r="AD22" s="26">
        <f t="shared" si="8"/>
        <v>1</v>
      </c>
      <c r="AE22" s="26">
        <f t="shared" si="8"/>
        <v>1</v>
      </c>
      <c r="AF22" s="26">
        <f t="shared" si="8"/>
        <v>1</v>
      </c>
      <c r="AG22" s="26">
        <f t="shared" si="8"/>
        <v>1</v>
      </c>
      <c r="AH22" s="26">
        <f t="shared" si="8"/>
        <v>1</v>
      </c>
      <c r="AI22" s="26">
        <f t="shared" si="8"/>
        <v>1</v>
      </c>
      <c r="AJ22" s="26">
        <f t="shared" si="8"/>
        <v>1</v>
      </c>
    </row>
    <row r="23" spans="4:36" x14ac:dyDescent="0.25">
      <c r="E23" t="s">
        <v>18</v>
      </c>
      <c r="F23" s="19" t="s">
        <v>27</v>
      </c>
      <c r="G23">
        <v>2020</v>
      </c>
      <c r="H23" s="12" t="s">
        <v>26</v>
      </c>
      <c r="J23" s="26">
        <v>0.55200000000000005</v>
      </c>
      <c r="L23" t="s">
        <v>25</v>
      </c>
      <c r="Q23" t="s">
        <v>20</v>
      </c>
    </row>
    <row r="24" spans="4:36" x14ac:dyDescent="0.25">
      <c r="E24" t="s">
        <v>18</v>
      </c>
      <c r="F24" s="19" t="s">
        <v>27</v>
      </c>
      <c r="G24">
        <v>2020</v>
      </c>
      <c r="H24" s="12" t="s">
        <v>26</v>
      </c>
      <c r="J24" s="26">
        <v>0.12379999999999999</v>
      </c>
      <c r="L24" t="s">
        <v>25</v>
      </c>
      <c r="Q24" t="s">
        <v>21</v>
      </c>
    </row>
    <row r="25" spans="4:36" x14ac:dyDescent="0.25">
      <c r="E25" t="s">
        <v>18</v>
      </c>
      <c r="F25" s="19" t="s">
        <v>27</v>
      </c>
      <c r="G25">
        <v>2020</v>
      </c>
      <c r="H25" s="12" t="s">
        <v>26</v>
      </c>
      <c r="J25" s="26">
        <v>1.7999999999999999E-2</v>
      </c>
      <c r="L25" t="s">
        <v>25</v>
      </c>
      <c r="Q25" t="s">
        <v>22</v>
      </c>
    </row>
    <row r="26" spans="4:36" x14ac:dyDescent="0.25">
      <c r="E26" t="s">
        <v>18</v>
      </c>
      <c r="F26" s="19" t="s">
        <v>27</v>
      </c>
      <c r="G26">
        <v>2020</v>
      </c>
      <c r="H26" s="12" t="s">
        <v>26</v>
      </c>
      <c r="J26" s="26">
        <v>9.9000000000000005E-2</v>
      </c>
      <c r="L26" t="s">
        <v>25</v>
      </c>
      <c r="Q26" t="s">
        <v>23</v>
      </c>
    </row>
    <row r="27" spans="4:36" x14ac:dyDescent="0.25">
      <c r="E27" t="s">
        <v>18</v>
      </c>
      <c r="F27" s="19" t="s">
        <v>27</v>
      </c>
      <c r="G27">
        <v>2020</v>
      </c>
      <c r="H27" s="12" t="s">
        <v>26</v>
      </c>
      <c r="J27" s="26">
        <v>2.5000000000000001E-2</v>
      </c>
      <c r="L27" t="s">
        <v>25</v>
      </c>
      <c r="Q27" t="s">
        <v>24</v>
      </c>
      <c r="Y27" t="s">
        <v>32</v>
      </c>
      <c r="Z27" t="s">
        <v>40</v>
      </c>
    </row>
    <row r="28" spans="4:36" x14ac:dyDescent="0.25">
      <c r="D28" s="16"/>
      <c r="E28" s="16" t="s">
        <v>18</v>
      </c>
      <c r="F28" s="18" t="s">
        <v>27</v>
      </c>
      <c r="G28" s="16">
        <v>2025</v>
      </c>
      <c r="H28" s="17" t="s">
        <v>26</v>
      </c>
      <c r="I28" s="16"/>
      <c r="J28" s="22" cm="1">
        <f t="array" ref="J28:J33">+IF(G28&lt;$P$5,$F$6:$F$11,$J$6:$J$11)</f>
        <v>0.3987</v>
      </c>
      <c r="K28" s="16"/>
      <c r="L28" s="16" t="s">
        <v>25</v>
      </c>
      <c r="M28" s="16"/>
      <c r="N28" s="16"/>
      <c r="O28" s="16"/>
      <c r="P28" s="16"/>
      <c r="Q28" s="16" t="s">
        <v>19</v>
      </c>
      <c r="U28">
        <f>+SUM(J28:J33)</f>
        <v>1.2164999999999999</v>
      </c>
      <c r="Y28" t="s">
        <v>3</v>
      </c>
      <c r="Z28" t="s">
        <v>34</v>
      </c>
      <c r="AA28">
        <v>2019</v>
      </c>
      <c r="AB28">
        <v>2020</v>
      </c>
      <c r="AC28">
        <v>2023</v>
      </c>
      <c r="AD28">
        <v>2025</v>
      </c>
      <c r="AE28">
        <v>2027</v>
      </c>
      <c r="AF28">
        <v>2030</v>
      </c>
      <c r="AG28">
        <v>2033</v>
      </c>
      <c r="AH28">
        <v>2035</v>
      </c>
      <c r="AI28">
        <v>2037</v>
      </c>
      <c r="AJ28">
        <v>2040</v>
      </c>
    </row>
    <row r="29" spans="4:36" x14ac:dyDescent="0.25">
      <c r="D29" s="16"/>
      <c r="E29" s="16" t="s">
        <v>18</v>
      </c>
      <c r="F29" s="18" t="s">
        <v>27</v>
      </c>
      <c r="G29" s="16">
        <v>2025</v>
      </c>
      <c r="H29" s="17" t="s">
        <v>26</v>
      </c>
      <c r="I29" s="16"/>
      <c r="J29" s="22">
        <v>0.55200000000000005</v>
      </c>
      <c r="K29" s="16"/>
      <c r="L29" s="16" t="s">
        <v>25</v>
      </c>
      <c r="M29" s="16"/>
      <c r="N29" s="16"/>
      <c r="O29" s="16"/>
      <c r="P29" s="16"/>
      <c r="Q29" s="16" t="s">
        <v>20</v>
      </c>
      <c r="Y29" t="s">
        <v>35</v>
      </c>
      <c r="Z29" t="s">
        <v>36</v>
      </c>
      <c r="AA29">
        <v>26807.297628836499</v>
      </c>
      <c r="AB29">
        <v>28536.800701664601</v>
      </c>
      <c r="AC29">
        <v>28536.800701664601</v>
      </c>
      <c r="AD29">
        <v>28536.800701664601</v>
      </c>
      <c r="AE29">
        <v>28536.800701664601</v>
      </c>
      <c r="AF29">
        <v>28536.800701664601</v>
      </c>
      <c r="AG29">
        <v>28536.800701664601</v>
      </c>
      <c r="AH29">
        <v>28536.800701664601</v>
      </c>
      <c r="AI29">
        <v>28536.800701664601</v>
      </c>
      <c r="AJ29">
        <v>28536.800701664601</v>
      </c>
    </row>
    <row r="30" spans="4:36" x14ac:dyDescent="0.25">
      <c r="D30" s="16"/>
      <c r="E30" s="16" t="s">
        <v>18</v>
      </c>
      <c r="F30" s="18" t="s">
        <v>27</v>
      </c>
      <c r="G30" s="16">
        <v>2025</v>
      </c>
      <c r="H30" s="17" t="s">
        <v>26</v>
      </c>
      <c r="I30" s="16"/>
      <c r="J30" s="22">
        <v>0.12379999999999999</v>
      </c>
      <c r="K30" s="16"/>
      <c r="L30" s="16" t="s">
        <v>25</v>
      </c>
      <c r="M30" s="16"/>
      <c r="N30" s="16"/>
      <c r="O30" s="16"/>
      <c r="P30" s="16"/>
      <c r="Q30" s="16" t="s">
        <v>21</v>
      </c>
      <c r="Y30" t="s">
        <v>35</v>
      </c>
      <c r="Z30" t="s">
        <v>20</v>
      </c>
      <c r="AA30">
        <v>183.11309693020999</v>
      </c>
      <c r="AB30">
        <v>149.21649993879001</v>
      </c>
      <c r="AC30">
        <v>152.967722169712</v>
      </c>
      <c r="AD30">
        <v>149.21649993879001</v>
      </c>
      <c r="AE30">
        <v>149.21649993879001</v>
      </c>
      <c r="AF30">
        <v>148.77514292828599</v>
      </c>
      <c r="AG30">
        <v>149.21649993879001</v>
      </c>
      <c r="AH30">
        <v>149.21649993879001</v>
      </c>
      <c r="AI30">
        <v>146.03419100574499</v>
      </c>
      <c r="AJ30">
        <v>144.684642928286</v>
      </c>
    </row>
    <row r="31" spans="4:36" x14ac:dyDescent="0.25">
      <c r="D31" s="16"/>
      <c r="E31" s="16" t="s">
        <v>18</v>
      </c>
      <c r="F31" s="18" t="s">
        <v>27</v>
      </c>
      <c r="G31" s="16">
        <v>2025</v>
      </c>
      <c r="H31" s="17" t="s">
        <v>26</v>
      </c>
      <c r="I31" s="16"/>
      <c r="J31" s="22">
        <v>1.7999999999999999E-2</v>
      </c>
      <c r="K31" s="16"/>
      <c r="L31" s="16" t="s">
        <v>25</v>
      </c>
      <c r="M31" s="16"/>
      <c r="N31" s="16"/>
      <c r="O31" s="16"/>
      <c r="P31" s="16"/>
      <c r="Q31" s="16" t="s">
        <v>22</v>
      </c>
      <c r="Y31" t="s">
        <v>35</v>
      </c>
      <c r="Z31" t="s">
        <v>19</v>
      </c>
      <c r="AA31">
        <v>81.431471340728706</v>
      </c>
      <c r="AB31">
        <v>129.52888858174501</v>
      </c>
      <c r="AC31">
        <v>125.777666350823</v>
      </c>
      <c r="AD31">
        <v>129.52888858174501</v>
      </c>
      <c r="AE31">
        <v>129.52888858174501</v>
      </c>
      <c r="AF31">
        <v>129.52888858174501</v>
      </c>
      <c r="AG31">
        <v>129.52888858174501</v>
      </c>
      <c r="AH31">
        <v>129.52888858174501</v>
      </c>
      <c r="AI31">
        <v>129.52888858174501</v>
      </c>
      <c r="AJ31">
        <v>129.52888858174501</v>
      </c>
    </row>
    <row r="32" spans="4:36" x14ac:dyDescent="0.25">
      <c r="D32" s="16"/>
      <c r="E32" s="16" t="s">
        <v>18</v>
      </c>
      <c r="F32" s="18" t="s">
        <v>27</v>
      </c>
      <c r="G32" s="16">
        <v>2025</v>
      </c>
      <c r="H32" s="17" t="s">
        <v>26</v>
      </c>
      <c r="I32" s="16"/>
      <c r="J32" s="22">
        <v>9.9000000000000005E-2</v>
      </c>
      <c r="K32" s="16"/>
      <c r="L32" s="16" t="s">
        <v>25</v>
      </c>
      <c r="M32" s="16"/>
      <c r="N32" s="16"/>
      <c r="O32" s="16"/>
      <c r="P32" s="16"/>
      <c r="Q32" s="16" t="s">
        <v>23</v>
      </c>
      <c r="Y32" t="s">
        <v>35</v>
      </c>
      <c r="Z32" t="s">
        <v>23</v>
      </c>
      <c r="AA32">
        <v>3.4468347657451202</v>
      </c>
      <c r="AB32">
        <v>19.4926845119255</v>
      </c>
      <c r="AC32">
        <v>19.4926845119255</v>
      </c>
      <c r="AD32">
        <v>19.4926845119255</v>
      </c>
      <c r="AE32">
        <v>19.4926845119255</v>
      </c>
      <c r="AF32">
        <v>19.4926845119255</v>
      </c>
      <c r="AG32">
        <v>19.4926845119255</v>
      </c>
      <c r="AH32">
        <v>19.4926845119255</v>
      </c>
      <c r="AI32">
        <v>19.4926845119255</v>
      </c>
      <c r="AJ32">
        <v>19.4926845119255</v>
      </c>
    </row>
    <row r="33" spans="4:36" x14ac:dyDescent="0.25">
      <c r="D33" s="16"/>
      <c r="E33" s="16" t="s">
        <v>18</v>
      </c>
      <c r="F33" s="18" t="s">
        <v>27</v>
      </c>
      <c r="G33" s="16">
        <v>2025</v>
      </c>
      <c r="H33" s="17" t="s">
        <v>26</v>
      </c>
      <c r="I33" s="16"/>
      <c r="J33" s="22">
        <v>2.5000000000000001E-2</v>
      </c>
      <c r="K33" s="16"/>
      <c r="L33" s="16" t="s">
        <v>25</v>
      </c>
      <c r="M33" s="16"/>
      <c r="N33" s="16"/>
      <c r="O33" s="16"/>
      <c r="P33" s="16"/>
      <c r="Q33" s="16" t="s">
        <v>24</v>
      </c>
      <c r="Y33" t="s">
        <v>35</v>
      </c>
      <c r="Z33" t="s">
        <v>21</v>
      </c>
      <c r="AA33">
        <v>19.101209326837601</v>
      </c>
      <c r="AB33">
        <v>18.193172211130499</v>
      </c>
      <c r="AC33">
        <v>18.193172211130499</v>
      </c>
      <c r="AD33">
        <v>18.193172211130499</v>
      </c>
      <c r="AE33">
        <v>18.193172211130499</v>
      </c>
      <c r="AF33">
        <v>18.193172211130499</v>
      </c>
      <c r="AG33">
        <v>18.193172211130499</v>
      </c>
      <c r="AH33">
        <v>18.193172211130499</v>
      </c>
      <c r="AI33">
        <v>18.193172211130499</v>
      </c>
      <c r="AJ33">
        <v>18.193172211130499</v>
      </c>
    </row>
    <row r="34" spans="4:36" x14ac:dyDescent="0.25">
      <c r="E34" t="s">
        <v>18</v>
      </c>
      <c r="F34" s="19" t="s">
        <v>27</v>
      </c>
      <c r="G34">
        <v>2030</v>
      </c>
      <c r="H34" s="12" t="s">
        <v>26</v>
      </c>
      <c r="J34" s="28" cm="1">
        <f t="array" ref="J34:J39">+IF(G34&lt;$P$5,$F$6:$F$11,$J$6:$J$11)</f>
        <v>0.3987</v>
      </c>
      <c r="L34" t="s">
        <v>25</v>
      </c>
      <c r="Q34" t="s">
        <v>19</v>
      </c>
      <c r="U34">
        <f>+SUM(J34:J39)</f>
        <v>1.2164999999999999</v>
      </c>
      <c r="Y34" t="s">
        <v>35</v>
      </c>
      <c r="Z34" t="s">
        <v>22</v>
      </c>
      <c r="AA34">
        <v>6.4628151857721097</v>
      </c>
      <c r="AB34">
        <v>0.324878075198759</v>
      </c>
      <c r="AC34">
        <v>0.324878075198759</v>
      </c>
      <c r="AD34">
        <v>0.324878075198759</v>
      </c>
      <c r="AE34">
        <v>0.324878075198759</v>
      </c>
      <c r="AF34">
        <v>0.76623508570243404</v>
      </c>
      <c r="AG34">
        <v>0.324878075198759</v>
      </c>
      <c r="AH34">
        <v>0.324878075198759</v>
      </c>
      <c r="AI34">
        <v>3.5071870082435401</v>
      </c>
      <c r="AJ34">
        <v>4.8567350857024696</v>
      </c>
    </row>
    <row r="35" spans="4:36" x14ac:dyDescent="0.25">
      <c r="E35" t="s">
        <v>18</v>
      </c>
      <c r="F35" s="19" t="s">
        <v>27</v>
      </c>
      <c r="G35">
        <v>2030</v>
      </c>
      <c r="H35" s="12" t="s">
        <v>26</v>
      </c>
      <c r="J35" s="26">
        <v>0.55200000000000005</v>
      </c>
      <c r="L35" t="s">
        <v>25</v>
      </c>
      <c r="Q35" t="s">
        <v>20</v>
      </c>
      <c r="Y35" t="s">
        <v>35</v>
      </c>
      <c r="Z35" t="s">
        <v>24</v>
      </c>
      <c r="AA35">
        <v>11.6330673343898</v>
      </c>
      <c r="AB35">
        <v>8.1219518799689805</v>
      </c>
      <c r="AC35">
        <v>8.1219518799689805</v>
      </c>
      <c r="AD35">
        <v>8.1219518799689805</v>
      </c>
      <c r="AE35">
        <v>8.1219518799689805</v>
      </c>
      <c r="AF35">
        <v>8.1219518799689805</v>
      </c>
      <c r="AG35">
        <v>8.1219518799689805</v>
      </c>
      <c r="AH35">
        <v>8.1219518799689805</v>
      </c>
      <c r="AI35">
        <v>8.1219518799689805</v>
      </c>
      <c r="AJ35">
        <v>8.1219518799689805</v>
      </c>
    </row>
    <row r="36" spans="4:36" x14ac:dyDescent="0.25">
      <c r="E36" t="s">
        <v>18</v>
      </c>
      <c r="F36" s="19" t="s">
        <v>27</v>
      </c>
      <c r="G36">
        <v>2030</v>
      </c>
      <c r="H36" s="12" t="s">
        <v>26</v>
      </c>
      <c r="J36" s="26">
        <v>0.12379999999999999</v>
      </c>
      <c r="L36" t="s">
        <v>25</v>
      </c>
      <c r="Q36" t="s">
        <v>21</v>
      </c>
      <c r="AA36">
        <f>+SUM(AA30:AA35)</f>
        <v>305.18849488368335</v>
      </c>
      <c r="AB36">
        <f t="shared" ref="AB36:AJ36" si="9">+SUM(AB30:AB35)</f>
        <v>324.87807519875878</v>
      </c>
      <c r="AC36">
        <f t="shared" si="9"/>
        <v>324.87807519875878</v>
      </c>
      <c r="AD36">
        <f t="shared" si="9"/>
        <v>324.87807519875878</v>
      </c>
      <c r="AE36">
        <f t="shared" si="9"/>
        <v>324.87807519875878</v>
      </c>
      <c r="AF36">
        <f t="shared" si="9"/>
        <v>324.87807519875844</v>
      </c>
      <c r="AG36">
        <f t="shared" si="9"/>
        <v>324.87807519875878</v>
      </c>
      <c r="AH36">
        <f t="shared" si="9"/>
        <v>324.87807519875878</v>
      </c>
      <c r="AI36">
        <f t="shared" si="9"/>
        <v>324.87807519875855</v>
      </c>
      <c r="AJ36">
        <f t="shared" si="9"/>
        <v>324.87807519875849</v>
      </c>
    </row>
    <row r="37" spans="4:36" x14ac:dyDescent="0.25">
      <c r="E37" t="s">
        <v>18</v>
      </c>
      <c r="F37" s="19" t="s">
        <v>27</v>
      </c>
      <c r="G37">
        <v>2030</v>
      </c>
      <c r="H37" s="12" t="s">
        <v>26</v>
      </c>
      <c r="J37" s="26">
        <v>1.7999999999999999E-2</v>
      </c>
      <c r="L37" t="s">
        <v>25</v>
      </c>
      <c r="Q37" t="s">
        <v>22</v>
      </c>
    </row>
    <row r="38" spans="4:36" x14ac:dyDescent="0.25">
      <c r="E38" t="s">
        <v>18</v>
      </c>
      <c r="F38" s="19" t="s">
        <v>27</v>
      </c>
      <c r="G38">
        <v>2030</v>
      </c>
      <c r="H38" s="12" t="s">
        <v>26</v>
      </c>
      <c r="J38" s="26">
        <v>9.9000000000000005E-2</v>
      </c>
      <c r="L38" t="s">
        <v>25</v>
      </c>
      <c r="Q38" t="s">
        <v>23</v>
      </c>
    </row>
    <row r="39" spans="4:36" x14ac:dyDescent="0.25">
      <c r="E39" t="s">
        <v>18</v>
      </c>
      <c r="F39" s="19" t="s">
        <v>27</v>
      </c>
      <c r="G39">
        <v>2030</v>
      </c>
      <c r="H39" s="12" t="s">
        <v>26</v>
      </c>
      <c r="J39" s="26">
        <v>2.5000000000000001E-2</v>
      </c>
      <c r="L39" t="s">
        <v>25</v>
      </c>
      <c r="Q39" t="s">
        <v>24</v>
      </c>
      <c r="AA39" s="30">
        <f>+AA30/$AA$36</f>
        <v>0.6</v>
      </c>
      <c r="AB39" s="30">
        <f t="shared" ref="AB39:AJ39" si="10">+AB30/$AA$36</f>
        <v>0.48893225806451507</v>
      </c>
      <c r="AC39" s="30">
        <f t="shared" si="10"/>
        <v>0.50122375100677585</v>
      </c>
      <c r="AD39" s="30">
        <f t="shared" si="10"/>
        <v>0.48893225806451507</v>
      </c>
      <c r="AE39" s="30">
        <f t="shared" si="10"/>
        <v>0.48893225806451507</v>
      </c>
      <c r="AF39" s="30">
        <f t="shared" si="10"/>
        <v>0.48748607966033825</v>
      </c>
      <c r="AG39" s="30">
        <f t="shared" si="10"/>
        <v>0.48893225806451507</v>
      </c>
      <c r="AH39" s="30">
        <f t="shared" si="10"/>
        <v>0.48893225806451507</v>
      </c>
      <c r="AI39" s="30">
        <f t="shared" si="10"/>
        <v>0.47850490255670702</v>
      </c>
      <c r="AJ39" s="30">
        <f t="shared" si="10"/>
        <v>0.47408288763778506</v>
      </c>
    </row>
    <row r="40" spans="4:36" x14ac:dyDescent="0.25">
      <c r="D40" s="16"/>
      <c r="E40" s="16" t="s">
        <v>18</v>
      </c>
      <c r="F40" s="18" t="s">
        <v>27</v>
      </c>
      <c r="G40" s="16">
        <v>2035</v>
      </c>
      <c r="H40" s="17" t="s">
        <v>26</v>
      </c>
      <c r="I40" s="16"/>
      <c r="J40" s="22" cm="1">
        <f t="array" ref="J40:J45">+IF(G40&lt;$P$5,$F$6:$F$11,$J$6:$J$11)</f>
        <v>0.3987</v>
      </c>
      <c r="K40" s="16"/>
      <c r="L40" s="16" t="s">
        <v>25</v>
      </c>
      <c r="M40" s="16"/>
      <c r="N40" s="16"/>
      <c r="O40" s="16"/>
      <c r="P40" s="16"/>
      <c r="Q40" s="16" t="s">
        <v>19</v>
      </c>
      <c r="U40">
        <f>+SUM(J40:J45)</f>
        <v>1.2164999999999999</v>
      </c>
      <c r="AA40" s="30">
        <f t="shared" ref="AA40:AJ40" si="11">+AA31/$AA$36</f>
        <v>0.26682352941176479</v>
      </c>
      <c r="AB40" s="30">
        <f t="shared" si="11"/>
        <v>0.4244225806451597</v>
      </c>
      <c r="AC40" s="30">
        <f t="shared" si="11"/>
        <v>0.41213108770289886</v>
      </c>
      <c r="AD40" s="30">
        <f t="shared" si="11"/>
        <v>0.4244225806451597</v>
      </c>
      <c r="AE40" s="30">
        <f t="shared" si="11"/>
        <v>0.4244225806451597</v>
      </c>
      <c r="AF40" s="30">
        <f t="shared" si="11"/>
        <v>0.4244225806451597</v>
      </c>
      <c r="AG40" s="30">
        <f t="shared" si="11"/>
        <v>0.4244225806451597</v>
      </c>
      <c r="AH40" s="30">
        <f t="shared" si="11"/>
        <v>0.4244225806451597</v>
      </c>
      <c r="AI40" s="30">
        <f t="shared" si="11"/>
        <v>0.4244225806451597</v>
      </c>
      <c r="AJ40" s="30">
        <f t="shared" si="11"/>
        <v>0.4244225806451597</v>
      </c>
    </row>
    <row r="41" spans="4:36" x14ac:dyDescent="0.25">
      <c r="D41" s="16"/>
      <c r="E41" s="16" t="s">
        <v>18</v>
      </c>
      <c r="F41" s="18" t="s">
        <v>27</v>
      </c>
      <c r="G41" s="16">
        <v>2035</v>
      </c>
      <c r="H41" s="17" t="s">
        <v>26</v>
      </c>
      <c r="I41" s="16"/>
      <c r="J41" s="22">
        <v>0.55200000000000005</v>
      </c>
      <c r="K41" s="16"/>
      <c r="L41" s="16" t="s">
        <v>25</v>
      </c>
      <c r="M41" s="16"/>
      <c r="N41" s="16"/>
      <c r="O41" s="16"/>
      <c r="P41" s="16"/>
      <c r="Q41" s="16" t="s">
        <v>20</v>
      </c>
      <c r="AA41" s="30">
        <f t="shared" ref="AA41:AJ41" si="12">+AA32/$AA$36</f>
        <v>1.1294117647058793E-2</v>
      </c>
      <c r="AB41" s="30">
        <f t="shared" si="12"/>
        <v>6.3870967741935222E-2</v>
      </c>
      <c r="AC41" s="30">
        <f t="shared" si="12"/>
        <v>6.3870967741935222E-2</v>
      </c>
      <c r="AD41" s="30">
        <f t="shared" si="12"/>
        <v>6.3870967741935222E-2</v>
      </c>
      <c r="AE41" s="30">
        <f t="shared" si="12"/>
        <v>6.3870967741935222E-2</v>
      </c>
      <c r="AF41" s="30">
        <f t="shared" si="12"/>
        <v>6.3870967741935222E-2</v>
      </c>
      <c r="AG41" s="30">
        <f t="shared" si="12"/>
        <v>6.3870967741935222E-2</v>
      </c>
      <c r="AH41" s="30">
        <f t="shared" si="12"/>
        <v>6.3870967741935222E-2</v>
      </c>
      <c r="AI41" s="30">
        <f t="shared" si="12"/>
        <v>6.3870967741935222E-2</v>
      </c>
      <c r="AJ41" s="30">
        <f t="shared" si="12"/>
        <v>6.3870967741935222E-2</v>
      </c>
    </row>
    <row r="42" spans="4:36" x14ac:dyDescent="0.25">
      <c r="D42" s="16"/>
      <c r="E42" s="16" t="s">
        <v>18</v>
      </c>
      <c r="F42" s="18" t="s">
        <v>27</v>
      </c>
      <c r="G42" s="16">
        <v>2035</v>
      </c>
      <c r="H42" s="17" t="s">
        <v>26</v>
      </c>
      <c r="I42" s="16"/>
      <c r="J42" s="22">
        <v>0.12379999999999999</v>
      </c>
      <c r="K42" s="16"/>
      <c r="L42" s="16" t="s">
        <v>25</v>
      </c>
      <c r="M42" s="16"/>
      <c r="N42" s="16"/>
      <c r="O42" s="16"/>
      <c r="P42" s="16"/>
      <c r="Q42" s="16" t="s">
        <v>21</v>
      </c>
      <c r="AA42" s="30">
        <f t="shared" ref="AA42:AJ42" si="13">+AA33/$AA$36</f>
        <v>6.2588235294117681E-2</v>
      </c>
      <c r="AB42" s="30">
        <f t="shared" si="13"/>
        <v>5.9612903225806306E-2</v>
      </c>
      <c r="AC42" s="30">
        <f t="shared" si="13"/>
        <v>5.9612903225806306E-2</v>
      </c>
      <c r="AD42" s="30">
        <f t="shared" si="13"/>
        <v>5.9612903225806306E-2</v>
      </c>
      <c r="AE42" s="30">
        <f t="shared" si="13"/>
        <v>5.9612903225806306E-2</v>
      </c>
      <c r="AF42" s="30">
        <f t="shared" si="13"/>
        <v>5.9612903225806306E-2</v>
      </c>
      <c r="AG42" s="30">
        <f t="shared" si="13"/>
        <v>5.9612903225806306E-2</v>
      </c>
      <c r="AH42" s="30">
        <f t="shared" si="13"/>
        <v>5.9612903225806306E-2</v>
      </c>
      <c r="AI42" s="30">
        <f t="shared" si="13"/>
        <v>5.9612903225806306E-2</v>
      </c>
      <c r="AJ42" s="30">
        <f t="shared" si="13"/>
        <v>5.9612903225806306E-2</v>
      </c>
    </row>
    <row r="43" spans="4:36" x14ac:dyDescent="0.25">
      <c r="D43" s="16"/>
      <c r="E43" s="16" t="s">
        <v>18</v>
      </c>
      <c r="F43" s="18" t="s">
        <v>27</v>
      </c>
      <c r="G43" s="16">
        <v>2035</v>
      </c>
      <c r="H43" s="17" t="s">
        <v>26</v>
      </c>
      <c r="I43" s="16"/>
      <c r="J43" s="22">
        <v>1.7999999999999999E-2</v>
      </c>
      <c r="K43" s="16"/>
      <c r="L43" s="16" t="s">
        <v>25</v>
      </c>
      <c r="M43" s="16"/>
      <c r="N43" s="16"/>
      <c r="O43" s="16"/>
      <c r="P43" s="16"/>
      <c r="Q43" s="16" t="s">
        <v>22</v>
      </c>
      <c r="AA43" s="30">
        <f t="shared" ref="AA43:AJ43" si="14">+AA34/$AA$36</f>
        <v>2.1176470588235265E-2</v>
      </c>
      <c r="AB43" s="30">
        <f t="shared" si="14"/>
        <v>1.0645161290322557E-3</v>
      </c>
      <c r="AC43" s="30">
        <f t="shared" si="14"/>
        <v>1.0645161290322557E-3</v>
      </c>
      <c r="AD43" s="30">
        <f t="shared" si="14"/>
        <v>1.0645161290322557E-3</v>
      </c>
      <c r="AE43" s="30">
        <f t="shared" si="14"/>
        <v>1.0645161290322557E-3</v>
      </c>
      <c r="AF43" s="30">
        <f t="shared" si="14"/>
        <v>2.5106945332079755E-3</v>
      </c>
      <c r="AG43" s="30">
        <f t="shared" si="14"/>
        <v>1.0645161290322557E-3</v>
      </c>
      <c r="AH43" s="30">
        <f t="shared" si="14"/>
        <v>1.0645161290322557E-3</v>
      </c>
      <c r="AI43" s="30">
        <f t="shared" si="14"/>
        <v>1.1491871636839509E-2</v>
      </c>
      <c r="AJ43" s="30">
        <f t="shared" si="14"/>
        <v>1.5913886555761283E-2</v>
      </c>
    </row>
    <row r="44" spans="4:36" x14ac:dyDescent="0.25">
      <c r="D44" s="16"/>
      <c r="E44" s="16" t="s">
        <v>18</v>
      </c>
      <c r="F44" s="18" t="s">
        <v>27</v>
      </c>
      <c r="G44" s="16">
        <v>2035</v>
      </c>
      <c r="H44" s="17" t="s">
        <v>26</v>
      </c>
      <c r="I44" s="16"/>
      <c r="J44" s="22">
        <v>9.9000000000000005E-2</v>
      </c>
      <c r="K44" s="16"/>
      <c r="L44" s="16" t="s">
        <v>25</v>
      </c>
      <c r="M44" s="16"/>
      <c r="N44" s="16"/>
      <c r="O44" s="16"/>
      <c r="P44" s="16"/>
      <c r="Q44" s="16" t="s">
        <v>23</v>
      </c>
      <c r="AA44" s="30">
        <f t="shared" ref="AA44:AJ44" si="15">+AA35/$AA$36</f>
        <v>3.8117647058823492E-2</v>
      </c>
      <c r="AB44" s="30">
        <f t="shared" si="15"/>
        <v>2.6612903225806412E-2</v>
      </c>
      <c r="AC44" s="30">
        <f t="shared" si="15"/>
        <v>2.6612903225806412E-2</v>
      </c>
      <c r="AD44" s="30">
        <f t="shared" si="15"/>
        <v>2.6612903225806412E-2</v>
      </c>
      <c r="AE44" s="30">
        <f t="shared" si="15"/>
        <v>2.6612903225806412E-2</v>
      </c>
      <c r="AF44" s="30">
        <f t="shared" si="15"/>
        <v>2.6612903225806412E-2</v>
      </c>
      <c r="AG44" s="30">
        <f t="shared" si="15"/>
        <v>2.6612903225806412E-2</v>
      </c>
      <c r="AH44" s="30">
        <f t="shared" si="15"/>
        <v>2.6612903225806412E-2</v>
      </c>
      <c r="AI44" s="30">
        <f t="shared" si="15"/>
        <v>2.6612903225806412E-2</v>
      </c>
      <c r="AJ44" s="30">
        <f t="shared" si="15"/>
        <v>2.6612903225806412E-2</v>
      </c>
    </row>
    <row r="45" spans="4:36" x14ac:dyDescent="0.25">
      <c r="D45" s="16"/>
      <c r="E45" s="16" t="s">
        <v>18</v>
      </c>
      <c r="F45" s="18" t="s">
        <v>27</v>
      </c>
      <c r="G45" s="16">
        <v>2035</v>
      </c>
      <c r="H45" s="17" t="s">
        <v>26</v>
      </c>
      <c r="I45" s="16"/>
      <c r="J45" s="22">
        <v>2.5000000000000001E-2</v>
      </c>
      <c r="K45" s="16"/>
      <c r="L45" s="16" t="s">
        <v>25</v>
      </c>
      <c r="M45" s="16"/>
      <c r="N45" s="16"/>
      <c r="O45" s="16"/>
      <c r="P45" s="16"/>
      <c r="Q45" s="16" t="s">
        <v>24</v>
      </c>
      <c r="AA45" s="30">
        <f t="shared" ref="AA45:AJ45" si="16">+AA36/$AA$36</f>
        <v>1</v>
      </c>
      <c r="AB45" s="30">
        <f t="shared" si="16"/>
        <v>1.0645161290322551</v>
      </c>
      <c r="AC45" s="30">
        <f t="shared" si="16"/>
        <v>1.0645161290322551</v>
      </c>
      <c r="AD45" s="30">
        <f t="shared" si="16"/>
        <v>1.0645161290322551</v>
      </c>
      <c r="AE45" s="30">
        <f t="shared" si="16"/>
        <v>1.0645161290322551</v>
      </c>
      <c r="AF45" s="30">
        <f t="shared" si="16"/>
        <v>1.064516129032254</v>
      </c>
      <c r="AG45" s="30">
        <f t="shared" si="16"/>
        <v>1.0645161290322551</v>
      </c>
      <c r="AH45" s="30">
        <f t="shared" si="16"/>
        <v>1.0645161290322551</v>
      </c>
      <c r="AI45" s="30">
        <f t="shared" si="16"/>
        <v>1.0645161290322542</v>
      </c>
      <c r="AJ45" s="30">
        <f t="shared" si="16"/>
        <v>1.0645161290322542</v>
      </c>
    </row>
    <row r="46" spans="4:36" x14ac:dyDescent="0.25">
      <c r="E46" t="s">
        <v>18</v>
      </c>
      <c r="F46" s="19" t="s">
        <v>27</v>
      </c>
      <c r="G46">
        <v>2040</v>
      </c>
      <c r="H46" s="12" t="s">
        <v>26</v>
      </c>
      <c r="J46" s="28" cm="1">
        <f t="array" ref="J46:J51">+IF(G46&lt;$P$5,$F$6:$F$11,$J$6:$J$11)</f>
        <v>0.3987</v>
      </c>
      <c r="L46" t="s">
        <v>25</v>
      </c>
      <c r="Q46" t="s">
        <v>19</v>
      </c>
      <c r="U46">
        <f>+SUM(J46:J51)</f>
        <v>1.2164999999999999</v>
      </c>
    </row>
    <row r="47" spans="4:36" x14ac:dyDescent="0.25">
      <c r="E47" t="s">
        <v>18</v>
      </c>
      <c r="F47" s="19" t="s">
        <v>27</v>
      </c>
      <c r="G47">
        <v>2040</v>
      </c>
      <c r="H47" s="12" t="s">
        <v>26</v>
      </c>
      <c r="J47" s="26">
        <v>0.55200000000000005</v>
      </c>
      <c r="L47" t="s">
        <v>25</v>
      </c>
      <c r="Q47" t="s">
        <v>20</v>
      </c>
    </row>
    <row r="48" spans="4:36" x14ac:dyDescent="0.25">
      <c r="E48" t="s">
        <v>18</v>
      </c>
      <c r="F48" s="19" t="s">
        <v>27</v>
      </c>
      <c r="G48">
        <v>2040</v>
      </c>
      <c r="H48" s="12" t="s">
        <v>26</v>
      </c>
      <c r="J48" s="26">
        <v>0.12379999999999999</v>
      </c>
      <c r="L48" t="s">
        <v>25</v>
      </c>
      <c r="Q48" t="s">
        <v>21</v>
      </c>
    </row>
    <row r="49" spans="4:21" x14ac:dyDescent="0.25">
      <c r="E49" t="s">
        <v>18</v>
      </c>
      <c r="F49" s="19" t="s">
        <v>27</v>
      </c>
      <c r="G49">
        <v>2040</v>
      </c>
      <c r="H49" s="12" t="s">
        <v>26</v>
      </c>
      <c r="J49" s="26">
        <v>1.7999999999999999E-2</v>
      </c>
      <c r="L49" t="s">
        <v>25</v>
      </c>
      <c r="Q49" t="s">
        <v>22</v>
      </c>
    </row>
    <row r="50" spans="4:21" x14ac:dyDescent="0.25">
      <c r="E50" t="s">
        <v>18</v>
      </c>
      <c r="F50" s="19" t="s">
        <v>27</v>
      </c>
      <c r="G50">
        <v>2040</v>
      </c>
      <c r="H50" s="12" t="s">
        <v>26</v>
      </c>
      <c r="J50" s="26">
        <v>9.9000000000000005E-2</v>
      </c>
      <c r="L50" t="s">
        <v>25</v>
      </c>
      <c r="Q50" t="s">
        <v>23</v>
      </c>
    </row>
    <row r="51" spans="4:21" x14ac:dyDescent="0.25">
      <c r="E51" t="s">
        <v>18</v>
      </c>
      <c r="F51" s="19" t="s">
        <v>27</v>
      </c>
      <c r="G51">
        <v>2040</v>
      </c>
      <c r="H51" s="12" t="s">
        <v>26</v>
      </c>
      <c r="J51" s="26">
        <v>2.5000000000000001E-2</v>
      </c>
      <c r="L51" t="s">
        <v>25</v>
      </c>
      <c r="Q51" t="s">
        <v>24</v>
      </c>
    </row>
    <row r="52" spans="4:21" x14ac:dyDescent="0.25">
      <c r="D52" s="16"/>
      <c r="E52" s="16" t="s">
        <v>18</v>
      </c>
      <c r="F52" s="18" t="s">
        <v>27</v>
      </c>
      <c r="G52" s="16">
        <v>2045</v>
      </c>
      <c r="H52" s="17" t="s">
        <v>26</v>
      </c>
      <c r="I52" s="16"/>
      <c r="J52" s="22" cm="1">
        <f t="array" ref="J52:J57">+IF(G52&lt;$P$5,$F$6:$F$11,$J$6:$J$11)</f>
        <v>0.3987</v>
      </c>
      <c r="K52" s="16"/>
      <c r="L52" s="16" t="s">
        <v>25</v>
      </c>
      <c r="M52" s="16"/>
      <c r="N52" s="16"/>
      <c r="O52" s="16"/>
      <c r="P52" s="16"/>
      <c r="Q52" s="16" t="s">
        <v>19</v>
      </c>
      <c r="U52">
        <f>+SUM(J52:J57)</f>
        <v>1.2164999999999999</v>
      </c>
    </row>
    <row r="53" spans="4:21" x14ac:dyDescent="0.25">
      <c r="D53" s="16"/>
      <c r="E53" s="16" t="s">
        <v>18</v>
      </c>
      <c r="F53" s="18" t="s">
        <v>27</v>
      </c>
      <c r="G53" s="16">
        <v>2045</v>
      </c>
      <c r="H53" s="17" t="s">
        <v>26</v>
      </c>
      <c r="I53" s="16"/>
      <c r="J53" s="22">
        <v>0.55200000000000005</v>
      </c>
      <c r="K53" s="16"/>
      <c r="L53" s="16" t="s">
        <v>25</v>
      </c>
      <c r="M53" s="16"/>
      <c r="N53" s="16"/>
      <c r="O53" s="16"/>
      <c r="P53" s="16"/>
      <c r="Q53" s="16" t="s">
        <v>20</v>
      </c>
    </row>
    <row r="54" spans="4:21" x14ac:dyDescent="0.25">
      <c r="D54" s="16"/>
      <c r="E54" s="16" t="s">
        <v>18</v>
      </c>
      <c r="F54" s="18" t="s">
        <v>27</v>
      </c>
      <c r="G54" s="16">
        <v>2045</v>
      </c>
      <c r="H54" s="17" t="s">
        <v>26</v>
      </c>
      <c r="I54" s="16"/>
      <c r="J54" s="22">
        <v>0.12379999999999999</v>
      </c>
      <c r="K54" s="16"/>
      <c r="L54" s="16" t="s">
        <v>25</v>
      </c>
      <c r="M54" s="16"/>
      <c r="N54" s="16"/>
      <c r="O54" s="16"/>
      <c r="P54" s="16"/>
      <c r="Q54" s="16" t="s">
        <v>21</v>
      </c>
    </row>
    <row r="55" spans="4:21" x14ac:dyDescent="0.25">
      <c r="D55" s="16"/>
      <c r="E55" s="16" t="s">
        <v>18</v>
      </c>
      <c r="F55" s="18" t="s">
        <v>27</v>
      </c>
      <c r="G55" s="16">
        <v>2045</v>
      </c>
      <c r="H55" s="17" t="s">
        <v>26</v>
      </c>
      <c r="I55" s="16"/>
      <c r="J55" s="22">
        <v>1.7999999999999999E-2</v>
      </c>
      <c r="K55" s="16"/>
      <c r="L55" s="16" t="s">
        <v>25</v>
      </c>
      <c r="M55" s="16"/>
      <c r="N55" s="16"/>
      <c r="O55" s="16"/>
      <c r="P55" s="16"/>
      <c r="Q55" s="16" t="s">
        <v>22</v>
      </c>
    </row>
    <row r="56" spans="4:21" x14ac:dyDescent="0.25">
      <c r="D56" s="16"/>
      <c r="E56" s="16" t="s">
        <v>18</v>
      </c>
      <c r="F56" s="18" t="s">
        <v>27</v>
      </c>
      <c r="G56" s="16">
        <v>2045</v>
      </c>
      <c r="H56" s="17" t="s">
        <v>26</v>
      </c>
      <c r="I56" s="16"/>
      <c r="J56" s="22">
        <v>9.9000000000000005E-2</v>
      </c>
      <c r="K56" s="16"/>
      <c r="L56" s="16" t="s">
        <v>25</v>
      </c>
      <c r="M56" s="16"/>
      <c r="N56" s="16"/>
      <c r="O56" s="16"/>
      <c r="P56" s="16"/>
      <c r="Q56" s="16" t="s">
        <v>23</v>
      </c>
    </row>
    <row r="57" spans="4:21" x14ac:dyDescent="0.25">
      <c r="D57" s="16"/>
      <c r="E57" s="16" t="s">
        <v>18</v>
      </c>
      <c r="F57" s="18" t="s">
        <v>27</v>
      </c>
      <c r="G57" s="16">
        <v>2045</v>
      </c>
      <c r="H57" s="17" t="s">
        <v>26</v>
      </c>
      <c r="I57" s="16"/>
      <c r="J57" s="22">
        <v>2.5000000000000001E-2</v>
      </c>
      <c r="K57" s="16"/>
      <c r="L57" s="16" t="s">
        <v>25</v>
      </c>
      <c r="M57" s="16"/>
      <c r="N57" s="16"/>
      <c r="O57" s="16"/>
      <c r="P57" s="16"/>
      <c r="Q57" s="16" t="s">
        <v>24</v>
      </c>
    </row>
    <row r="58" spans="4:21" x14ac:dyDescent="0.25">
      <c r="E58" t="s">
        <v>18</v>
      </c>
      <c r="F58" s="19" t="s">
        <v>27</v>
      </c>
      <c r="G58">
        <v>2050</v>
      </c>
      <c r="H58" s="12" t="s">
        <v>26</v>
      </c>
      <c r="J58" s="28" cm="1">
        <f t="array" ref="J58:J63">+IF(G58&lt;$P$5,$F$6:$F$11,$J$6:$J$11)</f>
        <v>0.3987</v>
      </c>
      <c r="L58" t="s">
        <v>25</v>
      </c>
      <c r="Q58" t="s">
        <v>19</v>
      </c>
      <c r="U58">
        <f>+SUM(J58:J63)</f>
        <v>1.2164999999999999</v>
      </c>
    </row>
    <row r="59" spans="4:21" x14ac:dyDescent="0.25">
      <c r="E59" t="s">
        <v>18</v>
      </c>
      <c r="F59" s="19" t="s">
        <v>27</v>
      </c>
      <c r="G59">
        <v>2050</v>
      </c>
      <c r="H59" s="12" t="s">
        <v>26</v>
      </c>
      <c r="J59" s="26">
        <v>0.55200000000000005</v>
      </c>
      <c r="L59" t="s">
        <v>25</v>
      </c>
      <c r="Q59" t="s">
        <v>20</v>
      </c>
    </row>
    <row r="60" spans="4:21" x14ac:dyDescent="0.25">
      <c r="E60" t="s">
        <v>18</v>
      </c>
      <c r="F60" s="19" t="s">
        <v>27</v>
      </c>
      <c r="G60">
        <v>2050</v>
      </c>
      <c r="H60" s="12" t="s">
        <v>26</v>
      </c>
      <c r="J60" s="26">
        <v>0.12379999999999999</v>
      </c>
      <c r="L60" t="s">
        <v>25</v>
      </c>
      <c r="Q60" t="s">
        <v>21</v>
      </c>
    </row>
    <row r="61" spans="4:21" x14ac:dyDescent="0.25">
      <c r="E61" t="s">
        <v>18</v>
      </c>
      <c r="F61" s="19" t="s">
        <v>27</v>
      </c>
      <c r="G61">
        <v>2050</v>
      </c>
      <c r="H61" s="12" t="s">
        <v>26</v>
      </c>
      <c r="J61" s="26">
        <v>1.7999999999999999E-2</v>
      </c>
      <c r="L61" t="s">
        <v>25</v>
      </c>
      <c r="Q61" t="s">
        <v>22</v>
      </c>
    </row>
    <row r="62" spans="4:21" x14ac:dyDescent="0.25">
      <c r="E62" t="s">
        <v>18</v>
      </c>
      <c r="F62" s="19" t="s">
        <v>27</v>
      </c>
      <c r="G62">
        <v>2050</v>
      </c>
      <c r="H62" s="12" t="s">
        <v>26</v>
      </c>
      <c r="J62" s="26">
        <v>9.9000000000000005E-2</v>
      </c>
      <c r="L62" t="s">
        <v>25</v>
      </c>
      <c r="Q62" t="s">
        <v>23</v>
      </c>
    </row>
    <row r="63" spans="4:21" x14ac:dyDescent="0.25">
      <c r="E63" t="s">
        <v>18</v>
      </c>
      <c r="F63" s="19" t="s">
        <v>27</v>
      </c>
      <c r="G63">
        <v>2050</v>
      </c>
      <c r="H63" s="12" t="s">
        <v>26</v>
      </c>
      <c r="J63" s="26">
        <v>2.5000000000000001E-2</v>
      </c>
      <c r="L63" t="s">
        <v>25</v>
      </c>
      <c r="Q63" t="s">
        <v>24</v>
      </c>
    </row>
  </sheetData>
  <mergeCells count="1">
    <mergeCell ref="I4:J4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REF2-LO</vt:lpstr>
      <vt:lpstr>REF2-UP</vt:lpstr>
      <vt:lpstr>REF1-LO</vt:lpstr>
      <vt:lpstr>REF1-UP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2022-11-25T19:11:18Z</dcterms:modified>
</cp:coreProperties>
</file>