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C4C9DBC1-1A8B-4585-ABD6-6C284B85F67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_Proyecciones_cvs" sheetId="18" r:id="rId1"/>
    <sheet name="Campo_EQ" sheetId="48" r:id="rId2"/>
    <sheet name="Campo" sheetId="1" r:id="rId3"/>
    <sheet name="Teca" sheetId="45" r:id="rId4"/>
    <sheet name="Yarigui" sheetId="47" r:id="rId5"/>
    <sheet name="Tello" sheetId="46" r:id="rId6"/>
    <sheet name="San Francisco" sheetId="44" r:id="rId7"/>
    <sheet name="Rubiales" sheetId="43" r:id="rId8"/>
    <sheet name="Pauto Sur" sheetId="42" r:id="rId9"/>
    <sheet name="PautoSurRec" sheetId="41" r:id="rId10"/>
    <sheet name="Orito" sheetId="40" r:id="rId11"/>
    <sheet name="LaCira" sheetId="39" r:id="rId12"/>
    <sheet name="Infantas" sheetId="38" r:id="rId13"/>
    <sheet name="Gibraltar" sheetId="37" r:id="rId14"/>
    <sheet name="Florena Mirador" sheetId="36" r:id="rId15"/>
    <sheet name="Florena" sheetId="35" r:id="rId16"/>
    <sheet name="DinaTerciario" sheetId="34" r:id="rId17"/>
    <sheet name="DinaNorte" sheetId="33" r:id="rId18"/>
    <sheet name="DinaCretaceo" sheetId="32" r:id="rId19"/>
    <sheet name="CusianaNorte" sheetId="31" r:id="rId20"/>
    <sheet name="Cusiana" sheetId="30" r:id="rId21"/>
    <sheet name="Cupiagua" sheetId="29" r:id="rId22"/>
    <sheet name="CupiaguaSur" sheetId="28" r:id="rId23"/>
    <sheet name="CupiaguaLira" sheetId="27" r:id="rId24"/>
    <sheet name="Chuchupa" sheetId="26" r:id="rId25"/>
    <sheet name="Chichimene" sheetId="25" r:id="rId26"/>
    <sheet name="ChichimeneSW" sheetId="24" r:id="rId27"/>
    <sheet name="Castilla" sheetId="23" r:id="rId28"/>
    <sheet name="CastillaNorte" sheetId="22" r:id="rId29"/>
    <sheet name="Casabe" sheetId="21" r:id="rId30"/>
    <sheet name="Casabe Sur" sheetId="20" r:id="rId31"/>
    <sheet name="Ballena" sheetId="19" r:id="rId32"/>
    <sheet name="Apiay Este" sheetId="17" r:id="rId33"/>
    <sheet name="Apiay" sheetId="16" r:id="rId34"/>
    <sheet name="Akacias" sheetId="15" r:id="rId35"/>
    <sheet name="A" sheetId="14" r:id="rId36"/>
  </sheets>
  <definedNames>
    <definedName name="_xlnm._FilterDatabase" localSheetId="2" hidden="1">Campo!$B$6:$H$6</definedName>
    <definedName name="_xlnm._FilterDatabase" localSheetId="1" hidden="1">Campo_EQ!$B$6:$H$6</definedName>
    <definedName name="DatosExternos_1" localSheetId="0" hidden="1">Data_Proyecciones_cvs!$A$1:$C$260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48" l="1"/>
  <c r="D39" i="48" s="1"/>
  <c r="G38" i="48"/>
  <c r="D38" i="48"/>
  <c r="G37" i="48"/>
  <c r="E37" i="48"/>
  <c r="I37" i="48" s="1"/>
  <c r="D37" i="48"/>
  <c r="F37" i="48" s="1"/>
  <c r="G36" i="48"/>
  <c r="F36" i="48"/>
  <c r="E36" i="48"/>
  <c r="I36" i="48" s="1"/>
  <c r="D36" i="48"/>
  <c r="F35" i="48"/>
  <c r="E35" i="48"/>
  <c r="I35" i="48" s="1"/>
  <c r="D35" i="48"/>
  <c r="G34" i="48"/>
  <c r="D34" i="48" s="1"/>
  <c r="G33" i="48"/>
  <c r="D33" i="48"/>
  <c r="D42" i="48" s="1"/>
  <c r="G32" i="48"/>
  <c r="E32" i="48"/>
  <c r="I32" i="48" s="1"/>
  <c r="D32" i="48"/>
  <c r="F32" i="48" s="1"/>
  <c r="G31" i="48"/>
  <c r="F31" i="48"/>
  <c r="E31" i="48"/>
  <c r="I31" i="48" s="1"/>
  <c r="D31" i="48"/>
  <c r="G30" i="48"/>
  <c r="D30" i="48" s="1"/>
  <c r="I29" i="48"/>
  <c r="F29" i="48"/>
  <c r="E29" i="48"/>
  <c r="D29" i="48"/>
  <c r="I28" i="48"/>
  <c r="F28" i="48"/>
  <c r="E28" i="48"/>
  <c r="D28" i="48"/>
  <c r="G27" i="48"/>
  <c r="D27" i="48"/>
  <c r="G26" i="48"/>
  <c r="E26" i="48"/>
  <c r="I26" i="48" s="1"/>
  <c r="D26" i="48"/>
  <c r="F26" i="48" s="1"/>
  <c r="G25" i="48"/>
  <c r="F25" i="48"/>
  <c r="E25" i="48"/>
  <c r="I25" i="48" s="1"/>
  <c r="D25" i="48"/>
  <c r="G24" i="48"/>
  <c r="D24" i="48" s="1"/>
  <c r="G23" i="48"/>
  <c r="D23" i="48"/>
  <c r="G22" i="48"/>
  <c r="E22" i="48"/>
  <c r="I22" i="48" s="1"/>
  <c r="D22" i="48"/>
  <c r="F22" i="48" s="1"/>
  <c r="G21" i="48"/>
  <c r="F21" i="48"/>
  <c r="E21" i="48"/>
  <c r="D45" i="48" s="1"/>
  <c r="D21" i="48"/>
  <c r="G20" i="48"/>
  <c r="D20" i="48" s="1"/>
  <c r="G19" i="48"/>
  <c r="D19" i="48"/>
  <c r="D18" i="48"/>
  <c r="G17" i="48"/>
  <c r="E17" i="48"/>
  <c r="I17" i="48" s="1"/>
  <c r="D17" i="48"/>
  <c r="F17" i="48" s="1"/>
  <c r="E16" i="48"/>
  <c r="I16" i="48" s="1"/>
  <c r="D16" i="48"/>
  <c r="F16" i="48" s="1"/>
  <c r="G15" i="48"/>
  <c r="F15" i="48"/>
  <c r="E15" i="48"/>
  <c r="I15" i="48" s="1"/>
  <c r="D15" i="48"/>
  <c r="F14" i="48"/>
  <c r="E14" i="48"/>
  <c r="I14" i="48" s="1"/>
  <c r="D14" i="48"/>
  <c r="F13" i="48"/>
  <c r="E13" i="48"/>
  <c r="I13" i="48" s="1"/>
  <c r="D13" i="48"/>
  <c r="G12" i="48"/>
  <c r="D12" i="48" s="1"/>
  <c r="G11" i="48"/>
  <c r="D11" i="48"/>
  <c r="D10" i="48"/>
  <c r="G9" i="48"/>
  <c r="E9" i="48"/>
  <c r="I9" i="48" s="1"/>
  <c r="D9" i="48"/>
  <c r="F9" i="48" s="1"/>
  <c r="G8" i="48"/>
  <c r="F8" i="48"/>
  <c r="E8" i="48"/>
  <c r="I8" i="48" s="1"/>
  <c r="D8" i="48"/>
  <c r="G7" i="48"/>
  <c r="D7" i="48" s="1"/>
  <c r="L44" i="1"/>
  <c r="L42" i="1"/>
  <c r="M42" i="1"/>
  <c r="N42" i="1"/>
  <c r="O42" i="1"/>
  <c r="P42" i="1"/>
  <c r="Q42" i="1"/>
  <c r="R42" i="1"/>
  <c r="S42" i="1"/>
  <c r="T42" i="1"/>
  <c r="U42" i="1"/>
  <c r="V42" i="1"/>
  <c r="L43" i="1"/>
  <c r="M43" i="1"/>
  <c r="N43" i="1"/>
  <c r="O43" i="1"/>
  <c r="P43" i="1"/>
  <c r="Q43" i="1"/>
  <c r="R43" i="1"/>
  <c r="S43" i="1"/>
  <c r="T43" i="1"/>
  <c r="U43" i="1"/>
  <c r="V43" i="1"/>
  <c r="J44" i="1"/>
  <c r="J43" i="1"/>
  <c r="J42" i="1"/>
  <c r="G19" i="1"/>
  <c r="E39" i="48" l="1"/>
  <c r="I39" i="48" s="1"/>
  <c r="F20" i="48"/>
  <c r="E20" i="48"/>
  <c r="E12" i="48"/>
  <c r="I12" i="48" s="1"/>
  <c r="E30" i="48"/>
  <c r="I30" i="48" s="1"/>
  <c r="S42" i="48"/>
  <c r="O42" i="48"/>
  <c r="J42" i="48"/>
  <c r="T42" i="48"/>
  <c r="V42" i="48"/>
  <c r="R42" i="48"/>
  <c r="N42" i="48"/>
  <c r="E7" i="48"/>
  <c r="F7" i="48" s="1"/>
  <c r="L42" i="48"/>
  <c r="U42" i="48"/>
  <c r="Q42" i="48"/>
  <c r="M42" i="48"/>
  <c r="P42" i="48"/>
  <c r="F10" i="48"/>
  <c r="F24" i="48"/>
  <c r="E24" i="48"/>
  <c r="I24" i="48" s="1"/>
  <c r="E34" i="48"/>
  <c r="I34" i="48" s="1"/>
  <c r="E10" i="48"/>
  <c r="I10" i="48" s="1"/>
  <c r="E11" i="48"/>
  <c r="I11" i="48" s="1"/>
  <c r="E18" i="48"/>
  <c r="I18" i="48" s="1"/>
  <c r="E19" i="48"/>
  <c r="F19" i="48" s="1"/>
  <c r="E23" i="48"/>
  <c r="I23" i="48" s="1"/>
  <c r="E27" i="48"/>
  <c r="I27" i="48" s="1"/>
  <c r="E33" i="48"/>
  <c r="I33" i="48" s="1"/>
  <c r="E38" i="48"/>
  <c r="I38" i="48" s="1"/>
  <c r="I21" i="48"/>
  <c r="F34" i="48" l="1"/>
  <c r="F18" i="48"/>
  <c r="F33" i="48"/>
  <c r="F27" i="48"/>
  <c r="F30" i="48"/>
  <c r="F23" i="48"/>
  <c r="F12" i="48"/>
  <c r="F39" i="48"/>
  <c r="D43" i="48"/>
  <c r="I19" i="48"/>
  <c r="V43" i="48"/>
  <c r="R43" i="48"/>
  <c r="N43" i="48"/>
  <c r="O43" i="48"/>
  <c r="U43" i="48"/>
  <c r="Q43" i="48"/>
  <c r="M43" i="48"/>
  <c r="S43" i="48"/>
  <c r="T43" i="48"/>
  <c r="P43" i="48"/>
  <c r="L43" i="48"/>
  <c r="L44" i="48" s="1"/>
  <c r="I7" i="48"/>
  <c r="J43" i="48"/>
  <c r="J44" i="48" s="1"/>
  <c r="F38" i="48"/>
  <c r="I20" i="48"/>
  <c r="D44" i="48"/>
  <c r="F11" i="48"/>
  <c r="D45" i="1" l="1"/>
  <c r="D44" i="1"/>
  <c r="D42" i="1"/>
  <c r="I7" i="1" l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G8" i="1" l="1"/>
  <c r="G7" i="1"/>
  <c r="I18" i="47"/>
  <c r="AS21" i="47" s="1"/>
  <c r="I16" i="47"/>
  <c r="AQ21" i="47" s="1"/>
  <c r="I14" i="47"/>
  <c r="AO21" i="47" s="1"/>
  <c r="I12" i="47"/>
  <c r="AM21" i="47" s="1"/>
  <c r="I10" i="47"/>
  <c r="I8" i="47"/>
  <c r="AI21" i="47" s="1"/>
  <c r="I6" i="47"/>
  <c r="D11" i="47"/>
  <c r="E11" i="47"/>
  <c r="AR21" i="47"/>
  <c r="AP21" i="47"/>
  <c r="AN21" i="47"/>
  <c r="AL21" i="47"/>
  <c r="AJ21" i="47"/>
  <c r="AH21" i="47"/>
  <c r="AK21" i="47"/>
  <c r="E10" i="47"/>
  <c r="D10" i="47"/>
  <c r="E9" i="47"/>
  <c r="D9" i="47"/>
  <c r="E8" i="47"/>
  <c r="D8" i="47"/>
  <c r="E7" i="47"/>
  <c r="D7" i="47"/>
  <c r="E6" i="47"/>
  <c r="D6" i="47"/>
  <c r="E5" i="47"/>
  <c r="D5" i="47"/>
  <c r="E4" i="47"/>
  <c r="D4" i="47"/>
  <c r="E3" i="47"/>
  <c r="D3" i="47"/>
  <c r="E2" i="47"/>
  <c r="D2" i="47"/>
  <c r="H1" i="47"/>
  <c r="I16" i="45"/>
  <c r="AQ21" i="45" s="1"/>
  <c r="I14" i="45"/>
  <c r="AO21" i="45" s="1"/>
  <c r="I12" i="45"/>
  <c r="I11" i="45"/>
  <c r="I8" i="45"/>
  <c r="I7" i="45"/>
  <c r="I6" i="45"/>
  <c r="I18" i="46"/>
  <c r="I16" i="46"/>
  <c r="I14" i="46"/>
  <c r="AO21" i="46" s="1"/>
  <c r="I12" i="46"/>
  <c r="I10" i="46"/>
  <c r="I8" i="46"/>
  <c r="I6" i="46"/>
  <c r="AR21" i="46"/>
  <c r="AP21" i="46"/>
  <c r="AN21" i="46"/>
  <c r="AL21" i="46"/>
  <c r="AJ21" i="46"/>
  <c r="AS21" i="46"/>
  <c r="AQ21" i="46"/>
  <c r="AM21" i="46"/>
  <c r="AK21" i="46"/>
  <c r="E10" i="46"/>
  <c r="D10" i="46"/>
  <c r="E9" i="46"/>
  <c r="D9" i="46"/>
  <c r="AI21" i="46"/>
  <c r="E8" i="46"/>
  <c r="D8" i="46"/>
  <c r="AH21" i="46"/>
  <c r="E7" i="46"/>
  <c r="D7" i="46"/>
  <c r="E6" i="46"/>
  <c r="D6" i="46"/>
  <c r="E5" i="46"/>
  <c r="D5" i="46"/>
  <c r="E4" i="46"/>
  <c r="D4" i="46"/>
  <c r="E3" i="46"/>
  <c r="D3" i="46"/>
  <c r="E2" i="46"/>
  <c r="D2" i="46"/>
  <c r="H1" i="46"/>
  <c r="AR21" i="45"/>
  <c r="AP21" i="45"/>
  <c r="AN21" i="45"/>
  <c r="AL21" i="45"/>
  <c r="AJ21" i="45"/>
  <c r="AS21" i="45"/>
  <c r="AM21" i="45"/>
  <c r="AK21" i="45"/>
  <c r="E9" i="45"/>
  <c r="D9" i="45"/>
  <c r="AI21" i="45"/>
  <c r="E8" i="45"/>
  <c r="D8" i="45"/>
  <c r="AH21" i="45"/>
  <c r="E7" i="45"/>
  <c r="D7" i="45"/>
  <c r="E6" i="45"/>
  <c r="D6" i="45"/>
  <c r="E5" i="45"/>
  <c r="D5" i="45"/>
  <c r="E4" i="45"/>
  <c r="D4" i="45"/>
  <c r="E3" i="45"/>
  <c r="D3" i="45"/>
  <c r="E2" i="45"/>
  <c r="D2" i="45"/>
  <c r="H1" i="45"/>
  <c r="I18" i="44"/>
  <c r="I16" i="44"/>
  <c r="AQ21" i="44" s="1"/>
  <c r="I14" i="44"/>
  <c r="I12" i="44"/>
  <c r="I10" i="44"/>
  <c r="I8" i="44"/>
  <c r="I7" i="44"/>
  <c r="I6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AS21" i="44"/>
  <c r="AR21" i="44"/>
  <c r="AP21" i="44"/>
  <c r="AO21" i="44"/>
  <c r="AN21" i="44"/>
  <c r="AL21" i="44"/>
  <c r="AJ21" i="44"/>
  <c r="AH21" i="44"/>
  <c r="AM21" i="44"/>
  <c r="AK21" i="44"/>
  <c r="AI21" i="44"/>
  <c r="E5" i="44"/>
  <c r="D5" i="44"/>
  <c r="E4" i="44"/>
  <c r="D4" i="44"/>
  <c r="E3" i="44"/>
  <c r="D3" i="44"/>
  <c r="E2" i="44"/>
  <c r="D2" i="44"/>
  <c r="H1" i="44"/>
  <c r="I12" i="43"/>
  <c r="I10" i="43"/>
  <c r="AK21" i="43" s="1"/>
  <c r="I8" i="43"/>
  <c r="I6" i="43"/>
  <c r="AG21" i="43" s="1"/>
  <c r="AS21" i="43"/>
  <c r="AR21" i="43"/>
  <c r="AQ21" i="43"/>
  <c r="AP21" i="43"/>
  <c r="AO21" i="43"/>
  <c r="AN21" i="43"/>
  <c r="AM21" i="43"/>
  <c r="AL21" i="43"/>
  <c r="AJ21" i="43"/>
  <c r="AI21" i="43"/>
  <c r="AH21" i="43"/>
  <c r="E5" i="43"/>
  <c r="D5" i="43"/>
  <c r="E4" i="43"/>
  <c r="D4" i="43"/>
  <c r="E3" i="43"/>
  <c r="D3" i="43"/>
  <c r="E2" i="43"/>
  <c r="K22" i="43" s="1"/>
  <c r="D2" i="43"/>
  <c r="H1" i="43"/>
  <c r="I14" i="42"/>
  <c r="AO21" i="42" s="1"/>
  <c r="I13" i="42"/>
  <c r="AN21" i="42" s="1"/>
  <c r="I12" i="42"/>
  <c r="AM21" i="42" s="1"/>
  <c r="I11" i="42"/>
  <c r="AL21" i="42" s="1"/>
  <c r="I10" i="42"/>
  <c r="I9" i="42"/>
  <c r="AJ21" i="42" s="1"/>
  <c r="I8" i="42"/>
  <c r="AI21" i="42" s="1"/>
  <c r="I7" i="42"/>
  <c r="I6" i="42"/>
  <c r="AG21" i="42" s="1"/>
  <c r="D9" i="42"/>
  <c r="E9" i="42"/>
  <c r="D10" i="42"/>
  <c r="E10" i="42"/>
  <c r="D11" i="42"/>
  <c r="E11" i="42"/>
  <c r="AS21" i="42"/>
  <c r="AR21" i="42"/>
  <c r="AQ21" i="42"/>
  <c r="AP21" i="42"/>
  <c r="AK21" i="42"/>
  <c r="E8" i="42"/>
  <c r="D8" i="42"/>
  <c r="AH21" i="42"/>
  <c r="E7" i="42"/>
  <c r="D7" i="42"/>
  <c r="E6" i="42"/>
  <c r="D6" i="42"/>
  <c r="E5" i="42"/>
  <c r="D5" i="42"/>
  <c r="E4" i="42"/>
  <c r="D4" i="42"/>
  <c r="E3" i="42"/>
  <c r="D3" i="42"/>
  <c r="E2" i="42"/>
  <c r="D2" i="42"/>
  <c r="H1" i="42"/>
  <c r="I7" i="41"/>
  <c r="I8" i="41"/>
  <c r="AI21" i="41" s="1"/>
  <c r="I9" i="41"/>
  <c r="I10" i="41"/>
  <c r="AK21" i="41" s="1"/>
  <c r="I6" i="41"/>
  <c r="AS21" i="41"/>
  <c r="AR21" i="41"/>
  <c r="AQ21" i="41"/>
  <c r="AO21" i="41"/>
  <c r="AN21" i="41"/>
  <c r="AL21" i="41"/>
  <c r="AJ21" i="41"/>
  <c r="AH21" i="41"/>
  <c r="AM21" i="41"/>
  <c r="E8" i="41"/>
  <c r="D8" i="41"/>
  <c r="E7" i="41"/>
  <c r="D7" i="41"/>
  <c r="AG21" i="41"/>
  <c r="E6" i="41"/>
  <c r="D6" i="41"/>
  <c r="E5" i="41"/>
  <c r="D5" i="41"/>
  <c r="E4" i="41"/>
  <c r="D4" i="41"/>
  <c r="E3" i="41"/>
  <c r="D3" i="41"/>
  <c r="E2" i="41"/>
  <c r="D2" i="41"/>
  <c r="H1" i="41"/>
  <c r="I15" i="40"/>
  <c r="AP21" i="40" s="1"/>
  <c r="I14" i="40"/>
  <c r="I12" i="40"/>
  <c r="AM21" i="40" s="1"/>
  <c r="I10" i="40"/>
  <c r="AK21" i="40" s="1"/>
  <c r="I8" i="40"/>
  <c r="AI21" i="40" s="1"/>
  <c r="I6" i="40"/>
  <c r="D9" i="40"/>
  <c r="E9" i="40"/>
  <c r="AS21" i="40"/>
  <c r="AR21" i="40"/>
  <c r="AQ21" i="40"/>
  <c r="AN21" i="40"/>
  <c r="AL21" i="40"/>
  <c r="AJ21" i="40"/>
  <c r="AH21" i="40"/>
  <c r="AO21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H1" i="40"/>
  <c r="I14" i="39"/>
  <c r="AO21" i="39" s="1"/>
  <c r="I12" i="39"/>
  <c r="AM21" i="39" s="1"/>
  <c r="I10" i="39"/>
  <c r="I8" i="39"/>
  <c r="I6" i="39"/>
  <c r="D8" i="39"/>
  <c r="E8" i="39"/>
  <c r="AS21" i="39"/>
  <c r="AR21" i="39"/>
  <c r="AQ21" i="39"/>
  <c r="AP21" i="39"/>
  <c r="AN21" i="39"/>
  <c r="AL21" i="39"/>
  <c r="AJ21" i="39"/>
  <c r="AH21" i="39"/>
  <c r="AK21" i="39"/>
  <c r="AI21" i="39"/>
  <c r="E7" i="39"/>
  <c r="D7" i="39"/>
  <c r="E6" i="39"/>
  <c r="D6" i="39"/>
  <c r="E5" i="39"/>
  <c r="D5" i="39"/>
  <c r="E4" i="39"/>
  <c r="D4" i="39"/>
  <c r="E3" i="39"/>
  <c r="D3" i="39"/>
  <c r="E2" i="39"/>
  <c r="K22" i="39" s="1"/>
  <c r="D2" i="39"/>
  <c r="H1" i="39"/>
  <c r="I14" i="38"/>
  <c r="AO21" i="38" s="1"/>
  <c r="I12" i="38"/>
  <c r="I10" i="38"/>
  <c r="AK21" i="38" s="1"/>
  <c r="I8" i="38"/>
  <c r="AI21" i="38" s="1"/>
  <c r="I6" i="38"/>
  <c r="AG21" i="38" s="1"/>
  <c r="D7" i="38"/>
  <c r="E7" i="38"/>
  <c r="AS21" i="38"/>
  <c r="AR21" i="38"/>
  <c r="AQ21" i="38"/>
  <c r="AP21" i="38"/>
  <c r="AN21" i="38"/>
  <c r="AM21" i="38"/>
  <c r="AL21" i="38"/>
  <c r="AJ21" i="38"/>
  <c r="E6" i="38"/>
  <c r="D6" i="38"/>
  <c r="E5" i="38"/>
  <c r="D5" i="38"/>
  <c r="E4" i="38"/>
  <c r="D4" i="38"/>
  <c r="E3" i="38"/>
  <c r="D3" i="38"/>
  <c r="E2" i="38"/>
  <c r="D2" i="38"/>
  <c r="H1" i="38"/>
  <c r="I9" i="37"/>
  <c r="AJ21" i="37" s="1"/>
  <c r="I8" i="37"/>
  <c r="I7" i="37"/>
  <c r="I6" i="37"/>
  <c r="AG21" i="37" s="1"/>
  <c r="D2" i="37"/>
  <c r="E2" i="37"/>
  <c r="AR21" i="37"/>
  <c r="AP21" i="37"/>
  <c r="AN21" i="37"/>
  <c r="AL21" i="37"/>
  <c r="AS21" i="37"/>
  <c r="AQ21" i="37"/>
  <c r="AO21" i="37"/>
  <c r="AM21" i="37"/>
  <c r="AK21" i="37"/>
  <c r="AI21" i="37"/>
  <c r="E6" i="37"/>
  <c r="D6" i="37"/>
  <c r="E5" i="37"/>
  <c r="D5" i="37"/>
  <c r="E4" i="37"/>
  <c r="D4" i="37"/>
  <c r="E3" i="37"/>
  <c r="D3" i="37"/>
  <c r="H1" i="37"/>
  <c r="I18" i="36"/>
  <c r="I16" i="36"/>
  <c r="AQ21" i="36" s="1"/>
  <c r="I14" i="36"/>
  <c r="I12" i="36"/>
  <c r="I10" i="36"/>
  <c r="I8" i="36"/>
  <c r="AI21" i="36" s="1"/>
  <c r="I7" i="36"/>
  <c r="AH21" i="36" s="1"/>
  <c r="I6" i="36"/>
  <c r="D9" i="36"/>
  <c r="E9" i="36"/>
  <c r="D10" i="36"/>
  <c r="E10" i="36"/>
  <c r="D11" i="36"/>
  <c r="E11" i="36"/>
  <c r="D12" i="36"/>
  <c r="E12" i="36"/>
  <c r="D13" i="36"/>
  <c r="E13" i="36"/>
  <c r="D14" i="36"/>
  <c r="E14" i="36"/>
  <c r="AS21" i="36"/>
  <c r="AR21" i="36"/>
  <c r="AP21" i="36"/>
  <c r="AO21" i="36"/>
  <c r="AN21" i="36"/>
  <c r="AM21" i="36"/>
  <c r="AL21" i="36"/>
  <c r="AK21" i="36"/>
  <c r="AJ21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H1" i="36"/>
  <c r="I10" i="35"/>
  <c r="I9" i="35"/>
  <c r="AJ21" i="35" s="1"/>
  <c r="I8" i="35"/>
  <c r="I7" i="35"/>
  <c r="I6" i="35"/>
  <c r="D8" i="35"/>
  <c r="E8" i="35"/>
  <c r="AS21" i="35"/>
  <c r="AR21" i="35"/>
  <c r="AQ21" i="35"/>
  <c r="AP21" i="35"/>
  <c r="AO21" i="35"/>
  <c r="AL21" i="35"/>
  <c r="AK21" i="35"/>
  <c r="AH21" i="35"/>
  <c r="AG21" i="35"/>
  <c r="AM21" i="35"/>
  <c r="AI21" i="35"/>
  <c r="E7" i="35"/>
  <c r="D7" i="35"/>
  <c r="E6" i="35"/>
  <c r="D6" i="35"/>
  <c r="E5" i="35"/>
  <c r="D5" i="35"/>
  <c r="E4" i="35"/>
  <c r="D4" i="35"/>
  <c r="E3" i="35"/>
  <c r="D3" i="35"/>
  <c r="E2" i="35"/>
  <c r="D2" i="35"/>
  <c r="H1" i="35"/>
  <c r="I12" i="34"/>
  <c r="AM21" i="34" s="1"/>
  <c r="I13" i="34"/>
  <c r="AN21" i="34" s="1"/>
  <c r="I10" i="34"/>
  <c r="AK21" i="34" s="1"/>
  <c r="I8" i="34"/>
  <c r="AI21" i="34" s="1"/>
  <c r="I6" i="34"/>
  <c r="AR21" i="34"/>
  <c r="AP21" i="34"/>
  <c r="AL21" i="34"/>
  <c r="AJ21" i="34"/>
  <c r="AH21" i="34"/>
  <c r="AS21" i="34"/>
  <c r="AQ21" i="34"/>
  <c r="AO21" i="34"/>
  <c r="E7" i="34"/>
  <c r="D7" i="34"/>
  <c r="E6" i="34"/>
  <c r="D6" i="34"/>
  <c r="E5" i="34"/>
  <c r="D5" i="34"/>
  <c r="E4" i="34"/>
  <c r="D4" i="34"/>
  <c r="E3" i="34"/>
  <c r="D3" i="34"/>
  <c r="E2" i="34"/>
  <c r="K22" i="34" s="1"/>
  <c r="D2" i="34"/>
  <c r="H1" i="34"/>
  <c r="K22" i="33"/>
  <c r="I18" i="33"/>
  <c r="I16" i="33"/>
  <c r="AQ21" i="33" s="1"/>
  <c r="I14" i="33"/>
  <c r="I12" i="33"/>
  <c r="I10" i="33"/>
  <c r="I8" i="33"/>
  <c r="H22" i="33" s="1"/>
  <c r="I6" i="33"/>
  <c r="D11" i="33"/>
  <c r="E11" i="33"/>
  <c r="AS21" i="33"/>
  <c r="AR21" i="33"/>
  <c r="AP21" i="33"/>
  <c r="AO21" i="33"/>
  <c r="AN21" i="33"/>
  <c r="AM21" i="33"/>
  <c r="AL21" i="33"/>
  <c r="E10" i="33"/>
  <c r="D10" i="33"/>
  <c r="AJ21" i="33"/>
  <c r="E9" i="33"/>
  <c r="D9" i="33"/>
  <c r="AI21" i="33"/>
  <c r="E8" i="33"/>
  <c r="D8" i="33"/>
  <c r="AH21" i="33"/>
  <c r="E7" i="33"/>
  <c r="D7" i="33"/>
  <c r="E6" i="33"/>
  <c r="D6" i="33"/>
  <c r="E5" i="33"/>
  <c r="D5" i="33"/>
  <c r="E4" i="33"/>
  <c r="D4" i="33"/>
  <c r="E3" i="33"/>
  <c r="D3" i="33"/>
  <c r="E2" i="33"/>
  <c r="D2" i="33"/>
  <c r="H1" i="33"/>
  <c r="I10" i="32"/>
  <c r="AK21" i="32" s="1"/>
  <c r="I11" i="32"/>
  <c r="I9" i="32"/>
  <c r="I8" i="32"/>
  <c r="I7" i="32"/>
  <c r="AL21" i="32"/>
  <c r="AI21" i="32"/>
  <c r="AH21" i="32"/>
  <c r="I6" i="32"/>
  <c r="E3" i="32"/>
  <c r="E4" i="32"/>
  <c r="E5" i="32"/>
  <c r="E6" i="32"/>
  <c r="E7" i="32"/>
  <c r="E8" i="32"/>
  <c r="E9" i="32"/>
  <c r="E10" i="32"/>
  <c r="E2" i="32"/>
  <c r="D2" i="32"/>
  <c r="D3" i="32"/>
  <c r="D4" i="32"/>
  <c r="D5" i="32"/>
  <c r="D6" i="32"/>
  <c r="D7" i="32"/>
  <c r="D8" i="32"/>
  <c r="D9" i="32"/>
  <c r="D10" i="32"/>
  <c r="AS21" i="32"/>
  <c r="AR21" i="32"/>
  <c r="AQ21" i="32"/>
  <c r="AP21" i="32"/>
  <c r="AO21" i="32"/>
  <c r="AN21" i="32"/>
  <c r="AM21" i="32"/>
  <c r="AJ21" i="32"/>
  <c r="H1" i="32"/>
  <c r="D3" i="31"/>
  <c r="E3" i="31"/>
  <c r="K22" i="31" s="1"/>
  <c r="E2" i="31"/>
  <c r="D2" i="31"/>
  <c r="AS21" i="31"/>
  <c r="AR21" i="31"/>
  <c r="AQ21" i="31"/>
  <c r="AP21" i="31"/>
  <c r="AO21" i="31"/>
  <c r="AN21" i="31"/>
  <c r="AM21" i="31"/>
  <c r="AL21" i="31"/>
  <c r="AK21" i="31"/>
  <c r="AJ21" i="31"/>
  <c r="AH21" i="31"/>
  <c r="I8" i="31"/>
  <c r="AI21" i="31" s="1"/>
  <c r="I6" i="31"/>
  <c r="AG21" i="31" s="1"/>
  <c r="H1" i="31"/>
  <c r="I8" i="30"/>
  <c r="AH21" i="30"/>
  <c r="I6" i="30"/>
  <c r="AS21" i="30"/>
  <c r="AR21" i="30"/>
  <c r="AQ21" i="30"/>
  <c r="AP21" i="30"/>
  <c r="AO21" i="30"/>
  <c r="AN21" i="30"/>
  <c r="AL21" i="30"/>
  <c r="AJ21" i="30"/>
  <c r="AM21" i="30"/>
  <c r="AK21" i="30"/>
  <c r="AI21" i="30"/>
  <c r="H1" i="30"/>
  <c r="I12" i="29"/>
  <c r="AM21" i="29" s="1"/>
  <c r="I10" i="29"/>
  <c r="AK21" i="29" s="1"/>
  <c r="I8" i="29"/>
  <c r="AI21" i="29" s="1"/>
  <c r="I7" i="29"/>
  <c r="I6" i="29"/>
  <c r="AR21" i="29"/>
  <c r="AP21" i="29"/>
  <c r="AN21" i="29"/>
  <c r="AL21" i="29"/>
  <c r="AJ21" i="29"/>
  <c r="AS21" i="29"/>
  <c r="AQ21" i="29"/>
  <c r="AO21" i="29"/>
  <c r="AH21" i="29"/>
  <c r="E7" i="29"/>
  <c r="D7" i="29"/>
  <c r="E6" i="29"/>
  <c r="D6" i="29"/>
  <c r="E4" i="29"/>
  <c r="D4" i="29"/>
  <c r="E3" i="29"/>
  <c r="D3" i="29"/>
  <c r="H1" i="29"/>
  <c r="I18" i="28"/>
  <c r="I16" i="28"/>
  <c r="AQ21" i="28" s="1"/>
  <c r="I14" i="28"/>
  <c r="AO21" i="28" s="1"/>
  <c r="I12" i="28"/>
  <c r="AM21" i="28" s="1"/>
  <c r="I10" i="28"/>
  <c r="I8" i="28"/>
  <c r="AI21" i="28" s="1"/>
  <c r="I7" i="28"/>
  <c r="I6" i="28"/>
  <c r="D11" i="28"/>
  <c r="E11" i="28"/>
  <c r="AR21" i="28"/>
  <c r="AP21" i="28"/>
  <c r="AN21" i="28"/>
  <c r="AL21" i="28"/>
  <c r="AJ21" i="28"/>
  <c r="AS21" i="28"/>
  <c r="E10" i="28"/>
  <c r="D10" i="28"/>
  <c r="E9" i="28"/>
  <c r="D9" i="28"/>
  <c r="AH21" i="28"/>
  <c r="E7" i="28"/>
  <c r="D7" i="28"/>
  <c r="E6" i="28"/>
  <c r="D6" i="28"/>
  <c r="E4" i="28"/>
  <c r="D4" i="28"/>
  <c r="E3" i="28"/>
  <c r="D3" i="28"/>
  <c r="H1" i="28"/>
  <c r="I18" i="27"/>
  <c r="I16" i="27"/>
  <c r="AQ21" i="27" s="1"/>
  <c r="I14" i="27"/>
  <c r="AO21" i="27" s="1"/>
  <c r="I12" i="27"/>
  <c r="AM21" i="27" s="1"/>
  <c r="I10" i="27"/>
  <c r="I8" i="27"/>
  <c r="AI21" i="27" s="1"/>
  <c r="I7" i="27"/>
  <c r="I6" i="27"/>
  <c r="AG21" i="27" s="1"/>
  <c r="D6" i="27"/>
  <c r="D7" i="27"/>
  <c r="D9" i="27"/>
  <c r="D10" i="27"/>
  <c r="AS21" i="27"/>
  <c r="AR21" i="27"/>
  <c r="AP21" i="27"/>
  <c r="AN21" i="27"/>
  <c r="AL21" i="27"/>
  <c r="AK21" i="27"/>
  <c r="AH21" i="27"/>
  <c r="AJ21" i="27"/>
  <c r="D4" i="27"/>
  <c r="D3" i="27"/>
  <c r="K22" i="27" s="1"/>
  <c r="H1" i="27"/>
  <c r="I9" i="26"/>
  <c r="I8" i="26"/>
  <c r="AI21" i="26" s="1"/>
  <c r="I6" i="26"/>
  <c r="D3" i="26"/>
  <c r="D4" i="26"/>
  <c r="H1" i="26"/>
  <c r="AS21" i="26"/>
  <c r="AR21" i="26"/>
  <c r="AQ21" i="26"/>
  <c r="AP21" i="26"/>
  <c r="AO21" i="26"/>
  <c r="AJ21" i="26"/>
  <c r="AH21" i="26"/>
  <c r="AN21" i="26"/>
  <c r="AM21" i="26"/>
  <c r="AL21" i="26"/>
  <c r="E4" i="26"/>
  <c r="K23" i="26" s="1"/>
  <c r="E3" i="26"/>
  <c r="K22" i="25"/>
  <c r="K23" i="25"/>
  <c r="I13" i="25"/>
  <c r="AN21" i="25" s="1"/>
  <c r="I12" i="25"/>
  <c r="AM21" i="25" s="1"/>
  <c r="I11" i="25"/>
  <c r="I10" i="25"/>
  <c r="I8" i="25"/>
  <c r="AI21" i="25" s="1"/>
  <c r="I6" i="25"/>
  <c r="AS21" i="25"/>
  <c r="AR21" i="25"/>
  <c r="AQ21" i="25"/>
  <c r="AL21" i="25"/>
  <c r="AJ21" i="25"/>
  <c r="AP21" i="25"/>
  <c r="AO21" i="25"/>
  <c r="AK21" i="25"/>
  <c r="E8" i="25"/>
  <c r="D8" i="25"/>
  <c r="AH21" i="25"/>
  <c r="E7" i="25"/>
  <c r="D7" i="25"/>
  <c r="E6" i="25"/>
  <c r="D6" i="25"/>
  <c r="E5" i="25"/>
  <c r="D5" i="25"/>
  <c r="E4" i="25"/>
  <c r="D4" i="25"/>
  <c r="E3" i="25"/>
  <c r="D3" i="25"/>
  <c r="H1" i="25"/>
  <c r="I7" i="24"/>
  <c r="I15" i="24"/>
  <c r="AP21" i="24" s="1"/>
  <c r="I14" i="24"/>
  <c r="I12" i="24"/>
  <c r="I10" i="24"/>
  <c r="AK21" i="24" s="1"/>
  <c r="I8" i="24"/>
  <c r="I6" i="24"/>
  <c r="H1" i="24"/>
  <c r="AS21" i="24"/>
  <c r="AR21" i="24"/>
  <c r="AQ21" i="24"/>
  <c r="AO21" i="24"/>
  <c r="AN21" i="24"/>
  <c r="AL21" i="24"/>
  <c r="AJ21" i="24"/>
  <c r="AH21" i="24"/>
  <c r="AM21" i="24"/>
  <c r="AI21" i="24"/>
  <c r="E8" i="24"/>
  <c r="D8" i="24"/>
  <c r="E7" i="24"/>
  <c r="D7" i="24"/>
  <c r="E6" i="24"/>
  <c r="D6" i="24"/>
  <c r="E5" i="24"/>
  <c r="D5" i="24"/>
  <c r="E4" i="24"/>
  <c r="D4" i="24"/>
  <c r="E3" i="24"/>
  <c r="D3" i="24"/>
  <c r="I12" i="23"/>
  <c r="I8" i="23"/>
  <c r="AI21" i="23" s="1"/>
  <c r="I10" i="23"/>
  <c r="AJ21" i="23"/>
  <c r="I6" i="23"/>
  <c r="AR21" i="23"/>
  <c r="AQ21" i="23"/>
  <c r="AP21" i="23"/>
  <c r="AN21" i="23"/>
  <c r="AM21" i="23"/>
  <c r="AL21" i="23"/>
  <c r="AS21" i="23"/>
  <c r="AO21" i="23"/>
  <c r="E8" i="23"/>
  <c r="D8" i="23"/>
  <c r="AH21" i="23"/>
  <c r="E7" i="23"/>
  <c r="D7" i="23"/>
  <c r="E6" i="23"/>
  <c r="D6" i="23"/>
  <c r="E5" i="23"/>
  <c r="D5" i="23"/>
  <c r="E4" i="23"/>
  <c r="D4" i="23"/>
  <c r="E3" i="23"/>
  <c r="D3" i="23"/>
  <c r="E2" i="23"/>
  <c r="D2" i="23"/>
  <c r="I7" i="22"/>
  <c r="I18" i="22"/>
  <c r="I14" i="22"/>
  <c r="I10" i="22"/>
  <c r="AK21" i="22" s="1"/>
  <c r="I6" i="22"/>
  <c r="AM21" i="22"/>
  <c r="AN21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AS21" i="22"/>
  <c r="AR21" i="22"/>
  <c r="AQ21" i="22"/>
  <c r="AP21" i="22"/>
  <c r="AO21" i="22"/>
  <c r="AL21" i="22"/>
  <c r="AJ21" i="22"/>
  <c r="AH21" i="22"/>
  <c r="E3" i="22"/>
  <c r="D3" i="22"/>
  <c r="E2" i="22"/>
  <c r="D2" i="22"/>
  <c r="J22" i="21"/>
  <c r="H12" i="21"/>
  <c r="AL21" i="21" s="1"/>
  <c r="H10" i="21"/>
  <c r="H8" i="21"/>
  <c r="H6" i="21"/>
  <c r="AR21" i="21"/>
  <c r="AO21" i="21"/>
  <c r="AM21" i="21"/>
  <c r="AK21" i="21"/>
  <c r="AI21" i="21"/>
  <c r="AQ21" i="21"/>
  <c r="AN21" i="21"/>
  <c r="AP21" i="21"/>
  <c r="AG21" i="21"/>
  <c r="D5" i="21"/>
  <c r="AJ21" i="21" s="1"/>
  <c r="C5" i="21"/>
  <c r="D4" i="21"/>
  <c r="C4" i="21"/>
  <c r="D3" i="21"/>
  <c r="C3" i="21"/>
  <c r="D2" i="21"/>
  <c r="C2" i="21"/>
  <c r="H17" i="20"/>
  <c r="AQ21" i="20" s="1"/>
  <c r="H16" i="20"/>
  <c r="AP21" i="20" s="1"/>
  <c r="H14" i="20"/>
  <c r="AN21" i="20" s="1"/>
  <c r="H12" i="20"/>
  <c r="H10" i="20"/>
  <c r="AJ21" i="20" s="1"/>
  <c r="H8" i="20"/>
  <c r="H7" i="20"/>
  <c r="H6" i="20"/>
  <c r="AR21" i="20"/>
  <c r="AO21" i="20"/>
  <c r="AM21" i="20"/>
  <c r="AL21" i="20"/>
  <c r="D10" i="20"/>
  <c r="AK21" i="20" s="1"/>
  <c r="C10" i="20"/>
  <c r="D9" i="20"/>
  <c r="C9" i="20"/>
  <c r="D8" i="20"/>
  <c r="C8" i="20"/>
  <c r="D7" i="20"/>
  <c r="AI21" i="20" s="1"/>
  <c r="C7" i="20"/>
  <c r="D6" i="20"/>
  <c r="C6" i="20"/>
  <c r="D5" i="20"/>
  <c r="C5" i="20"/>
  <c r="D4" i="20"/>
  <c r="C4" i="20"/>
  <c r="D3" i="20"/>
  <c r="C3" i="20"/>
  <c r="D2" i="20"/>
  <c r="C2" i="20"/>
  <c r="H7" i="19"/>
  <c r="AG21" i="19" s="1"/>
  <c r="H13" i="19"/>
  <c r="H12" i="19"/>
  <c r="H11" i="19"/>
  <c r="H10" i="19"/>
  <c r="H9" i="19"/>
  <c r="AI21" i="19" s="1"/>
  <c r="H8" i="19"/>
  <c r="H6" i="19"/>
  <c r="C11" i="19"/>
  <c r="D11" i="19"/>
  <c r="C12" i="19"/>
  <c r="D12" i="19"/>
  <c r="C13" i="19"/>
  <c r="D13" i="19"/>
  <c r="G23" i="19"/>
  <c r="AR21" i="19"/>
  <c r="AQ21" i="19"/>
  <c r="AP21" i="19"/>
  <c r="AO21" i="19"/>
  <c r="AN21" i="19"/>
  <c r="AM21" i="19"/>
  <c r="AL21" i="19"/>
  <c r="AK21" i="19"/>
  <c r="AJ21" i="19"/>
  <c r="AH21" i="19"/>
  <c r="AF2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J23" i="17"/>
  <c r="J22" i="17"/>
  <c r="G22" i="17"/>
  <c r="C10" i="17"/>
  <c r="D10" i="17"/>
  <c r="G23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G23" i="16"/>
  <c r="G37" i="16" s="1"/>
  <c r="G22" i="16"/>
  <c r="G38" i="16" s="1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J22" i="16" s="1"/>
  <c r="C2" i="16"/>
  <c r="C11" i="15"/>
  <c r="D11" i="15"/>
  <c r="C12" i="15"/>
  <c r="D12" i="15"/>
  <c r="C13" i="15"/>
  <c r="D13" i="15"/>
  <c r="C14" i="15"/>
  <c r="D14" i="15"/>
  <c r="AR21" i="15"/>
  <c r="AQ21" i="15"/>
  <c r="AP21" i="15"/>
  <c r="AO21" i="15"/>
  <c r="AN21" i="15"/>
  <c r="AM21" i="15"/>
  <c r="AL21" i="15"/>
  <c r="AK21" i="15"/>
  <c r="D10" i="15"/>
  <c r="C10" i="15"/>
  <c r="D9" i="15"/>
  <c r="AJ21" i="15" s="1"/>
  <c r="C9" i="15"/>
  <c r="D8" i="15"/>
  <c r="AI21" i="15" s="1"/>
  <c r="C8" i="15"/>
  <c r="D7" i="15"/>
  <c r="AH21" i="15" s="1"/>
  <c r="C7" i="15"/>
  <c r="D6" i="15"/>
  <c r="C6" i="15"/>
  <c r="D5" i="15"/>
  <c r="AG21" i="15" s="1"/>
  <c r="C5" i="15"/>
  <c r="D4" i="15"/>
  <c r="C4" i="15"/>
  <c r="D3" i="15"/>
  <c r="C3" i="15"/>
  <c r="D2" i="15"/>
  <c r="C2" i="15"/>
  <c r="J23" i="14"/>
  <c r="J22" i="14"/>
  <c r="G22" i="14"/>
  <c r="D2" i="14"/>
  <c r="C4" i="14"/>
  <c r="C5" i="14"/>
  <c r="C6" i="14"/>
  <c r="C7" i="14"/>
  <c r="C8" i="14"/>
  <c r="C9" i="14"/>
  <c r="D4" i="14"/>
  <c r="D5" i="14"/>
  <c r="D6" i="14"/>
  <c r="D7" i="14"/>
  <c r="D8" i="14"/>
  <c r="D9" i="14"/>
  <c r="C2" i="14"/>
  <c r="C3" i="14"/>
  <c r="D3" i="14"/>
  <c r="H10" i="14"/>
  <c r="AJ21" i="14" s="1"/>
  <c r="H9" i="14"/>
  <c r="H8" i="14"/>
  <c r="AH21" i="14" s="1"/>
  <c r="H7" i="14"/>
  <c r="AG21" i="14" s="1"/>
  <c r="H6" i="14"/>
  <c r="AR21" i="14"/>
  <c r="AQ21" i="14"/>
  <c r="AP21" i="14"/>
  <c r="AO21" i="14"/>
  <c r="AN21" i="14"/>
  <c r="AM21" i="14"/>
  <c r="AL21" i="14"/>
  <c r="AK21" i="14"/>
  <c r="D10" i="14"/>
  <c r="C10" i="14"/>
  <c r="K22" i="47" l="1"/>
  <c r="H22" i="47"/>
  <c r="H23" i="47"/>
  <c r="AG21" i="47"/>
  <c r="K23" i="47"/>
  <c r="H22" i="46"/>
  <c r="K22" i="46"/>
  <c r="H23" i="46"/>
  <c r="AG21" i="46"/>
  <c r="K23" i="46"/>
  <c r="K38" i="46" s="1"/>
  <c r="K22" i="45"/>
  <c r="H22" i="45"/>
  <c r="H23" i="45"/>
  <c r="H38" i="45" s="1"/>
  <c r="AG21" i="45"/>
  <c r="K23" i="45"/>
  <c r="K38" i="45" s="1"/>
  <c r="K22" i="44"/>
  <c r="H22" i="44"/>
  <c r="AG21" i="44"/>
  <c r="K23" i="44"/>
  <c r="K38" i="44" s="1"/>
  <c r="H23" i="44"/>
  <c r="H22" i="43"/>
  <c r="H23" i="43"/>
  <c r="K23" i="43"/>
  <c r="K38" i="43" s="1"/>
  <c r="K22" i="42"/>
  <c r="K36" i="42" s="1"/>
  <c r="K23" i="42"/>
  <c r="K32" i="42" s="1"/>
  <c r="H23" i="42"/>
  <c r="H22" i="42"/>
  <c r="K22" i="41"/>
  <c r="H23" i="41"/>
  <c r="K32" i="41"/>
  <c r="K23" i="41"/>
  <c r="K38" i="41" s="1"/>
  <c r="AP21" i="41"/>
  <c r="H22" i="41"/>
  <c r="K22" i="40"/>
  <c r="K37" i="40" s="1"/>
  <c r="H22" i="40"/>
  <c r="H28" i="40" s="1"/>
  <c r="H23" i="40"/>
  <c r="AG21" i="40"/>
  <c r="K23" i="40"/>
  <c r="H22" i="39"/>
  <c r="H23" i="39"/>
  <c r="AG21" i="39"/>
  <c r="K23" i="39"/>
  <c r="K38" i="39" s="1"/>
  <c r="K22" i="38"/>
  <c r="H22" i="38"/>
  <c r="H23" i="38"/>
  <c r="H38" i="38" s="1"/>
  <c r="K23" i="38"/>
  <c r="K38" i="38" s="1"/>
  <c r="AH21" i="38"/>
  <c r="K22" i="37"/>
  <c r="K32" i="37" s="1"/>
  <c r="H23" i="37"/>
  <c r="K23" i="37"/>
  <c r="K38" i="37" s="1"/>
  <c r="AH21" i="37"/>
  <c r="H22" i="37"/>
  <c r="K22" i="36"/>
  <c r="H22" i="36"/>
  <c r="K31" i="36"/>
  <c r="H23" i="36"/>
  <c r="H33" i="36" s="1"/>
  <c r="AG21" i="36"/>
  <c r="K23" i="36"/>
  <c r="K32" i="36" s="1"/>
  <c r="H23" i="35"/>
  <c r="K22" i="35"/>
  <c r="H22" i="35"/>
  <c r="AN21" i="35"/>
  <c r="K23" i="35"/>
  <c r="H23" i="34"/>
  <c r="AG21" i="34"/>
  <c r="K23" i="34"/>
  <c r="K38" i="34" s="1"/>
  <c r="H22" i="34"/>
  <c r="K27" i="33"/>
  <c r="AK21" i="33"/>
  <c r="H23" i="33"/>
  <c r="H38" i="33" s="1"/>
  <c r="AG21" i="33"/>
  <c r="K23" i="33"/>
  <c r="K36" i="33" s="1"/>
  <c r="H22" i="32"/>
  <c r="K22" i="32"/>
  <c r="H23" i="32"/>
  <c r="AG21" i="32"/>
  <c r="K23" i="32"/>
  <c r="H23" i="31"/>
  <c r="K23" i="31"/>
  <c r="K38" i="31" s="1"/>
  <c r="H22" i="31"/>
  <c r="K22" i="30"/>
  <c r="H22" i="30"/>
  <c r="H23" i="30"/>
  <c r="H36" i="30" s="1"/>
  <c r="AG21" i="30"/>
  <c r="K23" i="30"/>
  <c r="K22" i="29"/>
  <c r="H22" i="29"/>
  <c r="AG21" i="29"/>
  <c r="K23" i="29"/>
  <c r="K38" i="29" s="1"/>
  <c r="H23" i="29"/>
  <c r="H22" i="27"/>
  <c r="H22" i="28"/>
  <c r="H23" i="28"/>
  <c r="K22" i="28"/>
  <c r="K32" i="28" s="1"/>
  <c r="K23" i="28"/>
  <c r="K38" i="28" s="1"/>
  <c r="AG21" i="28"/>
  <c r="AK21" i="28"/>
  <c r="K23" i="27"/>
  <c r="K26" i="27" s="1"/>
  <c r="H23" i="27"/>
  <c r="H38" i="27" s="1"/>
  <c r="H23" i="26"/>
  <c r="H22" i="26"/>
  <c r="H37" i="26" s="1"/>
  <c r="K22" i="26"/>
  <c r="K38" i="26" s="1"/>
  <c r="AG21" i="26"/>
  <c r="K28" i="26"/>
  <c r="K33" i="26"/>
  <c r="H38" i="26"/>
  <c r="AK21" i="26"/>
  <c r="H22" i="25"/>
  <c r="H23" i="25"/>
  <c r="H38" i="25" s="1"/>
  <c r="AG21" i="25"/>
  <c r="K22" i="24"/>
  <c r="H22" i="24"/>
  <c r="H23" i="24"/>
  <c r="AG21" i="24"/>
  <c r="K23" i="24"/>
  <c r="K38" i="24" s="1"/>
  <c r="H22" i="23"/>
  <c r="H23" i="23"/>
  <c r="H34" i="23" s="1"/>
  <c r="K22" i="23"/>
  <c r="K34" i="23"/>
  <c r="AG21" i="23"/>
  <c r="AK21" i="23"/>
  <c r="K23" i="23"/>
  <c r="K32" i="23" s="1"/>
  <c r="K22" i="22"/>
  <c r="AI21" i="22"/>
  <c r="K23" i="22"/>
  <c r="K36" i="22" s="1"/>
  <c r="AH21" i="21"/>
  <c r="J32" i="21"/>
  <c r="J23" i="21"/>
  <c r="AH21" i="20"/>
  <c r="AG21" i="20"/>
  <c r="J22" i="20"/>
  <c r="G22" i="20"/>
  <c r="G23" i="20"/>
  <c r="AF21" i="20"/>
  <c r="J23" i="20"/>
  <c r="J38" i="20" s="1"/>
  <c r="G22" i="19"/>
  <c r="G29" i="19" s="1"/>
  <c r="J23" i="19"/>
  <c r="J22" i="19"/>
  <c r="J38" i="19" s="1"/>
  <c r="J30" i="19"/>
  <c r="J35" i="19"/>
  <c r="J29" i="19"/>
  <c r="J33" i="19"/>
  <c r="J27" i="19"/>
  <c r="G38" i="17"/>
  <c r="G35" i="17"/>
  <c r="J38" i="17"/>
  <c r="J34" i="17"/>
  <c r="J32" i="17"/>
  <c r="J26" i="17"/>
  <c r="J35" i="17"/>
  <c r="J29" i="17"/>
  <c r="J37" i="17"/>
  <c r="J33" i="17"/>
  <c r="G29" i="17"/>
  <c r="G33" i="17"/>
  <c r="G37" i="17"/>
  <c r="G26" i="17"/>
  <c r="G28" i="17"/>
  <c r="G30" i="17"/>
  <c r="G32" i="17"/>
  <c r="G34" i="17"/>
  <c r="G36" i="17"/>
  <c r="G27" i="17"/>
  <c r="G31" i="17"/>
  <c r="J28" i="16"/>
  <c r="J35" i="16"/>
  <c r="G29" i="16"/>
  <c r="G33" i="16"/>
  <c r="G35" i="16"/>
  <c r="J23" i="16"/>
  <c r="J38" i="16" s="1"/>
  <c r="G26" i="16"/>
  <c r="G28" i="16"/>
  <c r="G30" i="16"/>
  <c r="G32" i="16"/>
  <c r="G34" i="16"/>
  <c r="G36" i="16"/>
  <c r="G27" i="16"/>
  <c r="G31" i="16"/>
  <c r="J22" i="15"/>
  <c r="J28" i="15" s="1"/>
  <c r="G22" i="15"/>
  <c r="AF21" i="15"/>
  <c r="G23" i="15"/>
  <c r="J23" i="15"/>
  <c r="G23" i="14"/>
  <c r="G27" i="14" s="1"/>
  <c r="AF21" i="14"/>
  <c r="J29" i="14"/>
  <c r="AI21" i="14"/>
  <c r="D10" i="1"/>
  <c r="E10" i="1" s="1"/>
  <c r="D13" i="1"/>
  <c r="E13" i="1" s="1"/>
  <c r="D14" i="1"/>
  <c r="E14" i="1" s="1"/>
  <c r="D35" i="1"/>
  <c r="E35" i="1" s="1"/>
  <c r="F35" i="1" s="1"/>
  <c r="D16" i="1"/>
  <c r="E16" i="1" s="1"/>
  <c r="D28" i="1"/>
  <c r="E28" i="1" s="1"/>
  <c r="D29" i="1"/>
  <c r="D18" i="1"/>
  <c r="E18" i="1" s="1"/>
  <c r="G9" i="1"/>
  <c r="D9" i="1" s="1"/>
  <c r="E9" i="1" s="1"/>
  <c r="D7" i="1"/>
  <c r="E7" i="1" s="1"/>
  <c r="D8" i="1"/>
  <c r="G15" i="1"/>
  <c r="D15" i="1" s="1"/>
  <c r="E15" i="1" s="1"/>
  <c r="G11" i="1"/>
  <c r="D11" i="1" s="1"/>
  <c r="E11" i="1" s="1"/>
  <c r="G12" i="1"/>
  <c r="D12" i="1" s="1"/>
  <c r="E12" i="1" s="1"/>
  <c r="G17" i="1"/>
  <c r="D17" i="1" s="1"/>
  <c r="E17" i="1" s="1"/>
  <c r="D19" i="1"/>
  <c r="G20" i="1"/>
  <c r="D20" i="1" s="1"/>
  <c r="E20" i="1" s="1"/>
  <c r="G21" i="1"/>
  <c r="D21" i="1" s="1"/>
  <c r="G23" i="1"/>
  <c r="D23" i="1" s="1"/>
  <c r="E23" i="1" s="1"/>
  <c r="G22" i="1"/>
  <c r="D22" i="1" s="1"/>
  <c r="E22" i="1" s="1"/>
  <c r="G26" i="1"/>
  <c r="D26" i="1" s="1"/>
  <c r="E26" i="1" s="1"/>
  <c r="G24" i="1"/>
  <c r="D24" i="1" s="1"/>
  <c r="E24" i="1" s="1"/>
  <c r="G25" i="1"/>
  <c r="D25" i="1" s="1"/>
  <c r="E25" i="1" s="1"/>
  <c r="G27" i="1"/>
  <c r="D27" i="1" s="1"/>
  <c r="E27" i="1" s="1"/>
  <c r="G30" i="1"/>
  <c r="D30" i="1" s="1"/>
  <c r="E30" i="1" s="1"/>
  <c r="G31" i="1"/>
  <c r="D31" i="1" s="1"/>
  <c r="E31" i="1" s="1"/>
  <c r="G32" i="1"/>
  <c r="D32" i="1" s="1"/>
  <c r="E32" i="1" s="1"/>
  <c r="G34" i="1"/>
  <c r="D34" i="1" s="1"/>
  <c r="E34" i="1" s="1"/>
  <c r="G33" i="1"/>
  <c r="D33" i="1" s="1"/>
  <c r="G36" i="1"/>
  <c r="D36" i="1" s="1"/>
  <c r="G37" i="1"/>
  <c r="D37" i="1" s="1"/>
  <c r="E37" i="1" s="1"/>
  <c r="G38" i="1"/>
  <c r="D38" i="1" s="1"/>
  <c r="E38" i="1" s="1"/>
  <c r="G39" i="1"/>
  <c r="D39" i="1" s="1"/>
  <c r="E39" i="1" s="1"/>
  <c r="E19" i="1" l="1"/>
  <c r="H36" i="47"/>
  <c r="H38" i="47"/>
  <c r="K37" i="47"/>
  <c r="K26" i="47"/>
  <c r="K29" i="47"/>
  <c r="K32" i="47"/>
  <c r="H27" i="47"/>
  <c r="K31" i="47"/>
  <c r="K34" i="47"/>
  <c r="K38" i="47"/>
  <c r="H30" i="47"/>
  <c r="H35" i="47"/>
  <c r="H32" i="47"/>
  <c r="H31" i="47"/>
  <c r="H26" i="47"/>
  <c r="H34" i="47"/>
  <c r="H33" i="47"/>
  <c r="K33" i="47"/>
  <c r="K28" i="47"/>
  <c r="K36" i="47"/>
  <c r="H29" i="47"/>
  <c r="H37" i="47"/>
  <c r="H28" i="47"/>
  <c r="K27" i="47"/>
  <c r="K35" i="47"/>
  <c r="K30" i="47"/>
  <c r="K31" i="45"/>
  <c r="H38" i="46"/>
  <c r="H35" i="46"/>
  <c r="H32" i="46"/>
  <c r="K35" i="46"/>
  <c r="K32" i="46"/>
  <c r="H27" i="46"/>
  <c r="K31" i="46"/>
  <c r="H26" i="46"/>
  <c r="H34" i="46"/>
  <c r="H31" i="46"/>
  <c r="K37" i="46"/>
  <c r="K26" i="46"/>
  <c r="K34" i="46"/>
  <c r="H29" i="46"/>
  <c r="H28" i="46"/>
  <c r="H36" i="46"/>
  <c r="H37" i="46"/>
  <c r="K29" i="46"/>
  <c r="K28" i="46"/>
  <c r="K36" i="46"/>
  <c r="H33" i="46"/>
  <c r="H30" i="46"/>
  <c r="K27" i="46"/>
  <c r="K33" i="46"/>
  <c r="K30" i="46"/>
  <c r="K37" i="45"/>
  <c r="K32" i="45"/>
  <c r="K34" i="45"/>
  <c r="H37" i="45"/>
  <c r="H32" i="45"/>
  <c r="K35" i="45"/>
  <c r="H27" i="45"/>
  <c r="K26" i="45"/>
  <c r="H26" i="45"/>
  <c r="H34" i="45"/>
  <c r="H31" i="45"/>
  <c r="H29" i="45"/>
  <c r="H28" i="45"/>
  <c r="H36" i="45"/>
  <c r="H35" i="45"/>
  <c r="K29" i="45"/>
  <c r="K28" i="45"/>
  <c r="K36" i="45"/>
  <c r="H33" i="45"/>
  <c r="H30" i="45"/>
  <c r="K27" i="45"/>
  <c r="K33" i="45"/>
  <c r="K30" i="45"/>
  <c r="H36" i="44"/>
  <c r="H37" i="44"/>
  <c r="H38" i="44"/>
  <c r="H30" i="44"/>
  <c r="K37" i="44"/>
  <c r="H33" i="44"/>
  <c r="H32" i="44"/>
  <c r="H29" i="44"/>
  <c r="K31" i="44"/>
  <c r="K26" i="44"/>
  <c r="K34" i="44"/>
  <c r="K32" i="44"/>
  <c r="H27" i="44"/>
  <c r="H26" i="44"/>
  <c r="H34" i="44"/>
  <c r="H35" i="44"/>
  <c r="K33" i="44"/>
  <c r="K28" i="44"/>
  <c r="K36" i="44"/>
  <c r="K29" i="44"/>
  <c r="H31" i="44"/>
  <c r="H28" i="44"/>
  <c r="K27" i="44"/>
  <c r="K35" i="44"/>
  <c r="K30" i="44"/>
  <c r="H38" i="43"/>
  <c r="H35" i="43"/>
  <c r="H32" i="43"/>
  <c r="H27" i="43"/>
  <c r="K33" i="43"/>
  <c r="K35" i="43"/>
  <c r="K32" i="43"/>
  <c r="H26" i="43"/>
  <c r="H31" i="43"/>
  <c r="K37" i="43"/>
  <c r="K34" i="43"/>
  <c r="H29" i="43"/>
  <c r="H28" i="43"/>
  <c r="H36" i="43"/>
  <c r="H37" i="43"/>
  <c r="K27" i="43"/>
  <c r="K28" i="43"/>
  <c r="K36" i="43"/>
  <c r="H34" i="43"/>
  <c r="K26" i="43"/>
  <c r="H33" i="43"/>
  <c r="H30" i="43"/>
  <c r="K29" i="43"/>
  <c r="K31" i="43"/>
  <c r="K30" i="43"/>
  <c r="K35" i="42"/>
  <c r="K34" i="42"/>
  <c r="K37" i="42"/>
  <c r="K26" i="42"/>
  <c r="K27" i="42"/>
  <c r="K28" i="42"/>
  <c r="K31" i="42"/>
  <c r="K38" i="42"/>
  <c r="K29" i="42"/>
  <c r="K33" i="42"/>
  <c r="K30" i="42"/>
  <c r="H35" i="42"/>
  <c r="H31" i="42"/>
  <c r="H27" i="42"/>
  <c r="H38" i="42"/>
  <c r="H36" i="42"/>
  <c r="H34" i="42"/>
  <c r="H32" i="42"/>
  <c r="H30" i="42"/>
  <c r="H28" i="42"/>
  <c r="H26" i="42"/>
  <c r="H37" i="42"/>
  <c r="H33" i="42"/>
  <c r="H29" i="42"/>
  <c r="K34" i="41"/>
  <c r="K33" i="41"/>
  <c r="K37" i="41"/>
  <c r="K35" i="41"/>
  <c r="K26" i="41"/>
  <c r="H35" i="41"/>
  <c r="H33" i="41"/>
  <c r="H29" i="41"/>
  <c r="H38" i="41"/>
  <c r="H36" i="41"/>
  <c r="H34" i="41"/>
  <c r="H32" i="41"/>
  <c r="H30" i="41"/>
  <c r="H28" i="41"/>
  <c r="H26" i="41"/>
  <c r="H37" i="41"/>
  <c r="H31" i="41"/>
  <c r="H27" i="41"/>
  <c r="K27" i="41"/>
  <c r="K28" i="41"/>
  <c r="K36" i="41"/>
  <c r="K29" i="41"/>
  <c r="K31" i="41"/>
  <c r="K30" i="41"/>
  <c r="H31" i="40"/>
  <c r="H34" i="40"/>
  <c r="K38" i="40"/>
  <c r="K32" i="40"/>
  <c r="H36" i="40"/>
  <c r="K29" i="40"/>
  <c r="H37" i="40"/>
  <c r="H30" i="40"/>
  <c r="H38" i="40"/>
  <c r="K31" i="40"/>
  <c r="K26" i="40"/>
  <c r="K34" i="40"/>
  <c r="H27" i="40"/>
  <c r="H35" i="40"/>
  <c r="H32" i="40"/>
  <c r="H33" i="40"/>
  <c r="K33" i="40"/>
  <c r="K28" i="40"/>
  <c r="K36" i="40"/>
  <c r="H29" i="40"/>
  <c r="H26" i="40"/>
  <c r="K27" i="40"/>
  <c r="K35" i="40"/>
  <c r="K30" i="40"/>
  <c r="H32" i="39"/>
  <c r="H26" i="39"/>
  <c r="K26" i="39"/>
  <c r="K32" i="39"/>
  <c r="K31" i="39"/>
  <c r="K34" i="39"/>
  <c r="K29" i="39"/>
  <c r="H31" i="39"/>
  <c r="K37" i="39"/>
  <c r="H33" i="39"/>
  <c r="H28" i="39"/>
  <c r="H36" i="39"/>
  <c r="H27" i="39"/>
  <c r="H35" i="39"/>
  <c r="H30" i="39"/>
  <c r="H38" i="39"/>
  <c r="K33" i="39"/>
  <c r="K28" i="39"/>
  <c r="K36" i="39"/>
  <c r="H34" i="39"/>
  <c r="H29" i="39"/>
  <c r="H37" i="39"/>
  <c r="K27" i="39"/>
  <c r="K35" i="39"/>
  <c r="K30" i="39"/>
  <c r="H36" i="38"/>
  <c r="H31" i="38"/>
  <c r="H30" i="38"/>
  <c r="H33" i="38"/>
  <c r="H32" i="38"/>
  <c r="H27" i="38"/>
  <c r="H37" i="38"/>
  <c r="H26" i="38"/>
  <c r="H34" i="38"/>
  <c r="H35" i="38"/>
  <c r="H29" i="38"/>
  <c r="H28" i="38"/>
  <c r="K29" i="38"/>
  <c r="K37" i="38"/>
  <c r="K32" i="38"/>
  <c r="K31" i="38"/>
  <c r="K34" i="38"/>
  <c r="K33" i="38"/>
  <c r="K28" i="38"/>
  <c r="K36" i="38"/>
  <c r="K26" i="38"/>
  <c r="K27" i="38"/>
  <c r="K35" i="38"/>
  <c r="K30" i="38"/>
  <c r="K34" i="37"/>
  <c r="K33" i="37"/>
  <c r="K35" i="37"/>
  <c r="K37" i="37"/>
  <c r="K26" i="37"/>
  <c r="H35" i="37"/>
  <c r="H33" i="37"/>
  <c r="H29" i="37"/>
  <c r="H38" i="37"/>
  <c r="H36" i="37"/>
  <c r="H34" i="37"/>
  <c r="H32" i="37"/>
  <c r="H30" i="37"/>
  <c r="H28" i="37"/>
  <c r="H26" i="37"/>
  <c r="H37" i="37"/>
  <c r="H31" i="37"/>
  <c r="H27" i="37"/>
  <c r="K27" i="37"/>
  <c r="K28" i="37"/>
  <c r="K36" i="37"/>
  <c r="K29" i="37"/>
  <c r="K31" i="37"/>
  <c r="K30" i="37"/>
  <c r="K34" i="36"/>
  <c r="K36" i="36"/>
  <c r="K26" i="36"/>
  <c r="K33" i="36"/>
  <c r="K28" i="36"/>
  <c r="H27" i="36"/>
  <c r="H30" i="36"/>
  <c r="H38" i="36"/>
  <c r="K27" i="36"/>
  <c r="K35" i="36"/>
  <c r="K30" i="36"/>
  <c r="K38" i="36"/>
  <c r="H35" i="36"/>
  <c r="H32" i="36"/>
  <c r="H29" i="36"/>
  <c r="H37" i="36"/>
  <c r="H28" i="36"/>
  <c r="H36" i="36"/>
  <c r="K29" i="36"/>
  <c r="K37" i="36"/>
  <c r="H31" i="36"/>
  <c r="H26" i="36"/>
  <c r="H34" i="36"/>
  <c r="H31" i="35"/>
  <c r="H35" i="35"/>
  <c r="H27" i="35"/>
  <c r="H26" i="35"/>
  <c r="H34" i="35"/>
  <c r="K38" i="35"/>
  <c r="H33" i="35"/>
  <c r="H30" i="35"/>
  <c r="H38" i="35"/>
  <c r="H29" i="35"/>
  <c r="H28" i="35"/>
  <c r="H36" i="35"/>
  <c r="H37" i="35"/>
  <c r="H32" i="35"/>
  <c r="K32" i="35"/>
  <c r="K27" i="35"/>
  <c r="K26" i="35"/>
  <c r="K34" i="35"/>
  <c r="K35" i="35"/>
  <c r="K29" i="35"/>
  <c r="K28" i="35"/>
  <c r="K36" i="35"/>
  <c r="K37" i="35"/>
  <c r="K31" i="35"/>
  <c r="K33" i="35"/>
  <c r="K30" i="35"/>
  <c r="K29" i="34"/>
  <c r="K37" i="34"/>
  <c r="K32" i="34"/>
  <c r="H33" i="34"/>
  <c r="H31" i="34"/>
  <c r="H38" i="34"/>
  <c r="H36" i="34"/>
  <c r="H34" i="34"/>
  <c r="H32" i="34"/>
  <c r="H30" i="34"/>
  <c r="H28" i="34"/>
  <c r="H26" i="34"/>
  <c r="H35" i="34"/>
  <c r="H29" i="34"/>
  <c r="H37" i="34"/>
  <c r="H27" i="34"/>
  <c r="K31" i="34"/>
  <c r="K26" i="34"/>
  <c r="K34" i="34"/>
  <c r="K33" i="34"/>
  <c r="K28" i="34"/>
  <c r="K36" i="34"/>
  <c r="K27" i="34"/>
  <c r="K35" i="34"/>
  <c r="K30" i="34"/>
  <c r="H33" i="33"/>
  <c r="H35" i="33"/>
  <c r="H32" i="33"/>
  <c r="K30" i="33"/>
  <c r="K32" i="33"/>
  <c r="K29" i="33"/>
  <c r="K35" i="33"/>
  <c r="K38" i="33"/>
  <c r="H26" i="33"/>
  <c r="H36" i="33"/>
  <c r="H37" i="33"/>
  <c r="H34" i="33"/>
  <c r="K37" i="33"/>
  <c r="H29" i="33"/>
  <c r="H28" i="33"/>
  <c r="H27" i="33"/>
  <c r="K31" i="33"/>
  <c r="K26" i="33"/>
  <c r="K34" i="33"/>
  <c r="K33" i="33"/>
  <c r="K28" i="33"/>
  <c r="H31" i="33"/>
  <c r="H30" i="33"/>
  <c r="H26" i="32"/>
  <c r="H28" i="32"/>
  <c r="H33" i="32"/>
  <c r="H29" i="32"/>
  <c r="H27" i="32"/>
  <c r="H34" i="32"/>
  <c r="H31" i="32"/>
  <c r="H36" i="32"/>
  <c r="H38" i="32"/>
  <c r="K32" i="32"/>
  <c r="H37" i="32"/>
  <c r="H30" i="32"/>
  <c r="H35" i="32"/>
  <c r="H32" i="32"/>
  <c r="K31" i="32"/>
  <c r="K34" i="32"/>
  <c r="K33" i="32"/>
  <c r="K28" i="32"/>
  <c r="K36" i="32"/>
  <c r="K26" i="32"/>
  <c r="K27" i="32"/>
  <c r="K35" i="32"/>
  <c r="K30" i="32"/>
  <c r="K38" i="32"/>
  <c r="K29" i="32"/>
  <c r="K37" i="32"/>
  <c r="K26" i="31"/>
  <c r="K32" i="30"/>
  <c r="K37" i="31"/>
  <c r="K32" i="31"/>
  <c r="K29" i="31"/>
  <c r="H38" i="31"/>
  <c r="H36" i="31"/>
  <c r="H34" i="31"/>
  <c r="H32" i="31"/>
  <c r="H30" i="31"/>
  <c r="H28" i="31"/>
  <c r="H26" i="31"/>
  <c r="H37" i="31"/>
  <c r="H35" i="31"/>
  <c r="H33" i="31"/>
  <c r="H31" i="31"/>
  <c r="H29" i="31"/>
  <c r="H27" i="31"/>
  <c r="K31" i="31"/>
  <c r="K34" i="31"/>
  <c r="K33" i="31"/>
  <c r="K28" i="31"/>
  <c r="K36" i="31"/>
  <c r="K27" i="31"/>
  <c r="K35" i="31"/>
  <c r="K30" i="31"/>
  <c r="H38" i="30"/>
  <c r="H30" i="30"/>
  <c r="H28" i="30"/>
  <c r="H27" i="30"/>
  <c r="H31" i="30"/>
  <c r="H37" i="30"/>
  <c r="H32" i="30"/>
  <c r="H35" i="30"/>
  <c r="H33" i="30"/>
  <c r="H29" i="30"/>
  <c r="H26" i="30"/>
  <c r="H34" i="30"/>
  <c r="K26" i="30"/>
  <c r="K28" i="30"/>
  <c r="K27" i="30"/>
  <c r="K35" i="30"/>
  <c r="K30" i="30"/>
  <c r="K38" i="30"/>
  <c r="K31" i="30"/>
  <c r="K34" i="30"/>
  <c r="K33" i="30"/>
  <c r="K36" i="30"/>
  <c r="K29" i="30"/>
  <c r="K37" i="30"/>
  <c r="H34" i="29"/>
  <c r="H28" i="29"/>
  <c r="H36" i="29"/>
  <c r="H37" i="29"/>
  <c r="K37" i="29"/>
  <c r="H29" i="29"/>
  <c r="H30" i="29"/>
  <c r="H38" i="29"/>
  <c r="K31" i="29"/>
  <c r="K26" i="29"/>
  <c r="K34" i="29"/>
  <c r="K29" i="29"/>
  <c r="K32" i="29"/>
  <c r="H27" i="29"/>
  <c r="H35" i="29"/>
  <c r="H32" i="29"/>
  <c r="H33" i="29"/>
  <c r="K33" i="29"/>
  <c r="K28" i="29"/>
  <c r="K36" i="29"/>
  <c r="H31" i="29"/>
  <c r="H26" i="29"/>
  <c r="K27" i="29"/>
  <c r="K35" i="29"/>
  <c r="K30" i="29"/>
  <c r="H26" i="27"/>
  <c r="H36" i="28"/>
  <c r="H29" i="28"/>
  <c r="H33" i="28"/>
  <c r="H38" i="28"/>
  <c r="H34" i="28"/>
  <c r="H28" i="28"/>
  <c r="H27" i="28"/>
  <c r="H30" i="28"/>
  <c r="H31" i="28"/>
  <c r="H35" i="28"/>
  <c r="H32" i="28"/>
  <c r="H37" i="28"/>
  <c r="H26" i="28"/>
  <c r="K29" i="28"/>
  <c r="K37" i="28"/>
  <c r="K33" i="28"/>
  <c r="K28" i="28"/>
  <c r="K36" i="28"/>
  <c r="K31" i="28"/>
  <c r="K26" i="28"/>
  <c r="K34" i="28"/>
  <c r="K27" i="28"/>
  <c r="K35" i="28"/>
  <c r="K30" i="28"/>
  <c r="H37" i="27"/>
  <c r="H32" i="27"/>
  <c r="H29" i="27"/>
  <c r="H31" i="27"/>
  <c r="H34" i="27"/>
  <c r="K37" i="27"/>
  <c r="K35" i="27"/>
  <c r="K33" i="27"/>
  <c r="K31" i="27"/>
  <c r="K29" i="27"/>
  <c r="K27" i="27"/>
  <c r="K38" i="27"/>
  <c r="K36" i="27"/>
  <c r="K34" i="27"/>
  <c r="K32" i="27"/>
  <c r="K30" i="27"/>
  <c r="K28" i="27"/>
  <c r="H33" i="27"/>
  <c r="H28" i="27"/>
  <c r="H36" i="27"/>
  <c r="H27" i="27"/>
  <c r="H35" i="27"/>
  <c r="H30" i="27"/>
  <c r="H28" i="26"/>
  <c r="H27" i="26"/>
  <c r="H30" i="26"/>
  <c r="H33" i="26"/>
  <c r="H36" i="26"/>
  <c r="H35" i="26"/>
  <c r="H32" i="26"/>
  <c r="H31" i="26"/>
  <c r="H26" i="26"/>
  <c r="H34" i="26"/>
  <c r="H29" i="26"/>
  <c r="K29" i="26"/>
  <c r="K37" i="26"/>
  <c r="K32" i="26"/>
  <c r="K27" i="26"/>
  <c r="K35" i="26"/>
  <c r="K30" i="26"/>
  <c r="K31" i="26"/>
  <c r="K26" i="26"/>
  <c r="K34" i="26"/>
  <c r="K36" i="26"/>
  <c r="H29" i="25"/>
  <c r="H32" i="25"/>
  <c r="H34" i="25"/>
  <c r="H31" i="25"/>
  <c r="H37" i="25"/>
  <c r="H26" i="25"/>
  <c r="H33" i="25"/>
  <c r="H28" i="25"/>
  <c r="H36" i="25"/>
  <c r="K36" i="25"/>
  <c r="K28" i="25"/>
  <c r="K37" i="25"/>
  <c r="K35" i="25"/>
  <c r="K33" i="25"/>
  <c r="K31" i="25"/>
  <c r="K29" i="25"/>
  <c r="K27" i="25"/>
  <c r="K34" i="25"/>
  <c r="K32" i="25"/>
  <c r="K30" i="25"/>
  <c r="K38" i="25"/>
  <c r="K26" i="25"/>
  <c r="H27" i="25"/>
  <c r="H35" i="25"/>
  <c r="H30" i="25"/>
  <c r="H32" i="24"/>
  <c r="H38" i="24"/>
  <c r="H33" i="24"/>
  <c r="H27" i="24"/>
  <c r="H35" i="24"/>
  <c r="H37" i="24"/>
  <c r="H28" i="24"/>
  <c r="H36" i="24"/>
  <c r="H31" i="24"/>
  <c r="H26" i="24"/>
  <c r="H34" i="24"/>
  <c r="H29" i="24"/>
  <c r="H30" i="24"/>
  <c r="K29" i="24"/>
  <c r="K31" i="24"/>
  <c r="K26" i="24"/>
  <c r="K34" i="24"/>
  <c r="K37" i="24"/>
  <c r="K33" i="24"/>
  <c r="K28" i="24"/>
  <c r="K36" i="24"/>
  <c r="K32" i="24"/>
  <c r="K27" i="24"/>
  <c r="K35" i="24"/>
  <c r="K30" i="24"/>
  <c r="H28" i="23"/>
  <c r="H30" i="23"/>
  <c r="H36" i="23"/>
  <c r="H37" i="23"/>
  <c r="H29" i="23"/>
  <c r="H38" i="23"/>
  <c r="H27" i="23"/>
  <c r="H35" i="23"/>
  <c r="H32" i="23"/>
  <c r="H33" i="23"/>
  <c r="H31" i="23"/>
  <c r="H26" i="23"/>
  <c r="K31" i="23"/>
  <c r="K26" i="23"/>
  <c r="K33" i="23"/>
  <c r="K28" i="23"/>
  <c r="K36" i="23"/>
  <c r="K27" i="23"/>
  <c r="K35" i="23"/>
  <c r="K30" i="23"/>
  <c r="K38" i="23"/>
  <c r="K29" i="23"/>
  <c r="K37" i="23"/>
  <c r="K30" i="22"/>
  <c r="K38" i="22"/>
  <c r="K27" i="22"/>
  <c r="K35" i="22"/>
  <c r="K31" i="22"/>
  <c r="K26" i="22"/>
  <c r="K34" i="22"/>
  <c r="K29" i="22"/>
  <c r="K37" i="22"/>
  <c r="K32" i="22"/>
  <c r="H22" i="22"/>
  <c r="AG21" i="22"/>
  <c r="H23" i="22"/>
  <c r="K33" i="22"/>
  <c r="K28" i="22"/>
  <c r="J29" i="21"/>
  <c r="J37" i="21"/>
  <c r="J38" i="21"/>
  <c r="J31" i="21"/>
  <c r="J26" i="21"/>
  <c r="J34" i="21"/>
  <c r="G22" i="21"/>
  <c r="AF21" i="21"/>
  <c r="G23" i="21"/>
  <c r="J33" i="21"/>
  <c r="J28" i="21"/>
  <c r="J36" i="21"/>
  <c r="J27" i="21"/>
  <c r="J35" i="21"/>
  <c r="J30" i="21"/>
  <c r="J32" i="20"/>
  <c r="J37" i="20"/>
  <c r="J29" i="20"/>
  <c r="J31" i="20"/>
  <c r="J26" i="20"/>
  <c r="J34" i="20"/>
  <c r="G38" i="20"/>
  <c r="G36" i="20"/>
  <c r="G34" i="20"/>
  <c r="G32" i="20"/>
  <c r="G30" i="20"/>
  <c r="G28" i="20"/>
  <c r="G26" i="20"/>
  <c r="G35" i="20"/>
  <c r="G27" i="20"/>
  <c r="G37" i="20"/>
  <c r="G33" i="20"/>
  <c r="G31" i="20"/>
  <c r="G29" i="20"/>
  <c r="J33" i="20"/>
  <c r="J28" i="20"/>
  <c r="J36" i="20"/>
  <c r="J27" i="20"/>
  <c r="J35" i="20"/>
  <c r="J30" i="20"/>
  <c r="G36" i="19"/>
  <c r="G33" i="19"/>
  <c r="G28" i="19"/>
  <c r="G35" i="19"/>
  <c r="G30" i="19"/>
  <c r="G27" i="19"/>
  <c r="G38" i="19"/>
  <c r="G34" i="19"/>
  <c r="G26" i="19"/>
  <c r="G31" i="19"/>
  <c r="G32" i="19"/>
  <c r="G37" i="19"/>
  <c r="J32" i="19"/>
  <c r="J31" i="19"/>
  <c r="J26" i="19"/>
  <c r="J34" i="19"/>
  <c r="J37" i="19"/>
  <c r="J28" i="19"/>
  <c r="J36" i="19"/>
  <c r="J28" i="17"/>
  <c r="J36" i="17"/>
  <c r="J27" i="17"/>
  <c r="J31" i="17"/>
  <c r="J30" i="17"/>
  <c r="J37" i="16"/>
  <c r="J32" i="16"/>
  <c r="J27" i="16"/>
  <c r="J34" i="16"/>
  <c r="J33" i="16"/>
  <c r="J26" i="16"/>
  <c r="J36" i="16"/>
  <c r="J29" i="16"/>
  <c r="J31" i="16"/>
  <c r="J30" i="16"/>
  <c r="J31" i="15"/>
  <c r="J36" i="15"/>
  <c r="J33" i="15"/>
  <c r="J32" i="15"/>
  <c r="J37" i="15"/>
  <c r="J34" i="15"/>
  <c r="J38" i="15"/>
  <c r="J29" i="15"/>
  <c r="J26" i="15"/>
  <c r="G38" i="15"/>
  <c r="G36" i="15"/>
  <c r="G34" i="15"/>
  <c r="G32" i="15"/>
  <c r="G30" i="15"/>
  <c r="G28" i="15"/>
  <c r="G26" i="15"/>
  <c r="G37" i="15"/>
  <c r="G35" i="15"/>
  <c r="G33" i="15"/>
  <c r="G31" i="15"/>
  <c r="G29" i="15"/>
  <c r="G27" i="15"/>
  <c r="J27" i="15"/>
  <c r="J35" i="15"/>
  <c r="J30" i="15"/>
  <c r="G34" i="14"/>
  <c r="G28" i="14"/>
  <c r="G37" i="14"/>
  <c r="J34" i="14"/>
  <c r="J26" i="14"/>
  <c r="J35" i="14"/>
  <c r="J27" i="14"/>
  <c r="J32" i="14"/>
  <c r="J33" i="14"/>
  <c r="J30" i="14"/>
  <c r="J31" i="14"/>
  <c r="J38" i="14"/>
  <c r="J36" i="14"/>
  <c r="J28" i="14"/>
  <c r="J37" i="14"/>
  <c r="G26" i="14"/>
  <c r="G35" i="14"/>
  <c r="G31" i="14"/>
  <c r="G32" i="14"/>
  <c r="G33" i="14"/>
  <c r="G36" i="14"/>
  <c r="G30" i="14"/>
  <c r="G38" i="14"/>
  <c r="G29" i="14"/>
  <c r="F31" i="1"/>
  <c r="F30" i="1"/>
  <c r="F11" i="1"/>
  <c r="E29" i="1"/>
  <c r="F29" i="1" s="1"/>
  <c r="F39" i="1"/>
  <c r="F7" i="1"/>
  <c r="E21" i="1"/>
  <c r="F21" i="1" s="1"/>
  <c r="E8" i="1"/>
  <c r="F8" i="1" s="1"/>
  <c r="E36" i="1"/>
  <c r="F36" i="1" s="1"/>
  <c r="E33" i="1"/>
  <c r="F33" i="1" s="1"/>
  <c r="F25" i="1"/>
  <c r="F23" i="1"/>
  <c r="F17" i="1"/>
  <c r="F13" i="1"/>
  <c r="F38" i="1"/>
  <c r="F34" i="1"/>
  <c r="F24" i="1"/>
  <c r="F16" i="1"/>
  <c r="F10" i="1"/>
  <c r="F37" i="1"/>
  <c r="F32" i="1"/>
  <c r="F28" i="1"/>
  <c r="F26" i="1"/>
  <c r="F20" i="1"/>
  <c r="F12" i="1"/>
  <c r="F15" i="1"/>
  <c r="F18" i="1"/>
  <c r="F27" i="1"/>
  <c r="F22" i="1"/>
  <c r="F19" i="1"/>
  <c r="F14" i="1"/>
  <c r="F9" i="1"/>
  <c r="D43" i="1" l="1"/>
  <c r="I19" i="1"/>
  <c r="H38" i="22"/>
  <c r="H36" i="22"/>
  <c r="H34" i="22"/>
  <c r="H32" i="22"/>
  <c r="H30" i="22"/>
  <c r="H28" i="22"/>
  <c r="H26" i="22"/>
  <c r="H37" i="22"/>
  <c r="H35" i="22"/>
  <c r="H33" i="22"/>
  <c r="H31" i="22"/>
  <c r="H29" i="22"/>
  <c r="H27" i="22"/>
  <c r="G38" i="21"/>
  <c r="G36" i="21"/>
  <c r="G34" i="21"/>
  <c r="G32" i="21"/>
  <c r="G30" i="21"/>
  <c r="G28" i="21"/>
  <c r="G26" i="21"/>
  <c r="G37" i="21"/>
  <c r="G35" i="21"/>
  <c r="G33" i="21"/>
  <c r="G31" i="21"/>
  <c r="G29" i="21"/>
  <c r="G2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440AB-9431-49C8-AB42-4FEC3FA31E56}" keepAlive="1" name="Consulta - Akacias_" description="Conexión a la consulta 'Akacias_' en el libro." type="5" refreshedVersion="8" background="1" saveData="1">
    <dbPr connection="Provider=Microsoft.Mashup.OleDb.1;Data Source=$Workbook$;Location=Akacias_;Extended Properties=&quot;&quot;" command="SELECT * FROM [Akacias_]"/>
  </connection>
  <connection id="2" xr16:uid="{BE982564-5FC2-433F-A646-BB31316D295B}" keepAlive="1" name="Consulta - ApiaEste_" description="Conexión a la consulta 'ApiaEste_' en el libro." type="5" refreshedVersion="8" background="1" saveData="1">
    <dbPr connection="Provider=Microsoft.Mashup.OleDb.1;Data Source=$Workbook$;Location=ApiaEste_;Extended Properties=&quot;&quot;" command="SELECT * FROM [ApiaEste_]"/>
  </connection>
  <connection id="3" xr16:uid="{1BA198C7-10A8-4887-B44C-7E0468536050}" keepAlive="1" name="Consulta - Apiay_" description="Conexión a la consulta 'Apiay_' en el libro." type="5" refreshedVersion="8" background="1" saveData="1">
    <dbPr connection="Provider=Microsoft.Mashup.OleDb.1;Data Source=$Workbook$;Location=Apiay_;Extended Properties=&quot;&quot;" command="SELECT * FROM [Apiay_]"/>
  </connection>
  <connection id="4" xr16:uid="{36AEC038-B328-4A43-BB48-9A1802E2CB7B}" keepAlive="1" name="Consulta - Apiay_ (2)" description="Conexión a la consulta 'Apiay_ (2)' en el libro." type="5" refreshedVersion="8" background="1" saveData="1">
    <dbPr connection="Provider=Microsoft.Mashup.OleDb.1;Data Source=$Workbook$;Location=&quot;Apiay_ (2)&quot;;Extended Properties=&quot;&quot;" command="SELECT * FROM [Apiay_ (2)]"/>
  </connection>
  <connection id="5" xr16:uid="{4853EECC-2E7E-431C-A4CF-654239CEB6E0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6" xr16:uid="{33D85C61-002F-4AF0-AF0E-9E6BC43F4D25}" keepAlive="1" name="Consulta - Data_Proyecciones_cvs" description="Conexión a la consulta 'Data_Proyecciones_cvs' en el libro." type="5" refreshedVersion="8" background="1" saveData="1">
    <dbPr connection="Provider=Microsoft.Mashup.OleDb.1;Data Source=$Workbook$;Location=Data_Proyecciones_cvs;Extended Properties=&quot;&quot;" command="SELECT * FROM [Data_Proyecciones_cvs]"/>
  </connection>
  <connection id="7" xr16:uid="{FA95C5BE-E0E2-4CCA-8F6D-8A259F7D2218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8" xr16:uid="{EA5DD087-6255-48FA-8ACB-A229EB3850A6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9" xr16:uid="{E0C78CFE-75AD-4D6D-8D80-83CE3D5E65A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<sst xmlns="http://schemas.openxmlformats.org/spreadsheetml/2006/main" count="1041" uniqueCount="96">
  <si>
    <t>RR (Mmboe)</t>
  </si>
  <si>
    <t>O (Mmboe)</t>
  </si>
  <si>
    <t>Chuchupa</t>
  </si>
  <si>
    <t>Akacias</t>
  </si>
  <si>
    <t>Apiay Este</t>
  </si>
  <si>
    <t>Apiay</t>
  </si>
  <si>
    <t>Ballena</t>
  </si>
  <si>
    <t>Castilla</t>
  </si>
  <si>
    <t>Castilla Este</t>
  </si>
  <si>
    <t>Castilla Norte</t>
  </si>
  <si>
    <t>Rubiales</t>
  </si>
  <si>
    <t>Tello</t>
  </si>
  <si>
    <t>Casabe</t>
  </si>
  <si>
    <t>Casabe Sur</t>
  </si>
  <si>
    <t>Chichimene</t>
  </si>
  <si>
    <t>Chichimene SW</t>
  </si>
  <si>
    <t>Cupiagua</t>
  </si>
  <si>
    <t>Cupiagua Liria</t>
  </si>
  <si>
    <t>Cupiagua Sur</t>
  </si>
  <si>
    <t>Cusiana Norte</t>
  </si>
  <si>
    <t>Cusiana</t>
  </si>
  <si>
    <t>Dina Terciarios</t>
  </si>
  <si>
    <t>Dina Cretaceos</t>
  </si>
  <si>
    <t>Dina Norte</t>
  </si>
  <si>
    <t>Florena</t>
  </si>
  <si>
    <t>Florena Mirador</t>
  </si>
  <si>
    <t>Gibraltar</t>
  </si>
  <si>
    <t>Infantas</t>
  </si>
  <si>
    <t>La Cira</t>
  </si>
  <si>
    <t>Orito</t>
  </si>
  <si>
    <t>Pauto Sur Recetor</t>
  </si>
  <si>
    <t>Pauto Sur</t>
  </si>
  <si>
    <t>San Francisco</t>
  </si>
  <si>
    <t>Teca</t>
  </si>
  <si>
    <t>Yarigui</t>
  </si>
  <si>
    <t>G (bcf)</t>
  </si>
  <si>
    <t>%O</t>
  </si>
  <si>
    <t>%G</t>
  </si>
  <si>
    <t>Tipo de campo</t>
  </si>
  <si>
    <t>Proyecciones</t>
  </si>
  <si>
    <t>Column1</t>
  </si>
  <si>
    <t>Column2</t>
  </si>
  <si>
    <t>Bpd</t>
  </si>
  <si>
    <t>Campo</t>
  </si>
  <si>
    <t>m</t>
  </si>
  <si>
    <t>i</t>
  </si>
  <si>
    <t>Lineal - Modelo</t>
  </si>
  <si>
    <t>Lineal - Global</t>
  </si>
  <si>
    <t>Solo 2020</t>
  </si>
  <si>
    <t>AKACIAS</t>
  </si>
  <si>
    <t>Source.Name</t>
  </si>
  <si>
    <t>Akacias_.csv</t>
  </si>
  <si>
    <t>ApiaEste_.csv</t>
  </si>
  <si>
    <t>Apiay_.csv</t>
  </si>
  <si>
    <t>Ballena.csv</t>
  </si>
  <si>
    <t>CasabeSur_.csv</t>
  </si>
  <si>
    <t>Casabe_.csv</t>
  </si>
  <si>
    <t>CastillaEste_.csv</t>
  </si>
  <si>
    <t>CastillaNorte_.csv</t>
  </si>
  <si>
    <t>Castilla_.csv</t>
  </si>
  <si>
    <t>ChichimeneSW_.csv</t>
  </si>
  <si>
    <t>Chichimene_.csv</t>
  </si>
  <si>
    <t>Chuchupa_.csv</t>
  </si>
  <si>
    <t>CupiaguaLira_.csv</t>
  </si>
  <si>
    <t>CupiaguaSur_.csv</t>
  </si>
  <si>
    <t>Cupiagua_.csv</t>
  </si>
  <si>
    <t>CusianaNorte_.csv</t>
  </si>
  <si>
    <t>Cusiana_.csv</t>
  </si>
  <si>
    <t>DinaCretaceo_.csv</t>
  </si>
  <si>
    <t>DinaNorte_.csv</t>
  </si>
  <si>
    <t>DinaTerciario_.csv</t>
  </si>
  <si>
    <t>FlorenaMirador_.csv</t>
  </si>
  <si>
    <t>Florena_.csv</t>
  </si>
  <si>
    <t>Gibraltar_.csv</t>
  </si>
  <si>
    <t>Infantas_.csv</t>
  </si>
  <si>
    <t>LaCira_.csv</t>
  </si>
  <si>
    <t>Orito_.csv</t>
  </si>
  <si>
    <t>PautoSurRecetor_.csv</t>
  </si>
  <si>
    <t>PautoSur_.csv</t>
  </si>
  <si>
    <t>Rubiales_.csv</t>
  </si>
  <si>
    <t>SanFrancisco_.csv</t>
  </si>
  <si>
    <t>Teca_.csv</t>
  </si>
  <si>
    <t>Tello_.csv</t>
  </si>
  <si>
    <t>Yarigui_.csv</t>
  </si>
  <si>
    <t>G (1000 Mpc)</t>
  </si>
  <si>
    <t>Boe</t>
  </si>
  <si>
    <t>GJ</t>
  </si>
  <si>
    <t>BTU</t>
  </si>
  <si>
    <t>PC</t>
  </si>
  <si>
    <t>G</t>
  </si>
  <si>
    <t>MPC</t>
  </si>
  <si>
    <t>Pauto</t>
  </si>
  <si>
    <t xml:space="preserve">Cupiagua </t>
  </si>
  <si>
    <t>O, boe</t>
  </si>
  <si>
    <t>G, boe</t>
  </si>
  <si>
    <t>G,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</si>
</sst>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70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0" fontId="2" fillId="0" borderId="0" xfId="0" applyFont="1"/>
    <xf numFmtId="9" fontId="2" fillId="0" borderId="0" xfId="2" applyFont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0" fontId="4" fillId="2" borderId="9" xfId="0" applyFont="1" applyFill="1" applyBorder="1"/>
    <xf numFmtId="0" fontId="4" fillId="2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2" fillId="0" borderId="11" xfId="0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0" fillId="3" borderId="9" xfId="0" applyNumberFormat="1" applyFill="1" applyBorder="1"/>
    <xf numFmtId="2" fontId="0" fillId="0" borderId="9" xfId="0" applyNumberFormat="1" applyBorder="1"/>
    <xf numFmtId="1" fontId="0" fillId="0" borderId="0" xfId="1" applyNumberFormat="1" applyFont="1"/>
    <xf numFmtId="0" fontId="0" fillId="3" borderId="10" xfId="0" applyFont="1" applyFill="1" applyBorder="1"/>
    <xf numFmtId="0" fontId="0" fillId="0" borderId="10" xfId="0" applyFont="1" applyBorder="1"/>
    <xf numFmtId="0" fontId="0" fillId="3" borderId="12" xfId="0" applyFont="1" applyFill="1" applyBorder="1"/>
    <xf numFmtId="0" fontId="0" fillId="0" borderId="12" xfId="0" applyFont="1" applyBorder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1" fontId="0" fillId="0" borderId="2" xfId="0" applyNumberFormat="1" applyFont="1" applyBorder="1"/>
    <xf numFmtId="0" fontId="0" fillId="3" borderId="9" xfId="0" applyNumberFormat="1" applyFont="1" applyFill="1" applyBorder="1"/>
    <xf numFmtId="0" fontId="0" fillId="0" borderId="9" xfId="0" applyNumberFormat="1" applyFont="1" applyBorder="1"/>
    <xf numFmtId="164" fontId="2" fillId="0" borderId="0" xfId="0" applyNumberFormat="1" applyFont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1" fontId="0" fillId="0" borderId="0" xfId="0" applyNumberFormat="1"/>
    <xf numFmtId="170" fontId="0" fillId="0" borderId="0" xfId="1" applyNumberFormat="1" applyFont="1"/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Teca!$H$1</c:f>
          <c:strCache>
            <c:ptCount val="1"/>
            <c:pt idx="0">
              <c:v>Teca_.csv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Teca!$B$2:$B$18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2032.3704663212436</c:v>
                </c:pt>
                <c:pt idx="4">
                  <c:v>2036.4507772020727</c:v>
                </c:pt>
                <c:pt idx="5">
                  <c:v>2040.7901554404145</c:v>
                </c:pt>
                <c:pt idx="6">
                  <c:v>2045</c:v>
                </c:pt>
                <c:pt idx="7">
                  <c:v>2046.6839378238342</c:v>
                </c:pt>
              </c:numCache>
            </c:numRef>
          </c:xVal>
          <c:yVal>
            <c:numRef>
              <c:f>Teca!$C$2:$C$18</c:f>
              <c:numCache>
                <c:formatCode>General</c:formatCode>
                <c:ptCount val="17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3">
                  <c:v>733.31229094248101</c:v>
                </c:pt>
                <c:pt idx="4">
                  <c:v>436.58588574801706</c:v>
                </c:pt>
                <c:pt idx="5">
                  <c:v>268.17160752935069</c:v>
                </c:pt>
                <c:pt idx="6">
                  <c:v>185.1265822784826</c:v>
                </c:pt>
                <c:pt idx="7">
                  <c:v>129.12376205155124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EBB-AE3C-96A93F328B2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Teca!$G$26:$G$38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Teca!$H$26:$H$38</c:f>
              <c:numCache>
                <c:formatCode>0</c:formatCode>
                <c:ptCount val="13"/>
                <c:pt idx="0">
                  <c:v>1493.6552899376111</c:v>
                </c:pt>
                <c:pt idx="1">
                  <c:v>1319.8699844136281</c:v>
                </c:pt>
                <c:pt idx="2">
                  <c:v>1204.0131140643207</c:v>
                </c:pt>
                <c:pt idx="3">
                  <c:v>1088.1562437149987</c:v>
                </c:pt>
                <c:pt idx="4">
                  <c:v>914.37093819101574</c:v>
                </c:pt>
                <c:pt idx="5">
                  <c:v>740.58563266703277</c:v>
                </c:pt>
                <c:pt idx="6">
                  <c:v>624.72876231772534</c:v>
                </c:pt>
                <c:pt idx="7">
                  <c:v>508.87189196840336</c:v>
                </c:pt>
                <c:pt idx="8">
                  <c:v>335.08658644442039</c:v>
                </c:pt>
                <c:pt idx="9">
                  <c:v>161.30128092043742</c:v>
                </c:pt>
                <c:pt idx="10">
                  <c:v>45.444410571129993</c:v>
                </c:pt>
                <c:pt idx="11">
                  <c:v>-70.412459778191987</c:v>
                </c:pt>
                <c:pt idx="12">
                  <c:v>-244.19776530217496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EBB-AE3C-96A93F328B22}"/>
            </c:ext>
          </c:extLst>
        </c:ser>
        <c:ser>
          <c:idx val="3"/>
          <c:order val="3"/>
          <c:tx>
            <c:strRef>
              <c:f>Teca!$J$21:$K$21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Teca!$J$26:$J$38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Teca!$K$26:$K$38</c:f>
              <c:numCache>
                <c:formatCode>General</c:formatCode>
                <c:ptCount val="13"/>
                <c:pt idx="0">
                  <c:v>1478.7009024421277</c:v>
                </c:pt>
                <c:pt idx="1">
                  <c:v>1315.7360445193335</c:v>
                </c:pt>
                <c:pt idx="2">
                  <c:v>1207.0928059041471</c:v>
                </c:pt>
                <c:pt idx="3">
                  <c:v>1098.4495672889607</c:v>
                </c:pt>
                <c:pt idx="4">
                  <c:v>935.4847093661665</c:v>
                </c:pt>
                <c:pt idx="5">
                  <c:v>772.51985144337232</c:v>
                </c:pt>
                <c:pt idx="6">
                  <c:v>663.8766128281859</c:v>
                </c:pt>
                <c:pt idx="7">
                  <c:v>555.23337421298493</c:v>
                </c:pt>
                <c:pt idx="8">
                  <c:v>392.2685162902053</c:v>
                </c:pt>
                <c:pt idx="9">
                  <c:v>229.30365836741112</c:v>
                </c:pt>
                <c:pt idx="10">
                  <c:v>120.6604197522247</c:v>
                </c:pt>
                <c:pt idx="11">
                  <c:v>12.017181137023726</c:v>
                </c:pt>
                <c:pt idx="12">
                  <c:v>-150.9476767857559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EBB-AE3C-96A93F32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Teca!$H$6:$H$18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Teca!$I$6:$I$18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1369.449727815309</c:v>
                      </c:pt>
                      <c:pt idx="1">
                        <c:v>1555.5355151833155</c:v>
                      </c:pt>
                      <c:pt idx="2">
                        <c:v>1215.2021709188698</c:v>
                      </c:pt>
                      <c:pt idx="5">
                        <c:v>733.31229094248101</c:v>
                      </c:pt>
                      <c:pt idx="6">
                        <c:v>436.58588574801706</c:v>
                      </c:pt>
                      <c:pt idx="8">
                        <c:v>268.17160752935069</c:v>
                      </c:pt>
                      <c:pt idx="10" formatCode="General">
                        <c:v>185.1265822784826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5D0-4EBB-AE3C-96A93F328B2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'San Francisco'!$H$1</c:f>
          <c:strCache>
            <c:ptCount val="1"/>
            <c:pt idx="0">
              <c:v>SanFrancisco_.csv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'San Francisco'!$B$2:$B$18</c:f>
              <c:numCache>
                <c:formatCode>General</c:formatCode>
                <c:ptCount val="17"/>
                <c:pt idx="0">
                  <c:v>2020.088691796009</c:v>
                </c:pt>
                <c:pt idx="1">
                  <c:v>2022.4168514412418</c:v>
                </c:pt>
                <c:pt idx="2">
                  <c:v>2025.0776053215079</c:v>
                </c:pt>
                <c:pt idx="3">
                  <c:v>2030.1773835920178</c:v>
                </c:pt>
                <c:pt idx="4">
                  <c:v>2035.1662971175167</c:v>
                </c:pt>
                <c:pt idx="5">
                  <c:v>2040.1552106430156</c:v>
                </c:pt>
                <c:pt idx="6">
                  <c:v>2045.1441241685145</c:v>
                </c:pt>
                <c:pt idx="7">
                  <c:v>2050.1330376940132</c:v>
                </c:pt>
                <c:pt idx="8">
                  <c:v>2055.1219512195121</c:v>
                </c:pt>
                <c:pt idx="9">
                  <c:v>2060.110864745011</c:v>
                </c:pt>
                <c:pt idx="10">
                  <c:v>2064.2128603104215</c:v>
                </c:pt>
              </c:numCache>
            </c:numRef>
          </c:xVal>
          <c:yVal>
            <c:numRef>
              <c:f>'San Francisco'!$C$2:$C$18</c:f>
              <c:numCache>
                <c:formatCode>General</c:formatCode>
                <c:ptCount val="17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3">
                  <c:v>2400.88284952908</c:v>
                </c:pt>
                <c:pt idx="4">
                  <c:v>1796.8903625650128</c:v>
                </c:pt>
                <c:pt idx="5">
                  <c:v>1422.2556737660816</c:v>
                </c:pt>
                <c:pt idx="6">
                  <c:v>1124.0735843555267</c:v>
                </c:pt>
                <c:pt idx="7">
                  <c:v>978.79669372173157</c:v>
                </c:pt>
                <c:pt idx="8">
                  <c:v>833.51980308794009</c:v>
                </c:pt>
                <c:pt idx="9">
                  <c:v>688.24291245414497</c:v>
                </c:pt>
                <c:pt idx="10">
                  <c:v>618.0624775388751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C-4B3F-8AC7-9858EDEFAAF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'San Francisco'!$G$26:$G$38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Francisco'!$H$26:$H$38</c:f>
              <c:numCache>
                <c:formatCode>0</c:formatCode>
                <c:ptCount val="13"/>
                <c:pt idx="0">
                  <c:v>3699.072721168428</c:v>
                </c:pt>
                <c:pt idx="1">
                  <c:v>3390.493496084353</c:v>
                </c:pt>
                <c:pt idx="2">
                  <c:v>3184.7740126949793</c:v>
                </c:pt>
                <c:pt idx="3">
                  <c:v>2979.0545293056057</c:v>
                </c:pt>
                <c:pt idx="4">
                  <c:v>2670.4753042215307</c:v>
                </c:pt>
                <c:pt idx="5">
                  <c:v>2361.8960791374557</c:v>
                </c:pt>
                <c:pt idx="6">
                  <c:v>2156.1765957480529</c:v>
                </c:pt>
                <c:pt idx="7">
                  <c:v>1950.4571123586793</c:v>
                </c:pt>
                <c:pt idx="8">
                  <c:v>1641.8778872746043</c:v>
                </c:pt>
                <c:pt idx="9">
                  <c:v>1333.2986621905293</c:v>
                </c:pt>
                <c:pt idx="10">
                  <c:v>1127.5791788011556</c:v>
                </c:pt>
                <c:pt idx="11">
                  <c:v>921.85969541178201</c:v>
                </c:pt>
                <c:pt idx="12">
                  <c:v>613.28047032770701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C-4B3F-8AC7-9858EDEFAAF2}"/>
            </c:ext>
          </c:extLst>
        </c:ser>
        <c:ser>
          <c:idx val="3"/>
          <c:order val="3"/>
          <c:tx>
            <c:strRef>
              <c:f>'San Francisco'!$J$21:$K$21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'San Francisco'!$J$26:$J$38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Francisco'!$K$26:$K$38</c:f>
              <c:numCache>
                <c:formatCode>General</c:formatCode>
                <c:ptCount val="13"/>
                <c:pt idx="0">
                  <c:v>3423.0287147641357</c:v>
                </c:pt>
                <c:pt idx="1">
                  <c:v>3198.7609842106758</c:v>
                </c:pt>
                <c:pt idx="2">
                  <c:v>3049.2491638416832</c:v>
                </c:pt>
                <c:pt idx="3">
                  <c:v>2899.7373434726906</c:v>
                </c:pt>
                <c:pt idx="4">
                  <c:v>2675.4696129192307</c:v>
                </c:pt>
                <c:pt idx="5">
                  <c:v>2451.2018823657418</c:v>
                </c:pt>
                <c:pt idx="6">
                  <c:v>2301.6900619967491</c:v>
                </c:pt>
                <c:pt idx="7">
                  <c:v>2152.1782416277856</c:v>
                </c:pt>
                <c:pt idx="8">
                  <c:v>1927.9105110742967</c:v>
                </c:pt>
                <c:pt idx="9">
                  <c:v>1703.6427805208077</c:v>
                </c:pt>
                <c:pt idx="10">
                  <c:v>1554.1309601518442</c:v>
                </c:pt>
                <c:pt idx="11">
                  <c:v>1404.6191397828516</c:v>
                </c:pt>
                <c:pt idx="12">
                  <c:v>1180.3514092293626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C-4B3F-8AC7-9858EDEF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'San Francisco'!$H$6:$H$18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3685.1509048868647</c:v>
                      </c:pt>
                      <c:pt idx="1">
                        <c:v>3841.6159807970034</c:v>
                      </c:pt>
                      <c:pt idx="2">
                        <c:v>3234.0636166995537</c:v>
                      </c:pt>
                      <c:pt idx="4">
                        <c:v>2400.88284952908</c:v>
                      </c:pt>
                      <c:pt idx="6">
                        <c:v>1796.8903625650128</c:v>
                      </c:pt>
                      <c:pt idx="8">
                        <c:v>1422.2556737660816</c:v>
                      </c:pt>
                      <c:pt idx="10" formatCode="General">
                        <c:v>1124.0735843555267</c:v>
                      </c:pt>
                      <c:pt idx="12" formatCode="General">
                        <c:v>978.79669372173157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E3C-4B3F-8AC7-9858EDEFAAF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'San Francisco'!$H$1</c:f>
          <c:strCache>
            <c:ptCount val="1"/>
            <c:pt idx="0">
              <c:v>SanFrancisco_.csv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'San Francisco'!$H$6:$H$18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Francisco'!$I$6:$I$18</c:f>
              <c:numCache>
                <c:formatCode>0</c:formatCode>
                <c:ptCount val="13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4">
                  <c:v>2400.88284952908</c:v>
                </c:pt>
                <c:pt idx="6">
                  <c:v>1796.8903625650128</c:v>
                </c:pt>
                <c:pt idx="8">
                  <c:v>1422.2556737660816</c:v>
                </c:pt>
                <c:pt idx="10" formatCode="General">
                  <c:v>1124.0735843555267</c:v>
                </c:pt>
                <c:pt idx="12" formatCode="General">
                  <c:v>978.79669372173157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C-47E6-9851-443B5EC167FA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'San Francisco'!$G$26:$G$38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Francisco'!$H$26:$H$38</c:f>
              <c:numCache>
                <c:formatCode>0</c:formatCode>
                <c:ptCount val="13"/>
                <c:pt idx="0">
                  <c:v>3699.072721168428</c:v>
                </c:pt>
                <c:pt idx="1">
                  <c:v>3390.493496084353</c:v>
                </c:pt>
                <c:pt idx="2">
                  <c:v>3184.7740126949793</c:v>
                </c:pt>
                <c:pt idx="3">
                  <c:v>2979.0545293056057</c:v>
                </c:pt>
                <c:pt idx="4">
                  <c:v>2670.4753042215307</c:v>
                </c:pt>
                <c:pt idx="5">
                  <c:v>2361.8960791374557</c:v>
                </c:pt>
                <c:pt idx="6">
                  <c:v>2156.1765957480529</c:v>
                </c:pt>
                <c:pt idx="7">
                  <c:v>1950.4571123586793</c:v>
                </c:pt>
                <c:pt idx="8">
                  <c:v>1641.8778872746043</c:v>
                </c:pt>
                <c:pt idx="9">
                  <c:v>1333.2986621905293</c:v>
                </c:pt>
                <c:pt idx="10">
                  <c:v>1127.5791788011556</c:v>
                </c:pt>
                <c:pt idx="11">
                  <c:v>921.85969541178201</c:v>
                </c:pt>
                <c:pt idx="12">
                  <c:v>613.28047032770701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C-47E6-9851-443B5EC1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'San Francisco'!$B$4:$B$20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2025.0776053215079</c:v>
                      </c:pt>
                      <c:pt idx="1">
                        <c:v>2030.1773835920178</c:v>
                      </c:pt>
                      <c:pt idx="2">
                        <c:v>2035.1662971175167</c:v>
                      </c:pt>
                      <c:pt idx="3">
                        <c:v>2040.1552106430156</c:v>
                      </c:pt>
                      <c:pt idx="4">
                        <c:v>2045.1441241685145</c:v>
                      </c:pt>
                      <c:pt idx="5">
                        <c:v>2050.1330376940132</c:v>
                      </c:pt>
                      <c:pt idx="6">
                        <c:v>2055.1219512195121</c:v>
                      </c:pt>
                      <c:pt idx="7">
                        <c:v>2060.110864745011</c:v>
                      </c:pt>
                      <c:pt idx="8">
                        <c:v>2064.2128603104215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3234.0636166995537</c:v>
                      </c:pt>
                      <c:pt idx="1">
                        <c:v>2400.88284952908</c:v>
                      </c:pt>
                      <c:pt idx="2">
                        <c:v>1796.8903625650128</c:v>
                      </c:pt>
                      <c:pt idx="3">
                        <c:v>1422.2556737660816</c:v>
                      </c:pt>
                      <c:pt idx="4">
                        <c:v>1124.0735843555267</c:v>
                      </c:pt>
                      <c:pt idx="5">
                        <c:v>978.79669372173157</c:v>
                      </c:pt>
                      <c:pt idx="6">
                        <c:v>833.51980308794009</c:v>
                      </c:pt>
                      <c:pt idx="7">
                        <c:v>688.24291245414497</c:v>
                      </c:pt>
                      <c:pt idx="8">
                        <c:v>618.0624775388751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21C-47E6-9851-443B5EC167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3423.0287147641357</c:v>
                      </c:pt>
                      <c:pt idx="1">
                        <c:v>3198.7609842106758</c:v>
                      </c:pt>
                      <c:pt idx="2">
                        <c:v>3049.2491638416832</c:v>
                      </c:pt>
                      <c:pt idx="3">
                        <c:v>2899.7373434726906</c:v>
                      </c:pt>
                      <c:pt idx="4">
                        <c:v>2675.4696129192307</c:v>
                      </c:pt>
                      <c:pt idx="5">
                        <c:v>2451.2018823657418</c:v>
                      </c:pt>
                      <c:pt idx="6">
                        <c:v>2301.6900619967491</c:v>
                      </c:pt>
                      <c:pt idx="7">
                        <c:v>2152.1782416277856</c:v>
                      </c:pt>
                      <c:pt idx="8">
                        <c:v>1927.9105110742967</c:v>
                      </c:pt>
                      <c:pt idx="9">
                        <c:v>1703.6427805208077</c:v>
                      </c:pt>
                      <c:pt idx="10">
                        <c:v>1554.1309601518442</c:v>
                      </c:pt>
                      <c:pt idx="11">
                        <c:v>1404.6191397828516</c:v>
                      </c:pt>
                      <c:pt idx="12">
                        <c:v>1180.3514092293626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1C-47E6-9851-443B5EC167F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'San Francisco'!$H$1</c:f>
          <c:strCache>
            <c:ptCount val="1"/>
            <c:pt idx="0">
              <c:v>SanFrancisco_.csv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'San Francisco'!$H$6:$H$18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Francisco'!$I$6:$I$18</c:f>
              <c:numCache>
                <c:formatCode>0</c:formatCode>
                <c:ptCount val="13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4">
                  <c:v>2400.88284952908</c:v>
                </c:pt>
                <c:pt idx="6">
                  <c:v>1796.8903625650128</c:v>
                </c:pt>
                <c:pt idx="8">
                  <c:v>1422.2556737660816</c:v>
                </c:pt>
                <c:pt idx="10" formatCode="General">
                  <c:v>1124.0735843555267</c:v>
                </c:pt>
                <c:pt idx="12" formatCode="General">
                  <c:v>978.79669372173157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12C-43B5-89A6-B7E916426D7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'San Francisco'!$B$2:$B$19</c:f>
              <c:numCache>
                <c:formatCode>General</c:formatCode>
                <c:ptCount val="18"/>
                <c:pt idx="0">
                  <c:v>2020.088691796009</c:v>
                </c:pt>
                <c:pt idx="1">
                  <c:v>2022.4168514412418</c:v>
                </c:pt>
                <c:pt idx="2">
                  <c:v>2025.0776053215079</c:v>
                </c:pt>
                <c:pt idx="3">
                  <c:v>2030.1773835920178</c:v>
                </c:pt>
                <c:pt idx="4">
                  <c:v>2035.1662971175167</c:v>
                </c:pt>
                <c:pt idx="5">
                  <c:v>2040.1552106430156</c:v>
                </c:pt>
                <c:pt idx="6">
                  <c:v>2045.1441241685145</c:v>
                </c:pt>
                <c:pt idx="7">
                  <c:v>2050.1330376940132</c:v>
                </c:pt>
                <c:pt idx="8">
                  <c:v>2055.1219512195121</c:v>
                </c:pt>
                <c:pt idx="9">
                  <c:v>2060.110864745011</c:v>
                </c:pt>
                <c:pt idx="10">
                  <c:v>2064.2128603104215</c:v>
                </c:pt>
              </c:numCache>
            </c:numRef>
          </c:xVal>
          <c:yVal>
            <c:numRef>
              <c:f>'San Francisco'!$C$2:$C$19</c:f>
              <c:numCache>
                <c:formatCode>General</c:formatCode>
                <c:ptCount val="18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3">
                  <c:v>2400.88284952908</c:v>
                </c:pt>
                <c:pt idx="4">
                  <c:v>1796.8903625650128</c:v>
                </c:pt>
                <c:pt idx="5">
                  <c:v>1422.2556737660816</c:v>
                </c:pt>
                <c:pt idx="6">
                  <c:v>1124.0735843555267</c:v>
                </c:pt>
                <c:pt idx="7">
                  <c:v>978.79669372173157</c:v>
                </c:pt>
                <c:pt idx="8">
                  <c:v>833.51980308794009</c:v>
                </c:pt>
                <c:pt idx="9">
                  <c:v>688.24291245414497</c:v>
                </c:pt>
                <c:pt idx="10">
                  <c:v>618.0624775388751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2C-43B5-89A6-B7E91642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'San Francisco'!$G$26:$G$38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3699.072721168428</c:v>
                      </c:pt>
                      <c:pt idx="1">
                        <c:v>3390.493496084353</c:v>
                      </c:pt>
                      <c:pt idx="2">
                        <c:v>3184.7740126949793</c:v>
                      </c:pt>
                      <c:pt idx="3">
                        <c:v>2979.0545293056057</c:v>
                      </c:pt>
                      <c:pt idx="4">
                        <c:v>2670.4753042215307</c:v>
                      </c:pt>
                      <c:pt idx="5">
                        <c:v>2361.8960791374557</c:v>
                      </c:pt>
                      <c:pt idx="6">
                        <c:v>2156.1765957480529</c:v>
                      </c:pt>
                      <c:pt idx="7">
                        <c:v>1950.4571123586793</c:v>
                      </c:pt>
                      <c:pt idx="8">
                        <c:v>1641.8778872746043</c:v>
                      </c:pt>
                      <c:pt idx="9">
                        <c:v>1333.2986621905293</c:v>
                      </c:pt>
                      <c:pt idx="10">
                        <c:v>1127.5791788011556</c:v>
                      </c:pt>
                      <c:pt idx="11">
                        <c:v>921.85969541178201</c:v>
                      </c:pt>
                      <c:pt idx="12">
                        <c:v>613.28047032770701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12C-43B5-89A6-B7E916426D7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3423.0287147641357</c:v>
                      </c:pt>
                      <c:pt idx="1">
                        <c:v>3198.7609842106758</c:v>
                      </c:pt>
                      <c:pt idx="2">
                        <c:v>3049.2491638416832</c:v>
                      </c:pt>
                      <c:pt idx="3">
                        <c:v>2899.7373434726906</c:v>
                      </c:pt>
                      <c:pt idx="4">
                        <c:v>2675.4696129192307</c:v>
                      </c:pt>
                      <c:pt idx="5">
                        <c:v>2451.2018823657418</c:v>
                      </c:pt>
                      <c:pt idx="6">
                        <c:v>2301.6900619967491</c:v>
                      </c:pt>
                      <c:pt idx="7">
                        <c:v>2152.1782416277856</c:v>
                      </c:pt>
                      <c:pt idx="8">
                        <c:v>1927.9105110742967</c:v>
                      </c:pt>
                      <c:pt idx="9">
                        <c:v>1703.6427805208077</c:v>
                      </c:pt>
                      <c:pt idx="10">
                        <c:v>1554.1309601518442</c:v>
                      </c:pt>
                      <c:pt idx="11">
                        <c:v>1404.6191397828516</c:v>
                      </c:pt>
                      <c:pt idx="12">
                        <c:v>1180.3514092293626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2C-43B5-89A6-B7E916426D7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Rubiales!$H$1</c:f>
          <c:strCache>
            <c:ptCount val="1"/>
            <c:pt idx="0">
              <c:v>Rubiales_.csv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Rubiales!$B$2:$B$18</c:f>
              <c:numCache>
                <c:formatCode>General</c:formatCode>
                <c:ptCount val="17"/>
                <c:pt idx="0">
                  <c:v>2020.0307481394439</c:v>
                </c:pt>
                <c:pt idx="1">
                  <c:v>2024.8031727379555</c:v>
                </c:pt>
                <c:pt idx="2">
                  <c:v>2030.0832354093225</c:v>
                </c:pt>
                <c:pt idx="3">
                  <c:v>2035.0793184488837</c:v>
                </c:pt>
              </c:numCache>
            </c:numRef>
          </c:xVal>
          <c:yVal>
            <c:numRef>
              <c:f>Rubiales!$C$2:$C$18</c:f>
              <c:numCache>
                <c:formatCode>General</c:formatCode>
                <c:ptCount val="17"/>
                <c:pt idx="0">
                  <c:v>106081.08108108109</c:v>
                </c:pt>
                <c:pt idx="1">
                  <c:v>70945.945945945947</c:v>
                </c:pt>
                <c:pt idx="2">
                  <c:v>37162.16216216216</c:v>
                </c:pt>
                <c:pt idx="3">
                  <c:v>23648.648648648639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4-48DE-88E4-093D8FE772B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Rubiales!$G$26:$G$38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Rubiales!$H$26:$H$38</c:f>
              <c:numCache>
                <c:formatCode>0</c:formatCode>
                <c:ptCount val="13"/>
                <c:pt idx="0">
                  <c:v>101621.62162162177</c:v>
                </c:pt>
                <c:pt idx="1">
                  <c:v>84756.756756756455</c:v>
                </c:pt>
                <c:pt idx="2">
                  <c:v>73513.513513512909</c:v>
                </c:pt>
                <c:pt idx="3">
                  <c:v>62270.270270269364</c:v>
                </c:pt>
                <c:pt idx="4">
                  <c:v>45405.405405405909</c:v>
                </c:pt>
                <c:pt idx="5">
                  <c:v>28540.540540540591</c:v>
                </c:pt>
                <c:pt idx="6">
                  <c:v>17297.297297297046</c:v>
                </c:pt>
                <c:pt idx="7">
                  <c:v>6054.0540540535003</c:v>
                </c:pt>
                <c:pt idx="8">
                  <c:v>-10810.810810811818</c:v>
                </c:pt>
                <c:pt idx="9">
                  <c:v>-27675.675675675273</c:v>
                </c:pt>
                <c:pt idx="10">
                  <c:v>-38918.918918918818</c:v>
                </c:pt>
                <c:pt idx="11">
                  <c:v>-50162.162162162364</c:v>
                </c:pt>
                <c:pt idx="12">
                  <c:v>-67027.027027027681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4-48DE-88E4-093D8FE772B3}"/>
            </c:ext>
          </c:extLst>
        </c:ser>
        <c:ser>
          <c:idx val="3"/>
          <c:order val="3"/>
          <c:tx>
            <c:strRef>
              <c:f>Rubiales!$J$21:$K$21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Rubiales!$J$26:$J$38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Rubiales!$K$26:$K$38</c:f>
              <c:numCache>
                <c:formatCode>General</c:formatCode>
                <c:ptCount val="13"/>
                <c:pt idx="0">
                  <c:v>101219.16978964023</c:v>
                </c:pt>
                <c:pt idx="1">
                  <c:v>84513.322573289275</c:v>
                </c:pt>
                <c:pt idx="2">
                  <c:v>73376.091095721349</c:v>
                </c:pt>
                <c:pt idx="3">
                  <c:v>62238.859618153423</c:v>
                </c:pt>
                <c:pt idx="4">
                  <c:v>45533.012401802465</c:v>
                </c:pt>
                <c:pt idx="5">
                  <c:v>28827.165185451508</c:v>
                </c:pt>
                <c:pt idx="6">
                  <c:v>17689.933707883582</c:v>
                </c:pt>
                <c:pt idx="7">
                  <c:v>6552.7022303156555</c:v>
                </c:pt>
                <c:pt idx="8">
                  <c:v>-10153.144986035302</c:v>
                </c:pt>
                <c:pt idx="9">
                  <c:v>-26858.99220238626</c:v>
                </c:pt>
                <c:pt idx="10">
                  <c:v>-37996.223679954186</c:v>
                </c:pt>
                <c:pt idx="11">
                  <c:v>-49133.455157522112</c:v>
                </c:pt>
                <c:pt idx="12">
                  <c:v>-65839.30237387307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4-48DE-88E4-093D8FE7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Rubiales!$H$6:$H$18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Rubiales!$I$6:$I$18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106081.08108108109</c:v>
                      </c:pt>
                      <c:pt idx="2">
                        <c:v>70945.945945945947</c:v>
                      </c:pt>
                      <c:pt idx="4">
                        <c:v>37162.16216216216</c:v>
                      </c:pt>
                      <c:pt idx="6">
                        <c:v>23648.648648648639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394-48DE-88E4-093D8FE772B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Rubiales!$H$1</c:f>
          <c:strCache>
            <c:ptCount val="1"/>
            <c:pt idx="0">
              <c:v>Rubiales_.csv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Rubiales!$H$6:$H$18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Rubiales!$I$6:$I$18</c:f>
              <c:numCache>
                <c:formatCode>0</c:formatCode>
                <c:ptCount val="13"/>
                <c:pt idx="0">
                  <c:v>106081.08108108109</c:v>
                </c:pt>
                <c:pt idx="2">
                  <c:v>70945.945945945947</c:v>
                </c:pt>
                <c:pt idx="4">
                  <c:v>37162.16216216216</c:v>
                </c:pt>
                <c:pt idx="6">
                  <c:v>23648.648648648639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B-4E1A-B6D6-A7635AE9448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Rubiales!$G$26:$G$38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Rubiales!$H$26:$H$38</c:f>
              <c:numCache>
                <c:formatCode>0</c:formatCode>
                <c:ptCount val="13"/>
                <c:pt idx="0">
                  <c:v>101621.62162162177</c:v>
                </c:pt>
                <c:pt idx="1">
                  <c:v>84756.756756756455</c:v>
                </c:pt>
                <c:pt idx="2">
                  <c:v>73513.513513512909</c:v>
                </c:pt>
                <c:pt idx="3">
                  <c:v>62270.270270269364</c:v>
                </c:pt>
                <c:pt idx="4">
                  <c:v>45405.405405405909</c:v>
                </c:pt>
                <c:pt idx="5">
                  <c:v>28540.540540540591</c:v>
                </c:pt>
                <c:pt idx="6">
                  <c:v>17297.297297297046</c:v>
                </c:pt>
                <c:pt idx="7">
                  <c:v>6054.0540540535003</c:v>
                </c:pt>
                <c:pt idx="8">
                  <c:v>-10810.810810811818</c:v>
                </c:pt>
                <c:pt idx="9">
                  <c:v>-27675.675675675273</c:v>
                </c:pt>
                <c:pt idx="10">
                  <c:v>-38918.918918918818</c:v>
                </c:pt>
                <c:pt idx="11">
                  <c:v>-50162.162162162364</c:v>
                </c:pt>
                <c:pt idx="12">
                  <c:v>-67027.027027027681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B-4E1A-B6D6-A7635AE9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Rubiales!$B$4:$B$20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2030.0832354093225</c:v>
                      </c:pt>
                      <c:pt idx="1">
                        <c:v>2035.0793184488837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Rubiales!$C$4:$C$20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37162.16216216216</c:v>
                      </c:pt>
                      <c:pt idx="1">
                        <c:v>23648.648648648639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CEB-4E1A-B6D6-A7635AE9448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Rubiales!$J$21:$K$21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Rubiales!$J$26:$J$38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Rubiales!$K$26:$K$38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101219.16978964023</c:v>
                      </c:pt>
                      <c:pt idx="1">
                        <c:v>84513.322573289275</c:v>
                      </c:pt>
                      <c:pt idx="2">
                        <c:v>73376.091095721349</c:v>
                      </c:pt>
                      <c:pt idx="3">
                        <c:v>62238.859618153423</c:v>
                      </c:pt>
                      <c:pt idx="4">
                        <c:v>45533.012401802465</c:v>
                      </c:pt>
                      <c:pt idx="5">
                        <c:v>28827.165185451508</c:v>
                      </c:pt>
                      <c:pt idx="6">
                        <c:v>17689.933707883582</c:v>
                      </c:pt>
                      <c:pt idx="7">
                        <c:v>6552.7022303156555</c:v>
                      </c:pt>
                      <c:pt idx="8">
                        <c:v>-10153.144986035302</c:v>
                      </c:pt>
                      <c:pt idx="9">
                        <c:v>-26858.99220238626</c:v>
                      </c:pt>
                      <c:pt idx="10">
                        <c:v>-37996.223679954186</c:v>
                      </c:pt>
                      <c:pt idx="11">
                        <c:v>-49133.455157522112</c:v>
                      </c:pt>
                      <c:pt idx="12">
                        <c:v>-65839.30237387307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EB-4E1A-B6D6-A7635AE9448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Rubiales!$H$1</c:f>
          <c:strCache>
            <c:ptCount val="1"/>
            <c:pt idx="0">
              <c:v>Rubiales_.csv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Rubiales!$H$6:$H$18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Rubiales!$I$6:$I$18</c:f>
              <c:numCache>
                <c:formatCode>0</c:formatCode>
                <c:ptCount val="13"/>
                <c:pt idx="0">
                  <c:v>106081.08108108109</c:v>
                </c:pt>
                <c:pt idx="2">
                  <c:v>70945.945945945947</c:v>
                </c:pt>
                <c:pt idx="4">
                  <c:v>37162.16216216216</c:v>
                </c:pt>
                <c:pt idx="6">
                  <c:v>23648.648648648639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564-4BD6-9952-BCF55840EC2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Rubiales!$B$2:$B$19</c:f>
              <c:numCache>
                <c:formatCode>General</c:formatCode>
                <c:ptCount val="18"/>
                <c:pt idx="0">
                  <c:v>2020.0307481394439</c:v>
                </c:pt>
                <c:pt idx="1">
                  <c:v>2024.8031727379555</c:v>
                </c:pt>
                <c:pt idx="2">
                  <c:v>2030.0832354093225</c:v>
                </c:pt>
                <c:pt idx="3">
                  <c:v>2035.0793184488837</c:v>
                </c:pt>
              </c:numCache>
            </c:numRef>
          </c:xVal>
          <c:yVal>
            <c:numRef>
              <c:f>Rubiales!$C$2:$C$19</c:f>
              <c:numCache>
                <c:formatCode>General</c:formatCode>
                <c:ptCount val="18"/>
                <c:pt idx="0">
                  <c:v>106081.08108108109</c:v>
                </c:pt>
                <c:pt idx="1">
                  <c:v>70945.945945945947</c:v>
                </c:pt>
                <c:pt idx="2">
                  <c:v>37162.16216216216</c:v>
                </c:pt>
                <c:pt idx="3">
                  <c:v>23648.648648648639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64-4BD6-9952-BCF55840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Rubiales!$G$26:$G$38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Rubiales!$H$26:$H$38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101621.62162162177</c:v>
                      </c:pt>
                      <c:pt idx="1">
                        <c:v>84756.756756756455</c:v>
                      </c:pt>
                      <c:pt idx="2">
                        <c:v>73513.513513512909</c:v>
                      </c:pt>
                      <c:pt idx="3">
                        <c:v>62270.270270269364</c:v>
                      </c:pt>
                      <c:pt idx="4">
                        <c:v>45405.405405405909</c:v>
                      </c:pt>
                      <c:pt idx="5">
                        <c:v>28540.540540540591</c:v>
                      </c:pt>
                      <c:pt idx="6">
                        <c:v>17297.297297297046</c:v>
                      </c:pt>
                      <c:pt idx="7">
                        <c:v>6054.0540540535003</c:v>
                      </c:pt>
                      <c:pt idx="8">
                        <c:v>-10810.810810811818</c:v>
                      </c:pt>
                      <c:pt idx="9">
                        <c:v>-27675.675675675273</c:v>
                      </c:pt>
                      <c:pt idx="10">
                        <c:v>-38918.918918918818</c:v>
                      </c:pt>
                      <c:pt idx="11">
                        <c:v>-50162.162162162364</c:v>
                      </c:pt>
                      <c:pt idx="12">
                        <c:v>-67027.027027027681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564-4BD6-9952-BCF55840EC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Rubiales!$J$21:$K$21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Rubiales!$J$26:$J$38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Rubiales!$K$26:$K$38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101219.16978964023</c:v>
                      </c:pt>
                      <c:pt idx="1">
                        <c:v>84513.322573289275</c:v>
                      </c:pt>
                      <c:pt idx="2">
                        <c:v>73376.091095721349</c:v>
                      </c:pt>
                      <c:pt idx="3">
                        <c:v>62238.859618153423</c:v>
                      </c:pt>
                      <c:pt idx="4">
                        <c:v>45533.012401802465</c:v>
                      </c:pt>
                      <c:pt idx="5">
                        <c:v>28827.165185451508</c:v>
                      </c:pt>
                      <c:pt idx="6">
                        <c:v>17689.933707883582</c:v>
                      </c:pt>
                      <c:pt idx="7">
                        <c:v>6552.7022303156555</c:v>
                      </c:pt>
                      <c:pt idx="8">
                        <c:v>-10153.144986035302</c:v>
                      </c:pt>
                      <c:pt idx="9">
                        <c:v>-26858.99220238626</c:v>
                      </c:pt>
                      <c:pt idx="10">
                        <c:v>-37996.223679954186</c:v>
                      </c:pt>
                      <c:pt idx="11">
                        <c:v>-49133.455157522112</c:v>
                      </c:pt>
                      <c:pt idx="12">
                        <c:v>-65839.30237387307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4-4BD6-9952-BCF55840EC2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'Pauto Sur'!$H$1</c:f>
          <c:strCache>
            <c:ptCount val="1"/>
            <c:pt idx="0">
              <c:v>PautoSur_.csv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'Pauto Sur'!$B$2:$B$18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2022.9539295392951</c:v>
                </c:pt>
                <c:pt idx="2">
                  <c:v>2025.037553232675</c:v>
                </c:pt>
                <c:pt idx="3">
                  <c:v>2027.9792876500192</c:v>
                </c:pt>
                <c:pt idx="4">
                  <c:v>2029.9847077042198</c:v>
                </c:pt>
                <c:pt idx="5">
                  <c:v>2032.7036391792487</c:v>
                </c:pt>
                <c:pt idx="6">
                  <c:v>2034.9920634920634</c:v>
                </c:pt>
                <c:pt idx="7">
                  <c:v>2037.4939992257064</c:v>
                </c:pt>
                <c:pt idx="8">
                  <c:v>2039.9955478126208</c:v>
                </c:pt>
                <c:pt idx="9">
                  <c:v>2043.0681378242352</c:v>
                </c:pt>
              </c:numCache>
            </c:numRef>
          </c:xVal>
          <c:yVal>
            <c:numRef>
              <c:f>'Pauto Sur'!$C$2:$C$18</c:f>
              <c:numCache>
                <c:formatCode>General</c:formatCode>
                <c:ptCount val="17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  <c:pt idx="9">
                  <c:v>3224.93224932249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2-452B-87BA-61C1CB1ACF4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'Pauto Sur'!$G$26:$G$38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Sur'!$H$26:$H$38</c:f>
              <c:numCache>
                <c:formatCode>0</c:formatCode>
                <c:ptCount val="13"/>
                <c:pt idx="0">
                  <c:v>48186.700628390536</c:v>
                </c:pt>
                <c:pt idx="1">
                  <c:v>40357.610042402521</c:v>
                </c:pt>
                <c:pt idx="2">
                  <c:v>35138.216318410821</c:v>
                </c:pt>
                <c:pt idx="3">
                  <c:v>29918.822594419122</c:v>
                </c:pt>
                <c:pt idx="4">
                  <c:v>22089.732008431107</c:v>
                </c:pt>
                <c:pt idx="5">
                  <c:v>14260.641422443092</c:v>
                </c:pt>
                <c:pt idx="6">
                  <c:v>9041.2476984513924</c:v>
                </c:pt>
                <c:pt idx="7">
                  <c:v>3821.8539744596928</c:v>
                </c:pt>
                <c:pt idx="8">
                  <c:v>-4007.2366115283221</c:v>
                </c:pt>
                <c:pt idx="9">
                  <c:v>-11836.327197516337</c:v>
                </c:pt>
                <c:pt idx="10">
                  <c:v>-17055.720921508037</c:v>
                </c:pt>
                <c:pt idx="11">
                  <c:v>-22275.114645499736</c:v>
                </c:pt>
                <c:pt idx="12">
                  <c:v>-30104.205231487751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2-452B-87BA-61C1CB1ACF41}"/>
            </c:ext>
          </c:extLst>
        </c:ser>
        <c:ser>
          <c:idx val="3"/>
          <c:order val="3"/>
          <c:tx>
            <c:strRef>
              <c:f>'Pauto Sur'!$J$21:$K$21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'Pauto Sur'!$J$26:$J$38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Sur'!$K$26:$K$38</c:f>
              <c:numCache>
                <c:formatCode>General</c:formatCode>
                <c:ptCount val="13"/>
                <c:pt idx="0">
                  <c:v>46291.563225668855</c:v>
                </c:pt>
                <c:pt idx="1">
                  <c:v>39438.773547117598</c:v>
                </c:pt>
                <c:pt idx="2">
                  <c:v>34870.247094750404</c:v>
                </c:pt>
                <c:pt idx="3">
                  <c:v>30301.72064238321</c:v>
                </c:pt>
                <c:pt idx="4">
                  <c:v>23448.930963831954</c:v>
                </c:pt>
                <c:pt idx="5">
                  <c:v>16596.141285280697</c:v>
                </c:pt>
                <c:pt idx="6">
                  <c:v>12027.614832912572</c:v>
                </c:pt>
                <c:pt idx="7">
                  <c:v>7459.0883805453777</c:v>
                </c:pt>
                <c:pt idx="8">
                  <c:v>606.29870199412107</c:v>
                </c:pt>
                <c:pt idx="9">
                  <c:v>-6246.4909765571356</c:v>
                </c:pt>
                <c:pt idx="10">
                  <c:v>-10815.01742892433</c:v>
                </c:pt>
                <c:pt idx="11">
                  <c:v>-15383.543881291524</c:v>
                </c:pt>
                <c:pt idx="12">
                  <c:v>-22236.33355984278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2-452B-87BA-61C1CB1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'Pauto Sur'!$H$6:$H$18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'Pauto Sur'!$I$6:$I$18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56720.867208672084</c:v>
                      </c:pt>
                      <c:pt idx="1">
                        <c:v>45149.051490514903</c:v>
                      </c:pt>
                      <c:pt idx="2">
                        <c:v>33197.83197831978</c:v>
                      </c:pt>
                      <c:pt idx="3">
                        <c:v>20298.102981029806</c:v>
                      </c:pt>
                      <c:pt idx="4">
                        <c:v>14986.449864498638</c:v>
                      </c:pt>
                      <c:pt idx="5">
                        <c:v>10433.604336043354</c:v>
                      </c:pt>
                      <c:pt idx="6">
                        <c:v>7777.7777777777665</c:v>
                      </c:pt>
                      <c:pt idx="7">
                        <c:v>5880.7588075880631</c:v>
                      </c:pt>
                      <c:pt idx="8">
                        <c:v>4363.1436314363091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AF2-452B-87BA-61C1CB1ACF4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'Pauto Sur'!$H$1</c:f>
          <c:strCache>
            <c:ptCount val="1"/>
            <c:pt idx="0">
              <c:v>PautoSur_.csv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'Pauto Sur'!$H$6:$H$18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Sur'!$I$6:$I$18</c:f>
              <c:numCache>
                <c:formatCode>0</c:formatCode>
                <c:ptCount val="13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D-405C-A255-2D051310493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'Pauto Sur'!$G$26:$G$38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Sur'!$H$26:$H$38</c:f>
              <c:numCache>
                <c:formatCode>0</c:formatCode>
                <c:ptCount val="13"/>
                <c:pt idx="0">
                  <c:v>48186.700628390536</c:v>
                </c:pt>
                <c:pt idx="1">
                  <c:v>40357.610042402521</c:v>
                </c:pt>
                <c:pt idx="2">
                  <c:v>35138.216318410821</c:v>
                </c:pt>
                <c:pt idx="3">
                  <c:v>29918.822594419122</c:v>
                </c:pt>
                <c:pt idx="4">
                  <c:v>22089.732008431107</c:v>
                </c:pt>
                <c:pt idx="5">
                  <c:v>14260.641422443092</c:v>
                </c:pt>
                <c:pt idx="6">
                  <c:v>9041.2476984513924</c:v>
                </c:pt>
                <c:pt idx="7">
                  <c:v>3821.8539744596928</c:v>
                </c:pt>
                <c:pt idx="8">
                  <c:v>-4007.2366115283221</c:v>
                </c:pt>
                <c:pt idx="9">
                  <c:v>-11836.327197516337</c:v>
                </c:pt>
                <c:pt idx="10">
                  <c:v>-17055.720921508037</c:v>
                </c:pt>
                <c:pt idx="11">
                  <c:v>-22275.114645499736</c:v>
                </c:pt>
                <c:pt idx="12">
                  <c:v>-30104.205231487751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D-405C-A255-2D051310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'Pauto Sur'!$B$4:$B$20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2025.037553232675</c:v>
                      </c:pt>
                      <c:pt idx="1">
                        <c:v>2027.9792876500192</c:v>
                      </c:pt>
                      <c:pt idx="2">
                        <c:v>2029.9847077042198</c:v>
                      </c:pt>
                      <c:pt idx="3">
                        <c:v>2032.7036391792487</c:v>
                      </c:pt>
                      <c:pt idx="4">
                        <c:v>2034.9920634920634</c:v>
                      </c:pt>
                      <c:pt idx="5">
                        <c:v>2037.4939992257064</c:v>
                      </c:pt>
                      <c:pt idx="6">
                        <c:v>2039.9955478126208</c:v>
                      </c:pt>
                      <c:pt idx="7">
                        <c:v>2043.0681378242352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'Pauto Sur'!$C$4:$C$20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33197.83197831978</c:v>
                      </c:pt>
                      <c:pt idx="1">
                        <c:v>20298.102981029806</c:v>
                      </c:pt>
                      <c:pt idx="2">
                        <c:v>14986.449864498638</c:v>
                      </c:pt>
                      <c:pt idx="3">
                        <c:v>10433.604336043354</c:v>
                      </c:pt>
                      <c:pt idx="4">
                        <c:v>7777.7777777777665</c:v>
                      </c:pt>
                      <c:pt idx="5">
                        <c:v>5880.7588075880631</c:v>
                      </c:pt>
                      <c:pt idx="6">
                        <c:v>4363.1436314363091</c:v>
                      </c:pt>
                      <c:pt idx="7">
                        <c:v>3224.93224932249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69D-405C-A255-2D05131049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'Pauto Sur'!$J$21:$K$21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'Pauto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'Pauto Sur'!$K$26:$K$38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46291.563225668855</c:v>
                      </c:pt>
                      <c:pt idx="1">
                        <c:v>39438.773547117598</c:v>
                      </c:pt>
                      <c:pt idx="2">
                        <c:v>34870.247094750404</c:v>
                      </c:pt>
                      <c:pt idx="3">
                        <c:v>30301.72064238321</c:v>
                      </c:pt>
                      <c:pt idx="4">
                        <c:v>23448.930963831954</c:v>
                      </c:pt>
                      <c:pt idx="5">
                        <c:v>16596.141285280697</c:v>
                      </c:pt>
                      <c:pt idx="6">
                        <c:v>12027.614832912572</c:v>
                      </c:pt>
                      <c:pt idx="7">
                        <c:v>7459.0883805453777</c:v>
                      </c:pt>
                      <c:pt idx="8">
                        <c:v>606.29870199412107</c:v>
                      </c:pt>
                      <c:pt idx="9">
                        <c:v>-6246.4909765571356</c:v>
                      </c:pt>
                      <c:pt idx="10">
                        <c:v>-10815.01742892433</c:v>
                      </c:pt>
                      <c:pt idx="11">
                        <c:v>-15383.543881291524</c:v>
                      </c:pt>
                      <c:pt idx="12">
                        <c:v>-22236.33355984278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9D-405C-A255-2D051310493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'Pauto Sur'!$H$1</c:f>
          <c:strCache>
            <c:ptCount val="1"/>
            <c:pt idx="0">
              <c:v>PautoSur_.csv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'Pauto Sur'!$H$6:$H$18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Sur'!$I$6:$I$18</c:f>
              <c:numCache>
                <c:formatCode>0</c:formatCode>
                <c:ptCount val="13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6DD-43B4-8ECA-6302BB254F5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'Pauto Sur'!$B$2:$B$19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2022.9539295392951</c:v>
                </c:pt>
                <c:pt idx="2">
                  <c:v>2025.037553232675</c:v>
                </c:pt>
                <c:pt idx="3">
                  <c:v>2027.9792876500192</c:v>
                </c:pt>
                <c:pt idx="4">
                  <c:v>2029.9847077042198</c:v>
                </c:pt>
                <c:pt idx="5">
                  <c:v>2032.7036391792487</c:v>
                </c:pt>
                <c:pt idx="6">
                  <c:v>2034.9920634920634</c:v>
                </c:pt>
                <c:pt idx="7">
                  <c:v>2037.4939992257064</c:v>
                </c:pt>
                <c:pt idx="8">
                  <c:v>2039.9955478126208</c:v>
                </c:pt>
                <c:pt idx="9">
                  <c:v>2043.0681378242352</c:v>
                </c:pt>
              </c:numCache>
            </c:numRef>
          </c:xVal>
          <c:yVal>
            <c:numRef>
              <c:f>'Pauto Sur'!$C$2:$C$19</c:f>
              <c:numCache>
                <c:formatCode>General</c:formatCode>
                <c:ptCount val="18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  <c:pt idx="9">
                  <c:v>3224.93224932249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D-43B4-8ECA-6302BB254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'Pauto Sur'!$G$26:$G$38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'Pauto Sur'!$H$26:$H$38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48186.700628390536</c:v>
                      </c:pt>
                      <c:pt idx="1">
                        <c:v>40357.610042402521</c:v>
                      </c:pt>
                      <c:pt idx="2">
                        <c:v>35138.216318410821</c:v>
                      </c:pt>
                      <c:pt idx="3">
                        <c:v>29918.822594419122</c:v>
                      </c:pt>
                      <c:pt idx="4">
                        <c:v>22089.732008431107</c:v>
                      </c:pt>
                      <c:pt idx="5">
                        <c:v>14260.641422443092</c:v>
                      </c:pt>
                      <c:pt idx="6">
                        <c:v>9041.2476984513924</c:v>
                      </c:pt>
                      <c:pt idx="7">
                        <c:v>3821.8539744596928</c:v>
                      </c:pt>
                      <c:pt idx="8">
                        <c:v>-4007.2366115283221</c:v>
                      </c:pt>
                      <c:pt idx="9">
                        <c:v>-11836.327197516337</c:v>
                      </c:pt>
                      <c:pt idx="10">
                        <c:v>-17055.720921508037</c:v>
                      </c:pt>
                      <c:pt idx="11">
                        <c:v>-22275.114645499736</c:v>
                      </c:pt>
                      <c:pt idx="12">
                        <c:v>-30104.205231487751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6DD-43B4-8ECA-6302BB254F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'Pauto Sur'!$J$21:$K$21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'Pauto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'Pauto Sur'!$K$26:$K$38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46291.563225668855</c:v>
                      </c:pt>
                      <c:pt idx="1">
                        <c:v>39438.773547117598</c:v>
                      </c:pt>
                      <c:pt idx="2">
                        <c:v>34870.247094750404</c:v>
                      </c:pt>
                      <c:pt idx="3">
                        <c:v>30301.72064238321</c:v>
                      </c:pt>
                      <c:pt idx="4">
                        <c:v>23448.930963831954</c:v>
                      </c:pt>
                      <c:pt idx="5">
                        <c:v>16596.141285280697</c:v>
                      </c:pt>
                      <c:pt idx="6">
                        <c:v>12027.614832912572</c:v>
                      </c:pt>
                      <c:pt idx="7">
                        <c:v>7459.0883805453777</c:v>
                      </c:pt>
                      <c:pt idx="8">
                        <c:v>606.29870199412107</c:v>
                      </c:pt>
                      <c:pt idx="9">
                        <c:v>-6246.4909765571356</c:v>
                      </c:pt>
                      <c:pt idx="10">
                        <c:v>-10815.01742892433</c:v>
                      </c:pt>
                      <c:pt idx="11">
                        <c:v>-15383.543881291524</c:v>
                      </c:pt>
                      <c:pt idx="12">
                        <c:v>-22236.33355984278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DD-43B4-8ECA-6302BB254F5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PautoSurRec!$H$1</c:f>
          <c:strCache>
            <c:ptCount val="1"/>
            <c:pt idx="0">
              <c:v>PautoSurRecetor_.csv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PautoSurRec!$B$2:$B$18</c:f>
              <c:numCache>
                <c:formatCode>General</c:formatCode>
                <c:ptCount val="17"/>
                <c:pt idx="0">
                  <c:v>2020.0385704103451</c:v>
                </c:pt>
                <c:pt idx="1">
                  <c:v>2022.0077385194991</c:v>
                </c:pt>
                <c:pt idx="2">
                  <c:v>2023.976662254353</c:v>
                </c:pt>
                <c:pt idx="3">
                  <c:v>2026.0237857651969</c:v>
                </c:pt>
                <c:pt idx="4">
                  <c:v>2027.991854190001</c:v>
                </c:pt>
                <c:pt idx="5">
                  <c:v>2029.9989003156502</c:v>
                </c:pt>
                <c:pt idx="6">
                  <c:v>2030.9827512473271</c:v>
                </c:pt>
              </c:numCache>
            </c:numRef>
          </c:xVal>
          <c:yVal>
            <c:numRef>
              <c:f>PautoSurRec!$C$2:$C$18</c:f>
              <c:numCache>
                <c:formatCode>General</c:formatCode>
                <c:ptCount val="17"/>
                <c:pt idx="0">
                  <c:v>473.60248447204958</c:v>
                </c:pt>
                <c:pt idx="1">
                  <c:v>349.37888198757764</c:v>
                </c:pt>
                <c:pt idx="2">
                  <c:v>240.68322981366464</c:v>
                </c:pt>
                <c:pt idx="3">
                  <c:v>163.04347826086996</c:v>
                </c:pt>
                <c:pt idx="4">
                  <c:v>108.695652173913</c:v>
                </c:pt>
                <c:pt idx="5">
                  <c:v>77.639751552795133</c:v>
                </c:pt>
                <c:pt idx="6">
                  <c:v>62.111801242236197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8-4F06-AF0E-E4389C3B5E1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PautoSurRec!$G$26:$G$38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PautoSurRec!$H$26:$H$38</c:f>
              <c:numCache>
                <c:formatCode>0</c:formatCode>
                <c:ptCount val="13"/>
                <c:pt idx="0">
                  <c:v>446.64275005355012</c:v>
                </c:pt>
                <c:pt idx="1">
                  <c:v>319.34032983508951</c:v>
                </c:pt>
                <c:pt idx="2">
                  <c:v>234.47204968944425</c:v>
                </c:pt>
                <c:pt idx="3">
                  <c:v>149.60376954381354</c:v>
                </c:pt>
                <c:pt idx="4">
                  <c:v>22.30134932535293</c:v>
                </c:pt>
                <c:pt idx="5">
                  <c:v>-105.00107089310768</c:v>
                </c:pt>
                <c:pt idx="6">
                  <c:v>-189.86935103875294</c:v>
                </c:pt>
                <c:pt idx="7">
                  <c:v>-274.7376311843982</c:v>
                </c:pt>
                <c:pt idx="8">
                  <c:v>-402.04005140285881</c:v>
                </c:pt>
                <c:pt idx="9">
                  <c:v>-529.34247162131942</c:v>
                </c:pt>
                <c:pt idx="10">
                  <c:v>-614.21075176696468</c:v>
                </c:pt>
                <c:pt idx="11">
                  <c:v>-699.07903191260993</c:v>
                </c:pt>
                <c:pt idx="12">
                  <c:v>-826.38145213107055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8-4F06-AF0E-E4389C3B5E16}"/>
            </c:ext>
          </c:extLst>
        </c:ser>
        <c:ser>
          <c:idx val="3"/>
          <c:order val="3"/>
          <c:tx>
            <c:strRef>
              <c:f>PautoSurRec!$J$21:$K$21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PautoSurRec!$J$26:$J$38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PautoSurRec!$K$26:$K$38</c:f>
              <c:numCache>
                <c:formatCode>General</c:formatCode>
                <c:ptCount val="13"/>
                <c:pt idx="0">
                  <c:v>424.64413181580312</c:v>
                </c:pt>
                <c:pt idx="1">
                  <c:v>315.13579048178508</c:v>
                </c:pt>
                <c:pt idx="2">
                  <c:v>242.13022959242517</c:v>
                </c:pt>
                <c:pt idx="3">
                  <c:v>169.12466870307981</c:v>
                </c:pt>
                <c:pt idx="4">
                  <c:v>59.616327369047212</c:v>
                </c:pt>
                <c:pt idx="5">
                  <c:v>-49.892013964970829</c:v>
                </c:pt>
                <c:pt idx="6">
                  <c:v>-122.89757485433074</c:v>
                </c:pt>
                <c:pt idx="7">
                  <c:v>-195.9031357436761</c:v>
                </c:pt>
                <c:pt idx="8">
                  <c:v>-305.41147707769414</c:v>
                </c:pt>
                <c:pt idx="9">
                  <c:v>-414.91981841172674</c:v>
                </c:pt>
                <c:pt idx="10">
                  <c:v>-487.9253793010721</c:v>
                </c:pt>
                <c:pt idx="11">
                  <c:v>-560.93094019043201</c:v>
                </c:pt>
                <c:pt idx="12">
                  <c:v>-670.43928152445005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F8-4F06-AF0E-E4389C3B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PautoSurRec!$H$6:$H$18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PautoSurRec!$I$6:$I$18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473.60248447204958</c:v>
                      </c:pt>
                      <c:pt idx="1">
                        <c:v>349.37888198757764</c:v>
                      </c:pt>
                      <c:pt idx="2">
                        <c:v>163.04347826086996</c:v>
                      </c:pt>
                      <c:pt idx="3">
                        <c:v>108.695652173913</c:v>
                      </c:pt>
                      <c:pt idx="4">
                        <c:v>77.639751552795133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EF8-4F06-AF0E-E4389C3B5E1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Teca!$H$1</c:f>
          <c:strCache>
            <c:ptCount val="1"/>
            <c:pt idx="0">
              <c:v>Teca_.csv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Teca!$H$6:$H$18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Teca!$I$6:$I$18</c:f>
              <c:numCache>
                <c:formatCode>0</c:formatCode>
                <c:ptCount val="13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5">
                  <c:v>733.31229094248101</c:v>
                </c:pt>
                <c:pt idx="6">
                  <c:v>436.58588574801706</c:v>
                </c:pt>
                <c:pt idx="8">
                  <c:v>268.17160752935069</c:v>
                </c:pt>
                <c:pt idx="10" formatCode="General">
                  <c:v>185.1265822784826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B-447B-9573-104F1CC2D34A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Teca!$G$26:$G$38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Teca!$H$26:$H$38</c:f>
              <c:numCache>
                <c:formatCode>0</c:formatCode>
                <c:ptCount val="13"/>
                <c:pt idx="0">
                  <c:v>1493.6552899376111</c:v>
                </c:pt>
                <c:pt idx="1">
                  <c:v>1319.8699844136281</c:v>
                </c:pt>
                <c:pt idx="2">
                  <c:v>1204.0131140643207</c:v>
                </c:pt>
                <c:pt idx="3">
                  <c:v>1088.1562437149987</c:v>
                </c:pt>
                <c:pt idx="4">
                  <c:v>914.37093819101574</c:v>
                </c:pt>
                <c:pt idx="5">
                  <c:v>740.58563266703277</c:v>
                </c:pt>
                <c:pt idx="6">
                  <c:v>624.72876231772534</c:v>
                </c:pt>
                <c:pt idx="7">
                  <c:v>508.87189196840336</c:v>
                </c:pt>
                <c:pt idx="8">
                  <c:v>335.08658644442039</c:v>
                </c:pt>
                <c:pt idx="9">
                  <c:v>161.30128092043742</c:v>
                </c:pt>
                <c:pt idx="10">
                  <c:v>45.444410571129993</c:v>
                </c:pt>
                <c:pt idx="11">
                  <c:v>-70.412459778191987</c:v>
                </c:pt>
                <c:pt idx="12">
                  <c:v>-244.19776530217496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B-447B-9573-104F1CC2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Teca!$B$4:$B$20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</c:v>
                      </c:pt>
                      <c:pt idx="1">
                        <c:v>2032.3704663212436</c:v>
                      </c:pt>
                      <c:pt idx="2">
                        <c:v>2036.4507772020727</c:v>
                      </c:pt>
                      <c:pt idx="3">
                        <c:v>2040.7901554404145</c:v>
                      </c:pt>
                      <c:pt idx="4">
                        <c:v>2045</c:v>
                      </c:pt>
                      <c:pt idx="5">
                        <c:v>2046.6839378238342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Teca!$C$4:$C$20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1215.2021709188698</c:v>
                      </c:pt>
                      <c:pt idx="1">
                        <c:v>733.31229094248101</c:v>
                      </c:pt>
                      <c:pt idx="2">
                        <c:v>436.58588574801706</c:v>
                      </c:pt>
                      <c:pt idx="3">
                        <c:v>268.17160752935069</c:v>
                      </c:pt>
                      <c:pt idx="4">
                        <c:v>185.1265822784826</c:v>
                      </c:pt>
                      <c:pt idx="5">
                        <c:v>129.12376205155124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B2B-447B-9573-104F1CC2D3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Teca!$J$21:$K$21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1478.7009024421277</c:v>
                      </c:pt>
                      <c:pt idx="1">
                        <c:v>1315.7360445193335</c:v>
                      </c:pt>
                      <c:pt idx="2">
                        <c:v>1207.0928059041471</c:v>
                      </c:pt>
                      <c:pt idx="3">
                        <c:v>1098.4495672889607</c:v>
                      </c:pt>
                      <c:pt idx="4">
                        <c:v>935.4847093661665</c:v>
                      </c:pt>
                      <c:pt idx="5">
                        <c:v>772.51985144337232</c:v>
                      </c:pt>
                      <c:pt idx="6">
                        <c:v>663.8766128281859</c:v>
                      </c:pt>
                      <c:pt idx="7">
                        <c:v>555.23337421298493</c:v>
                      </c:pt>
                      <c:pt idx="8">
                        <c:v>392.2685162902053</c:v>
                      </c:pt>
                      <c:pt idx="9">
                        <c:v>229.30365836741112</c:v>
                      </c:pt>
                      <c:pt idx="10">
                        <c:v>120.6604197522247</c:v>
                      </c:pt>
                      <c:pt idx="11">
                        <c:v>12.017181137023726</c:v>
                      </c:pt>
                      <c:pt idx="12">
                        <c:v>-150.9476767857559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2B-447B-9573-104F1CC2D34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PautoSurRec!$H$1</c:f>
          <c:strCache>
            <c:ptCount val="1"/>
            <c:pt idx="0">
              <c:v>PautoSurRecetor_.csv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PautoSurRec!$H$6:$H$18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PautoSurRec!$I$6:$I$18</c:f>
              <c:numCache>
                <c:formatCode>0</c:formatCode>
                <c:ptCount val="13"/>
                <c:pt idx="0">
                  <c:v>473.60248447204958</c:v>
                </c:pt>
                <c:pt idx="1">
                  <c:v>349.37888198757764</c:v>
                </c:pt>
                <c:pt idx="2">
                  <c:v>163.04347826086996</c:v>
                </c:pt>
                <c:pt idx="3">
                  <c:v>108.695652173913</c:v>
                </c:pt>
                <c:pt idx="4">
                  <c:v>77.639751552795133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2-471B-84A9-0D58FA76DCB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PautoSurRec!$G$26:$G$38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PautoSurRec!$H$26:$H$38</c:f>
              <c:numCache>
                <c:formatCode>0</c:formatCode>
                <c:ptCount val="13"/>
                <c:pt idx="0">
                  <c:v>446.64275005355012</c:v>
                </c:pt>
                <c:pt idx="1">
                  <c:v>319.34032983508951</c:v>
                </c:pt>
                <c:pt idx="2">
                  <c:v>234.47204968944425</c:v>
                </c:pt>
                <c:pt idx="3">
                  <c:v>149.60376954381354</c:v>
                </c:pt>
                <c:pt idx="4">
                  <c:v>22.30134932535293</c:v>
                </c:pt>
                <c:pt idx="5">
                  <c:v>-105.00107089310768</c:v>
                </c:pt>
                <c:pt idx="6">
                  <c:v>-189.86935103875294</c:v>
                </c:pt>
                <c:pt idx="7">
                  <c:v>-274.7376311843982</c:v>
                </c:pt>
                <c:pt idx="8">
                  <c:v>-402.04005140285881</c:v>
                </c:pt>
                <c:pt idx="9">
                  <c:v>-529.34247162131942</c:v>
                </c:pt>
                <c:pt idx="10">
                  <c:v>-614.21075176696468</c:v>
                </c:pt>
                <c:pt idx="11">
                  <c:v>-699.07903191260993</c:v>
                </c:pt>
                <c:pt idx="12">
                  <c:v>-826.38145213107055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2-471B-84A9-0D58FA76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PautoSurRec!$B$4:$B$20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2023.976662254353</c:v>
                      </c:pt>
                      <c:pt idx="1">
                        <c:v>2026.0237857651969</c:v>
                      </c:pt>
                      <c:pt idx="2">
                        <c:v>2027.991854190001</c:v>
                      </c:pt>
                      <c:pt idx="3">
                        <c:v>2029.9989003156502</c:v>
                      </c:pt>
                      <c:pt idx="4">
                        <c:v>2030.9827512473271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PautoSurRec!$C$4:$C$20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240.68322981366464</c:v>
                      </c:pt>
                      <c:pt idx="1">
                        <c:v>163.04347826086996</c:v>
                      </c:pt>
                      <c:pt idx="2">
                        <c:v>108.695652173913</c:v>
                      </c:pt>
                      <c:pt idx="3">
                        <c:v>77.639751552795133</c:v>
                      </c:pt>
                      <c:pt idx="4">
                        <c:v>62.111801242236197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092-471B-84A9-0D58FA76DC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PautoSurRec!$J$21:$K$21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PautoSurRec!$J$26:$J$38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PautoSurRec!$K$26:$K$38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424.64413181580312</c:v>
                      </c:pt>
                      <c:pt idx="1">
                        <c:v>315.13579048178508</c:v>
                      </c:pt>
                      <c:pt idx="2">
                        <c:v>242.13022959242517</c:v>
                      </c:pt>
                      <c:pt idx="3">
                        <c:v>169.12466870307981</c:v>
                      </c:pt>
                      <c:pt idx="4">
                        <c:v>59.616327369047212</c:v>
                      </c:pt>
                      <c:pt idx="5">
                        <c:v>-49.892013964970829</c:v>
                      </c:pt>
                      <c:pt idx="6">
                        <c:v>-122.89757485433074</c:v>
                      </c:pt>
                      <c:pt idx="7">
                        <c:v>-195.9031357436761</c:v>
                      </c:pt>
                      <c:pt idx="8">
                        <c:v>-305.41147707769414</c:v>
                      </c:pt>
                      <c:pt idx="9">
                        <c:v>-414.91981841172674</c:v>
                      </c:pt>
                      <c:pt idx="10">
                        <c:v>-487.9253793010721</c:v>
                      </c:pt>
                      <c:pt idx="11">
                        <c:v>-560.93094019043201</c:v>
                      </c:pt>
                      <c:pt idx="12">
                        <c:v>-670.43928152445005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92-471B-84A9-0D58FA76DCB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PautoSurRec!$H$1</c:f>
          <c:strCache>
            <c:ptCount val="1"/>
            <c:pt idx="0">
              <c:v>PautoSurRecetor_.csv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PautoSurRec!$H$6:$H$18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PautoSurRec!$I$6:$I$18</c:f>
              <c:numCache>
                <c:formatCode>0</c:formatCode>
                <c:ptCount val="13"/>
                <c:pt idx="0">
                  <c:v>473.60248447204958</c:v>
                </c:pt>
                <c:pt idx="1">
                  <c:v>349.37888198757764</c:v>
                </c:pt>
                <c:pt idx="2">
                  <c:v>163.04347826086996</c:v>
                </c:pt>
                <c:pt idx="3">
                  <c:v>108.695652173913</c:v>
                </c:pt>
                <c:pt idx="4">
                  <c:v>77.639751552795133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21F-4784-BA72-1828BF5CCC2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PautoSurRec!$B$2:$B$19</c:f>
              <c:numCache>
                <c:formatCode>General</c:formatCode>
                <c:ptCount val="18"/>
                <c:pt idx="0">
                  <c:v>2020.0385704103451</c:v>
                </c:pt>
                <c:pt idx="1">
                  <c:v>2022.0077385194991</c:v>
                </c:pt>
                <c:pt idx="2">
                  <c:v>2023.976662254353</c:v>
                </c:pt>
                <c:pt idx="3">
                  <c:v>2026.0237857651969</c:v>
                </c:pt>
                <c:pt idx="4">
                  <c:v>2027.991854190001</c:v>
                </c:pt>
                <c:pt idx="5">
                  <c:v>2029.9989003156502</c:v>
                </c:pt>
                <c:pt idx="6">
                  <c:v>2030.9827512473271</c:v>
                </c:pt>
              </c:numCache>
            </c:numRef>
          </c:xVal>
          <c:yVal>
            <c:numRef>
              <c:f>PautoSurRec!$C$2:$C$19</c:f>
              <c:numCache>
                <c:formatCode>General</c:formatCode>
                <c:ptCount val="18"/>
                <c:pt idx="0">
                  <c:v>473.60248447204958</c:v>
                </c:pt>
                <c:pt idx="1">
                  <c:v>349.37888198757764</c:v>
                </c:pt>
                <c:pt idx="2">
                  <c:v>240.68322981366464</c:v>
                </c:pt>
                <c:pt idx="3">
                  <c:v>163.04347826086996</c:v>
                </c:pt>
                <c:pt idx="4">
                  <c:v>108.695652173913</c:v>
                </c:pt>
                <c:pt idx="5">
                  <c:v>77.639751552795133</c:v>
                </c:pt>
                <c:pt idx="6">
                  <c:v>62.111801242236197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F-4784-BA72-1828BF5C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PautoSurRec!$G$26:$G$38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PautoSurRec!$H$26:$H$38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446.64275005355012</c:v>
                      </c:pt>
                      <c:pt idx="1">
                        <c:v>319.34032983508951</c:v>
                      </c:pt>
                      <c:pt idx="2">
                        <c:v>234.47204968944425</c:v>
                      </c:pt>
                      <c:pt idx="3">
                        <c:v>149.60376954381354</c:v>
                      </c:pt>
                      <c:pt idx="4">
                        <c:v>22.30134932535293</c:v>
                      </c:pt>
                      <c:pt idx="5">
                        <c:v>-105.00107089310768</c:v>
                      </c:pt>
                      <c:pt idx="6">
                        <c:v>-189.86935103875294</c:v>
                      </c:pt>
                      <c:pt idx="7">
                        <c:v>-274.7376311843982</c:v>
                      </c:pt>
                      <c:pt idx="8">
                        <c:v>-402.04005140285881</c:v>
                      </c:pt>
                      <c:pt idx="9">
                        <c:v>-529.34247162131942</c:v>
                      </c:pt>
                      <c:pt idx="10">
                        <c:v>-614.21075176696468</c:v>
                      </c:pt>
                      <c:pt idx="11">
                        <c:v>-699.07903191260993</c:v>
                      </c:pt>
                      <c:pt idx="12">
                        <c:v>-826.38145213107055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21F-4784-BA72-1828BF5CCC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PautoSurRec!$J$21:$K$21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PautoSurRec!$J$26:$J$38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PautoSurRec!$K$26:$K$38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424.64413181580312</c:v>
                      </c:pt>
                      <c:pt idx="1">
                        <c:v>315.13579048178508</c:v>
                      </c:pt>
                      <c:pt idx="2">
                        <c:v>242.13022959242517</c:v>
                      </c:pt>
                      <c:pt idx="3">
                        <c:v>169.12466870307981</c:v>
                      </c:pt>
                      <c:pt idx="4">
                        <c:v>59.616327369047212</c:v>
                      </c:pt>
                      <c:pt idx="5">
                        <c:v>-49.892013964970829</c:v>
                      </c:pt>
                      <c:pt idx="6">
                        <c:v>-122.89757485433074</c:v>
                      </c:pt>
                      <c:pt idx="7">
                        <c:v>-195.9031357436761</c:v>
                      </c:pt>
                      <c:pt idx="8">
                        <c:v>-305.41147707769414</c:v>
                      </c:pt>
                      <c:pt idx="9">
                        <c:v>-414.91981841172674</c:v>
                      </c:pt>
                      <c:pt idx="10">
                        <c:v>-487.9253793010721</c:v>
                      </c:pt>
                      <c:pt idx="11">
                        <c:v>-560.93094019043201</c:v>
                      </c:pt>
                      <c:pt idx="12">
                        <c:v>-670.43928152445005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1F-4784-BA72-1828BF5CCC2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Orito!$H$1</c:f>
          <c:strCache>
            <c:ptCount val="1"/>
            <c:pt idx="0">
              <c:v>Orito_.csv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Orito!$B$2:$B$18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2021.5461025930977</c:v>
                </c:pt>
                <c:pt idx="2">
                  <c:v>2025.0378598906887</c:v>
                </c:pt>
                <c:pt idx="3">
                  <c:v>2030.0262746532744</c:v>
                </c:pt>
                <c:pt idx="4">
                  <c:v>2031.1663950510529</c:v>
                </c:pt>
                <c:pt idx="5">
                  <c:v>2035.0827596146385</c:v>
                </c:pt>
                <c:pt idx="6">
                  <c:v>2039.9960089134267</c:v>
                </c:pt>
                <c:pt idx="7">
                  <c:v>2043.9822174920457</c:v>
                </c:pt>
              </c:numCache>
            </c:numRef>
          </c:xVal>
          <c:yVal>
            <c:numRef>
              <c:f>Orito!$C$2:$C$18</c:f>
              <c:numCache>
                <c:formatCode>General</c:formatCode>
                <c:ptCount val="17"/>
                <c:pt idx="0">
                  <c:v>1984.4236760124613</c:v>
                </c:pt>
                <c:pt idx="1">
                  <c:v>1962.6168224299072</c:v>
                </c:pt>
                <c:pt idx="2">
                  <c:v>1548.2866043613712</c:v>
                </c:pt>
                <c:pt idx="3">
                  <c:v>937.6947040498444</c:v>
                </c:pt>
                <c:pt idx="4">
                  <c:v>806.85358255451683</c:v>
                </c:pt>
                <c:pt idx="5">
                  <c:v>632.39875389408189</c:v>
                </c:pt>
                <c:pt idx="6">
                  <c:v>414.33021806853685</c:v>
                </c:pt>
                <c:pt idx="7">
                  <c:v>370.71651090342766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6-4E07-ABDE-5FE7D59DA10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Orito!$G$26:$G$38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Orito!$H$26:$H$38</c:f>
              <c:numCache>
                <c:formatCode>0</c:formatCode>
                <c:ptCount val="13"/>
                <c:pt idx="0">
                  <c:v>1859.7386897289543</c:v>
                </c:pt>
                <c:pt idx="1">
                  <c:v>1643.1394429720822</c:v>
                </c:pt>
                <c:pt idx="2">
                  <c:v>1498.7399451341771</c:v>
                </c:pt>
                <c:pt idx="3">
                  <c:v>1354.3404472962429</c:v>
                </c:pt>
                <c:pt idx="4">
                  <c:v>1137.7412005393999</c:v>
                </c:pt>
                <c:pt idx="5">
                  <c:v>921.14195378252771</c:v>
                </c:pt>
                <c:pt idx="6">
                  <c:v>776.74245594459353</c:v>
                </c:pt>
                <c:pt idx="7">
                  <c:v>632.34295810668846</c:v>
                </c:pt>
                <c:pt idx="8">
                  <c:v>415.74371134981629</c:v>
                </c:pt>
                <c:pt idx="9">
                  <c:v>199.14446459294413</c:v>
                </c:pt>
                <c:pt idx="10">
                  <c:v>54.744966755039059</c:v>
                </c:pt>
                <c:pt idx="11">
                  <c:v>-89.654531082866015</c:v>
                </c:pt>
                <c:pt idx="12">
                  <c:v>-306.25377783973818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6-4E07-ABDE-5FE7D59DA103}"/>
            </c:ext>
          </c:extLst>
        </c:ser>
        <c:ser>
          <c:idx val="3"/>
          <c:order val="3"/>
          <c:tx>
            <c:strRef>
              <c:f>Orito!$J$21:$K$21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Orito!$J$26:$J$38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Orito!$K$26:$K$38</c:f>
              <c:numCache>
                <c:formatCode>General</c:formatCode>
                <c:ptCount val="13"/>
                <c:pt idx="0">
                  <c:v>1886.70512069299</c:v>
                </c:pt>
                <c:pt idx="1">
                  <c:v>1664.3480284762336</c:v>
                </c:pt>
                <c:pt idx="2">
                  <c:v>1516.1099669984251</c:v>
                </c:pt>
                <c:pt idx="3">
                  <c:v>1367.8719055205875</c:v>
                </c:pt>
                <c:pt idx="4">
                  <c:v>1145.514813303831</c:v>
                </c:pt>
                <c:pt idx="5">
                  <c:v>923.15772108710371</c:v>
                </c:pt>
                <c:pt idx="6">
                  <c:v>774.91965960926609</c:v>
                </c:pt>
                <c:pt idx="7">
                  <c:v>626.68159813142847</c:v>
                </c:pt>
                <c:pt idx="8">
                  <c:v>404.32450591470115</c:v>
                </c:pt>
                <c:pt idx="9">
                  <c:v>181.96741369794472</c:v>
                </c:pt>
                <c:pt idx="10">
                  <c:v>33.729352220136207</c:v>
                </c:pt>
                <c:pt idx="11">
                  <c:v>-114.50870925770141</c:v>
                </c:pt>
                <c:pt idx="12">
                  <c:v>-336.86580147445784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6-4E07-ABDE-5FE7D59D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Orito!$H$6:$H$18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Orito!$I$6:$I$18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1984.4236760124613</c:v>
                      </c:pt>
                      <c:pt idx="2">
                        <c:v>1548.2866043613712</c:v>
                      </c:pt>
                      <c:pt idx="4">
                        <c:v>937.6947040498444</c:v>
                      </c:pt>
                      <c:pt idx="6">
                        <c:v>632.39875389408189</c:v>
                      </c:pt>
                      <c:pt idx="8" formatCode="General">
                        <c:v>414.33021806853685</c:v>
                      </c:pt>
                      <c:pt idx="9" formatCode="General">
                        <c:v>370.71651090342766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8E6-4E07-ABDE-5FE7D59DA10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Orito!$H$1</c:f>
          <c:strCache>
            <c:ptCount val="1"/>
            <c:pt idx="0">
              <c:v>Orito_.csv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Orito!$H$6:$H$18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Orito!$I$6:$I$18</c:f>
              <c:numCache>
                <c:formatCode>0</c:formatCode>
                <c:ptCount val="13"/>
                <c:pt idx="0">
                  <c:v>1984.4236760124613</c:v>
                </c:pt>
                <c:pt idx="2">
                  <c:v>1548.2866043613712</c:v>
                </c:pt>
                <c:pt idx="4">
                  <c:v>937.6947040498444</c:v>
                </c:pt>
                <c:pt idx="6">
                  <c:v>632.39875389408189</c:v>
                </c:pt>
                <c:pt idx="8" formatCode="General">
                  <c:v>414.33021806853685</c:v>
                </c:pt>
                <c:pt idx="9" formatCode="General">
                  <c:v>370.71651090342766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E-42B8-B33D-99172B73656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Orito!$G$26:$G$38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Orito!$H$26:$H$38</c:f>
              <c:numCache>
                <c:formatCode>0</c:formatCode>
                <c:ptCount val="13"/>
                <c:pt idx="0">
                  <c:v>1859.7386897289543</c:v>
                </c:pt>
                <c:pt idx="1">
                  <c:v>1643.1394429720822</c:v>
                </c:pt>
                <c:pt idx="2">
                  <c:v>1498.7399451341771</c:v>
                </c:pt>
                <c:pt idx="3">
                  <c:v>1354.3404472962429</c:v>
                </c:pt>
                <c:pt idx="4">
                  <c:v>1137.7412005393999</c:v>
                </c:pt>
                <c:pt idx="5">
                  <c:v>921.14195378252771</c:v>
                </c:pt>
                <c:pt idx="6">
                  <c:v>776.74245594459353</c:v>
                </c:pt>
                <c:pt idx="7">
                  <c:v>632.34295810668846</c:v>
                </c:pt>
                <c:pt idx="8">
                  <c:v>415.74371134981629</c:v>
                </c:pt>
                <c:pt idx="9">
                  <c:v>199.14446459294413</c:v>
                </c:pt>
                <c:pt idx="10">
                  <c:v>54.744966755039059</c:v>
                </c:pt>
                <c:pt idx="11">
                  <c:v>-89.654531082866015</c:v>
                </c:pt>
                <c:pt idx="12">
                  <c:v>-306.25377783973818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E-42B8-B33D-99172B73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Orito!$B$4:$B$20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2025.0378598906887</c:v>
                      </c:pt>
                      <c:pt idx="1">
                        <c:v>2030.0262746532744</c:v>
                      </c:pt>
                      <c:pt idx="2">
                        <c:v>2031.1663950510529</c:v>
                      </c:pt>
                      <c:pt idx="3">
                        <c:v>2035.0827596146385</c:v>
                      </c:pt>
                      <c:pt idx="4">
                        <c:v>2039.9960089134267</c:v>
                      </c:pt>
                      <c:pt idx="5">
                        <c:v>2043.9822174920457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Orito!$C$4:$C$20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1548.2866043613712</c:v>
                      </c:pt>
                      <c:pt idx="1">
                        <c:v>937.6947040498444</c:v>
                      </c:pt>
                      <c:pt idx="2">
                        <c:v>806.85358255451683</c:v>
                      </c:pt>
                      <c:pt idx="3">
                        <c:v>632.39875389408189</c:v>
                      </c:pt>
                      <c:pt idx="4">
                        <c:v>414.33021806853685</c:v>
                      </c:pt>
                      <c:pt idx="5">
                        <c:v>370.71651090342766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38E-42B8-B33D-99172B7365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Orito!$J$21:$K$21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Orito!$J$26:$J$38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Orito!$K$26:$K$38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1886.70512069299</c:v>
                      </c:pt>
                      <c:pt idx="1">
                        <c:v>1664.3480284762336</c:v>
                      </c:pt>
                      <c:pt idx="2">
                        <c:v>1516.1099669984251</c:v>
                      </c:pt>
                      <c:pt idx="3">
                        <c:v>1367.8719055205875</c:v>
                      </c:pt>
                      <c:pt idx="4">
                        <c:v>1145.514813303831</c:v>
                      </c:pt>
                      <c:pt idx="5">
                        <c:v>923.15772108710371</c:v>
                      </c:pt>
                      <c:pt idx="6">
                        <c:v>774.91965960926609</c:v>
                      </c:pt>
                      <c:pt idx="7">
                        <c:v>626.68159813142847</c:v>
                      </c:pt>
                      <c:pt idx="8">
                        <c:v>404.32450591470115</c:v>
                      </c:pt>
                      <c:pt idx="9">
                        <c:v>181.96741369794472</c:v>
                      </c:pt>
                      <c:pt idx="10">
                        <c:v>33.729352220136207</c:v>
                      </c:pt>
                      <c:pt idx="11">
                        <c:v>-114.50870925770141</c:v>
                      </c:pt>
                      <c:pt idx="12">
                        <c:v>-336.86580147445784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8E-42B8-B33D-99172B73656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Orito!$H$1</c:f>
          <c:strCache>
            <c:ptCount val="1"/>
            <c:pt idx="0">
              <c:v>Orito_.csv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Orito!$H$6:$H$18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Orito!$I$6:$I$18</c:f>
              <c:numCache>
                <c:formatCode>0</c:formatCode>
                <c:ptCount val="13"/>
                <c:pt idx="0">
                  <c:v>1984.4236760124613</c:v>
                </c:pt>
                <c:pt idx="2">
                  <c:v>1548.2866043613712</c:v>
                </c:pt>
                <c:pt idx="4">
                  <c:v>937.6947040498444</c:v>
                </c:pt>
                <c:pt idx="6">
                  <c:v>632.39875389408189</c:v>
                </c:pt>
                <c:pt idx="8" formatCode="General">
                  <c:v>414.33021806853685</c:v>
                </c:pt>
                <c:pt idx="9" formatCode="General">
                  <c:v>370.71651090342766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1C9-43BB-8450-AD940B2DC69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Orito!$B$2:$B$19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2021.5461025930977</c:v>
                </c:pt>
                <c:pt idx="2">
                  <c:v>2025.0378598906887</c:v>
                </c:pt>
                <c:pt idx="3">
                  <c:v>2030.0262746532744</c:v>
                </c:pt>
                <c:pt idx="4">
                  <c:v>2031.1663950510529</c:v>
                </c:pt>
                <c:pt idx="5">
                  <c:v>2035.0827596146385</c:v>
                </c:pt>
                <c:pt idx="6">
                  <c:v>2039.9960089134267</c:v>
                </c:pt>
                <c:pt idx="7">
                  <c:v>2043.9822174920457</c:v>
                </c:pt>
              </c:numCache>
            </c:numRef>
          </c:xVal>
          <c:yVal>
            <c:numRef>
              <c:f>Orito!$C$2:$C$19</c:f>
              <c:numCache>
                <c:formatCode>General</c:formatCode>
                <c:ptCount val="18"/>
                <c:pt idx="0">
                  <c:v>1984.4236760124613</c:v>
                </c:pt>
                <c:pt idx="1">
                  <c:v>1962.6168224299072</c:v>
                </c:pt>
                <c:pt idx="2">
                  <c:v>1548.2866043613712</c:v>
                </c:pt>
                <c:pt idx="3">
                  <c:v>937.6947040498444</c:v>
                </c:pt>
                <c:pt idx="4">
                  <c:v>806.85358255451683</c:v>
                </c:pt>
                <c:pt idx="5">
                  <c:v>632.39875389408189</c:v>
                </c:pt>
                <c:pt idx="6">
                  <c:v>414.33021806853685</c:v>
                </c:pt>
                <c:pt idx="7">
                  <c:v>370.71651090342766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9-43BB-8450-AD940B2D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Orito!$G$26:$G$38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Orito!$H$26:$H$38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1859.7386897289543</c:v>
                      </c:pt>
                      <c:pt idx="1">
                        <c:v>1643.1394429720822</c:v>
                      </c:pt>
                      <c:pt idx="2">
                        <c:v>1498.7399451341771</c:v>
                      </c:pt>
                      <c:pt idx="3">
                        <c:v>1354.3404472962429</c:v>
                      </c:pt>
                      <c:pt idx="4">
                        <c:v>1137.7412005393999</c:v>
                      </c:pt>
                      <c:pt idx="5">
                        <c:v>921.14195378252771</c:v>
                      </c:pt>
                      <c:pt idx="6">
                        <c:v>776.74245594459353</c:v>
                      </c:pt>
                      <c:pt idx="7">
                        <c:v>632.34295810668846</c:v>
                      </c:pt>
                      <c:pt idx="8">
                        <c:v>415.74371134981629</c:v>
                      </c:pt>
                      <c:pt idx="9">
                        <c:v>199.14446459294413</c:v>
                      </c:pt>
                      <c:pt idx="10">
                        <c:v>54.744966755039059</c:v>
                      </c:pt>
                      <c:pt idx="11">
                        <c:v>-89.654531082866015</c:v>
                      </c:pt>
                      <c:pt idx="12">
                        <c:v>-306.25377783973818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1C9-43BB-8450-AD940B2DC6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Orito!$J$21:$K$21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Orito!$J$26:$J$38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Orito!$K$26:$K$38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1886.70512069299</c:v>
                      </c:pt>
                      <c:pt idx="1">
                        <c:v>1664.3480284762336</c:v>
                      </c:pt>
                      <c:pt idx="2">
                        <c:v>1516.1099669984251</c:v>
                      </c:pt>
                      <c:pt idx="3">
                        <c:v>1367.8719055205875</c:v>
                      </c:pt>
                      <c:pt idx="4">
                        <c:v>1145.514813303831</c:v>
                      </c:pt>
                      <c:pt idx="5">
                        <c:v>923.15772108710371</c:v>
                      </c:pt>
                      <c:pt idx="6">
                        <c:v>774.91965960926609</c:v>
                      </c:pt>
                      <c:pt idx="7">
                        <c:v>626.68159813142847</c:v>
                      </c:pt>
                      <c:pt idx="8">
                        <c:v>404.32450591470115</c:v>
                      </c:pt>
                      <c:pt idx="9">
                        <c:v>181.96741369794472</c:v>
                      </c:pt>
                      <c:pt idx="10">
                        <c:v>33.729352220136207</c:v>
                      </c:pt>
                      <c:pt idx="11">
                        <c:v>-114.50870925770141</c:v>
                      </c:pt>
                      <c:pt idx="12">
                        <c:v>-336.86580147445784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C9-43BB-8450-AD940B2DC69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LaCira!$H$1</c:f>
          <c:strCache>
            <c:ptCount val="1"/>
            <c:pt idx="0">
              <c:v>LaCira_.csv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LaCira!$B$2:$B$18</c:f>
              <c:numCache>
                <c:formatCode>General</c:formatCode>
                <c:ptCount val="17"/>
                <c:pt idx="0">
                  <c:v>2020.0680272108843</c:v>
                </c:pt>
                <c:pt idx="1">
                  <c:v>2025.0340136054422</c:v>
                </c:pt>
                <c:pt idx="2">
                  <c:v>2030.0680272108843</c:v>
                </c:pt>
                <c:pt idx="3">
                  <c:v>2031.0204081632653</c:v>
                </c:pt>
                <c:pt idx="4">
                  <c:v>2035.0340136054422</c:v>
                </c:pt>
                <c:pt idx="5">
                  <c:v>2039.9319727891157</c:v>
                </c:pt>
                <c:pt idx="6">
                  <c:v>2041.9047619047619</c:v>
                </c:pt>
              </c:numCache>
            </c:numRef>
          </c:xVal>
          <c:yVal>
            <c:numRef>
              <c:f>LaCira!$C$2:$C$18</c:f>
              <c:numCache>
                <c:formatCode>General</c:formatCode>
                <c:ptCount val="17"/>
                <c:pt idx="0">
                  <c:v>25106.666666666664</c:v>
                </c:pt>
                <c:pt idx="1">
                  <c:v>11573.333333333336</c:v>
                </c:pt>
                <c:pt idx="2">
                  <c:v>4200</c:v>
                </c:pt>
                <c:pt idx="3">
                  <c:v>3266.6666666666642</c:v>
                </c:pt>
                <c:pt idx="4">
                  <c:v>2146.6666666666642</c:v>
                </c:pt>
                <c:pt idx="5">
                  <c:v>1213.3333333333358</c:v>
                </c:pt>
                <c:pt idx="6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0-4D09-B22B-2DB44DA9304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LaCira!$G$26:$G$38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LaCira!$H$26:$H$38</c:f>
              <c:numCache>
                <c:formatCode>0</c:formatCode>
                <c:ptCount val="13"/>
                <c:pt idx="0">
                  <c:v>20290.666666666977</c:v>
                </c:pt>
                <c:pt idx="1">
                  <c:v>16857.866666666698</c:v>
                </c:pt>
                <c:pt idx="2">
                  <c:v>14569.333333333489</c:v>
                </c:pt>
                <c:pt idx="3">
                  <c:v>12280.800000000279</c:v>
                </c:pt>
                <c:pt idx="4">
                  <c:v>8848</c:v>
                </c:pt>
                <c:pt idx="5">
                  <c:v>5415.2000000001863</c:v>
                </c:pt>
                <c:pt idx="6">
                  <c:v>3126.6666666669771</c:v>
                </c:pt>
                <c:pt idx="7">
                  <c:v>838.13333333330229</c:v>
                </c:pt>
                <c:pt idx="8">
                  <c:v>-2594.6666666665114</c:v>
                </c:pt>
                <c:pt idx="9">
                  <c:v>-6027.4666666663252</c:v>
                </c:pt>
                <c:pt idx="10">
                  <c:v>-8316</c:v>
                </c:pt>
                <c:pt idx="11">
                  <c:v>-10604.533333333209</c:v>
                </c:pt>
                <c:pt idx="12">
                  <c:v>-14037.333333333023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0-4D09-B22B-2DB44DA9304D}"/>
            </c:ext>
          </c:extLst>
        </c:ser>
        <c:ser>
          <c:idx val="3"/>
          <c:order val="3"/>
          <c:tx>
            <c:strRef>
              <c:f>LaCira!$J$21:$K$21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LaCira!$J$26:$J$38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LaCira!$K$26:$K$38</c:f>
              <c:numCache>
                <c:formatCode>General</c:formatCode>
                <c:ptCount val="13"/>
                <c:pt idx="0">
                  <c:v>18555.090246442473</c:v>
                </c:pt>
                <c:pt idx="1">
                  <c:v>15620.184137452394</c:v>
                </c:pt>
                <c:pt idx="2">
                  <c:v>13663.580064792419</c:v>
                </c:pt>
                <c:pt idx="3">
                  <c:v>11706.975992132444</c:v>
                </c:pt>
                <c:pt idx="4">
                  <c:v>8772.069883142598</c:v>
                </c:pt>
                <c:pt idx="5">
                  <c:v>5837.163774152752</c:v>
                </c:pt>
                <c:pt idx="6">
                  <c:v>3880.5597014927771</c:v>
                </c:pt>
                <c:pt idx="7">
                  <c:v>1923.9556288328022</c:v>
                </c:pt>
                <c:pt idx="8">
                  <c:v>-1010.9504801570438</c:v>
                </c:pt>
                <c:pt idx="9">
                  <c:v>-3945.8565891471226</c:v>
                </c:pt>
                <c:pt idx="10">
                  <c:v>-5902.4606618070975</c:v>
                </c:pt>
                <c:pt idx="11">
                  <c:v>-7859.0647344670724</c:v>
                </c:pt>
                <c:pt idx="12">
                  <c:v>-10793.970843456918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0-4D09-B22B-2DB44DA9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LaCira!$H$6:$H$18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LaCira!$I$6:$I$18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25106.666666666664</c:v>
                      </c:pt>
                      <c:pt idx="2">
                        <c:v>11573.333333333336</c:v>
                      </c:pt>
                      <c:pt idx="4">
                        <c:v>4200</c:v>
                      </c:pt>
                      <c:pt idx="6">
                        <c:v>2146.6666666666642</c:v>
                      </c:pt>
                      <c:pt idx="8" formatCode="General">
                        <c:v>1213.3333333333358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DC0-4D09-B22B-2DB44DA9304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LaCira!$H$1</c:f>
          <c:strCache>
            <c:ptCount val="1"/>
            <c:pt idx="0">
              <c:v>LaCira_.csv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LaCira!$H$6:$H$18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LaCira!$I$6:$I$18</c:f>
              <c:numCache>
                <c:formatCode>0</c:formatCode>
                <c:ptCount val="13"/>
                <c:pt idx="0">
                  <c:v>25106.666666666664</c:v>
                </c:pt>
                <c:pt idx="2">
                  <c:v>11573.333333333336</c:v>
                </c:pt>
                <c:pt idx="4">
                  <c:v>4200</c:v>
                </c:pt>
                <c:pt idx="6">
                  <c:v>2146.6666666666642</c:v>
                </c:pt>
                <c:pt idx="8" formatCode="General">
                  <c:v>1213.3333333333358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6-4FF0-9893-EC128787B05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LaCira!$G$26:$G$38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LaCira!$H$26:$H$38</c:f>
              <c:numCache>
                <c:formatCode>0</c:formatCode>
                <c:ptCount val="13"/>
                <c:pt idx="0">
                  <c:v>20290.666666666977</c:v>
                </c:pt>
                <c:pt idx="1">
                  <c:v>16857.866666666698</c:v>
                </c:pt>
                <c:pt idx="2">
                  <c:v>14569.333333333489</c:v>
                </c:pt>
                <c:pt idx="3">
                  <c:v>12280.800000000279</c:v>
                </c:pt>
                <c:pt idx="4">
                  <c:v>8848</c:v>
                </c:pt>
                <c:pt idx="5">
                  <c:v>5415.2000000001863</c:v>
                </c:pt>
                <c:pt idx="6">
                  <c:v>3126.6666666669771</c:v>
                </c:pt>
                <c:pt idx="7">
                  <c:v>838.13333333330229</c:v>
                </c:pt>
                <c:pt idx="8">
                  <c:v>-2594.6666666665114</c:v>
                </c:pt>
                <c:pt idx="9">
                  <c:v>-6027.4666666663252</c:v>
                </c:pt>
                <c:pt idx="10">
                  <c:v>-8316</c:v>
                </c:pt>
                <c:pt idx="11">
                  <c:v>-10604.533333333209</c:v>
                </c:pt>
                <c:pt idx="12">
                  <c:v>-14037.333333333023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6-4FF0-9893-EC128787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LaCira!$B$4:$B$20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2030.0680272108843</c:v>
                      </c:pt>
                      <c:pt idx="1">
                        <c:v>2031.0204081632653</c:v>
                      </c:pt>
                      <c:pt idx="2">
                        <c:v>2035.0340136054422</c:v>
                      </c:pt>
                      <c:pt idx="3">
                        <c:v>2039.9319727891157</c:v>
                      </c:pt>
                      <c:pt idx="4">
                        <c:v>2041.9047619047619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LaCira!$C$4:$C$20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4200</c:v>
                      </c:pt>
                      <c:pt idx="1">
                        <c:v>3266.6666666666642</c:v>
                      </c:pt>
                      <c:pt idx="2">
                        <c:v>2146.6666666666642</c:v>
                      </c:pt>
                      <c:pt idx="3">
                        <c:v>1213.3333333333358</c:v>
                      </c:pt>
                      <c:pt idx="4">
                        <c:v>1120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A6-4FF0-9893-EC128787B0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LaCira!$J$21:$K$21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LaCira!$J$26:$J$38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LaCira!$K$26:$K$38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18555.090246442473</c:v>
                      </c:pt>
                      <c:pt idx="1">
                        <c:v>15620.184137452394</c:v>
                      </c:pt>
                      <c:pt idx="2">
                        <c:v>13663.580064792419</c:v>
                      </c:pt>
                      <c:pt idx="3">
                        <c:v>11706.975992132444</c:v>
                      </c:pt>
                      <c:pt idx="4">
                        <c:v>8772.069883142598</c:v>
                      </c:pt>
                      <c:pt idx="5">
                        <c:v>5837.163774152752</c:v>
                      </c:pt>
                      <c:pt idx="6">
                        <c:v>3880.5597014927771</c:v>
                      </c:pt>
                      <c:pt idx="7">
                        <c:v>1923.9556288328022</c:v>
                      </c:pt>
                      <c:pt idx="8">
                        <c:v>-1010.9504801570438</c:v>
                      </c:pt>
                      <c:pt idx="9">
                        <c:v>-3945.8565891471226</c:v>
                      </c:pt>
                      <c:pt idx="10">
                        <c:v>-5902.4606618070975</c:v>
                      </c:pt>
                      <c:pt idx="11">
                        <c:v>-7859.0647344670724</c:v>
                      </c:pt>
                      <c:pt idx="12">
                        <c:v>-10793.970843456918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A6-4FF0-9893-EC128787B05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LaCira!$H$1</c:f>
          <c:strCache>
            <c:ptCount val="1"/>
            <c:pt idx="0">
              <c:v>LaCira_.csv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LaCira!$H$6:$H$18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LaCira!$I$6:$I$18</c:f>
              <c:numCache>
                <c:formatCode>0</c:formatCode>
                <c:ptCount val="13"/>
                <c:pt idx="0">
                  <c:v>25106.666666666664</c:v>
                </c:pt>
                <c:pt idx="2">
                  <c:v>11573.333333333336</c:v>
                </c:pt>
                <c:pt idx="4">
                  <c:v>4200</c:v>
                </c:pt>
                <c:pt idx="6">
                  <c:v>2146.6666666666642</c:v>
                </c:pt>
                <c:pt idx="8" formatCode="General">
                  <c:v>1213.3333333333358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043-4E79-B930-A894AE7CE0A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LaCira!$B$2:$B$19</c:f>
              <c:numCache>
                <c:formatCode>General</c:formatCode>
                <c:ptCount val="18"/>
                <c:pt idx="0">
                  <c:v>2020.0680272108843</c:v>
                </c:pt>
                <c:pt idx="1">
                  <c:v>2025.0340136054422</c:v>
                </c:pt>
                <c:pt idx="2">
                  <c:v>2030.0680272108843</c:v>
                </c:pt>
                <c:pt idx="3">
                  <c:v>2031.0204081632653</c:v>
                </c:pt>
                <c:pt idx="4">
                  <c:v>2035.0340136054422</c:v>
                </c:pt>
                <c:pt idx="5">
                  <c:v>2039.9319727891157</c:v>
                </c:pt>
                <c:pt idx="6">
                  <c:v>2041.9047619047619</c:v>
                </c:pt>
              </c:numCache>
            </c:numRef>
          </c:xVal>
          <c:yVal>
            <c:numRef>
              <c:f>LaCira!$C$2:$C$19</c:f>
              <c:numCache>
                <c:formatCode>General</c:formatCode>
                <c:ptCount val="18"/>
                <c:pt idx="0">
                  <c:v>25106.666666666664</c:v>
                </c:pt>
                <c:pt idx="1">
                  <c:v>11573.333333333336</c:v>
                </c:pt>
                <c:pt idx="2">
                  <c:v>4200</c:v>
                </c:pt>
                <c:pt idx="3">
                  <c:v>3266.6666666666642</c:v>
                </c:pt>
                <c:pt idx="4">
                  <c:v>2146.6666666666642</c:v>
                </c:pt>
                <c:pt idx="5">
                  <c:v>1213.3333333333358</c:v>
                </c:pt>
                <c:pt idx="6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3-4E79-B930-A894AE7C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LaCira!$G$26:$G$38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LaCira!$H$26:$H$38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20290.666666666977</c:v>
                      </c:pt>
                      <c:pt idx="1">
                        <c:v>16857.866666666698</c:v>
                      </c:pt>
                      <c:pt idx="2">
                        <c:v>14569.333333333489</c:v>
                      </c:pt>
                      <c:pt idx="3">
                        <c:v>12280.800000000279</c:v>
                      </c:pt>
                      <c:pt idx="4">
                        <c:v>8848</c:v>
                      </c:pt>
                      <c:pt idx="5">
                        <c:v>5415.2000000001863</c:v>
                      </c:pt>
                      <c:pt idx="6">
                        <c:v>3126.6666666669771</c:v>
                      </c:pt>
                      <c:pt idx="7">
                        <c:v>838.13333333330229</c:v>
                      </c:pt>
                      <c:pt idx="8">
                        <c:v>-2594.6666666665114</c:v>
                      </c:pt>
                      <c:pt idx="9">
                        <c:v>-6027.4666666663252</c:v>
                      </c:pt>
                      <c:pt idx="10">
                        <c:v>-8316</c:v>
                      </c:pt>
                      <c:pt idx="11">
                        <c:v>-10604.533333333209</c:v>
                      </c:pt>
                      <c:pt idx="12">
                        <c:v>-14037.333333333023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043-4E79-B930-A894AE7CE0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LaCira!$J$21:$K$21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LaCira!$J$26:$J$38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LaCira!$K$26:$K$38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18555.090246442473</c:v>
                      </c:pt>
                      <c:pt idx="1">
                        <c:v>15620.184137452394</c:v>
                      </c:pt>
                      <c:pt idx="2">
                        <c:v>13663.580064792419</c:v>
                      </c:pt>
                      <c:pt idx="3">
                        <c:v>11706.975992132444</c:v>
                      </c:pt>
                      <c:pt idx="4">
                        <c:v>8772.069883142598</c:v>
                      </c:pt>
                      <c:pt idx="5">
                        <c:v>5837.163774152752</c:v>
                      </c:pt>
                      <c:pt idx="6">
                        <c:v>3880.5597014927771</c:v>
                      </c:pt>
                      <c:pt idx="7">
                        <c:v>1923.9556288328022</c:v>
                      </c:pt>
                      <c:pt idx="8">
                        <c:v>-1010.9504801570438</c:v>
                      </c:pt>
                      <c:pt idx="9">
                        <c:v>-3945.8565891471226</c:v>
                      </c:pt>
                      <c:pt idx="10">
                        <c:v>-5902.4606618070975</c:v>
                      </c:pt>
                      <c:pt idx="11">
                        <c:v>-7859.0647344670724</c:v>
                      </c:pt>
                      <c:pt idx="12">
                        <c:v>-10793.970843456918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43-4E79-B930-A894AE7CE0A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Infantas!$H$1</c:f>
          <c:strCache>
            <c:ptCount val="1"/>
            <c:pt idx="0">
              <c:v>Infantas_.csv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Infantas!$B$2:$B$18</c:f>
              <c:numCache>
                <c:formatCode>General</c:formatCode>
                <c:ptCount val="17"/>
                <c:pt idx="0">
                  <c:v>2020.0183738073627</c:v>
                </c:pt>
                <c:pt idx="1">
                  <c:v>2025.0322095056779</c:v>
                </c:pt>
                <c:pt idx="2">
                  <c:v>2029.8884289287846</c:v>
                </c:pt>
                <c:pt idx="3">
                  <c:v>2034.9441037788058</c:v>
                </c:pt>
                <c:pt idx="4">
                  <c:v>2039.9273902552407</c:v>
                </c:pt>
                <c:pt idx="5">
                  <c:v>2042.7350408429811</c:v>
                </c:pt>
              </c:numCache>
            </c:numRef>
          </c:xVal>
          <c:yVal>
            <c:numRef>
              <c:f>Infantas!$C$2:$C$18</c:f>
              <c:numCache>
                <c:formatCode>General</c:formatCode>
                <c:ptCount val="17"/>
                <c:pt idx="0">
                  <c:v>10378.588980143002</c:v>
                </c:pt>
                <c:pt idx="1">
                  <c:v>4118.367166227612</c:v>
                </c:pt>
                <c:pt idx="2">
                  <c:v>1302.5922564363664</c:v>
                </c:pt>
                <c:pt idx="3">
                  <c:v>695.4596772408313</c:v>
                </c:pt>
                <c:pt idx="4">
                  <c:v>529.80762845062418</c:v>
                </c:pt>
                <c:pt idx="5">
                  <c:v>403.51537422796901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4-4E4C-8DD5-35B8ACCCB04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Infantas!$G$26:$G$38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Infantas!$H$26:$H$38</c:f>
              <c:numCache>
                <c:formatCode>0</c:formatCode>
                <c:ptCount val="13"/>
                <c:pt idx="0">
                  <c:v>8029.0571801739279</c:v>
                </c:pt>
                <c:pt idx="1">
                  <c:v>6641.8289686316857</c:v>
                </c:pt>
                <c:pt idx="2">
                  <c:v>5717.0101609367412</c:v>
                </c:pt>
                <c:pt idx="3">
                  <c:v>4792.191353241913</c:v>
                </c:pt>
                <c:pt idx="4">
                  <c:v>3404.9631416996708</c:v>
                </c:pt>
                <c:pt idx="5">
                  <c:v>2017.7349301573122</c:v>
                </c:pt>
                <c:pt idx="6">
                  <c:v>1092.9161224624841</c:v>
                </c:pt>
                <c:pt idx="7">
                  <c:v>168.09731476765592</c:v>
                </c:pt>
                <c:pt idx="8">
                  <c:v>-1219.1308967747027</c:v>
                </c:pt>
                <c:pt idx="9">
                  <c:v>-2606.3591083169449</c:v>
                </c:pt>
                <c:pt idx="10">
                  <c:v>-3531.1779160118895</c:v>
                </c:pt>
                <c:pt idx="11">
                  <c:v>-4455.9967237067176</c:v>
                </c:pt>
                <c:pt idx="12">
                  <c:v>-5843.2249352489598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4-4E4C-8DD5-35B8ACCCB04C}"/>
            </c:ext>
          </c:extLst>
        </c:ser>
        <c:ser>
          <c:idx val="3"/>
          <c:order val="3"/>
          <c:tx>
            <c:strRef>
              <c:f>Infantas!$J$21:$K$21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Infantas!$J$26:$J$38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Infantas!$K$26:$K$38</c:f>
              <c:numCache>
                <c:formatCode>General</c:formatCode>
                <c:ptCount val="13"/>
                <c:pt idx="0">
                  <c:v>7535.9068689120468</c:v>
                </c:pt>
                <c:pt idx="1">
                  <c:v>6386.8173147914931</c:v>
                </c:pt>
                <c:pt idx="2">
                  <c:v>5620.7576120443409</c:v>
                </c:pt>
                <c:pt idx="3">
                  <c:v>4854.6979092973052</c:v>
                </c:pt>
                <c:pt idx="4">
                  <c:v>3705.6083551767515</c:v>
                </c:pt>
                <c:pt idx="5">
                  <c:v>2556.5188010560814</c:v>
                </c:pt>
                <c:pt idx="6">
                  <c:v>1790.4590983090457</c:v>
                </c:pt>
                <c:pt idx="7">
                  <c:v>1024.3993955620099</c:v>
                </c:pt>
                <c:pt idx="8">
                  <c:v>-124.69015855866019</c:v>
                </c:pt>
                <c:pt idx="9">
                  <c:v>-1273.7797126792138</c:v>
                </c:pt>
                <c:pt idx="10">
                  <c:v>-2039.839415426366</c:v>
                </c:pt>
                <c:pt idx="11">
                  <c:v>-2805.8991181734018</c:v>
                </c:pt>
                <c:pt idx="12">
                  <c:v>-3954.9886722939555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4-4E4C-8DD5-35B8ACCC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Infantas!$H$6:$H$18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Infantas!$I$6:$I$18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10378.588980143002</c:v>
                      </c:pt>
                      <c:pt idx="2">
                        <c:v>4118.367166227612</c:v>
                      </c:pt>
                      <c:pt idx="4">
                        <c:v>1302.5922564363664</c:v>
                      </c:pt>
                      <c:pt idx="6">
                        <c:v>695.4596772408313</c:v>
                      </c:pt>
                      <c:pt idx="8" formatCode="General">
                        <c:v>529.80762845062418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0E4-4E4C-8DD5-35B8ACCCB04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Infantas!$H$1</c:f>
          <c:strCache>
            <c:ptCount val="1"/>
            <c:pt idx="0">
              <c:v>Infantas_.csv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Infantas!$H$6:$H$18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Infantas!$I$6:$I$18</c:f>
              <c:numCache>
                <c:formatCode>0</c:formatCode>
                <c:ptCount val="13"/>
                <c:pt idx="0">
                  <c:v>10378.588980143002</c:v>
                </c:pt>
                <c:pt idx="2">
                  <c:v>4118.367166227612</c:v>
                </c:pt>
                <c:pt idx="4">
                  <c:v>1302.5922564363664</c:v>
                </c:pt>
                <c:pt idx="6">
                  <c:v>695.4596772408313</c:v>
                </c:pt>
                <c:pt idx="8" formatCode="General">
                  <c:v>529.80762845062418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A-466F-AA39-010DDC38384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Infantas!$G$26:$G$38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Infantas!$H$26:$H$38</c:f>
              <c:numCache>
                <c:formatCode>0</c:formatCode>
                <c:ptCount val="13"/>
                <c:pt idx="0">
                  <c:v>8029.0571801739279</c:v>
                </c:pt>
                <c:pt idx="1">
                  <c:v>6641.8289686316857</c:v>
                </c:pt>
                <c:pt idx="2">
                  <c:v>5717.0101609367412</c:v>
                </c:pt>
                <c:pt idx="3">
                  <c:v>4792.191353241913</c:v>
                </c:pt>
                <c:pt idx="4">
                  <c:v>3404.9631416996708</c:v>
                </c:pt>
                <c:pt idx="5">
                  <c:v>2017.7349301573122</c:v>
                </c:pt>
                <c:pt idx="6">
                  <c:v>1092.9161224624841</c:v>
                </c:pt>
                <c:pt idx="7">
                  <c:v>168.09731476765592</c:v>
                </c:pt>
                <c:pt idx="8">
                  <c:v>-1219.1308967747027</c:v>
                </c:pt>
                <c:pt idx="9">
                  <c:v>-2606.3591083169449</c:v>
                </c:pt>
                <c:pt idx="10">
                  <c:v>-3531.1779160118895</c:v>
                </c:pt>
                <c:pt idx="11">
                  <c:v>-4455.9967237067176</c:v>
                </c:pt>
                <c:pt idx="12">
                  <c:v>-5843.2249352489598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A-466F-AA39-010DDC38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Infantas!$B$4:$B$20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2029.8884289287846</c:v>
                      </c:pt>
                      <c:pt idx="1">
                        <c:v>2034.9441037788058</c:v>
                      </c:pt>
                      <c:pt idx="2">
                        <c:v>2039.9273902552407</c:v>
                      </c:pt>
                      <c:pt idx="3">
                        <c:v>2042.7350408429811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Infantas!$C$4:$C$20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1302.5922564363664</c:v>
                      </c:pt>
                      <c:pt idx="1">
                        <c:v>695.4596772408313</c:v>
                      </c:pt>
                      <c:pt idx="2">
                        <c:v>529.80762845062418</c:v>
                      </c:pt>
                      <c:pt idx="3">
                        <c:v>403.51537422796901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B1A-466F-AA39-010DDC3838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Infantas!$J$21:$K$21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Infantas!$J$26:$J$38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Infantas!$K$26:$K$38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7535.9068689120468</c:v>
                      </c:pt>
                      <c:pt idx="1">
                        <c:v>6386.8173147914931</c:v>
                      </c:pt>
                      <c:pt idx="2">
                        <c:v>5620.7576120443409</c:v>
                      </c:pt>
                      <c:pt idx="3">
                        <c:v>4854.6979092973052</c:v>
                      </c:pt>
                      <c:pt idx="4">
                        <c:v>3705.6083551767515</c:v>
                      </c:pt>
                      <c:pt idx="5">
                        <c:v>2556.5188010560814</c:v>
                      </c:pt>
                      <c:pt idx="6">
                        <c:v>1790.4590983090457</c:v>
                      </c:pt>
                      <c:pt idx="7">
                        <c:v>1024.3993955620099</c:v>
                      </c:pt>
                      <c:pt idx="8">
                        <c:v>-124.69015855866019</c:v>
                      </c:pt>
                      <c:pt idx="9">
                        <c:v>-1273.7797126792138</c:v>
                      </c:pt>
                      <c:pt idx="10">
                        <c:v>-2039.839415426366</c:v>
                      </c:pt>
                      <c:pt idx="11">
                        <c:v>-2805.8991181734018</c:v>
                      </c:pt>
                      <c:pt idx="12">
                        <c:v>-3954.9886722939555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1A-466F-AA39-010DDC38384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Teca!$H$1</c:f>
          <c:strCache>
            <c:ptCount val="1"/>
            <c:pt idx="0">
              <c:v>Teca_.csv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Teca!$H$6:$H$18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Teca!$I$6:$I$18</c:f>
              <c:numCache>
                <c:formatCode>0</c:formatCode>
                <c:ptCount val="13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5">
                  <c:v>733.31229094248101</c:v>
                </c:pt>
                <c:pt idx="6">
                  <c:v>436.58588574801706</c:v>
                </c:pt>
                <c:pt idx="8">
                  <c:v>268.17160752935069</c:v>
                </c:pt>
                <c:pt idx="10" formatCode="General">
                  <c:v>185.1265822784826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32D-46D8-95E3-5EAE4C7FD2B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Teca!$B$2:$B$19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2032.3704663212436</c:v>
                </c:pt>
                <c:pt idx="4">
                  <c:v>2036.4507772020727</c:v>
                </c:pt>
                <c:pt idx="5">
                  <c:v>2040.7901554404145</c:v>
                </c:pt>
                <c:pt idx="6">
                  <c:v>2045</c:v>
                </c:pt>
                <c:pt idx="7">
                  <c:v>2046.6839378238342</c:v>
                </c:pt>
              </c:numCache>
            </c:numRef>
          </c:xVal>
          <c:yVal>
            <c:numRef>
              <c:f>Teca!$C$2:$C$19</c:f>
              <c:numCache>
                <c:formatCode>General</c:formatCode>
                <c:ptCount val="18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3">
                  <c:v>733.31229094248101</c:v>
                </c:pt>
                <c:pt idx="4">
                  <c:v>436.58588574801706</c:v>
                </c:pt>
                <c:pt idx="5">
                  <c:v>268.17160752935069</c:v>
                </c:pt>
                <c:pt idx="6">
                  <c:v>185.1265822784826</c:v>
                </c:pt>
                <c:pt idx="7">
                  <c:v>129.12376205155124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D-46D8-95E3-5EAE4C7F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Teca!$G$26:$G$38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Teca!$H$26:$H$38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1493.6552899376111</c:v>
                      </c:pt>
                      <c:pt idx="1">
                        <c:v>1319.8699844136281</c:v>
                      </c:pt>
                      <c:pt idx="2">
                        <c:v>1204.0131140643207</c:v>
                      </c:pt>
                      <c:pt idx="3">
                        <c:v>1088.1562437149987</c:v>
                      </c:pt>
                      <c:pt idx="4">
                        <c:v>914.37093819101574</c:v>
                      </c:pt>
                      <c:pt idx="5">
                        <c:v>740.58563266703277</c:v>
                      </c:pt>
                      <c:pt idx="6">
                        <c:v>624.72876231772534</c:v>
                      </c:pt>
                      <c:pt idx="7">
                        <c:v>508.87189196840336</c:v>
                      </c:pt>
                      <c:pt idx="8">
                        <c:v>335.08658644442039</c:v>
                      </c:pt>
                      <c:pt idx="9">
                        <c:v>161.30128092043742</c:v>
                      </c:pt>
                      <c:pt idx="10">
                        <c:v>45.444410571129993</c:v>
                      </c:pt>
                      <c:pt idx="11">
                        <c:v>-70.412459778191987</c:v>
                      </c:pt>
                      <c:pt idx="12">
                        <c:v>-244.19776530217496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32D-46D8-95E3-5EAE4C7FD2B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Teca!$J$21:$K$21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1478.7009024421277</c:v>
                      </c:pt>
                      <c:pt idx="1">
                        <c:v>1315.7360445193335</c:v>
                      </c:pt>
                      <c:pt idx="2">
                        <c:v>1207.0928059041471</c:v>
                      </c:pt>
                      <c:pt idx="3">
                        <c:v>1098.4495672889607</c:v>
                      </c:pt>
                      <c:pt idx="4">
                        <c:v>935.4847093661665</c:v>
                      </c:pt>
                      <c:pt idx="5">
                        <c:v>772.51985144337232</c:v>
                      </c:pt>
                      <c:pt idx="6">
                        <c:v>663.8766128281859</c:v>
                      </c:pt>
                      <c:pt idx="7">
                        <c:v>555.23337421298493</c:v>
                      </c:pt>
                      <c:pt idx="8">
                        <c:v>392.2685162902053</c:v>
                      </c:pt>
                      <c:pt idx="9">
                        <c:v>229.30365836741112</c:v>
                      </c:pt>
                      <c:pt idx="10">
                        <c:v>120.6604197522247</c:v>
                      </c:pt>
                      <c:pt idx="11">
                        <c:v>12.017181137023726</c:v>
                      </c:pt>
                      <c:pt idx="12">
                        <c:v>-150.9476767857559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2D-46D8-95E3-5EAE4C7FD2B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Infantas!$H$1</c:f>
          <c:strCache>
            <c:ptCount val="1"/>
            <c:pt idx="0">
              <c:v>Infantas_.csv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Infantas!$H$6:$H$18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Infantas!$I$6:$I$18</c:f>
              <c:numCache>
                <c:formatCode>0</c:formatCode>
                <c:ptCount val="13"/>
                <c:pt idx="0">
                  <c:v>10378.588980143002</c:v>
                </c:pt>
                <c:pt idx="2">
                  <c:v>4118.367166227612</c:v>
                </c:pt>
                <c:pt idx="4">
                  <c:v>1302.5922564363664</c:v>
                </c:pt>
                <c:pt idx="6">
                  <c:v>695.4596772408313</c:v>
                </c:pt>
                <c:pt idx="8" formatCode="General">
                  <c:v>529.80762845062418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450-4A9E-8E54-0A1BA0B9E19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Infantas!$B$2:$B$19</c:f>
              <c:numCache>
                <c:formatCode>General</c:formatCode>
                <c:ptCount val="18"/>
                <c:pt idx="0">
                  <c:v>2020.0183738073627</c:v>
                </c:pt>
                <c:pt idx="1">
                  <c:v>2025.0322095056779</c:v>
                </c:pt>
                <c:pt idx="2">
                  <c:v>2029.8884289287846</c:v>
                </c:pt>
                <c:pt idx="3">
                  <c:v>2034.9441037788058</c:v>
                </c:pt>
                <c:pt idx="4">
                  <c:v>2039.9273902552407</c:v>
                </c:pt>
                <c:pt idx="5">
                  <c:v>2042.7350408429811</c:v>
                </c:pt>
              </c:numCache>
            </c:numRef>
          </c:xVal>
          <c:yVal>
            <c:numRef>
              <c:f>Infantas!$C$2:$C$19</c:f>
              <c:numCache>
                <c:formatCode>General</c:formatCode>
                <c:ptCount val="18"/>
                <c:pt idx="0">
                  <c:v>10378.588980143002</c:v>
                </c:pt>
                <c:pt idx="1">
                  <c:v>4118.367166227612</c:v>
                </c:pt>
                <c:pt idx="2">
                  <c:v>1302.5922564363664</c:v>
                </c:pt>
                <c:pt idx="3">
                  <c:v>695.4596772408313</c:v>
                </c:pt>
                <c:pt idx="4">
                  <c:v>529.80762845062418</c:v>
                </c:pt>
                <c:pt idx="5">
                  <c:v>403.51537422796901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0-4A9E-8E54-0A1BA0B9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Infantas!$G$26:$G$38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Infantas!$H$26:$H$38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8029.0571801739279</c:v>
                      </c:pt>
                      <c:pt idx="1">
                        <c:v>6641.8289686316857</c:v>
                      </c:pt>
                      <c:pt idx="2">
                        <c:v>5717.0101609367412</c:v>
                      </c:pt>
                      <c:pt idx="3">
                        <c:v>4792.191353241913</c:v>
                      </c:pt>
                      <c:pt idx="4">
                        <c:v>3404.9631416996708</c:v>
                      </c:pt>
                      <c:pt idx="5">
                        <c:v>2017.7349301573122</c:v>
                      </c:pt>
                      <c:pt idx="6">
                        <c:v>1092.9161224624841</c:v>
                      </c:pt>
                      <c:pt idx="7">
                        <c:v>168.09731476765592</c:v>
                      </c:pt>
                      <c:pt idx="8">
                        <c:v>-1219.1308967747027</c:v>
                      </c:pt>
                      <c:pt idx="9">
                        <c:v>-2606.3591083169449</c:v>
                      </c:pt>
                      <c:pt idx="10">
                        <c:v>-3531.1779160118895</c:v>
                      </c:pt>
                      <c:pt idx="11">
                        <c:v>-4455.9967237067176</c:v>
                      </c:pt>
                      <c:pt idx="12">
                        <c:v>-5843.2249352489598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450-4A9E-8E54-0A1BA0B9E1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Infantas!$J$21:$K$21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Infantas!$J$26:$J$38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Infantas!$K$26:$K$38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7535.9068689120468</c:v>
                      </c:pt>
                      <c:pt idx="1">
                        <c:v>6386.8173147914931</c:v>
                      </c:pt>
                      <c:pt idx="2">
                        <c:v>5620.7576120443409</c:v>
                      </c:pt>
                      <c:pt idx="3">
                        <c:v>4854.6979092973052</c:v>
                      </c:pt>
                      <c:pt idx="4">
                        <c:v>3705.6083551767515</c:v>
                      </c:pt>
                      <c:pt idx="5">
                        <c:v>2556.5188010560814</c:v>
                      </c:pt>
                      <c:pt idx="6">
                        <c:v>1790.4590983090457</c:v>
                      </c:pt>
                      <c:pt idx="7">
                        <c:v>1024.3993955620099</c:v>
                      </c:pt>
                      <c:pt idx="8">
                        <c:v>-124.69015855866019</c:v>
                      </c:pt>
                      <c:pt idx="9">
                        <c:v>-1273.7797126792138</c:v>
                      </c:pt>
                      <c:pt idx="10">
                        <c:v>-2039.839415426366</c:v>
                      </c:pt>
                      <c:pt idx="11">
                        <c:v>-2805.8991181734018</c:v>
                      </c:pt>
                      <c:pt idx="12">
                        <c:v>-3954.9886722939555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50-4A9E-8E54-0A1BA0B9E19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Gibraltar!$H$1</c:f>
          <c:strCache>
            <c:ptCount val="1"/>
            <c:pt idx="0">
              <c:v>Gibraltar_.csv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Gibraltar!$B$2:$B$18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2022.0193852118528</c:v>
                </c:pt>
                <c:pt idx="2">
                  <c:v>2023.9674605372472</c:v>
                </c:pt>
                <c:pt idx="3">
                  <c:v>2025.9624757684853</c:v>
                </c:pt>
                <c:pt idx="4">
                  <c:v>2027.9595679867073</c:v>
                </c:pt>
              </c:numCache>
            </c:numRef>
          </c:xVal>
          <c:yVal>
            <c:numRef>
              <c:f>Gibraltar!$C$2:$C$18</c:f>
              <c:numCache>
                <c:formatCode>General</c:formatCode>
                <c:ptCount val="17"/>
                <c:pt idx="0">
                  <c:v>5461.7834394904457</c:v>
                </c:pt>
                <c:pt idx="1">
                  <c:v>3098.7261146496821</c:v>
                </c:pt>
                <c:pt idx="2">
                  <c:v>1738.8535031847141</c:v>
                </c:pt>
                <c:pt idx="3">
                  <c:v>936.30573248407654</c:v>
                </c:pt>
                <c:pt idx="4">
                  <c:v>468.15286624203873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5-4877-9990-26891A38977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Gibraltar!$G$26:$G$38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Gibraltar!$H$26:$H$38</c:f>
              <c:numCache>
                <c:formatCode>0</c:formatCode>
                <c:ptCount val="13"/>
                <c:pt idx="0">
                  <c:v>4827.9957140304614</c:v>
                </c:pt>
                <c:pt idx="1">
                  <c:v>2686.6182510862127</c:v>
                </c:pt>
                <c:pt idx="2">
                  <c:v>1259.0332757900469</c:v>
                </c:pt>
                <c:pt idx="3">
                  <c:v>-168.55169950611889</c:v>
                </c:pt>
                <c:pt idx="4">
                  <c:v>-2309.9291624503676</c:v>
                </c:pt>
                <c:pt idx="5">
                  <c:v>-4451.3066253946163</c:v>
                </c:pt>
                <c:pt idx="6">
                  <c:v>-5878.8916006905492</c:v>
                </c:pt>
                <c:pt idx="7">
                  <c:v>-7306.476575986715</c:v>
                </c:pt>
                <c:pt idx="8">
                  <c:v>-9447.8540389309637</c:v>
                </c:pt>
                <c:pt idx="9">
                  <c:v>-11589.231501875212</c:v>
                </c:pt>
                <c:pt idx="10">
                  <c:v>-13016.816477171378</c:v>
                </c:pt>
                <c:pt idx="11">
                  <c:v>-14444.401452467544</c:v>
                </c:pt>
                <c:pt idx="12">
                  <c:v>-16585.778915411793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5-4877-9990-26891A38977D}"/>
            </c:ext>
          </c:extLst>
        </c:ser>
        <c:ser>
          <c:idx val="3"/>
          <c:order val="3"/>
          <c:tx>
            <c:strRef>
              <c:f>Gibraltar!$J$21:$K$21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Gibraltar!$J$26:$J$38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Gibraltar!$K$26:$K$38</c:f>
              <c:numCache>
                <c:formatCode>General</c:formatCode>
                <c:ptCount val="13"/>
                <c:pt idx="0">
                  <c:v>4776.8266430904623</c:v>
                </c:pt>
                <c:pt idx="1">
                  <c:v>2941.4186626339797</c:v>
                </c:pt>
                <c:pt idx="2">
                  <c:v>1717.8133423298132</c:v>
                </c:pt>
                <c:pt idx="3">
                  <c:v>494.20802202541381</c:v>
                </c:pt>
                <c:pt idx="4">
                  <c:v>-1341.199958430836</c:v>
                </c:pt>
                <c:pt idx="5">
                  <c:v>-3176.6079388873186</c:v>
                </c:pt>
                <c:pt idx="6">
                  <c:v>-4400.2132591914851</c:v>
                </c:pt>
                <c:pt idx="7">
                  <c:v>-5623.8185794958845</c:v>
                </c:pt>
                <c:pt idx="8">
                  <c:v>-7459.2265599521343</c:v>
                </c:pt>
                <c:pt idx="9">
                  <c:v>-9294.6345404086169</c:v>
                </c:pt>
                <c:pt idx="10">
                  <c:v>-10518.239860712783</c:v>
                </c:pt>
                <c:pt idx="11">
                  <c:v>-11741.845181017183</c:v>
                </c:pt>
                <c:pt idx="12">
                  <c:v>-13577.253161473433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5-4877-9990-26891A38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Gibraltar!$H$6:$H$18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Gibraltar!$I$6:$I$18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5461.7834394904457</c:v>
                      </c:pt>
                      <c:pt idx="1">
                        <c:v>1738.8535031847141</c:v>
                      </c:pt>
                      <c:pt idx="2">
                        <c:v>936.30573248407654</c:v>
                      </c:pt>
                      <c:pt idx="3">
                        <c:v>468.15286624203873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485-4877-9990-26891A38977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Gibraltar!$H$1</c:f>
          <c:strCache>
            <c:ptCount val="1"/>
            <c:pt idx="0">
              <c:v>Gibraltar_.csv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Gibraltar!$H$6:$H$18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Gibraltar!$I$6:$I$18</c:f>
              <c:numCache>
                <c:formatCode>0</c:formatCode>
                <c:ptCount val="13"/>
                <c:pt idx="0">
                  <c:v>5461.7834394904457</c:v>
                </c:pt>
                <c:pt idx="1">
                  <c:v>1738.8535031847141</c:v>
                </c:pt>
                <c:pt idx="2">
                  <c:v>936.30573248407654</c:v>
                </c:pt>
                <c:pt idx="3">
                  <c:v>468.15286624203873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9-4EB1-BE0B-6C13922A4D4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Gibraltar!$G$26:$G$38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Gibraltar!$H$26:$H$38</c:f>
              <c:numCache>
                <c:formatCode>0</c:formatCode>
                <c:ptCount val="13"/>
                <c:pt idx="0">
                  <c:v>4827.9957140304614</c:v>
                </c:pt>
                <c:pt idx="1">
                  <c:v>2686.6182510862127</c:v>
                </c:pt>
                <c:pt idx="2">
                  <c:v>1259.0332757900469</c:v>
                </c:pt>
                <c:pt idx="3">
                  <c:v>-168.55169950611889</c:v>
                </c:pt>
                <c:pt idx="4">
                  <c:v>-2309.9291624503676</c:v>
                </c:pt>
                <c:pt idx="5">
                  <c:v>-4451.3066253946163</c:v>
                </c:pt>
                <c:pt idx="6">
                  <c:v>-5878.8916006905492</c:v>
                </c:pt>
                <c:pt idx="7">
                  <c:v>-7306.476575986715</c:v>
                </c:pt>
                <c:pt idx="8">
                  <c:v>-9447.8540389309637</c:v>
                </c:pt>
                <c:pt idx="9">
                  <c:v>-11589.231501875212</c:v>
                </c:pt>
                <c:pt idx="10">
                  <c:v>-13016.816477171378</c:v>
                </c:pt>
                <c:pt idx="11">
                  <c:v>-14444.401452467544</c:v>
                </c:pt>
                <c:pt idx="12">
                  <c:v>-16585.778915411793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9-4EB1-BE0B-6C13922A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Gibraltar!$B$4:$B$20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2023.9674605372472</c:v>
                      </c:pt>
                      <c:pt idx="1">
                        <c:v>2025.9624757684853</c:v>
                      </c:pt>
                      <c:pt idx="2">
                        <c:v>2027.9595679867073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Gibraltar!$C$4:$C$20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1738.8535031847141</c:v>
                      </c:pt>
                      <c:pt idx="1">
                        <c:v>936.30573248407654</c:v>
                      </c:pt>
                      <c:pt idx="2">
                        <c:v>468.15286624203873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B89-4EB1-BE0B-6C13922A4D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Gibraltar!$J$21:$K$21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Gibraltar!$J$26:$J$38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Gibraltar!$K$26:$K$38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4776.8266430904623</c:v>
                      </c:pt>
                      <c:pt idx="1">
                        <c:v>2941.4186626339797</c:v>
                      </c:pt>
                      <c:pt idx="2">
                        <c:v>1717.8133423298132</c:v>
                      </c:pt>
                      <c:pt idx="3">
                        <c:v>494.20802202541381</c:v>
                      </c:pt>
                      <c:pt idx="4">
                        <c:v>-1341.199958430836</c:v>
                      </c:pt>
                      <c:pt idx="5">
                        <c:v>-3176.6079388873186</c:v>
                      </c:pt>
                      <c:pt idx="6">
                        <c:v>-4400.2132591914851</c:v>
                      </c:pt>
                      <c:pt idx="7">
                        <c:v>-5623.8185794958845</c:v>
                      </c:pt>
                      <c:pt idx="8">
                        <c:v>-7459.2265599521343</c:v>
                      </c:pt>
                      <c:pt idx="9">
                        <c:v>-9294.6345404086169</c:v>
                      </c:pt>
                      <c:pt idx="10">
                        <c:v>-10518.239860712783</c:v>
                      </c:pt>
                      <c:pt idx="11">
                        <c:v>-11741.845181017183</c:v>
                      </c:pt>
                      <c:pt idx="12">
                        <c:v>-13577.253161473433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89-4EB1-BE0B-6C13922A4D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Gibraltar!$H$1</c:f>
          <c:strCache>
            <c:ptCount val="1"/>
            <c:pt idx="0">
              <c:v>Gibraltar_.csv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Gibraltar!$H$6:$H$18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Gibraltar!$I$6:$I$18</c:f>
              <c:numCache>
                <c:formatCode>0</c:formatCode>
                <c:ptCount val="13"/>
                <c:pt idx="0">
                  <c:v>5461.7834394904457</c:v>
                </c:pt>
                <c:pt idx="1">
                  <c:v>1738.8535031847141</c:v>
                </c:pt>
                <c:pt idx="2">
                  <c:v>936.30573248407654</c:v>
                </c:pt>
                <c:pt idx="3">
                  <c:v>468.15286624203873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CB4-4DFC-A10B-BB9F075C344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Gibraltar!$B$2:$B$19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2022.0193852118528</c:v>
                </c:pt>
                <c:pt idx="2">
                  <c:v>2023.9674605372472</c:v>
                </c:pt>
                <c:pt idx="3">
                  <c:v>2025.9624757684853</c:v>
                </c:pt>
                <c:pt idx="4">
                  <c:v>2027.9595679867073</c:v>
                </c:pt>
              </c:numCache>
            </c:numRef>
          </c:xVal>
          <c:yVal>
            <c:numRef>
              <c:f>Gibraltar!$C$2:$C$19</c:f>
              <c:numCache>
                <c:formatCode>General</c:formatCode>
                <c:ptCount val="18"/>
                <c:pt idx="0">
                  <c:v>5461.7834394904457</c:v>
                </c:pt>
                <c:pt idx="1">
                  <c:v>3098.7261146496821</c:v>
                </c:pt>
                <c:pt idx="2">
                  <c:v>1738.8535031847141</c:v>
                </c:pt>
                <c:pt idx="3">
                  <c:v>936.30573248407654</c:v>
                </c:pt>
                <c:pt idx="4">
                  <c:v>468.15286624203873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4-4DFC-A10B-BB9F075C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Gibraltar!$G$26:$G$38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Gibraltar!$H$26:$H$38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4827.9957140304614</c:v>
                      </c:pt>
                      <c:pt idx="1">
                        <c:v>2686.6182510862127</c:v>
                      </c:pt>
                      <c:pt idx="2">
                        <c:v>1259.0332757900469</c:v>
                      </c:pt>
                      <c:pt idx="3">
                        <c:v>-168.55169950611889</c:v>
                      </c:pt>
                      <c:pt idx="4">
                        <c:v>-2309.9291624503676</c:v>
                      </c:pt>
                      <c:pt idx="5">
                        <c:v>-4451.3066253946163</c:v>
                      </c:pt>
                      <c:pt idx="6">
                        <c:v>-5878.8916006905492</c:v>
                      </c:pt>
                      <c:pt idx="7">
                        <c:v>-7306.476575986715</c:v>
                      </c:pt>
                      <c:pt idx="8">
                        <c:v>-9447.8540389309637</c:v>
                      </c:pt>
                      <c:pt idx="9">
                        <c:v>-11589.231501875212</c:v>
                      </c:pt>
                      <c:pt idx="10">
                        <c:v>-13016.816477171378</c:v>
                      </c:pt>
                      <c:pt idx="11">
                        <c:v>-14444.401452467544</c:v>
                      </c:pt>
                      <c:pt idx="12">
                        <c:v>-16585.778915411793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B4-4DFC-A10B-BB9F075C34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Gibraltar!$J$21:$K$21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Gibraltar!$J$26:$J$38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Gibraltar!$K$26:$K$38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4776.8266430904623</c:v>
                      </c:pt>
                      <c:pt idx="1">
                        <c:v>2941.4186626339797</c:v>
                      </c:pt>
                      <c:pt idx="2">
                        <c:v>1717.8133423298132</c:v>
                      </c:pt>
                      <c:pt idx="3">
                        <c:v>494.20802202541381</c:v>
                      </c:pt>
                      <c:pt idx="4">
                        <c:v>-1341.199958430836</c:v>
                      </c:pt>
                      <c:pt idx="5">
                        <c:v>-3176.6079388873186</c:v>
                      </c:pt>
                      <c:pt idx="6">
                        <c:v>-4400.2132591914851</c:v>
                      </c:pt>
                      <c:pt idx="7">
                        <c:v>-5623.8185794958845</c:v>
                      </c:pt>
                      <c:pt idx="8">
                        <c:v>-7459.2265599521343</c:v>
                      </c:pt>
                      <c:pt idx="9">
                        <c:v>-9294.6345404086169</c:v>
                      </c:pt>
                      <c:pt idx="10">
                        <c:v>-10518.239860712783</c:v>
                      </c:pt>
                      <c:pt idx="11">
                        <c:v>-11741.845181017183</c:v>
                      </c:pt>
                      <c:pt idx="12">
                        <c:v>-13577.253161473433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B4-4DFC-A10B-BB9F075C34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'Florena Mirador'!$H$1</c:f>
          <c:strCache>
            <c:ptCount val="1"/>
            <c:pt idx="0">
              <c:v>FlorenaMirador_.csv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'Florena Mirador'!$B$2:$B$18</c:f>
              <c:numCache>
                <c:formatCode>General</c:formatCode>
                <c:ptCount val="17"/>
                <c:pt idx="0">
                  <c:v>2020.0963597430407</c:v>
                </c:pt>
                <c:pt idx="1">
                  <c:v>2021.0599571734474</c:v>
                </c:pt>
                <c:pt idx="2">
                  <c:v>2022.0235546038543</c:v>
                </c:pt>
                <c:pt idx="3">
                  <c:v>2025.1070663811563</c:v>
                </c:pt>
                <c:pt idx="4">
                  <c:v>2030.1177730192719</c:v>
                </c:pt>
                <c:pt idx="5">
                  <c:v>2035.0321199143468</c:v>
                </c:pt>
                <c:pt idx="6">
                  <c:v>2040.0428265524624</c:v>
                </c:pt>
                <c:pt idx="7">
                  <c:v>2045.053533190578</c:v>
                </c:pt>
                <c:pt idx="8">
                  <c:v>2050.0642398286936</c:v>
                </c:pt>
                <c:pt idx="9">
                  <c:v>2055.1713062098502</c:v>
                </c:pt>
                <c:pt idx="10">
                  <c:v>2060.0856531049249</c:v>
                </c:pt>
                <c:pt idx="11">
                  <c:v>2065</c:v>
                </c:pt>
                <c:pt idx="12">
                  <c:v>2066.9271948608139</c:v>
                </c:pt>
              </c:numCache>
            </c:numRef>
          </c:xVal>
          <c:yVal>
            <c:numRef>
              <c:f>'Florena Mirador'!$C$2:$C$18</c:f>
              <c:numCache>
                <c:formatCode>General</c:formatCode>
                <c:ptCount val="17"/>
                <c:pt idx="0">
                  <c:v>2515.9744408945689</c:v>
                </c:pt>
                <c:pt idx="1">
                  <c:v>2158.1469648562302</c:v>
                </c:pt>
                <c:pt idx="2">
                  <c:v>2180.5111821086266</c:v>
                </c:pt>
                <c:pt idx="3">
                  <c:v>1744.408945686901</c:v>
                </c:pt>
                <c:pt idx="4">
                  <c:v>1230.031948881789</c:v>
                </c:pt>
                <c:pt idx="5">
                  <c:v>861.02236421725229</c:v>
                </c:pt>
                <c:pt idx="6">
                  <c:v>615.01597444089475</c:v>
                </c:pt>
                <c:pt idx="7">
                  <c:v>447.28434504792313</c:v>
                </c:pt>
                <c:pt idx="8">
                  <c:v>313.09904153354637</c:v>
                </c:pt>
                <c:pt idx="9">
                  <c:v>246.00638977635754</c:v>
                </c:pt>
                <c:pt idx="10">
                  <c:v>167.73162939297117</c:v>
                </c:pt>
                <c:pt idx="11">
                  <c:v>145.36741214057474</c:v>
                </c:pt>
                <c:pt idx="12">
                  <c:v>123.00319488817877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0-4B5F-9CE3-4ED388E2648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'Florena Mirador'!$G$26:$G$38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Mirador'!$H$26:$H$38</c:f>
              <c:numCache>
                <c:formatCode>0</c:formatCode>
                <c:ptCount val="13"/>
                <c:pt idx="0">
                  <c:v>2225.496832187142</c:v>
                </c:pt>
                <c:pt idx="1">
                  <c:v>2006.1460984458681</c:v>
                </c:pt>
                <c:pt idx="2">
                  <c:v>1859.9122759516758</c:v>
                </c:pt>
                <c:pt idx="3">
                  <c:v>1713.6784534575127</c:v>
                </c:pt>
                <c:pt idx="4">
                  <c:v>1494.3277197162388</c:v>
                </c:pt>
                <c:pt idx="5">
                  <c:v>1274.9769859749649</c:v>
                </c:pt>
                <c:pt idx="6">
                  <c:v>1128.7431634807726</c:v>
                </c:pt>
                <c:pt idx="7">
                  <c:v>982.50934098660946</c:v>
                </c:pt>
                <c:pt idx="8">
                  <c:v>763.15860724533559</c:v>
                </c:pt>
                <c:pt idx="9">
                  <c:v>543.80787350406172</c:v>
                </c:pt>
                <c:pt idx="10">
                  <c:v>397.57405100989854</c:v>
                </c:pt>
                <c:pt idx="11">
                  <c:v>251.34022851570626</c:v>
                </c:pt>
                <c:pt idx="12">
                  <c:v>31.989494774432387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0-4B5F-9CE3-4ED388E26488}"/>
            </c:ext>
          </c:extLst>
        </c:ser>
        <c:ser>
          <c:idx val="3"/>
          <c:order val="3"/>
          <c:tx>
            <c:strRef>
              <c:f>'Florena Mirador'!$J$21:$K$21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'Florena Mirador'!$J$26:$J$38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Mirador'!$K$26:$K$38</c:f>
              <c:numCache>
                <c:formatCode>General</c:formatCode>
                <c:ptCount val="13"/>
                <c:pt idx="0">
                  <c:v>1998.2731827079697</c:v>
                </c:pt>
                <c:pt idx="1">
                  <c:v>1854.3555143686972</c:v>
                </c:pt>
                <c:pt idx="2">
                  <c:v>1758.4104021425301</c:v>
                </c:pt>
                <c:pt idx="3">
                  <c:v>1662.4652899163484</c:v>
                </c:pt>
                <c:pt idx="4">
                  <c:v>1518.5476215770759</c:v>
                </c:pt>
                <c:pt idx="5">
                  <c:v>1374.6299532378034</c:v>
                </c:pt>
                <c:pt idx="6">
                  <c:v>1278.6848410116363</c:v>
                </c:pt>
                <c:pt idx="7">
                  <c:v>1182.7397287854546</c:v>
                </c:pt>
                <c:pt idx="8">
                  <c:v>1038.8220604461821</c:v>
                </c:pt>
                <c:pt idx="9">
                  <c:v>894.90439210690965</c:v>
                </c:pt>
                <c:pt idx="10">
                  <c:v>798.95927988074254</c:v>
                </c:pt>
                <c:pt idx="11">
                  <c:v>703.01416765456088</c:v>
                </c:pt>
                <c:pt idx="12">
                  <c:v>559.09649931528838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0-4B5F-9CE3-4ED388E2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'Florena Mirador'!$H$6:$H$18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'Florena Mirador'!$I$6:$I$18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2515.9744408945689</c:v>
                      </c:pt>
                      <c:pt idx="1">
                        <c:v>2180.5111821086266</c:v>
                      </c:pt>
                      <c:pt idx="2">
                        <c:v>1744.408945686901</c:v>
                      </c:pt>
                      <c:pt idx="4">
                        <c:v>1230.031948881789</c:v>
                      </c:pt>
                      <c:pt idx="6">
                        <c:v>861.02236421725229</c:v>
                      </c:pt>
                      <c:pt idx="8" formatCode="General">
                        <c:v>615.01597444089475</c:v>
                      </c:pt>
                      <c:pt idx="10" formatCode="General">
                        <c:v>447.28434504792313</c:v>
                      </c:pt>
                      <c:pt idx="12" formatCode="General">
                        <c:v>313.09904153354637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ED0-4B5F-9CE3-4ED388E2648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'Florena Mirador'!$H$1</c:f>
          <c:strCache>
            <c:ptCount val="1"/>
            <c:pt idx="0">
              <c:v>FlorenaMirador_.csv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'Florena Mirador'!$H$6:$H$18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Mirador'!$I$6:$I$18</c:f>
              <c:numCache>
                <c:formatCode>0</c:formatCode>
                <c:ptCount val="13"/>
                <c:pt idx="0">
                  <c:v>2515.9744408945689</c:v>
                </c:pt>
                <c:pt idx="1">
                  <c:v>2180.5111821086266</c:v>
                </c:pt>
                <c:pt idx="2">
                  <c:v>1744.408945686901</c:v>
                </c:pt>
                <c:pt idx="4">
                  <c:v>1230.031948881789</c:v>
                </c:pt>
                <c:pt idx="6">
                  <c:v>861.02236421725229</c:v>
                </c:pt>
                <c:pt idx="8" formatCode="General">
                  <c:v>615.01597444089475</c:v>
                </c:pt>
                <c:pt idx="10" formatCode="General">
                  <c:v>447.28434504792313</c:v>
                </c:pt>
                <c:pt idx="12" formatCode="General">
                  <c:v>313.09904153354637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D-47A6-A9DC-88C82D02164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'Florena Mirador'!$G$26:$G$38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Mirador'!$H$26:$H$38</c:f>
              <c:numCache>
                <c:formatCode>0</c:formatCode>
                <c:ptCount val="13"/>
                <c:pt idx="0">
                  <c:v>2225.496832187142</c:v>
                </c:pt>
                <c:pt idx="1">
                  <c:v>2006.1460984458681</c:v>
                </c:pt>
                <c:pt idx="2">
                  <c:v>1859.9122759516758</c:v>
                </c:pt>
                <c:pt idx="3">
                  <c:v>1713.6784534575127</c:v>
                </c:pt>
                <c:pt idx="4">
                  <c:v>1494.3277197162388</c:v>
                </c:pt>
                <c:pt idx="5">
                  <c:v>1274.9769859749649</c:v>
                </c:pt>
                <c:pt idx="6">
                  <c:v>1128.7431634807726</c:v>
                </c:pt>
                <c:pt idx="7">
                  <c:v>982.50934098660946</c:v>
                </c:pt>
                <c:pt idx="8">
                  <c:v>763.15860724533559</c:v>
                </c:pt>
                <c:pt idx="9">
                  <c:v>543.80787350406172</c:v>
                </c:pt>
                <c:pt idx="10">
                  <c:v>397.57405100989854</c:v>
                </c:pt>
                <c:pt idx="11">
                  <c:v>251.34022851570626</c:v>
                </c:pt>
                <c:pt idx="12">
                  <c:v>31.989494774432387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D-47A6-A9DC-88C82D02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'Florena Mirador'!$B$4:$B$20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2022.0235546038543</c:v>
                      </c:pt>
                      <c:pt idx="1">
                        <c:v>2025.1070663811563</c:v>
                      </c:pt>
                      <c:pt idx="2">
                        <c:v>2030.1177730192719</c:v>
                      </c:pt>
                      <c:pt idx="3">
                        <c:v>2035.0321199143468</c:v>
                      </c:pt>
                      <c:pt idx="4">
                        <c:v>2040.0428265524624</c:v>
                      </c:pt>
                      <c:pt idx="5">
                        <c:v>2045.053533190578</c:v>
                      </c:pt>
                      <c:pt idx="6">
                        <c:v>2050.0642398286936</c:v>
                      </c:pt>
                      <c:pt idx="7">
                        <c:v>2055.1713062098502</c:v>
                      </c:pt>
                      <c:pt idx="8">
                        <c:v>2060.0856531049249</c:v>
                      </c:pt>
                      <c:pt idx="9">
                        <c:v>2065</c:v>
                      </c:pt>
                      <c:pt idx="10">
                        <c:v>2066.9271948608139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'Florena Mirador'!$C$4:$C$20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2180.5111821086266</c:v>
                      </c:pt>
                      <c:pt idx="1">
                        <c:v>1744.408945686901</c:v>
                      </c:pt>
                      <c:pt idx="2">
                        <c:v>1230.031948881789</c:v>
                      </c:pt>
                      <c:pt idx="3">
                        <c:v>861.02236421725229</c:v>
                      </c:pt>
                      <c:pt idx="4">
                        <c:v>615.01597444089475</c:v>
                      </c:pt>
                      <c:pt idx="5">
                        <c:v>447.28434504792313</c:v>
                      </c:pt>
                      <c:pt idx="6">
                        <c:v>313.09904153354637</c:v>
                      </c:pt>
                      <c:pt idx="7">
                        <c:v>246.00638977635754</c:v>
                      </c:pt>
                      <c:pt idx="8">
                        <c:v>167.73162939297117</c:v>
                      </c:pt>
                      <c:pt idx="9">
                        <c:v>145.36741214057474</c:v>
                      </c:pt>
                      <c:pt idx="10">
                        <c:v>123.00319488817877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0D-47A6-A9DC-88C82D02164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'Florena Mirador'!$J$21:$K$21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'Florena Mirador'!$J$26:$J$38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'Florena Mirador'!$K$26:$K$38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1998.2731827079697</c:v>
                      </c:pt>
                      <c:pt idx="1">
                        <c:v>1854.3555143686972</c:v>
                      </c:pt>
                      <c:pt idx="2">
                        <c:v>1758.4104021425301</c:v>
                      </c:pt>
                      <c:pt idx="3">
                        <c:v>1662.4652899163484</c:v>
                      </c:pt>
                      <c:pt idx="4">
                        <c:v>1518.5476215770759</c:v>
                      </c:pt>
                      <c:pt idx="5">
                        <c:v>1374.6299532378034</c:v>
                      </c:pt>
                      <c:pt idx="6">
                        <c:v>1278.6848410116363</c:v>
                      </c:pt>
                      <c:pt idx="7">
                        <c:v>1182.7397287854546</c:v>
                      </c:pt>
                      <c:pt idx="8">
                        <c:v>1038.8220604461821</c:v>
                      </c:pt>
                      <c:pt idx="9">
                        <c:v>894.90439210690965</c:v>
                      </c:pt>
                      <c:pt idx="10">
                        <c:v>798.95927988074254</c:v>
                      </c:pt>
                      <c:pt idx="11">
                        <c:v>703.01416765456088</c:v>
                      </c:pt>
                      <c:pt idx="12">
                        <c:v>559.09649931528838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0D-47A6-A9DC-88C82D02164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'Florena Mirador'!$H$1</c:f>
          <c:strCache>
            <c:ptCount val="1"/>
            <c:pt idx="0">
              <c:v>FlorenaMirador_.csv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'Florena Mirador'!$H$6:$H$18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Mirador'!$I$6:$I$18</c:f>
              <c:numCache>
                <c:formatCode>0</c:formatCode>
                <c:ptCount val="13"/>
                <c:pt idx="0">
                  <c:v>2515.9744408945689</c:v>
                </c:pt>
                <c:pt idx="1">
                  <c:v>2180.5111821086266</c:v>
                </c:pt>
                <c:pt idx="2">
                  <c:v>1744.408945686901</c:v>
                </c:pt>
                <c:pt idx="4">
                  <c:v>1230.031948881789</c:v>
                </c:pt>
                <c:pt idx="6">
                  <c:v>861.02236421725229</c:v>
                </c:pt>
                <c:pt idx="8" formatCode="General">
                  <c:v>615.01597444089475</c:v>
                </c:pt>
                <c:pt idx="10" formatCode="General">
                  <c:v>447.28434504792313</c:v>
                </c:pt>
                <c:pt idx="12" formatCode="General">
                  <c:v>313.09904153354637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7A0-4838-9AA1-4C1F9A36E05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'Florena Mirador'!$B$2:$B$19</c:f>
              <c:numCache>
                <c:formatCode>General</c:formatCode>
                <c:ptCount val="18"/>
                <c:pt idx="0">
                  <c:v>2020.0963597430407</c:v>
                </c:pt>
                <c:pt idx="1">
                  <c:v>2021.0599571734474</c:v>
                </c:pt>
                <c:pt idx="2">
                  <c:v>2022.0235546038543</c:v>
                </c:pt>
                <c:pt idx="3">
                  <c:v>2025.1070663811563</c:v>
                </c:pt>
                <c:pt idx="4">
                  <c:v>2030.1177730192719</c:v>
                </c:pt>
                <c:pt idx="5">
                  <c:v>2035.0321199143468</c:v>
                </c:pt>
                <c:pt idx="6">
                  <c:v>2040.0428265524624</c:v>
                </c:pt>
                <c:pt idx="7">
                  <c:v>2045.053533190578</c:v>
                </c:pt>
                <c:pt idx="8">
                  <c:v>2050.0642398286936</c:v>
                </c:pt>
                <c:pt idx="9">
                  <c:v>2055.1713062098502</c:v>
                </c:pt>
                <c:pt idx="10">
                  <c:v>2060.0856531049249</c:v>
                </c:pt>
                <c:pt idx="11">
                  <c:v>2065</c:v>
                </c:pt>
                <c:pt idx="12">
                  <c:v>2066.9271948608139</c:v>
                </c:pt>
              </c:numCache>
            </c:numRef>
          </c:xVal>
          <c:yVal>
            <c:numRef>
              <c:f>'Florena Mirador'!$C$2:$C$19</c:f>
              <c:numCache>
                <c:formatCode>General</c:formatCode>
                <c:ptCount val="18"/>
                <c:pt idx="0">
                  <c:v>2515.9744408945689</c:v>
                </c:pt>
                <c:pt idx="1">
                  <c:v>2158.1469648562302</c:v>
                </c:pt>
                <c:pt idx="2">
                  <c:v>2180.5111821086266</c:v>
                </c:pt>
                <c:pt idx="3">
                  <c:v>1744.408945686901</c:v>
                </c:pt>
                <c:pt idx="4">
                  <c:v>1230.031948881789</c:v>
                </c:pt>
                <c:pt idx="5">
                  <c:v>861.02236421725229</c:v>
                </c:pt>
                <c:pt idx="6">
                  <c:v>615.01597444089475</c:v>
                </c:pt>
                <c:pt idx="7">
                  <c:v>447.28434504792313</c:v>
                </c:pt>
                <c:pt idx="8">
                  <c:v>313.09904153354637</c:v>
                </c:pt>
                <c:pt idx="9">
                  <c:v>246.00638977635754</c:v>
                </c:pt>
                <c:pt idx="10">
                  <c:v>167.73162939297117</c:v>
                </c:pt>
                <c:pt idx="11">
                  <c:v>145.36741214057474</c:v>
                </c:pt>
                <c:pt idx="12">
                  <c:v>123.00319488817877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838-9AA1-4C1F9A36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'Florena Mirador'!$G$26:$G$38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'Florena Mirador'!$H$26:$H$38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2225.496832187142</c:v>
                      </c:pt>
                      <c:pt idx="1">
                        <c:v>2006.1460984458681</c:v>
                      </c:pt>
                      <c:pt idx="2">
                        <c:v>1859.9122759516758</c:v>
                      </c:pt>
                      <c:pt idx="3">
                        <c:v>1713.6784534575127</c:v>
                      </c:pt>
                      <c:pt idx="4">
                        <c:v>1494.3277197162388</c:v>
                      </c:pt>
                      <c:pt idx="5">
                        <c:v>1274.9769859749649</c:v>
                      </c:pt>
                      <c:pt idx="6">
                        <c:v>1128.7431634807726</c:v>
                      </c:pt>
                      <c:pt idx="7">
                        <c:v>982.50934098660946</c:v>
                      </c:pt>
                      <c:pt idx="8">
                        <c:v>763.15860724533559</c:v>
                      </c:pt>
                      <c:pt idx="9">
                        <c:v>543.80787350406172</c:v>
                      </c:pt>
                      <c:pt idx="10">
                        <c:v>397.57405100989854</c:v>
                      </c:pt>
                      <c:pt idx="11">
                        <c:v>251.34022851570626</c:v>
                      </c:pt>
                      <c:pt idx="12">
                        <c:v>31.989494774432387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7A0-4838-9AA1-4C1F9A36E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'Florena Mirador'!$J$21:$K$21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'Florena Mirador'!$J$26:$J$38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'Florena Mirador'!$K$26:$K$38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1998.2731827079697</c:v>
                      </c:pt>
                      <c:pt idx="1">
                        <c:v>1854.3555143686972</c:v>
                      </c:pt>
                      <c:pt idx="2">
                        <c:v>1758.4104021425301</c:v>
                      </c:pt>
                      <c:pt idx="3">
                        <c:v>1662.4652899163484</c:v>
                      </c:pt>
                      <c:pt idx="4">
                        <c:v>1518.5476215770759</c:v>
                      </c:pt>
                      <c:pt idx="5">
                        <c:v>1374.6299532378034</c:v>
                      </c:pt>
                      <c:pt idx="6">
                        <c:v>1278.6848410116363</c:v>
                      </c:pt>
                      <c:pt idx="7">
                        <c:v>1182.7397287854546</c:v>
                      </c:pt>
                      <c:pt idx="8">
                        <c:v>1038.8220604461821</c:v>
                      </c:pt>
                      <c:pt idx="9">
                        <c:v>894.90439210690965</c:v>
                      </c:pt>
                      <c:pt idx="10">
                        <c:v>798.95927988074254</c:v>
                      </c:pt>
                      <c:pt idx="11">
                        <c:v>703.01416765456088</c:v>
                      </c:pt>
                      <c:pt idx="12">
                        <c:v>559.09649931528838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A0-4838-9AA1-4C1F9A36E05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Florena!$H$1</c:f>
          <c:strCache>
            <c:ptCount val="1"/>
            <c:pt idx="0">
              <c:v>Florena_.csv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Florena!$B$2:$B$18</c:f>
              <c:numCache>
                <c:formatCode>General</c:formatCode>
                <c:ptCount val="17"/>
                <c:pt idx="0">
                  <c:v>2020.0520833333335</c:v>
                </c:pt>
                <c:pt idx="1">
                  <c:v>2021.09375</c:v>
                </c:pt>
                <c:pt idx="2">
                  <c:v>2022.03125</c:v>
                </c:pt>
                <c:pt idx="3">
                  <c:v>2024.0625</c:v>
                </c:pt>
                <c:pt idx="4">
                  <c:v>2026.0416666666667</c:v>
                </c:pt>
                <c:pt idx="5">
                  <c:v>2027.96875</c:v>
                </c:pt>
                <c:pt idx="6">
                  <c:v>2029.8958333333335</c:v>
                </c:pt>
              </c:numCache>
            </c:numRef>
          </c:xVal>
          <c:yVal>
            <c:numRef>
              <c:f>Florena!$C$2:$C$18</c:f>
              <c:numCache>
                <c:formatCode>General</c:formatCode>
                <c:ptCount val="17"/>
                <c:pt idx="0">
                  <c:v>3418.0511603375526</c:v>
                </c:pt>
                <c:pt idx="1">
                  <c:v>3284.8760548523205</c:v>
                </c:pt>
                <c:pt idx="2">
                  <c:v>2772.6133966244743</c:v>
                </c:pt>
                <c:pt idx="3">
                  <c:v>1873.6814345991588</c:v>
                </c:pt>
                <c:pt idx="4">
                  <c:v>1228.2436708860769</c:v>
                </c:pt>
                <c:pt idx="5">
                  <c:v>773.00896624472807</c:v>
                </c:pt>
                <c:pt idx="6">
                  <c:v>570.93881856540247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6-4E98-AD34-D0B0A6C7819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Florena!$G$26:$G$38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Florena!$H$26:$H$38</c:f>
              <c:numCache>
                <c:formatCode>0</c:formatCode>
                <c:ptCount val="13"/>
                <c:pt idx="0">
                  <c:v>3453.621735413908</c:v>
                </c:pt>
                <c:pt idx="1">
                  <c:v>2510.4439473301172</c:v>
                </c:pt>
                <c:pt idx="2">
                  <c:v>1881.6587552742567</c:v>
                </c:pt>
                <c:pt idx="3">
                  <c:v>1252.8735632183962</c:v>
                </c:pt>
                <c:pt idx="4">
                  <c:v>309.69577513460536</c:v>
                </c:pt>
                <c:pt idx="5">
                  <c:v>-633.48201294918545</c:v>
                </c:pt>
                <c:pt idx="6">
                  <c:v>-1262.267205005046</c:v>
                </c:pt>
                <c:pt idx="7">
                  <c:v>-1891.0523970610229</c:v>
                </c:pt>
                <c:pt idx="8">
                  <c:v>-2834.2301851448137</c:v>
                </c:pt>
                <c:pt idx="9">
                  <c:v>-3777.4079732286045</c:v>
                </c:pt>
                <c:pt idx="10">
                  <c:v>-4406.1931652844651</c:v>
                </c:pt>
                <c:pt idx="11">
                  <c:v>-5034.9783573403256</c:v>
                </c:pt>
                <c:pt idx="12">
                  <c:v>-5978.1561454241164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6-4E98-AD34-D0B0A6C78191}"/>
            </c:ext>
          </c:extLst>
        </c:ser>
        <c:ser>
          <c:idx val="3"/>
          <c:order val="3"/>
          <c:tx>
            <c:strRef>
              <c:f>Florena!$J$21:$K$21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Florena!$J$26:$J$38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Florena!$K$26:$K$38</c:f>
              <c:numCache>
                <c:formatCode>General</c:formatCode>
                <c:ptCount val="13"/>
                <c:pt idx="0">
                  <c:v>3397.2247383313952</c:v>
                </c:pt>
                <c:pt idx="1">
                  <c:v>2447.5799276729813</c:v>
                </c:pt>
                <c:pt idx="2">
                  <c:v>1814.4833872341551</c:v>
                </c:pt>
                <c:pt idx="3">
                  <c:v>1181.3868467952125</c:v>
                </c:pt>
                <c:pt idx="4">
                  <c:v>231.74203613691498</c:v>
                </c:pt>
                <c:pt idx="5">
                  <c:v>-717.90277452138253</c:v>
                </c:pt>
                <c:pt idx="6">
                  <c:v>-1350.9993149603251</c:v>
                </c:pt>
                <c:pt idx="7">
                  <c:v>-1984.0958553992677</c:v>
                </c:pt>
                <c:pt idx="8">
                  <c:v>-2933.7406660575652</c:v>
                </c:pt>
                <c:pt idx="9">
                  <c:v>-3883.3854767158628</c:v>
                </c:pt>
                <c:pt idx="10">
                  <c:v>-4516.4820171548054</c:v>
                </c:pt>
                <c:pt idx="11">
                  <c:v>-5149.5785575936316</c:v>
                </c:pt>
                <c:pt idx="12">
                  <c:v>-6099.2233682520455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6-4E98-AD34-D0B0A6C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Florena!$H$6:$H$18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Florena!$I$6:$I$18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3418.0511603375526</c:v>
                      </c:pt>
                      <c:pt idx="1">
                        <c:v>2772.6133966244743</c:v>
                      </c:pt>
                      <c:pt idx="2">
                        <c:v>1873.6814345991588</c:v>
                      </c:pt>
                      <c:pt idx="3">
                        <c:v>773.00896624472807</c:v>
                      </c:pt>
                      <c:pt idx="4">
                        <c:v>570.93881856540247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656-4E98-AD34-D0B0A6C7819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Florena!$H$1</c:f>
          <c:strCache>
            <c:ptCount val="1"/>
            <c:pt idx="0">
              <c:v>Florena_.csv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Florena!$H$6:$H$18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Florena!$I$6:$I$18</c:f>
              <c:numCache>
                <c:formatCode>0</c:formatCode>
                <c:ptCount val="13"/>
                <c:pt idx="0">
                  <c:v>3418.0511603375526</c:v>
                </c:pt>
                <c:pt idx="1">
                  <c:v>2772.6133966244743</c:v>
                </c:pt>
                <c:pt idx="2">
                  <c:v>1873.6814345991588</c:v>
                </c:pt>
                <c:pt idx="3">
                  <c:v>773.00896624472807</c:v>
                </c:pt>
                <c:pt idx="4">
                  <c:v>570.93881856540247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B-4F8F-958B-74CA26DE0D8B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Florena!$G$26:$G$38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Florena!$H$26:$H$38</c:f>
              <c:numCache>
                <c:formatCode>0</c:formatCode>
                <c:ptCount val="13"/>
                <c:pt idx="0">
                  <c:v>3453.621735413908</c:v>
                </c:pt>
                <c:pt idx="1">
                  <c:v>2510.4439473301172</c:v>
                </c:pt>
                <c:pt idx="2">
                  <c:v>1881.6587552742567</c:v>
                </c:pt>
                <c:pt idx="3">
                  <c:v>1252.8735632183962</c:v>
                </c:pt>
                <c:pt idx="4">
                  <c:v>309.69577513460536</c:v>
                </c:pt>
                <c:pt idx="5">
                  <c:v>-633.48201294918545</c:v>
                </c:pt>
                <c:pt idx="6">
                  <c:v>-1262.267205005046</c:v>
                </c:pt>
                <c:pt idx="7">
                  <c:v>-1891.0523970610229</c:v>
                </c:pt>
                <c:pt idx="8">
                  <c:v>-2834.2301851448137</c:v>
                </c:pt>
                <c:pt idx="9">
                  <c:v>-3777.4079732286045</c:v>
                </c:pt>
                <c:pt idx="10">
                  <c:v>-4406.1931652844651</c:v>
                </c:pt>
                <c:pt idx="11">
                  <c:v>-5034.9783573403256</c:v>
                </c:pt>
                <c:pt idx="12">
                  <c:v>-5978.1561454241164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B-4F8F-958B-74CA26DE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Florena!$B$4:$B$20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2022.03125</c:v>
                      </c:pt>
                      <c:pt idx="1">
                        <c:v>2024.0625</c:v>
                      </c:pt>
                      <c:pt idx="2">
                        <c:v>2026.0416666666667</c:v>
                      </c:pt>
                      <c:pt idx="3">
                        <c:v>2027.96875</c:v>
                      </c:pt>
                      <c:pt idx="4">
                        <c:v>2029.8958333333335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Florena!$C$4:$C$20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2772.6133966244743</c:v>
                      </c:pt>
                      <c:pt idx="1">
                        <c:v>1873.6814345991588</c:v>
                      </c:pt>
                      <c:pt idx="2">
                        <c:v>1228.2436708860769</c:v>
                      </c:pt>
                      <c:pt idx="3">
                        <c:v>773.00896624472807</c:v>
                      </c:pt>
                      <c:pt idx="4">
                        <c:v>570.93881856540247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1B-4F8F-958B-74CA26DE0D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Florena!$J$21:$K$21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Florena!$J$26:$J$38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Florena!$K$26:$K$38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3397.2247383313952</c:v>
                      </c:pt>
                      <c:pt idx="1">
                        <c:v>2447.5799276729813</c:v>
                      </c:pt>
                      <c:pt idx="2">
                        <c:v>1814.4833872341551</c:v>
                      </c:pt>
                      <c:pt idx="3">
                        <c:v>1181.3868467952125</c:v>
                      </c:pt>
                      <c:pt idx="4">
                        <c:v>231.74203613691498</c:v>
                      </c:pt>
                      <c:pt idx="5">
                        <c:v>-717.90277452138253</c:v>
                      </c:pt>
                      <c:pt idx="6">
                        <c:v>-1350.9993149603251</c:v>
                      </c:pt>
                      <c:pt idx="7">
                        <c:v>-1984.0958553992677</c:v>
                      </c:pt>
                      <c:pt idx="8">
                        <c:v>-2933.7406660575652</c:v>
                      </c:pt>
                      <c:pt idx="9">
                        <c:v>-3883.3854767158628</c:v>
                      </c:pt>
                      <c:pt idx="10">
                        <c:v>-4516.4820171548054</c:v>
                      </c:pt>
                      <c:pt idx="11">
                        <c:v>-5149.5785575936316</c:v>
                      </c:pt>
                      <c:pt idx="12">
                        <c:v>-6099.2233682520455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1B-4F8F-958B-74CA26DE0D8B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Florena!$H$1</c:f>
          <c:strCache>
            <c:ptCount val="1"/>
            <c:pt idx="0">
              <c:v>Florena_.csv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Florena!$H$6:$H$18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Florena!$I$6:$I$18</c:f>
              <c:numCache>
                <c:formatCode>0</c:formatCode>
                <c:ptCount val="13"/>
                <c:pt idx="0">
                  <c:v>3418.0511603375526</c:v>
                </c:pt>
                <c:pt idx="1">
                  <c:v>2772.6133966244743</c:v>
                </c:pt>
                <c:pt idx="2">
                  <c:v>1873.6814345991588</c:v>
                </c:pt>
                <c:pt idx="3">
                  <c:v>773.00896624472807</c:v>
                </c:pt>
                <c:pt idx="4">
                  <c:v>570.93881856540247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D4C-43A7-9294-59932945723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Florena!$B$2:$B$19</c:f>
              <c:numCache>
                <c:formatCode>General</c:formatCode>
                <c:ptCount val="18"/>
                <c:pt idx="0">
                  <c:v>2020.0520833333335</c:v>
                </c:pt>
                <c:pt idx="1">
                  <c:v>2021.09375</c:v>
                </c:pt>
                <c:pt idx="2">
                  <c:v>2022.03125</c:v>
                </c:pt>
                <c:pt idx="3">
                  <c:v>2024.0625</c:v>
                </c:pt>
                <c:pt idx="4">
                  <c:v>2026.0416666666667</c:v>
                </c:pt>
                <c:pt idx="5">
                  <c:v>2027.96875</c:v>
                </c:pt>
                <c:pt idx="6">
                  <c:v>2029.8958333333335</c:v>
                </c:pt>
              </c:numCache>
            </c:numRef>
          </c:xVal>
          <c:yVal>
            <c:numRef>
              <c:f>Florena!$C$2:$C$19</c:f>
              <c:numCache>
                <c:formatCode>General</c:formatCode>
                <c:ptCount val="18"/>
                <c:pt idx="0">
                  <c:v>3418.0511603375526</c:v>
                </c:pt>
                <c:pt idx="1">
                  <c:v>3284.8760548523205</c:v>
                </c:pt>
                <c:pt idx="2">
                  <c:v>2772.6133966244743</c:v>
                </c:pt>
                <c:pt idx="3">
                  <c:v>1873.6814345991588</c:v>
                </c:pt>
                <c:pt idx="4">
                  <c:v>1228.2436708860769</c:v>
                </c:pt>
                <c:pt idx="5">
                  <c:v>773.00896624472807</c:v>
                </c:pt>
                <c:pt idx="6">
                  <c:v>570.93881856540247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4C-43A7-9294-59932945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Florena!$G$26:$G$38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Florena!$H$26:$H$38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3453.621735413908</c:v>
                      </c:pt>
                      <c:pt idx="1">
                        <c:v>2510.4439473301172</c:v>
                      </c:pt>
                      <c:pt idx="2">
                        <c:v>1881.6587552742567</c:v>
                      </c:pt>
                      <c:pt idx="3">
                        <c:v>1252.8735632183962</c:v>
                      </c:pt>
                      <c:pt idx="4">
                        <c:v>309.69577513460536</c:v>
                      </c:pt>
                      <c:pt idx="5">
                        <c:v>-633.48201294918545</c:v>
                      </c:pt>
                      <c:pt idx="6">
                        <c:v>-1262.267205005046</c:v>
                      </c:pt>
                      <c:pt idx="7">
                        <c:v>-1891.0523970610229</c:v>
                      </c:pt>
                      <c:pt idx="8">
                        <c:v>-2834.2301851448137</c:v>
                      </c:pt>
                      <c:pt idx="9">
                        <c:v>-3777.4079732286045</c:v>
                      </c:pt>
                      <c:pt idx="10">
                        <c:v>-4406.1931652844651</c:v>
                      </c:pt>
                      <c:pt idx="11">
                        <c:v>-5034.9783573403256</c:v>
                      </c:pt>
                      <c:pt idx="12">
                        <c:v>-5978.1561454241164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4C-43A7-9294-5993294572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Florena!$J$21:$K$21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Florena!$J$26:$J$38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Florena!$K$26:$K$38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3397.2247383313952</c:v>
                      </c:pt>
                      <c:pt idx="1">
                        <c:v>2447.5799276729813</c:v>
                      </c:pt>
                      <c:pt idx="2">
                        <c:v>1814.4833872341551</c:v>
                      </c:pt>
                      <c:pt idx="3">
                        <c:v>1181.3868467952125</c:v>
                      </c:pt>
                      <c:pt idx="4">
                        <c:v>231.74203613691498</c:v>
                      </c:pt>
                      <c:pt idx="5">
                        <c:v>-717.90277452138253</c:v>
                      </c:pt>
                      <c:pt idx="6">
                        <c:v>-1350.9993149603251</c:v>
                      </c:pt>
                      <c:pt idx="7">
                        <c:v>-1984.0958553992677</c:v>
                      </c:pt>
                      <c:pt idx="8">
                        <c:v>-2933.7406660575652</c:v>
                      </c:pt>
                      <c:pt idx="9">
                        <c:v>-3883.3854767158628</c:v>
                      </c:pt>
                      <c:pt idx="10">
                        <c:v>-4516.4820171548054</c:v>
                      </c:pt>
                      <c:pt idx="11">
                        <c:v>-5149.5785575936316</c:v>
                      </c:pt>
                      <c:pt idx="12">
                        <c:v>-6099.2233682520455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C-43A7-9294-59932945723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Yarigui!$H$1</c:f>
          <c:strCache>
            <c:ptCount val="1"/>
            <c:pt idx="0">
              <c:v>Yarigui_.csv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Yarigui!$B$2:$B$18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2025.0442032730405</c:v>
                </c:pt>
                <c:pt idx="2">
                  <c:v>2029.9767786391042</c:v>
                </c:pt>
                <c:pt idx="3">
                  <c:v>2034.9178983634797</c:v>
                </c:pt>
                <c:pt idx="4">
                  <c:v>2039.9720241171403</c:v>
                </c:pt>
                <c:pt idx="5">
                  <c:v>2044.8230146425494</c:v>
                </c:pt>
                <c:pt idx="6">
                  <c:v>2049.9857364341083</c:v>
                </c:pt>
                <c:pt idx="7">
                  <c:v>2054.7369509043929</c:v>
                </c:pt>
                <c:pt idx="8">
                  <c:v>2059.90270456503</c:v>
                </c:pt>
                <c:pt idx="9">
                  <c:v>2060.8323858742465</c:v>
                </c:pt>
              </c:numCache>
            </c:numRef>
          </c:xVal>
          <c:yVal>
            <c:numRef>
              <c:f>Yarigui!$C$2:$C$18</c:f>
              <c:numCache>
                <c:formatCode>General</c:formatCode>
                <c:ptCount val="17"/>
                <c:pt idx="0">
                  <c:v>19200.000000000004</c:v>
                </c:pt>
                <c:pt idx="1">
                  <c:v>16106.66666666667</c:v>
                </c:pt>
                <c:pt idx="2">
                  <c:v>10560.000000000004</c:v>
                </c:pt>
                <c:pt idx="3">
                  <c:v>6666.6666666666679</c:v>
                </c:pt>
                <c:pt idx="4">
                  <c:v>4640.0000000000036</c:v>
                </c:pt>
                <c:pt idx="5">
                  <c:v>3306.6666666666679</c:v>
                </c:pt>
                <c:pt idx="6">
                  <c:v>2293.3333333333358</c:v>
                </c:pt>
                <c:pt idx="7">
                  <c:v>1653.3333333333358</c:v>
                </c:pt>
                <c:pt idx="8">
                  <c:v>1226.6666666666679</c:v>
                </c:pt>
                <c:pt idx="9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E-42F8-A7A4-B524EE7E39C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Yarigui!$G$26:$G$38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Yarigui!$H$26:$H$38</c:f>
              <c:numCache>
                <c:formatCode>0</c:formatCode>
                <c:ptCount val="13"/>
                <c:pt idx="0">
                  <c:v>17779.047619047575</c:v>
                </c:pt>
                <c:pt idx="1">
                  <c:v>16016.761904761894</c:v>
                </c:pt>
                <c:pt idx="2">
                  <c:v>14841.904761904618</c:v>
                </c:pt>
                <c:pt idx="3">
                  <c:v>13667.047619047575</c:v>
                </c:pt>
                <c:pt idx="4">
                  <c:v>11904.761904761894</c:v>
                </c:pt>
                <c:pt idx="5">
                  <c:v>10142.476190476213</c:v>
                </c:pt>
                <c:pt idx="6">
                  <c:v>8967.6190476189367</c:v>
                </c:pt>
                <c:pt idx="7">
                  <c:v>7792.7619047618937</c:v>
                </c:pt>
                <c:pt idx="8">
                  <c:v>6030.4761904762127</c:v>
                </c:pt>
                <c:pt idx="9">
                  <c:v>4268.1904761905316</c:v>
                </c:pt>
                <c:pt idx="10">
                  <c:v>3093.3333333332557</c:v>
                </c:pt>
                <c:pt idx="11">
                  <c:v>1918.4761904762127</c:v>
                </c:pt>
                <c:pt idx="12">
                  <c:v>156.19047619053163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E-42F8-A7A4-B524EE7E39C6}"/>
            </c:ext>
          </c:extLst>
        </c:ser>
        <c:ser>
          <c:idx val="3"/>
          <c:order val="3"/>
          <c:tx>
            <c:strRef>
              <c:f>Yarigui!$J$21:$K$21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Yarigui!$J$26:$J$38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Yarigui!$K$26:$K$38</c:f>
              <c:numCache>
                <c:formatCode>General</c:formatCode>
                <c:ptCount val="13"/>
                <c:pt idx="0">
                  <c:v>15916.452368019265</c:v>
                </c:pt>
                <c:pt idx="1">
                  <c:v>14657.669339175685</c:v>
                </c:pt>
                <c:pt idx="2">
                  <c:v>13818.480653280043</c:v>
                </c:pt>
                <c:pt idx="3">
                  <c:v>12979.291967384284</c:v>
                </c:pt>
                <c:pt idx="4">
                  <c:v>11720.508938540821</c:v>
                </c:pt>
                <c:pt idx="5">
                  <c:v>10461.725909697241</c:v>
                </c:pt>
                <c:pt idx="6">
                  <c:v>9622.5372238015989</c:v>
                </c:pt>
                <c:pt idx="7">
                  <c:v>8783.3485379059566</c:v>
                </c:pt>
                <c:pt idx="8">
                  <c:v>7524.5655090623768</c:v>
                </c:pt>
                <c:pt idx="9">
                  <c:v>6265.7824802189134</c:v>
                </c:pt>
                <c:pt idx="10">
                  <c:v>5426.5937943231547</c:v>
                </c:pt>
                <c:pt idx="11">
                  <c:v>4587.4051084275125</c:v>
                </c:pt>
                <c:pt idx="12">
                  <c:v>3328.6220795840491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E-42F8-A7A4-B524EE7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Yarigui!$H$6:$H$18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Yarigui!$I$6:$I$18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19200.000000000004</c:v>
                      </c:pt>
                      <c:pt idx="2">
                        <c:v>16106.66666666667</c:v>
                      </c:pt>
                      <c:pt idx="4">
                        <c:v>10560.000000000004</c:v>
                      </c:pt>
                      <c:pt idx="6">
                        <c:v>6666.6666666666679</c:v>
                      </c:pt>
                      <c:pt idx="8">
                        <c:v>4640.0000000000036</c:v>
                      </c:pt>
                      <c:pt idx="10">
                        <c:v>3306.6666666666679</c:v>
                      </c:pt>
                      <c:pt idx="12">
                        <c:v>2293.3333333333358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B2E-42F8-A7A4-B524EE7E39C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DinaTerciario!$H$1</c:f>
          <c:strCache>
            <c:ptCount val="1"/>
            <c:pt idx="0">
              <c:v>DinaTerciario_.csv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DinaTerciario!$B$2:$B$18</c:f>
              <c:numCache>
                <c:formatCode>General</c:formatCode>
                <c:ptCount val="17"/>
                <c:pt idx="0">
                  <c:v>2020.0540590067803</c:v>
                </c:pt>
                <c:pt idx="1">
                  <c:v>2025.0149494131151</c:v>
                </c:pt>
                <c:pt idx="2">
                  <c:v>2029.9760327151027</c:v>
                </c:pt>
                <c:pt idx="3">
                  <c:v>2030.8440631540368</c:v>
                </c:pt>
                <c:pt idx="4">
                  <c:v>2034.9322936257631</c:v>
                </c:pt>
                <c:pt idx="5">
                  <c:v>2038.8964921925485</c:v>
                </c:pt>
              </c:numCache>
            </c:numRef>
          </c:xVal>
          <c:yVal>
            <c:numRef>
              <c:f>DinaTerciario!$C$2:$C$18</c:f>
              <c:numCache>
                <c:formatCode>General</c:formatCode>
                <c:ptCount val="17"/>
                <c:pt idx="0">
                  <c:v>3015.5763239875378</c:v>
                </c:pt>
                <c:pt idx="1">
                  <c:v>2068.5358255451711</c:v>
                </c:pt>
                <c:pt idx="2">
                  <c:v>1096.5732087227407</c:v>
                </c:pt>
                <c:pt idx="3">
                  <c:v>947.0404984423667</c:v>
                </c:pt>
                <c:pt idx="4">
                  <c:v>747.66355140186806</c:v>
                </c:pt>
                <c:pt idx="5">
                  <c:v>573.20872274143221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B-460F-8580-6825639C57F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DinaTerciario!$G$26:$G$38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DinaTerciario!$H$26:$H$38</c:f>
              <c:numCache>
                <c:formatCode>0</c:formatCode>
                <c:ptCount val="13"/>
                <c:pt idx="0">
                  <c:v>2846.7580393420649</c:v>
                </c:pt>
                <c:pt idx="1">
                  <c:v>2417.0410671519348</c:v>
                </c:pt>
                <c:pt idx="2">
                  <c:v>2130.563085691887</c:v>
                </c:pt>
                <c:pt idx="3">
                  <c:v>1844.0851042317809</c:v>
                </c:pt>
                <c:pt idx="4">
                  <c:v>1414.368132041709</c:v>
                </c:pt>
                <c:pt idx="5">
                  <c:v>984.651159851579</c:v>
                </c:pt>
                <c:pt idx="6">
                  <c:v>698.17317839153111</c:v>
                </c:pt>
                <c:pt idx="7">
                  <c:v>411.69519693148322</c:v>
                </c:pt>
                <c:pt idx="8">
                  <c:v>-18.021775258646812</c:v>
                </c:pt>
                <c:pt idx="9">
                  <c:v>-447.73874744871864</c:v>
                </c:pt>
                <c:pt idx="10">
                  <c:v>-734.21672890882473</c:v>
                </c:pt>
                <c:pt idx="11">
                  <c:v>-1020.6947103688726</c:v>
                </c:pt>
                <c:pt idx="12">
                  <c:v>-1450.4116825589444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B-460F-8580-6825639C57F3}"/>
            </c:ext>
          </c:extLst>
        </c:ser>
        <c:ser>
          <c:idx val="3"/>
          <c:order val="3"/>
          <c:tx>
            <c:strRef>
              <c:f>DinaTerciario!$J$21:$K$21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DinaTerciario!$J$26:$J$38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DinaTerciario!$K$26:$K$38</c:f>
              <c:numCache>
                <c:formatCode>General</c:formatCode>
                <c:ptCount val="13"/>
                <c:pt idx="0">
                  <c:v>2733.1537371289451</c:v>
                </c:pt>
                <c:pt idx="1">
                  <c:v>2333.7596387620433</c:v>
                </c:pt>
                <c:pt idx="2">
                  <c:v>2067.4969065174228</c:v>
                </c:pt>
                <c:pt idx="3">
                  <c:v>1801.2341742728022</c:v>
                </c:pt>
                <c:pt idx="4">
                  <c:v>1401.8400759059004</c:v>
                </c:pt>
                <c:pt idx="5">
                  <c:v>1002.4459775389987</c:v>
                </c:pt>
                <c:pt idx="6">
                  <c:v>736.18324529443635</c:v>
                </c:pt>
                <c:pt idx="7">
                  <c:v>469.92051304981578</c:v>
                </c:pt>
                <c:pt idx="8">
                  <c:v>70.526414682914037</c:v>
                </c:pt>
                <c:pt idx="9">
                  <c:v>-328.86768368398771</c:v>
                </c:pt>
                <c:pt idx="10">
                  <c:v>-595.13041592860827</c:v>
                </c:pt>
                <c:pt idx="11">
                  <c:v>-861.39314817322884</c:v>
                </c:pt>
                <c:pt idx="12">
                  <c:v>-1260.7872465401306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B-460F-8580-6825639C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DinaTerciario!$H$6:$H$18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DinaTerciario!$I$6:$I$18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3015.5763239875378</c:v>
                      </c:pt>
                      <c:pt idx="2">
                        <c:v>2068.5358255451711</c:v>
                      </c:pt>
                      <c:pt idx="4">
                        <c:v>1096.5732087227407</c:v>
                      </c:pt>
                      <c:pt idx="6">
                        <c:v>747.66355140186806</c:v>
                      </c:pt>
                      <c:pt idx="7">
                        <c:v>573.20872274143221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FDB-460F-8580-6825639C57F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DinaTerciario!$H$1</c:f>
          <c:strCache>
            <c:ptCount val="1"/>
            <c:pt idx="0">
              <c:v>DinaTerciario_.csv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DinaTerciario!$H$6:$H$18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DinaTerciario!$I$6:$I$18</c:f>
              <c:numCache>
                <c:formatCode>0</c:formatCode>
                <c:ptCount val="13"/>
                <c:pt idx="0">
                  <c:v>3015.5763239875378</c:v>
                </c:pt>
                <c:pt idx="2">
                  <c:v>2068.5358255451711</c:v>
                </c:pt>
                <c:pt idx="4">
                  <c:v>1096.5732087227407</c:v>
                </c:pt>
                <c:pt idx="6">
                  <c:v>747.66355140186806</c:v>
                </c:pt>
                <c:pt idx="7">
                  <c:v>573.20872274143221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C-490D-B1E3-BC370D995D2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DinaTerciario!$G$26:$G$38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DinaTerciario!$H$26:$H$38</c:f>
              <c:numCache>
                <c:formatCode>0</c:formatCode>
                <c:ptCount val="13"/>
                <c:pt idx="0">
                  <c:v>2846.7580393420649</c:v>
                </c:pt>
                <c:pt idx="1">
                  <c:v>2417.0410671519348</c:v>
                </c:pt>
                <c:pt idx="2">
                  <c:v>2130.563085691887</c:v>
                </c:pt>
                <c:pt idx="3">
                  <c:v>1844.0851042317809</c:v>
                </c:pt>
                <c:pt idx="4">
                  <c:v>1414.368132041709</c:v>
                </c:pt>
                <c:pt idx="5">
                  <c:v>984.651159851579</c:v>
                </c:pt>
                <c:pt idx="6">
                  <c:v>698.17317839153111</c:v>
                </c:pt>
                <c:pt idx="7">
                  <c:v>411.69519693148322</c:v>
                </c:pt>
                <c:pt idx="8">
                  <c:v>-18.021775258646812</c:v>
                </c:pt>
                <c:pt idx="9">
                  <c:v>-447.73874744871864</c:v>
                </c:pt>
                <c:pt idx="10">
                  <c:v>-734.21672890882473</c:v>
                </c:pt>
                <c:pt idx="11">
                  <c:v>-1020.6947103688726</c:v>
                </c:pt>
                <c:pt idx="12">
                  <c:v>-1450.4116825589444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C-490D-B1E3-BC370D9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DinaTerciario!$B$4:$B$20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2029.9760327151027</c:v>
                      </c:pt>
                      <c:pt idx="1">
                        <c:v>2030.8440631540368</c:v>
                      </c:pt>
                      <c:pt idx="2">
                        <c:v>2034.9322936257631</c:v>
                      </c:pt>
                      <c:pt idx="3">
                        <c:v>2038.8964921925485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DinaTerciario!$C$4:$C$20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1096.5732087227407</c:v>
                      </c:pt>
                      <c:pt idx="1">
                        <c:v>947.0404984423667</c:v>
                      </c:pt>
                      <c:pt idx="2">
                        <c:v>747.66355140186806</c:v>
                      </c:pt>
                      <c:pt idx="3">
                        <c:v>573.20872274143221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88C-490D-B1E3-BC370D995D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DinaTerciario!$J$21:$K$21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DinaTerciario!$J$26:$J$38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DinaTerciario!$K$26:$K$38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2733.1537371289451</c:v>
                      </c:pt>
                      <c:pt idx="1">
                        <c:v>2333.7596387620433</c:v>
                      </c:pt>
                      <c:pt idx="2">
                        <c:v>2067.4969065174228</c:v>
                      </c:pt>
                      <c:pt idx="3">
                        <c:v>1801.2341742728022</c:v>
                      </c:pt>
                      <c:pt idx="4">
                        <c:v>1401.8400759059004</c:v>
                      </c:pt>
                      <c:pt idx="5">
                        <c:v>1002.4459775389987</c:v>
                      </c:pt>
                      <c:pt idx="6">
                        <c:v>736.18324529443635</c:v>
                      </c:pt>
                      <c:pt idx="7">
                        <c:v>469.92051304981578</c:v>
                      </c:pt>
                      <c:pt idx="8">
                        <c:v>70.526414682914037</c:v>
                      </c:pt>
                      <c:pt idx="9">
                        <c:v>-328.86768368398771</c:v>
                      </c:pt>
                      <c:pt idx="10">
                        <c:v>-595.13041592860827</c:v>
                      </c:pt>
                      <c:pt idx="11">
                        <c:v>-861.39314817322884</c:v>
                      </c:pt>
                      <c:pt idx="12">
                        <c:v>-1260.7872465401306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8C-490D-B1E3-BC370D995D2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DinaTerciario!$H$1</c:f>
          <c:strCache>
            <c:ptCount val="1"/>
            <c:pt idx="0">
              <c:v>DinaTerciario_.csv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DinaTerciario!$H$6:$H$18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DinaTerciario!$I$6:$I$18</c:f>
              <c:numCache>
                <c:formatCode>0</c:formatCode>
                <c:ptCount val="13"/>
                <c:pt idx="0">
                  <c:v>3015.5763239875378</c:v>
                </c:pt>
                <c:pt idx="2">
                  <c:v>2068.5358255451711</c:v>
                </c:pt>
                <c:pt idx="4">
                  <c:v>1096.5732087227407</c:v>
                </c:pt>
                <c:pt idx="6">
                  <c:v>747.66355140186806</c:v>
                </c:pt>
                <c:pt idx="7">
                  <c:v>573.20872274143221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736-43D1-AD15-E4EDE9D18F9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DinaTerciario!$B$2:$B$19</c:f>
              <c:numCache>
                <c:formatCode>General</c:formatCode>
                <c:ptCount val="18"/>
                <c:pt idx="0">
                  <c:v>2020.0540590067803</c:v>
                </c:pt>
                <c:pt idx="1">
                  <c:v>2025.0149494131151</c:v>
                </c:pt>
                <c:pt idx="2">
                  <c:v>2029.9760327151027</c:v>
                </c:pt>
                <c:pt idx="3">
                  <c:v>2030.8440631540368</c:v>
                </c:pt>
                <c:pt idx="4">
                  <c:v>2034.9322936257631</c:v>
                </c:pt>
                <c:pt idx="5">
                  <c:v>2038.8964921925485</c:v>
                </c:pt>
              </c:numCache>
            </c:numRef>
          </c:xVal>
          <c:yVal>
            <c:numRef>
              <c:f>DinaTerciario!$C$2:$C$19</c:f>
              <c:numCache>
                <c:formatCode>General</c:formatCode>
                <c:ptCount val="18"/>
                <c:pt idx="0">
                  <c:v>3015.5763239875378</c:v>
                </c:pt>
                <c:pt idx="1">
                  <c:v>2068.5358255451711</c:v>
                </c:pt>
                <c:pt idx="2">
                  <c:v>1096.5732087227407</c:v>
                </c:pt>
                <c:pt idx="3">
                  <c:v>947.0404984423667</c:v>
                </c:pt>
                <c:pt idx="4">
                  <c:v>747.66355140186806</c:v>
                </c:pt>
                <c:pt idx="5">
                  <c:v>573.20872274143221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6-43D1-AD15-E4EDE9D1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DinaTerciario!$G$26:$G$38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DinaTerciario!$H$26:$H$38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2846.7580393420649</c:v>
                      </c:pt>
                      <c:pt idx="1">
                        <c:v>2417.0410671519348</c:v>
                      </c:pt>
                      <c:pt idx="2">
                        <c:v>2130.563085691887</c:v>
                      </c:pt>
                      <c:pt idx="3">
                        <c:v>1844.0851042317809</c:v>
                      </c:pt>
                      <c:pt idx="4">
                        <c:v>1414.368132041709</c:v>
                      </c:pt>
                      <c:pt idx="5">
                        <c:v>984.651159851579</c:v>
                      </c:pt>
                      <c:pt idx="6">
                        <c:v>698.17317839153111</c:v>
                      </c:pt>
                      <c:pt idx="7">
                        <c:v>411.69519693148322</c:v>
                      </c:pt>
                      <c:pt idx="8">
                        <c:v>-18.021775258646812</c:v>
                      </c:pt>
                      <c:pt idx="9">
                        <c:v>-447.73874744871864</c:v>
                      </c:pt>
                      <c:pt idx="10">
                        <c:v>-734.21672890882473</c:v>
                      </c:pt>
                      <c:pt idx="11">
                        <c:v>-1020.6947103688726</c:v>
                      </c:pt>
                      <c:pt idx="12">
                        <c:v>-1450.4116825589444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36-43D1-AD15-E4EDE9D18F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DinaTerciario!$J$21:$K$21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DinaTerciario!$J$26:$J$38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DinaTerciario!$K$26:$K$38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2733.1537371289451</c:v>
                      </c:pt>
                      <c:pt idx="1">
                        <c:v>2333.7596387620433</c:v>
                      </c:pt>
                      <c:pt idx="2">
                        <c:v>2067.4969065174228</c:v>
                      </c:pt>
                      <c:pt idx="3">
                        <c:v>1801.2341742728022</c:v>
                      </c:pt>
                      <c:pt idx="4">
                        <c:v>1401.8400759059004</c:v>
                      </c:pt>
                      <c:pt idx="5">
                        <c:v>1002.4459775389987</c:v>
                      </c:pt>
                      <c:pt idx="6">
                        <c:v>736.18324529443635</c:v>
                      </c:pt>
                      <c:pt idx="7">
                        <c:v>469.92051304981578</c:v>
                      </c:pt>
                      <c:pt idx="8">
                        <c:v>70.526414682914037</c:v>
                      </c:pt>
                      <c:pt idx="9">
                        <c:v>-328.86768368398771</c:v>
                      </c:pt>
                      <c:pt idx="10">
                        <c:v>-595.13041592860827</c:v>
                      </c:pt>
                      <c:pt idx="11">
                        <c:v>-861.39314817322884</c:v>
                      </c:pt>
                      <c:pt idx="12">
                        <c:v>-1260.7872465401306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36-43D1-AD15-E4EDE9D18F9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DinaNorte!$H$1</c:f>
          <c:strCache>
            <c:ptCount val="1"/>
            <c:pt idx="0">
              <c:v>DinaNorte_.csv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DinaNorte!$B$2:$B$18</c:f>
              <c:numCache>
                <c:formatCode>General</c:formatCode>
                <c:ptCount val="17"/>
                <c:pt idx="0">
                  <c:v>2020.0622406639004</c:v>
                </c:pt>
                <c:pt idx="1">
                  <c:v>2021.1203319502076</c:v>
                </c:pt>
                <c:pt idx="2">
                  <c:v>2025.0414937759338</c:v>
                </c:pt>
                <c:pt idx="3">
                  <c:v>2030.1452282157677</c:v>
                </c:pt>
                <c:pt idx="4">
                  <c:v>2031.0788381742739</c:v>
                </c:pt>
                <c:pt idx="5">
                  <c:v>2035.0622406639004</c:v>
                </c:pt>
                <c:pt idx="6">
                  <c:v>2040.0414937759338</c:v>
                </c:pt>
                <c:pt idx="7">
                  <c:v>2045.0207468879669</c:v>
                </c:pt>
                <c:pt idx="8">
                  <c:v>2050.1244813278008</c:v>
                </c:pt>
                <c:pt idx="9">
                  <c:v>2053.112033195021</c:v>
                </c:pt>
              </c:numCache>
            </c:numRef>
          </c:xVal>
          <c:yVal>
            <c:numRef>
              <c:f>DinaNorte!$C$2:$C$18</c:f>
              <c:numCache>
                <c:formatCode>General</c:formatCode>
                <c:ptCount val="17"/>
                <c:pt idx="0">
                  <c:v>478.4770733757025</c:v>
                </c:pt>
                <c:pt idx="1">
                  <c:v>412.08834497610167</c:v>
                </c:pt>
                <c:pt idx="2">
                  <c:v>279.42512737013499</c:v>
                </c:pt>
                <c:pt idx="3">
                  <c:v>141.14055360050423</c:v>
                </c:pt>
                <c:pt idx="4">
                  <c:v>116.51609853458689</c:v>
                </c:pt>
                <c:pt idx="5">
                  <c:v>88.287199957980988</c:v>
                </c:pt>
                <c:pt idx="6">
                  <c:v>56.323861547350248</c:v>
                </c:pt>
                <c:pt idx="7">
                  <c:v>35.752928200010388</c:v>
                </c:pt>
                <c:pt idx="8">
                  <c:v>22.784810126582215</c:v>
                </c:pt>
                <c:pt idx="9">
                  <c:v>21.075161510583484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2-4F01-8E5E-F2E16DAD236E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DinaNorte!$H$26:$H$38</c:f>
              <c:numCache>
                <c:formatCode>0</c:formatCode>
                <c:ptCount val="13"/>
                <c:pt idx="0">
                  <c:v>365.23142346912209</c:v>
                </c:pt>
                <c:pt idx="1">
                  <c:v>323.67632603753373</c:v>
                </c:pt>
                <c:pt idx="2">
                  <c:v>295.97292774980815</c:v>
                </c:pt>
                <c:pt idx="3">
                  <c:v>268.26952946208257</c:v>
                </c:pt>
                <c:pt idx="4">
                  <c:v>226.71443203049421</c:v>
                </c:pt>
                <c:pt idx="5">
                  <c:v>185.15933459890584</c:v>
                </c:pt>
                <c:pt idx="6">
                  <c:v>157.45593631118027</c:v>
                </c:pt>
                <c:pt idx="7">
                  <c:v>129.75253802345469</c:v>
                </c:pt>
                <c:pt idx="8">
                  <c:v>88.197440591869963</c:v>
                </c:pt>
                <c:pt idx="9">
                  <c:v>46.642343160281598</c:v>
                </c:pt>
                <c:pt idx="10">
                  <c:v>18.938944872556021</c:v>
                </c:pt>
                <c:pt idx="11">
                  <c:v>-8.7644534151695552</c:v>
                </c:pt>
                <c:pt idx="12">
                  <c:v>-50.31955084675792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2-4F01-8E5E-F2E16DAD236E}"/>
            </c:ext>
          </c:extLst>
        </c:ser>
        <c:ser>
          <c:idx val="3"/>
          <c:order val="3"/>
          <c:tx>
            <c:strRef>
              <c:f>DinaNorte!$J$21:$K$21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DinaNorte!$J$26:$J$38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DinaNorte!$K$26:$K$38</c:f>
              <c:numCache>
                <c:formatCode>General</c:formatCode>
                <c:ptCount val="13"/>
                <c:pt idx="0">
                  <c:v>354.86425486497319</c:v>
                </c:pt>
                <c:pt idx="1">
                  <c:v>317.13236011817207</c:v>
                </c:pt>
                <c:pt idx="2">
                  <c:v>291.97776362030709</c:v>
                </c:pt>
                <c:pt idx="3">
                  <c:v>266.82316712243846</c:v>
                </c:pt>
                <c:pt idx="4">
                  <c:v>229.09127237564098</c:v>
                </c:pt>
                <c:pt idx="5">
                  <c:v>191.35937762883987</c:v>
                </c:pt>
                <c:pt idx="6">
                  <c:v>166.20478113097488</c:v>
                </c:pt>
                <c:pt idx="7">
                  <c:v>141.05018463310626</c:v>
                </c:pt>
                <c:pt idx="8">
                  <c:v>103.31828988630878</c:v>
                </c:pt>
                <c:pt idx="9">
                  <c:v>65.586395139507658</c:v>
                </c:pt>
                <c:pt idx="10">
                  <c:v>40.431798641642672</c:v>
                </c:pt>
                <c:pt idx="11">
                  <c:v>15.277202143774048</c:v>
                </c:pt>
                <c:pt idx="12">
                  <c:v>-22.454692603023432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82-4F01-8E5E-F2E16D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DinaNorte!$H$6:$H$18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DinaNorte!$I$6:$I$18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478.4770733757025</c:v>
                      </c:pt>
                      <c:pt idx="2">
                        <c:v>279.42512737013499</c:v>
                      </c:pt>
                      <c:pt idx="4">
                        <c:v>141.14055360050423</c:v>
                      </c:pt>
                      <c:pt idx="6">
                        <c:v>88.287199957980988</c:v>
                      </c:pt>
                      <c:pt idx="8" formatCode="General">
                        <c:v>56.323861547350248</c:v>
                      </c:pt>
                      <c:pt idx="10" formatCode="General">
                        <c:v>35.752928200010388</c:v>
                      </c:pt>
                      <c:pt idx="12" formatCode="General">
                        <c:v>22.784810126582215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B82-4F01-8E5E-F2E16DAD236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DinaNorte!$H$1</c:f>
          <c:strCache>
            <c:ptCount val="1"/>
            <c:pt idx="0">
              <c:v>DinaNorte_.csv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DinaNorte!$I$6:$I$18</c:f>
              <c:numCache>
                <c:formatCode>0</c:formatCode>
                <c:ptCount val="13"/>
                <c:pt idx="0">
                  <c:v>478.4770733757025</c:v>
                </c:pt>
                <c:pt idx="2">
                  <c:v>279.42512737013499</c:v>
                </c:pt>
                <c:pt idx="4">
                  <c:v>141.14055360050423</c:v>
                </c:pt>
                <c:pt idx="6">
                  <c:v>88.287199957980988</c:v>
                </c:pt>
                <c:pt idx="8" formatCode="General">
                  <c:v>56.323861547350248</c:v>
                </c:pt>
                <c:pt idx="10" formatCode="General">
                  <c:v>35.752928200010388</c:v>
                </c:pt>
                <c:pt idx="12" formatCode="General">
                  <c:v>22.784810126582215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F-44E0-9935-1FC353944E6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DinaNorte!$H$26:$H$38</c:f>
              <c:numCache>
                <c:formatCode>0</c:formatCode>
                <c:ptCount val="13"/>
                <c:pt idx="0">
                  <c:v>365.23142346912209</c:v>
                </c:pt>
                <c:pt idx="1">
                  <c:v>323.67632603753373</c:v>
                </c:pt>
                <c:pt idx="2">
                  <c:v>295.97292774980815</c:v>
                </c:pt>
                <c:pt idx="3">
                  <c:v>268.26952946208257</c:v>
                </c:pt>
                <c:pt idx="4">
                  <c:v>226.71443203049421</c:v>
                </c:pt>
                <c:pt idx="5">
                  <c:v>185.15933459890584</c:v>
                </c:pt>
                <c:pt idx="6">
                  <c:v>157.45593631118027</c:v>
                </c:pt>
                <c:pt idx="7">
                  <c:v>129.75253802345469</c:v>
                </c:pt>
                <c:pt idx="8">
                  <c:v>88.197440591869963</c:v>
                </c:pt>
                <c:pt idx="9">
                  <c:v>46.642343160281598</c:v>
                </c:pt>
                <c:pt idx="10">
                  <c:v>18.938944872556021</c:v>
                </c:pt>
                <c:pt idx="11">
                  <c:v>-8.7644534151695552</c:v>
                </c:pt>
                <c:pt idx="12">
                  <c:v>-50.31955084675792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F-44E0-9935-1FC35394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DinaNorte!$B$4:$B$20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2025.0414937759338</c:v>
                      </c:pt>
                      <c:pt idx="1">
                        <c:v>2030.1452282157677</c:v>
                      </c:pt>
                      <c:pt idx="2">
                        <c:v>2031.0788381742739</c:v>
                      </c:pt>
                      <c:pt idx="3">
                        <c:v>2035.0622406639004</c:v>
                      </c:pt>
                      <c:pt idx="4">
                        <c:v>2040.0414937759338</c:v>
                      </c:pt>
                      <c:pt idx="5">
                        <c:v>2045.0207468879669</c:v>
                      </c:pt>
                      <c:pt idx="6">
                        <c:v>2050.1244813278008</c:v>
                      </c:pt>
                      <c:pt idx="7">
                        <c:v>2053.112033195021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DinaNorte!$C$4:$C$20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279.42512737013499</c:v>
                      </c:pt>
                      <c:pt idx="1">
                        <c:v>141.14055360050423</c:v>
                      </c:pt>
                      <c:pt idx="2">
                        <c:v>116.51609853458689</c:v>
                      </c:pt>
                      <c:pt idx="3">
                        <c:v>88.287199957980988</c:v>
                      </c:pt>
                      <c:pt idx="4">
                        <c:v>56.323861547350248</c:v>
                      </c:pt>
                      <c:pt idx="5">
                        <c:v>35.752928200010388</c:v>
                      </c:pt>
                      <c:pt idx="6">
                        <c:v>22.784810126582215</c:v>
                      </c:pt>
                      <c:pt idx="7">
                        <c:v>21.075161510583484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B2F-44E0-9935-1FC353944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354.86425486497319</c:v>
                      </c:pt>
                      <c:pt idx="1">
                        <c:v>317.13236011817207</c:v>
                      </c:pt>
                      <c:pt idx="2">
                        <c:v>291.97776362030709</c:v>
                      </c:pt>
                      <c:pt idx="3">
                        <c:v>266.82316712243846</c:v>
                      </c:pt>
                      <c:pt idx="4">
                        <c:v>229.09127237564098</c:v>
                      </c:pt>
                      <c:pt idx="5">
                        <c:v>191.35937762883987</c:v>
                      </c:pt>
                      <c:pt idx="6">
                        <c:v>166.20478113097488</c:v>
                      </c:pt>
                      <c:pt idx="7">
                        <c:v>141.05018463310626</c:v>
                      </c:pt>
                      <c:pt idx="8">
                        <c:v>103.31828988630878</c:v>
                      </c:pt>
                      <c:pt idx="9">
                        <c:v>65.586395139507658</c:v>
                      </c:pt>
                      <c:pt idx="10">
                        <c:v>40.431798641642672</c:v>
                      </c:pt>
                      <c:pt idx="11">
                        <c:v>15.277202143774048</c:v>
                      </c:pt>
                      <c:pt idx="12">
                        <c:v>-22.454692603023432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2F-44E0-9935-1FC353944E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DinaNorte!$H$1</c:f>
          <c:strCache>
            <c:ptCount val="1"/>
            <c:pt idx="0">
              <c:v>DinaNorte_.csv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DinaNorte!$I$6:$I$18</c:f>
              <c:numCache>
                <c:formatCode>0</c:formatCode>
                <c:ptCount val="13"/>
                <c:pt idx="0">
                  <c:v>478.4770733757025</c:v>
                </c:pt>
                <c:pt idx="2">
                  <c:v>279.42512737013499</c:v>
                </c:pt>
                <c:pt idx="4">
                  <c:v>141.14055360050423</c:v>
                </c:pt>
                <c:pt idx="6">
                  <c:v>88.287199957980988</c:v>
                </c:pt>
                <c:pt idx="8" formatCode="General">
                  <c:v>56.323861547350248</c:v>
                </c:pt>
                <c:pt idx="10" formatCode="General">
                  <c:v>35.752928200010388</c:v>
                </c:pt>
                <c:pt idx="12" formatCode="General">
                  <c:v>22.784810126582215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777-4D23-B789-D03013C3CA9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DinaNorte!$B$2:$B$19</c:f>
              <c:numCache>
                <c:formatCode>General</c:formatCode>
                <c:ptCount val="18"/>
                <c:pt idx="0">
                  <c:v>2020.0622406639004</c:v>
                </c:pt>
                <c:pt idx="1">
                  <c:v>2021.1203319502076</c:v>
                </c:pt>
                <c:pt idx="2">
                  <c:v>2025.0414937759338</c:v>
                </c:pt>
                <c:pt idx="3">
                  <c:v>2030.1452282157677</c:v>
                </c:pt>
                <c:pt idx="4">
                  <c:v>2031.0788381742739</c:v>
                </c:pt>
                <c:pt idx="5">
                  <c:v>2035.0622406639004</c:v>
                </c:pt>
                <c:pt idx="6">
                  <c:v>2040.0414937759338</c:v>
                </c:pt>
                <c:pt idx="7">
                  <c:v>2045.0207468879669</c:v>
                </c:pt>
                <c:pt idx="8">
                  <c:v>2050.1244813278008</c:v>
                </c:pt>
                <c:pt idx="9">
                  <c:v>2053.112033195021</c:v>
                </c:pt>
              </c:numCache>
            </c:numRef>
          </c:xVal>
          <c:yVal>
            <c:numRef>
              <c:f>DinaNorte!$C$2:$C$19</c:f>
              <c:numCache>
                <c:formatCode>General</c:formatCode>
                <c:ptCount val="18"/>
                <c:pt idx="0">
                  <c:v>478.4770733757025</c:v>
                </c:pt>
                <c:pt idx="1">
                  <c:v>412.08834497610167</c:v>
                </c:pt>
                <c:pt idx="2">
                  <c:v>279.42512737013499</c:v>
                </c:pt>
                <c:pt idx="3">
                  <c:v>141.14055360050423</c:v>
                </c:pt>
                <c:pt idx="4">
                  <c:v>116.51609853458689</c:v>
                </c:pt>
                <c:pt idx="5">
                  <c:v>88.287199957980988</c:v>
                </c:pt>
                <c:pt idx="6">
                  <c:v>56.323861547350248</c:v>
                </c:pt>
                <c:pt idx="7">
                  <c:v>35.752928200010388</c:v>
                </c:pt>
                <c:pt idx="8">
                  <c:v>22.784810126582215</c:v>
                </c:pt>
                <c:pt idx="9">
                  <c:v>21.075161510583484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7-4D23-B789-D03013C3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DinaNorte!$G$26:$G$38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DinaNorte!$H$26:$H$38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365.23142346912209</c:v>
                      </c:pt>
                      <c:pt idx="1">
                        <c:v>323.67632603753373</c:v>
                      </c:pt>
                      <c:pt idx="2">
                        <c:v>295.97292774980815</c:v>
                      </c:pt>
                      <c:pt idx="3">
                        <c:v>268.26952946208257</c:v>
                      </c:pt>
                      <c:pt idx="4">
                        <c:v>226.71443203049421</c:v>
                      </c:pt>
                      <c:pt idx="5">
                        <c:v>185.15933459890584</c:v>
                      </c:pt>
                      <c:pt idx="6">
                        <c:v>157.45593631118027</c:v>
                      </c:pt>
                      <c:pt idx="7">
                        <c:v>129.75253802345469</c:v>
                      </c:pt>
                      <c:pt idx="8">
                        <c:v>88.197440591869963</c:v>
                      </c:pt>
                      <c:pt idx="9">
                        <c:v>46.642343160281598</c:v>
                      </c:pt>
                      <c:pt idx="10">
                        <c:v>18.938944872556021</c:v>
                      </c:pt>
                      <c:pt idx="11">
                        <c:v>-8.7644534151695552</c:v>
                      </c:pt>
                      <c:pt idx="12">
                        <c:v>-50.31955084675792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777-4D23-B789-D03013C3CA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354.86425486497319</c:v>
                      </c:pt>
                      <c:pt idx="1">
                        <c:v>317.13236011817207</c:v>
                      </c:pt>
                      <c:pt idx="2">
                        <c:v>291.97776362030709</c:v>
                      </c:pt>
                      <c:pt idx="3">
                        <c:v>266.82316712243846</c:v>
                      </c:pt>
                      <c:pt idx="4">
                        <c:v>229.09127237564098</c:v>
                      </c:pt>
                      <c:pt idx="5">
                        <c:v>191.35937762883987</c:v>
                      </c:pt>
                      <c:pt idx="6">
                        <c:v>166.20478113097488</c:v>
                      </c:pt>
                      <c:pt idx="7">
                        <c:v>141.05018463310626</c:v>
                      </c:pt>
                      <c:pt idx="8">
                        <c:v>103.31828988630878</c:v>
                      </c:pt>
                      <c:pt idx="9">
                        <c:v>65.586395139507658</c:v>
                      </c:pt>
                      <c:pt idx="10">
                        <c:v>40.431798641642672</c:v>
                      </c:pt>
                      <c:pt idx="11">
                        <c:v>15.277202143774048</c:v>
                      </c:pt>
                      <c:pt idx="12">
                        <c:v>-22.454692603023432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7-4D23-B789-D03013C3CA9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DinaCretaceo!$H$1</c:f>
          <c:strCache>
            <c:ptCount val="1"/>
            <c:pt idx="0">
              <c:v>DinaCretaceo_.csv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DinaCretaceo!$B$2:$B$18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2021.0187991248681</c:v>
                </c:pt>
                <c:pt idx="2">
                  <c:v>2022.0531561461792</c:v>
                </c:pt>
                <c:pt idx="3">
                  <c:v>2023.9988655700508</c:v>
                </c:pt>
                <c:pt idx="4">
                  <c:v>2025.9878453934039</c:v>
                </c:pt>
                <c:pt idx="5">
                  <c:v>2028.0181508791832</c:v>
                </c:pt>
                <c:pt idx="6">
                  <c:v>2029.8503362774491</c:v>
                </c:pt>
                <c:pt idx="7">
                  <c:v>2031.9223320638521</c:v>
                </c:pt>
                <c:pt idx="8">
                  <c:v>2032.9583907300866</c:v>
                </c:pt>
              </c:numCache>
            </c:numRef>
          </c:xVal>
          <c:yVal>
            <c:numRef>
              <c:f>DinaCretaceo!$C$2:$C$18</c:f>
              <c:numCache>
                <c:formatCode>General</c:formatCode>
                <c:ptCount val="17"/>
                <c:pt idx="0">
                  <c:v>1011.5853658536586</c:v>
                </c:pt>
                <c:pt idx="1">
                  <c:v>776.82926829268297</c:v>
                </c:pt>
                <c:pt idx="2">
                  <c:v>700</c:v>
                </c:pt>
                <c:pt idx="3">
                  <c:v>426.82926829268285</c:v>
                </c:pt>
                <c:pt idx="4">
                  <c:v>273.17073170731692</c:v>
                </c:pt>
                <c:pt idx="5">
                  <c:v>170.73170731707319</c:v>
                </c:pt>
                <c:pt idx="6">
                  <c:v>110.97560975609758</c:v>
                </c:pt>
                <c:pt idx="7">
                  <c:v>72.560975609756042</c:v>
                </c:pt>
                <c:pt idx="8">
                  <c:v>55.487804878048792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3-4238-B9F0-89846E7D9BB4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DinaCretaceo!$G$26:$G$38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DinaCretaceo!$H$26:$H$38</c:f>
              <c:numCache>
                <c:formatCode>0</c:formatCode>
                <c:ptCount val="13"/>
                <c:pt idx="0">
                  <c:v>756.90630933255306</c:v>
                </c:pt>
                <c:pt idx="1">
                  <c:v>560.11756973856245</c:v>
                </c:pt>
                <c:pt idx="2">
                  <c:v>428.92507667592145</c:v>
                </c:pt>
                <c:pt idx="3">
                  <c:v>297.73258361325134</c:v>
                </c:pt>
                <c:pt idx="4">
                  <c:v>100.94384401926072</c:v>
                </c:pt>
                <c:pt idx="5">
                  <c:v>-95.844895574700786</c:v>
                </c:pt>
                <c:pt idx="6">
                  <c:v>-227.0373886373709</c:v>
                </c:pt>
                <c:pt idx="7">
                  <c:v>-358.2298817000119</c:v>
                </c:pt>
                <c:pt idx="8">
                  <c:v>-555.01862129400251</c:v>
                </c:pt>
                <c:pt idx="9">
                  <c:v>-751.80736088799313</c:v>
                </c:pt>
                <c:pt idx="10">
                  <c:v>-882.99985395063413</c:v>
                </c:pt>
                <c:pt idx="11">
                  <c:v>-1014.1923470133042</c:v>
                </c:pt>
                <c:pt idx="12">
                  <c:v>-1210.9810866072658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3-4238-B9F0-89846E7D9BB4}"/>
            </c:ext>
          </c:extLst>
        </c:ser>
        <c:ser>
          <c:idx val="3"/>
          <c:order val="3"/>
          <c:tx>
            <c:strRef>
              <c:f>DinaCretaceo!$J$21:$K$21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DinaCretaceo!$J$26:$J$38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DinaCretaceo!$K$26:$K$38</c:f>
              <c:numCache>
                <c:formatCode>General</c:formatCode>
                <c:ptCount val="13"/>
                <c:pt idx="0">
                  <c:v>831.30216965923319</c:v>
                </c:pt>
                <c:pt idx="1">
                  <c:v>622.53869070080691</c:v>
                </c:pt>
                <c:pt idx="2">
                  <c:v>483.36303806182696</c:v>
                </c:pt>
                <c:pt idx="3">
                  <c:v>344.1873854228761</c:v>
                </c:pt>
                <c:pt idx="4">
                  <c:v>135.42390646444983</c:v>
                </c:pt>
                <c:pt idx="5">
                  <c:v>-73.339572493976448</c:v>
                </c:pt>
                <c:pt idx="6">
                  <c:v>-212.5152251329273</c:v>
                </c:pt>
                <c:pt idx="7">
                  <c:v>-351.69087777187815</c:v>
                </c:pt>
                <c:pt idx="8">
                  <c:v>-560.45435673030443</c:v>
                </c:pt>
                <c:pt idx="9">
                  <c:v>-769.21783568875981</c:v>
                </c:pt>
                <c:pt idx="10">
                  <c:v>-908.39348832771066</c:v>
                </c:pt>
                <c:pt idx="11">
                  <c:v>-1047.5691409666615</c:v>
                </c:pt>
                <c:pt idx="12">
                  <c:v>-1256.3326199250878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53-4238-B9F0-89846E7D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DinaCretaceo!$H$6:$H$18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DinaCretaceo!$I$6:$I$18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1011.5853658536586</c:v>
                      </c:pt>
                      <c:pt idx="1">
                        <c:v>426.82926829268285</c:v>
                      </c:pt>
                      <c:pt idx="2">
                        <c:v>273.17073170731692</c:v>
                      </c:pt>
                      <c:pt idx="3">
                        <c:v>170.73170731707319</c:v>
                      </c:pt>
                      <c:pt idx="4">
                        <c:v>110.97560975609758</c:v>
                      </c:pt>
                      <c:pt idx="5">
                        <c:v>55.487804878048792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53-4238-B9F0-89846E7D9BB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DinaCretaceo!$H$1</c:f>
          <c:strCache>
            <c:ptCount val="1"/>
            <c:pt idx="0">
              <c:v>DinaCretaceo_.csv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DinaCretaceo!$H$6:$H$18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DinaCretaceo!$I$6:$I$18</c:f>
              <c:numCache>
                <c:formatCode>0</c:formatCode>
                <c:ptCount val="13"/>
                <c:pt idx="0">
                  <c:v>1011.5853658536586</c:v>
                </c:pt>
                <c:pt idx="1">
                  <c:v>426.82926829268285</c:v>
                </c:pt>
                <c:pt idx="2">
                  <c:v>273.17073170731692</c:v>
                </c:pt>
                <c:pt idx="3">
                  <c:v>170.73170731707319</c:v>
                </c:pt>
                <c:pt idx="4">
                  <c:v>110.97560975609758</c:v>
                </c:pt>
                <c:pt idx="5">
                  <c:v>55.487804878048792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E-4457-A3F9-A8F7AA58856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DinaCretaceo!$G$26:$G$38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DinaCretaceo!$H$26:$H$38</c:f>
              <c:numCache>
                <c:formatCode>0</c:formatCode>
                <c:ptCount val="13"/>
                <c:pt idx="0">
                  <c:v>756.90630933255306</c:v>
                </c:pt>
                <c:pt idx="1">
                  <c:v>560.11756973856245</c:v>
                </c:pt>
                <c:pt idx="2">
                  <c:v>428.92507667592145</c:v>
                </c:pt>
                <c:pt idx="3">
                  <c:v>297.73258361325134</c:v>
                </c:pt>
                <c:pt idx="4">
                  <c:v>100.94384401926072</c:v>
                </c:pt>
                <c:pt idx="5">
                  <c:v>-95.844895574700786</c:v>
                </c:pt>
                <c:pt idx="6">
                  <c:v>-227.0373886373709</c:v>
                </c:pt>
                <c:pt idx="7">
                  <c:v>-358.2298817000119</c:v>
                </c:pt>
                <c:pt idx="8">
                  <c:v>-555.01862129400251</c:v>
                </c:pt>
                <c:pt idx="9">
                  <c:v>-751.80736088799313</c:v>
                </c:pt>
                <c:pt idx="10">
                  <c:v>-882.99985395063413</c:v>
                </c:pt>
                <c:pt idx="11">
                  <c:v>-1014.1923470133042</c:v>
                </c:pt>
                <c:pt idx="12">
                  <c:v>-1210.9810866072658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E-4457-A3F9-A8F7AA58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DinaCretaceo!$B$4:$B$20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2022.0531561461792</c:v>
                      </c:pt>
                      <c:pt idx="1">
                        <c:v>2023.9988655700508</c:v>
                      </c:pt>
                      <c:pt idx="2">
                        <c:v>2025.9878453934039</c:v>
                      </c:pt>
                      <c:pt idx="3">
                        <c:v>2028.0181508791832</c:v>
                      </c:pt>
                      <c:pt idx="4">
                        <c:v>2029.8503362774491</c:v>
                      </c:pt>
                      <c:pt idx="5">
                        <c:v>2031.9223320638521</c:v>
                      </c:pt>
                      <c:pt idx="6">
                        <c:v>2032.9583907300866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DinaCretaceo!$C$4:$C$20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700</c:v>
                      </c:pt>
                      <c:pt idx="1">
                        <c:v>426.82926829268285</c:v>
                      </c:pt>
                      <c:pt idx="2">
                        <c:v>273.17073170731692</c:v>
                      </c:pt>
                      <c:pt idx="3">
                        <c:v>170.73170731707319</c:v>
                      </c:pt>
                      <c:pt idx="4">
                        <c:v>110.97560975609758</c:v>
                      </c:pt>
                      <c:pt idx="5">
                        <c:v>72.560975609756042</c:v>
                      </c:pt>
                      <c:pt idx="6">
                        <c:v>55.487804878048792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6E-4457-A3F9-A8F7AA5885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DinaCretaceo!$J$21:$K$21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DinaCretaceo!$J$26:$J$38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DinaCretaceo!$K$26:$K$38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831.30216965923319</c:v>
                      </c:pt>
                      <c:pt idx="1">
                        <c:v>622.53869070080691</c:v>
                      </c:pt>
                      <c:pt idx="2">
                        <c:v>483.36303806182696</c:v>
                      </c:pt>
                      <c:pt idx="3">
                        <c:v>344.1873854228761</c:v>
                      </c:pt>
                      <c:pt idx="4">
                        <c:v>135.42390646444983</c:v>
                      </c:pt>
                      <c:pt idx="5">
                        <c:v>-73.339572493976448</c:v>
                      </c:pt>
                      <c:pt idx="6">
                        <c:v>-212.5152251329273</c:v>
                      </c:pt>
                      <c:pt idx="7">
                        <c:v>-351.69087777187815</c:v>
                      </c:pt>
                      <c:pt idx="8">
                        <c:v>-560.45435673030443</c:v>
                      </c:pt>
                      <c:pt idx="9">
                        <c:v>-769.21783568875981</c:v>
                      </c:pt>
                      <c:pt idx="10">
                        <c:v>-908.39348832771066</c:v>
                      </c:pt>
                      <c:pt idx="11">
                        <c:v>-1047.5691409666615</c:v>
                      </c:pt>
                      <c:pt idx="12">
                        <c:v>-1256.3326199250878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6E-4457-A3F9-A8F7AA58856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DinaCretaceo!$H$1</c:f>
          <c:strCache>
            <c:ptCount val="1"/>
            <c:pt idx="0">
              <c:v>DinaCretaceo_.csv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DinaCretaceo!$H$6:$H$18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DinaCretaceo!$I$6:$I$18</c:f>
              <c:numCache>
                <c:formatCode>0</c:formatCode>
                <c:ptCount val="13"/>
                <c:pt idx="0">
                  <c:v>1011.5853658536586</c:v>
                </c:pt>
                <c:pt idx="1">
                  <c:v>426.82926829268285</c:v>
                </c:pt>
                <c:pt idx="2">
                  <c:v>273.17073170731692</c:v>
                </c:pt>
                <c:pt idx="3">
                  <c:v>170.73170731707319</c:v>
                </c:pt>
                <c:pt idx="4">
                  <c:v>110.97560975609758</c:v>
                </c:pt>
                <c:pt idx="5">
                  <c:v>55.487804878048792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B80-49AB-9E5D-4CED5302A5B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DinaCretaceo!$B$2:$B$19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2021.0187991248681</c:v>
                </c:pt>
                <c:pt idx="2">
                  <c:v>2022.0531561461792</c:v>
                </c:pt>
                <c:pt idx="3">
                  <c:v>2023.9988655700508</c:v>
                </c:pt>
                <c:pt idx="4">
                  <c:v>2025.9878453934039</c:v>
                </c:pt>
                <c:pt idx="5">
                  <c:v>2028.0181508791832</c:v>
                </c:pt>
                <c:pt idx="6">
                  <c:v>2029.8503362774491</c:v>
                </c:pt>
                <c:pt idx="7">
                  <c:v>2031.9223320638521</c:v>
                </c:pt>
                <c:pt idx="8">
                  <c:v>2032.9583907300866</c:v>
                </c:pt>
              </c:numCache>
            </c:numRef>
          </c:xVal>
          <c:yVal>
            <c:numRef>
              <c:f>DinaCretaceo!$C$2:$C$19</c:f>
              <c:numCache>
                <c:formatCode>General</c:formatCode>
                <c:ptCount val="18"/>
                <c:pt idx="0">
                  <c:v>1011.5853658536586</c:v>
                </c:pt>
                <c:pt idx="1">
                  <c:v>776.82926829268297</c:v>
                </c:pt>
                <c:pt idx="2">
                  <c:v>700</c:v>
                </c:pt>
                <c:pt idx="3">
                  <c:v>426.82926829268285</c:v>
                </c:pt>
                <c:pt idx="4">
                  <c:v>273.17073170731692</c:v>
                </c:pt>
                <c:pt idx="5">
                  <c:v>170.73170731707319</c:v>
                </c:pt>
                <c:pt idx="6">
                  <c:v>110.97560975609758</c:v>
                </c:pt>
                <c:pt idx="7">
                  <c:v>72.560975609756042</c:v>
                </c:pt>
                <c:pt idx="8">
                  <c:v>55.487804878048792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0-49AB-9E5D-4CED5302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DinaCretaceo!$G$26:$G$38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DinaCretaceo!$H$26:$H$38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756.90630933255306</c:v>
                      </c:pt>
                      <c:pt idx="1">
                        <c:v>560.11756973856245</c:v>
                      </c:pt>
                      <c:pt idx="2">
                        <c:v>428.92507667592145</c:v>
                      </c:pt>
                      <c:pt idx="3">
                        <c:v>297.73258361325134</c:v>
                      </c:pt>
                      <c:pt idx="4">
                        <c:v>100.94384401926072</c:v>
                      </c:pt>
                      <c:pt idx="5">
                        <c:v>-95.844895574700786</c:v>
                      </c:pt>
                      <c:pt idx="6">
                        <c:v>-227.0373886373709</c:v>
                      </c:pt>
                      <c:pt idx="7">
                        <c:v>-358.2298817000119</c:v>
                      </c:pt>
                      <c:pt idx="8">
                        <c:v>-555.01862129400251</c:v>
                      </c:pt>
                      <c:pt idx="9">
                        <c:v>-751.80736088799313</c:v>
                      </c:pt>
                      <c:pt idx="10">
                        <c:v>-882.99985395063413</c:v>
                      </c:pt>
                      <c:pt idx="11">
                        <c:v>-1014.1923470133042</c:v>
                      </c:pt>
                      <c:pt idx="12">
                        <c:v>-1210.9810866072658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B80-49AB-9E5D-4CED5302A5B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DinaCretaceo!$J$21:$K$21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DinaCretaceo!$J$26:$J$38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DinaCretaceo!$K$26:$K$38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831.30216965923319</c:v>
                      </c:pt>
                      <c:pt idx="1">
                        <c:v>622.53869070080691</c:v>
                      </c:pt>
                      <c:pt idx="2">
                        <c:v>483.36303806182696</c:v>
                      </c:pt>
                      <c:pt idx="3">
                        <c:v>344.1873854228761</c:v>
                      </c:pt>
                      <c:pt idx="4">
                        <c:v>135.42390646444983</c:v>
                      </c:pt>
                      <c:pt idx="5">
                        <c:v>-73.339572493976448</c:v>
                      </c:pt>
                      <c:pt idx="6">
                        <c:v>-212.5152251329273</c:v>
                      </c:pt>
                      <c:pt idx="7">
                        <c:v>-351.69087777187815</c:v>
                      </c:pt>
                      <c:pt idx="8">
                        <c:v>-560.45435673030443</c:v>
                      </c:pt>
                      <c:pt idx="9">
                        <c:v>-769.21783568875981</c:v>
                      </c:pt>
                      <c:pt idx="10">
                        <c:v>-908.39348832771066</c:v>
                      </c:pt>
                      <c:pt idx="11">
                        <c:v>-1047.5691409666615</c:v>
                      </c:pt>
                      <c:pt idx="12">
                        <c:v>-1256.3326199250878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80-49AB-9E5D-4CED5302A5B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CusianaNorte!$H$1</c:f>
          <c:strCache>
            <c:ptCount val="1"/>
            <c:pt idx="0">
              <c:v>CusianaNorte_.csv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CusianaNorte!$B$2:$B$18</c:f>
              <c:numCache>
                <c:formatCode>General</c:formatCode>
                <c:ptCount val="17"/>
                <c:pt idx="0">
                  <c:v>2020.0992555831265</c:v>
                </c:pt>
                <c:pt idx="1">
                  <c:v>2025.062034739454</c:v>
                </c:pt>
              </c:numCache>
            </c:numRef>
          </c:xVal>
          <c:yVal>
            <c:numRef>
              <c:f>CusianaNorte!$C$2:$C$18</c:f>
              <c:numCache>
                <c:formatCode>General</c:formatCode>
                <c:ptCount val="17"/>
                <c:pt idx="0">
                  <c:v>9971.5099715100077</c:v>
                </c:pt>
                <c:pt idx="1">
                  <c:v>4985.7549857549602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C-44B7-86AE-E6E82C41CC6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CusianaNorte!$H$26:$H$38</c:f>
              <c:numCache>
                <c:formatCode>0</c:formatCode>
                <c:ptCount val="13"/>
                <c:pt idx="0">
                  <c:v>9971.5099715099204</c:v>
                </c:pt>
                <c:pt idx="1">
                  <c:v>6980.056980056921</c:v>
                </c:pt>
                <c:pt idx="2">
                  <c:v>4985.7549857550766</c:v>
                </c:pt>
                <c:pt idx="3">
                  <c:v>2991.4529914529994</c:v>
                </c:pt>
                <c:pt idx="4">
                  <c:v>0</c:v>
                </c:pt>
                <c:pt idx="5">
                  <c:v>-2991.4529914529994</c:v>
                </c:pt>
                <c:pt idx="6">
                  <c:v>-4985.7549857550766</c:v>
                </c:pt>
                <c:pt idx="7">
                  <c:v>-6980.0569800571539</c:v>
                </c:pt>
                <c:pt idx="8">
                  <c:v>-9971.5099715101533</c:v>
                </c:pt>
                <c:pt idx="9">
                  <c:v>-12962.962962963153</c:v>
                </c:pt>
                <c:pt idx="10">
                  <c:v>-14957.26495726523</c:v>
                </c:pt>
                <c:pt idx="11">
                  <c:v>-16951.566951567307</c:v>
                </c:pt>
                <c:pt idx="12">
                  <c:v>-19943.019943020307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C-44B7-86AE-E6E82C41CC65}"/>
            </c:ext>
          </c:extLst>
        </c:ser>
        <c:ser>
          <c:idx val="3"/>
          <c:order val="3"/>
          <c:tx>
            <c:strRef>
              <c:f>CusianaNorte!$J$21:$K$21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CusianaNorte!$J$26:$J$38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CusianaNorte!$K$26:$K$38</c:f>
              <c:numCache>
                <c:formatCode>General</c:formatCode>
                <c:ptCount val="13"/>
                <c:pt idx="0">
                  <c:v>10071.22507122485</c:v>
                </c:pt>
                <c:pt idx="1">
                  <c:v>7057.3361823360901</c:v>
                </c:pt>
                <c:pt idx="2">
                  <c:v>5048.0769230767619</c:v>
                </c:pt>
                <c:pt idx="3">
                  <c:v>3038.8176638174336</c:v>
                </c:pt>
                <c:pt idx="4">
                  <c:v>24.928774928441271</c:v>
                </c:pt>
                <c:pt idx="5">
                  <c:v>-2988.9601139603183</c:v>
                </c:pt>
                <c:pt idx="6">
                  <c:v>-4998.2193732196465</c:v>
                </c:pt>
                <c:pt idx="7">
                  <c:v>-7007.4786324789748</c:v>
                </c:pt>
                <c:pt idx="8">
                  <c:v>-10021.367521367967</c:v>
                </c:pt>
                <c:pt idx="9">
                  <c:v>-13035.256410256727</c:v>
                </c:pt>
                <c:pt idx="10">
                  <c:v>-15044.515669516055</c:v>
                </c:pt>
                <c:pt idx="11">
                  <c:v>-17053.774928775383</c:v>
                </c:pt>
                <c:pt idx="12">
                  <c:v>-20067.663817664376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C-44B7-86AE-E6E82C41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CusianaNorte!$H$6:$H$18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CusianaNorte!$I$6:$I$18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9971.5099715100077</c:v>
                      </c:pt>
                      <c:pt idx="2">
                        <c:v>4985.7549857549602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B0C-44B7-86AE-E6E82C41CC6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Yarigui!$H$1</c:f>
          <c:strCache>
            <c:ptCount val="1"/>
            <c:pt idx="0">
              <c:v>Yarigui_.csv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Yarigui!$H$6:$H$18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Yarigui!$I$6:$I$18</c:f>
              <c:numCache>
                <c:formatCode>0</c:formatCode>
                <c:ptCount val="13"/>
                <c:pt idx="0">
                  <c:v>19200.000000000004</c:v>
                </c:pt>
                <c:pt idx="2">
                  <c:v>16106.66666666667</c:v>
                </c:pt>
                <c:pt idx="4">
                  <c:v>10560.000000000004</c:v>
                </c:pt>
                <c:pt idx="6">
                  <c:v>6666.6666666666679</c:v>
                </c:pt>
                <c:pt idx="8">
                  <c:v>4640.0000000000036</c:v>
                </c:pt>
                <c:pt idx="10">
                  <c:v>3306.6666666666679</c:v>
                </c:pt>
                <c:pt idx="12">
                  <c:v>2293.3333333333358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A-4AB3-83A1-AB154255DCA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Yarigui!$G$26:$G$38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Yarigui!$H$26:$H$38</c:f>
              <c:numCache>
                <c:formatCode>0</c:formatCode>
                <c:ptCount val="13"/>
                <c:pt idx="0">
                  <c:v>17779.047619047575</c:v>
                </c:pt>
                <c:pt idx="1">
                  <c:v>16016.761904761894</c:v>
                </c:pt>
                <c:pt idx="2">
                  <c:v>14841.904761904618</c:v>
                </c:pt>
                <c:pt idx="3">
                  <c:v>13667.047619047575</c:v>
                </c:pt>
                <c:pt idx="4">
                  <c:v>11904.761904761894</c:v>
                </c:pt>
                <c:pt idx="5">
                  <c:v>10142.476190476213</c:v>
                </c:pt>
                <c:pt idx="6">
                  <c:v>8967.6190476189367</c:v>
                </c:pt>
                <c:pt idx="7">
                  <c:v>7792.7619047618937</c:v>
                </c:pt>
                <c:pt idx="8">
                  <c:v>6030.4761904762127</c:v>
                </c:pt>
                <c:pt idx="9">
                  <c:v>4268.1904761905316</c:v>
                </c:pt>
                <c:pt idx="10">
                  <c:v>3093.3333333332557</c:v>
                </c:pt>
                <c:pt idx="11">
                  <c:v>1918.4761904762127</c:v>
                </c:pt>
                <c:pt idx="12">
                  <c:v>156.19047619053163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A-4AB3-83A1-AB15425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Yarigui!$B$4:$B$20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2029.9767786391042</c:v>
                      </c:pt>
                      <c:pt idx="1">
                        <c:v>2034.9178983634797</c:v>
                      </c:pt>
                      <c:pt idx="2">
                        <c:v>2039.9720241171403</c:v>
                      </c:pt>
                      <c:pt idx="3">
                        <c:v>2044.8230146425494</c:v>
                      </c:pt>
                      <c:pt idx="4">
                        <c:v>2049.9857364341083</c:v>
                      </c:pt>
                      <c:pt idx="5">
                        <c:v>2054.7369509043929</c:v>
                      </c:pt>
                      <c:pt idx="6">
                        <c:v>2059.90270456503</c:v>
                      </c:pt>
                      <c:pt idx="7">
                        <c:v>2060.8323858742465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Yarigui!$C$4:$C$20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10560.000000000004</c:v>
                      </c:pt>
                      <c:pt idx="1">
                        <c:v>6666.6666666666679</c:v>
                      </c:pt>
                      <c:pt idx="2">
                        <c:v>4640.0000000000036</c:v>
                      </c:pt>
                      <c:pt idx="3">
                        <c:v>3306.6666666666679</c:v>
                      </c:pt>
                      <c:pt idx="4">
                        <c:v>2293.3333333333358</c:v>
                      </c:pt>
                      <c:pt idx="5">
                        <c:v>1653.3333333333358</c:v>
                      </c:pt>
                      <c:pt idx="6">
                        <c:v>1226.6666666666679</c:v>
                      </c:pt>
                      <c:pt idx="7">
                        <c:v>1120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4A-4AB3-83A1-AB154255DCA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Yarigui!$J$21:$K$21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Yarigui!$J$26:$J$38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Yarigui!$K$26:$K$38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15916.452368019265</c:v>
                      </c:pt>
                      <c:pt idx="1">
                        <c:v>14657.669339175685</c:v>
                      </c:pt>
                      <c:pt idx="2">
                        <c:v>13818.480653280043</c:v>
                      </c:pt>
                      <c:pt idx="3">
                        <c:v>12979.291967384284</c:v>
                      </c:pt>
                      <c:pt idx="4">
                        <c:v>11720.508938540821</c:v>
                      </c:pt>
                      <c:pt idx="5">
                        <c:v>10461.725909697241</c:v>
                      </c:pt>
                      <c:pt idx="6">
                        <c:v>9622.5372238015989</c:v>
                      </c:pt>
                      <c:pt idx="7">
                        <c:v>8783.3485379059566</c:v>
                      </c:pt>
                      <c:pt idx="8">
                        <c:v>7524.5655090623768</c:v>
                      </c:pt>
                      <c:pt idx="9">
                        <c:v>6265.7824802189134</c:v>
                      </c:pt>
                      <c:pt idx="10">
                        <c:v>5426.5937943231547</c:v>
                      </c:pt>
                      <c:pt idx="11">
                        <c:v>4587.4051084275125</c:v>
                      </c:pt>
                      <c:pt idx="12">
                        <c:v>3328.6220795840491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4A-4AB3-83A1-AB154255DCA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CusianaNorte!$H$1</c:f>
          <c:strCache>
            <c:ptCount val="1"/>
            <c:pt idx="0">
              <c:v>CusianaNorte_.csv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CusianaNorte!$I$6:$I$18</c:f>
              <c:numCache>
                <c:formatCode>0</c:formatCode>
                <c:ptCount val="13"/>
                <c:pt idx="0">
                  <c:v>9971.5099715100077</c:v>
                </c:pt>
                <c:pt idx="2">
                  <c:v>4985.7549857549602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7-46AC-9923-8853C097084E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CusianaNorte!$H$26:$H$38</c:f>
              <c:numCache>
                <c:formatCode>0</c:formatCode>
                <c:ptCount val="13"/>
                <c:pt idx="0">
                  <c:v>9971.5099715099204</c:v>
                </c:pt>
                <c:pt idx="1">
                  <c:v>6980.056980056921</c:v>
                </c:pt>
                <c:pt idx="2">
                  <c:v>4985.7549857550766</c:v>
                </c:pt>
                <c:pt idx="3">
                  <c:v>2991.4529914529994</c:v>
                </c:pt>
                <c:pt idx="4">
                  <c:v>0</c:v>
                </c:pt>
                <c:pt idx="5">
                  <c:v>-2991.4529914529994</c:v>
                </c:pt>
                <c:pt idx="6">
                  <c:v>-4985.7549857550766</c:v>
                </c:pt>
                <c:pt idx="7">
                  <c:v>-6980.0569800571539</c:v>
                </c:pt>
                <c:pt idx="8">
                  <c:v>-9971.5099715101533</c:v>
                </c:pt>
                <c:pt idx="9">
                  <c:v>-12962.962962963153</c:v>
                </c:pt>
                <c:pt idx="10">
                  <c:v>-14957.26495726523</c:v>
                </c:pt>
                <c:pt idx="11">
                  <c:v>-16951.566951567307</c:v>
                </c:pt>
                <c:pt idx="12">
                  <c:v>-19943.019943020307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7-46AC-9923-8853C097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CusianaNorte!$B$4:$B$20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CusianaNorte!$C$4:$C$20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B67-46AC-9923-8853C097084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CusianaNorte!$J$21:$K$21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10071.22507122485</c:v>
                      </c:pt>
                      <c:pt idx="1">
                        <c:v>7057.3361823360901</c:v>
                      </c:pt>
                      <c:pt idx="2">
                        <c:v>5048.0769230767619</c:v>
                      </c:pt>
                      <c:pt idx="3">
                        <c:v>3038.8176638174336</c:v>
                      </c:pt>
                      <c:pt idx="4">
                        <c:v>24.928774928441271</c:v>
                      </c:pt>
                      <c:pt idx="5">
                        <c:v>-2988.9601139603183</c:v>
                      </c:pt>
                      <c:pt idx="6">
                        <c:v>-4998.2193732196465</c:v>
                      </c:pt>
                      <c:pt idx="7">
                        <c:v>-7007.4786324789748</c:v>
                      </c:pt>
                      <c:pt idx="8">
                        <c:v>-10021.367521367967</c:v>
                      </c:pt>
                      <c:pt idx="9">
                        <c:v>-13035.256410256727</c:v>
                      </c:pt>
                      <c:pt idx="10">
                        <c:v>-15044.515669516055</c:v>
                      </c:pt>
                      <c:pt idx="11">
                        <c:v>-17053.774928775383</c:v>
                      </c:pt>
                      <c:pt idx="12">
                        <c:v>-20067.663817664376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67-46AC-9923-8853C097084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CusianaNorte!$H$1</c:f>
          <c:strCache>
            <c:ptCount val="1"/>
            <c:pt idx="0">
              <c:v>CusianaNorte_.csv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CusianaNorte!$I$6:$I$18</c:f>
              <c:numCache>
                <c:formatCode>0</c:formatCode>
                <c:ptCount val="13"/>
                <c:pt idx="0">
                  <c:v>9971.5099715100077</c:v>
                </c:pt>
                <c:pt idx="2">
                  <c:v>4985.7549857549602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862-4073-8B6C-93CA96D45A0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CusianaNorte!$B$2:$B$19</c:f>
              <c:numCache>
                <c:formatCode>General</c:formatCode>
                <c:ptCount val="18"/>
                <c:pt idx="0">
                  <c:v>2020.0992555831265</c:v>
                </c:pt>
                <c:pt idx="1">
                  <c:v>2025.062034739454</c:v>
                </c:pt>
              </c:numCache>
            </c:numRef>
          </c:xVal>
          <c:yVal>
            <c:numRef>
              <c:f>CusianaNorte!$C$2:$C$19</c:f>
              <c:numCache>
                <c:formatCode>General</c:formatCode>
                <c:ptCount val="18"/>
                <c:pt idx="0">
                  <c:v>9971.5099715100077</c:v>
                </c:pt>
                <c:pt idx="1">
                  <c:v>4985.7549857549602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2-4073-8B6C-93CA96D4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CusianaNorte!$G$26:$G$38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CusianaNorte!$H$26:$H$38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9971.5099715099204</c:v>
                      </c:pt>
                      <c:pt idx="1">
                        <c:v>6980.056980056921</c:v>
                      </c:pt>
                      <c:pt idx="2">
                        <c:v>4985.7549857550766</c:v>
                      </c:pt>
                      <c:pt idx="3">
                        <c:v>2991.4529914529994</c:v>
                      </c:pt>
                      <c:pt idx="4">
                        <c:v>0</c:v>
                      </c:pt>
                      <c:pt idx="5">
                        <c:v>-2991.4529914529994</c:v>
                      </c:pt>
                      <c:pt idx="6">
                        <c:v>-4985.7549857550766</c:v>
                      </c:pt>
                      <c:pt idx="7">
                        <c:v>-6980.0569800571539</c:v>
                      </c:pt>
                      <c:pt idx="8">
                        <c:v>-9971.5099715101533</c:v>
                      </c:pt>
                      <c:pt idx="9">
                        <c:v>-12962.962962963153</c:v>
                      </c:pt>
                      <c:pt idx="10">
                        <c:v>-14957.26495726523</c:v>
                      </c:pt>
                      <c:pt idx="11">
                        <c:v>-16951.566951567307</c:v>
                      </c:pt>
                      <c:pt idx="12">
                        <c:v>-19943.019943020307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62-4073-8B6C-93CA96D45A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CusianaNorte!$J$21:$K$21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10071.22507122485</c:v>
                      </c:pt>
                      <c:pt idx="1">
                        <c:v>7057.3361823360901</c:v>
                      </c:pt>
                      <c:pt idx="2">
                        <c:v>5048.0769230767619</c:v>
                      </c:pt>
                      <c:pt idx="3">
                        <c:v>3038.8176638174336</c:v>
                      </c:pt>
                      <c:pt idx="4">
                        <c:v>24.928774928441271</c:v>
                      </c:pt>
                      <c:pt idx="5">
                        <c:v>-2988.9601139603183</c:v>
                      </c:pt>
                      <c:pt idx="6">
                        <c:v>-4998.2193732196465</c:v>
                      </c:pt>
                      <c:pt idx="7">
                        <c:v>-7007.4786324789748</c:v>
                      </c:pt>
                      <c:pt idx="8">
                        <c:v>-10021.367521367967</c:v>
                      </c:pt>
                      <c:pt idx="9">
                        <c:v>-13035.256410256727</c:v>
                      </c:pt>
                      <c:pt idx="10">
                        <c:v>-15044.515669516055</c:v>
                      </c:pt>
                      <c:pt idx="11">
                        <c:v>-17053.774928775383</c:v>
                      </c:pt>
                      <c:pt idx="12">
                        <c:v>-20067.663817664376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62-4073-8B6C-93CA96D45A0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Cusiana!$H$1</c:f>
          <c:strCache>
            <c:ptCount val="1"/>
            <c:pt idx="0">
              <c:v>Cusiana_.csv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Cusiana!$B$2:$B$18</c:f>
              <c:numCache>
                <c:formatCode>General</c:formatCode>
                <c:ptCount val="17"/>
                <c:pt idx="0">
                  <c:v>2019.9805447470817</c:v>
                </c:pt>
                <c:pt idx="1">
                  <c:v>2024.8832684824902</c:v>
                </c:pt>
              </c:numCache>
            </c:numRef>
          </c:xVal>
          <c:yVal>
            <c:numRef>
              <c:f>Cusiana!$C$2:$C$18</c:f>
              <c:numCache>
                <c:formatCode>General</c:formatCode>
                <c:ptCount val="17"/>
                <c:pt idx="0">
                  <c:v>18542.472955633653</c:v>
                </c:pt>
                <c:pt idx="1">
                  <c:v>10048.403417448106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B-4ADA-BA02-1632A8DAF00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Cusiana!$H$26:$H$38</c:f>
              <c:numCache>
                <c:formatCode>0</c:formatCode>
                <c:ptCount val="13"/>
                <c:pt idx="0">
                  <c:v>18542.47295563342</c:v>
                </c:pt>
                <c:pt idx="1">
                  <c:v>13446.031232722104</c:v>
                </c:pt>
                <c:pt idx="2">
                  <c:v>10048.403417448048</c:v>
                </c:pt>
                <c:pt idx="3">
                  <c:v>6650.7756021735258</c:v>
                </c:pt>
                <c:pt idx="4">
                  <c:v>1554.3338792622089</c:v>
                </c:pt>
                <c:pt idx="5">
                  <c:v>-3542.107843649108</c:v>
                </c:pt>
                <c:pt idx="6">
                  <c:v>-6939.735658923164</c:v>
                </c:pt>
                <c:pt idx="7">
                  <c:v>-10337.363474197686</c:v>
                </c:pt>
                <c:pt idx="8">
                  <c:v>-15433.805197109003</c:v>
                </c:pt>
                <c:pt idx="9">
                  <c:v>-20530.24692002032</c:v>
                </c:pt>
                <c:pt idx="10">
                  <c:v>-23927.874735294376</c:v>
                </c:pt>
                <c:pt idx="11">
                  <c:v>-27325.502550568432</c:v>
                </c:pt>
                <c:pt idx="12">
                  <c:v>-32421.944273479749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B-4ADA-BA02-1632A8DAF007}"/>
            </c:ext>
          </c:extLst>
        </c:ser>
        <c:ser>
          <c:idx val="3"/>
          <c:order val="3"/>
          <c:tx>
            <c:strRef>
              <c:f>Cusiana!$J$21:$K$21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Cusiana!$K$26:$K$38</c:f>
              <c:numCache>
                <c:formatCode>General</c:formatCode>
                <c:ptCount val="13"/>
                <c:pt idx="0">
                  <c:v>18508.766330481973</c:v>
                </c:pt>
                <c:pt idx="1">
                  <c:v>13311.204732115846</c:v>
                </c:pt>
                <c:pt idx="2">
                  <c:v>9846.1636665384285</c:v>
                </c:pt>
                <c:pt idx="3">
                  <c:v>6381.1226009610109</c:v>
                </c:pt>
                <c:pt idx="4">
                  <c:v>1183.5610025953501</c:v>
                </c:pt>
                <c:pt idx="5">
                  <c:v>-4014.0005957707763</c:v>
                </c:pt>
                <c:pt idx="6">
                  <c:v>-7479.0416613481939</c:v>
                </c:pt>
                <c:pt idx="7">
                  <c:v>-10944.082726925611</c:v>
                </c:pt>
                <c:pt idx="8">
                  <c:v>-16141.644325291738</c:v>
                </c:pt>
                <c:pt idx="9">
                  <c:v>-21339.205923657399</c:v>
                </c:pt>
                <c:pt idx="10">
                  <c:v>-24804.246989234816</c:v>
                </c:pt>
                <c:pt idx="11">
                  <c:v>-28269.288054812234</c:v>
                </c:pt>
                <c:pt idx="12">
                  <c:v>-33466.84965317836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FB-4ADA-BA02-1632A8DA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18542.472955633653</c:v>
                      </c:pt>
                      <c:pt idx="2">
                        <c:v>10048.403417448106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FB-4ADA-BA02-1632A8DAF00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Cusiana!$H$1</c:f>
          <c:strCache>
            <c:ptCount val="1"/>
            <c:pt idx="0">
              <c:v>Cusiana_.csv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Cusiana!$I$6:$I$18</c:f>
              <c:numCache>
                <c:formatCode>0</c:formatCode>
                <c:ptCount val="13"/>
                <c:pt idx="0">
                  <c:v>18542.472955633653</c:v>
                </c:pt>
                <c:pt idx="2">
                  <c:v>10048.403417448106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D-4722-A2BB-1AA3F0E9A1B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Cusiana!$H$26:$H$38</c:f>
              <c:numCache>
                <c:formatCode>0</c:formatCode>
                <c:ptCount val="13"/>
                <c:pt idx="0">
                  <c:v>18542.47295563342</c:v>
                </c:pt>
                <c:pt idx="1">
                  <c:v>13446.031232722104</c:v>
                </c:pt>
                <c:pt idx="2">
                  <c:v>10048.403417448048</c:v>
                </c:pt>
                <c:pt idx="3">
                  <c:v>6650.7756021735258</c:v>
                </c:pt>
                <c:pt idx="4">
                  <c:v>1554.3338792622089</c:v>
                </c:pt>
                <c:pt idx="5">
                  <c:v>-3542.107843649108</c:v>
                </c:pt>
                <c:pt idx="6">
                  <c:v>-6939.735658923164</c:v>
                </c:pt>
                <c:pt idx="7">
                  <c:v>-10337.363474197686</c:v>
                </c:pt>
                <c:pt idx="8">
                  <c:v>-15433.805197109003</c:v>
                </c:pt>
                <c:pt idx="9">
                  <c:v>-20530.24692002032</c:v>
                </c:pt>
                <c:pt idx="10">
                  <c:v>-23927.874735294376</c:v>
                </c:pt>
                <c:pt idx="11">
                  <c:v>-27325.502550568432</c:v>
                </c:pt>
                <c:pt idx="12">
                  <c:v>-32421.944273479749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D-4722-A2BB-1AA3F0E9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08D-4722-A2BB-1AA3F0E9A1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Cusiana!$J$21:$K$21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18508.766330481973</c:v>
                      </c:pt>
                      <c:pt idx="1">
                        <c:v>13311.204732115846</c:v>
                      </c:pt>
                      <c:pt idx="2">
                        <c:v>9846.1636665384285</c:v>
                      </c:pt>
                      <c:pt idx="3">
                        <c:v>6381.1226009610109</c:v>
                      </c:pt>
                      <c:pt idx="4">
                        <c:v>1183.5610025953501</c:v>
                      </c:pt>
                      <c:pt idx="5">
                        <c:v>-4014.0005957707763</c:v>
                      </c:pt>
                      <c:pt idx="6">
                        <c:v>-7479.0416613481939</c:v>
                      </c:pt>
                      <c:pt idx="7">
                        <c:v>-10944.082726925611</c:v>
                      </c:pt>
                      <c:pt idx="8">
                        <c:v>-16141.644325291738</c:v>
                      </c:pt>
                      <c:pt idx="9">
                        <c:v>-21339.205923657399</c:v>
                      </c:pt>
                      <c:pt idx="10">
                        <c:v>-24804.246989234816</c:v>
                      </c:pt>
                      <c:pt idx="11">
                        <c:v>-28269.288054812234</c:v>
                      </c:pt>
                      <c:pt idx="12">
                        <c:v>-33466.84965317836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8D-4722-A2BB-1AA3F0E9A1B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Cusiana!$H$1</c:f>
          <c:strCache>
            <c:ptCount val="1"/>
            <c:pt idx="0">
              <c:v>Cusiana_.csv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Cusiana!$I$6:$I$18</c:f>
              <c:numCache>
                <c:formatCode>0</c:formatCode>
                <c:ptCount val="13"/>
                <c:pt idx="0">
                  <c:v>18542.472955633653</c:v>
                </c:pt>
                <c:pt idx="2">
                  <c:v>10048.403417448106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D8F-4EE5-B9CA-0F8EB97DEBC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Cusiana!$B$2:$B$19</c:f>
              <c:numCache>
                <c:formatCode>General</c:formatCode>
                <c:ptCount val="18"/>
                <c:pt idx="0">
                  <c:v>2019.9805447470817</c:v>
                </c:pt>
                <c:pt idx="1">
                  <c:v>2024.8832684824902</c:v>
                </c:pt>
              </c:numCache>
            </c:numRef>
          </c:xVal>
          <c:yVal>
            <c:numRef>
              <c:f>Cusiana!$C$2:$C$19</c:f>
              <c:numCache>
                <c:formatCode>General</c:formatCode>
                <c:ptCount val="18"/>
                <c:pt idx="0">
                  <c:v>18542.472955633653</c:v>
                </c:pt>
                <c:pt idx="1">
                  <c:v>10048.403417448106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F-4EE5-B9CA-0F8EB97D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18542.47295563342</c:v>
                      </c:pt>
                      <c:pt idx="1">
                        <c:v>13446.031232722104</c:v>
                      </c:pt>
                      <c:pt idx="2">
                        <c:v>10048.403417448048</c:v>
                      </c:pt>
                      <c:pt idx="3">
                        <c:v>6650.7756021735258</c:v>
                      </c:pt>
                      <c:pt idx="4">
                        <c:v>1554.3338792622089</c:v>
                      </c:pt>
                      <c:pt idx="5">
                        <c:v>-3542.107843649108</c:v>
                      </c:pt>
                      <c:pt idx="6">
                        <c:v>-6939.735658923164</c:v>
                      </c:pt>
                      <c:pt idx="7">
                        <c:v>-10337.363474197686</c:v>
                      </c:pt>
                      <c:pt idx="8">
                        <c:v>-15433.805197109003</c:v>
                      </c:pt>
                      <c:pt idx="9">
                        <c:v>-20530.24692002032</c:v>
                      </c:pt>
                      <c:pt idx="10">
                        <c:v>-23927.874735294376</c:v>
                      </c:pt>
                      <c:pt idx="11">
                        <c:v>-27325.502550568432</c:v>
                      </c:pt>
                      <c:pt idx="12">
                        <c:v>-32421.944273479749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D8F-4EE5-B9CA-0F8EB97DEB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Cusiana!$J$21:$K$21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Cusiana!$K$26:$K$38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18508.766330481973</c:v>
                      </c:pt>
                      <c:pt idx="1">
                        <c:v>13311.204732115846</c:v>
                      </c:pt>
                      <c:pt idx="2">
                        <c:v>9846.1636665384285</c:v>
                      </c:pt>
                      <c:pt idx="3">
                        <c:v>6381.1226009610109</c:v>
                      </c:pt>
                      <c:pt idx="4">
                        <c:v>1183.5610025953501</c:v>
                      </c:pt>
                      <c:pt idx="5">
                        <c:v>-4014.0005957707763</c:v>
                      </c:pt>
                      <c:pt idx="6">
                        <c:v>-7479.0416613481939</c:v>
                      </c:pt>
                      <c:pt idx="7">
                        <c:v>-10944.082726925611</c:v>
                      </c:pt>
                      <c:pt idx="8">
                        <c:v>-16141.644325291738</c:v>
                      </c:pt>
                      <c:pt idx="9">
                        <c:v>-21339.205923657399</c:v>
                      </c:pt>
                      <c:pt idx="10">
                        <c:v>-24804.246989234816</c:v>
                      </c:pt>
                      <c:pt idx="11">
                        <c:v>-28269.288054812234</c:v>
                      </c:pt>
                      <c:pt idx="12">
                        <c:v>-33466.84965317836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8F-4EE5-B9CA-0F8EB97DEBC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Cupiagua!$H$1</c:f>
          <c:strCache>
            <c:ptCount val="1"/>
            <c:pt idx="0">
              <c:v>Cupiagua_.csv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Cupiagua!$B$2:$B$18</c:f>
              <c:numCache>
                <c:formatCode>General</c:formatCode>
                <c:ptCount val="17"/>
                <c:pt idx="0">
                  <c:v>2020.0335734167409</c:v>
                </c:pt>
                <c:pt idx="1">
                  <c:v>2021.167752302792</c:v>
                </c:pt>
                <c:pt idx="2">
                  <c:v>2022.015696289707</c:v>
                </c:pt>
                <c:pt idx="3">
                  <c:v>2025.0532296479096</c:v>
                </c:pt>
                <c:pt idx="4">
                  <c:v>2030.1391718557204</c:v>
                </c:pt>
                <c:pt idx="5">
                  <c:v>2035.0697294040001</c:v>
                </c:pt>
              </c:numCache>
            </c:numRef>
          </c:xVal>
          <c:yVal>
            <c:numRef>
              <c:f>Cupiagua!$C$2:$C$18</c:f>
              <c:numCache>
                <c:formatCode>General</c:formatCode>
                <c:ptCount val="17"/>
                <c:pt idx="0">
                  <c:v>44548.767539958091</c:v>
                </c:pt>
                <c:pt idx="1">
                  <c:v>46855.863869838431</c:v>
                </c:pt>
                <c:pt idx="2">
                  <c:v>31427.013687623752</c:v>
                </c:pt>
                <c:pt idx="3">
                  <c:v>23791.787425751099</c:v>
                </c:pt>
                <c:pt idx="4">
                  <c:v>13036.815977502934</c:v>
                </c:pt>
                <c:pt idx="5">
                  <c:v>6368.0449941174884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A-4A03-826E-DD4E2DDBB35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Cupiagua!$H$26:$H$38</c:f>
              <c:numCache>
                <c:formatCode>0</c:formatCode>
                <c:ptCount val="13"/>
                <c:pt idx="0">
                  <c:v>40073.16063791886</c:v>
                </c:pt>
                <c:pt idx="1">
                  <c:v>32691.944859315641</c:v>
                </c:pt>
                <c:pt idx="2">
                  <c:v>27771.134340246208</c:v>
                </c:pt>
                <c:pt idx="3">
                  <c:v>22850.323821176775</c:v>
                </c:pt>
                <c:pt idx="4">
                  <c:v>15469.108042573556</c:v>
                </c:pt>
                <c:pt idx="5">
                  <c:v>8087.8922639703378</c:v>
                </c:pt>
                <c:pt idx="6">
                  <c:v>3167.0817449009046</c:v>
                </c:pt>
                <c:pt idx="7">
                  <c:v>-1753.7287741675973</c:v>
                </c:pt>
                <c:pt idx="8">
                  <c:v>-9134.9445527717471</c:v>
                </c:pt>
                <c:pt idx="9">
                  <c:v>-16516.160331374966</c:v>
                </c:pt>
                <c:pt idx="10">
                  <c:v>-21436.970850444399</c:v>
                </c:pt>
                <c:pt idx="11">
                  <c:v>-26357.781369512901</c:v>
                </c:pt>
                <c:pt idx="12">
                  <c:v>-33738.997148117051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FA-4A03-826E-DD4E2DDBB35C}"/>
            </c:ext>
          </c:extLst>
        </c:ser>
        <c:ser>
          <c:idx val="3"/>
          <c:order val="3"/>
          <c:tx>
            <c:strRef>
              <c:f>Cupiagua!$J$21:$K$21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Cupiagua!$K$26:$K$38</c:f>
              <c:numCache>
                <c:formatCode>General</c:formatCode>
                <c:ptCount val="13"/>
                <c:pt idx="0">
                  <c:v>30033.847567745019</c:v>
                </c:pt>
                <c:pt idx="1">
                  <c:v>25509.241238186136</c:v>
                </c:pt>
                <c:pt idx="2">
                  <c:v>22492.837018480059</c:v>
                </c:pt>
                <c:pt idx="3">
                  <c:v>19476.432798773982</c:v>
                </c:pt>
                <c:pt idx="4">
                  <c:v>14951.826469215099</c:v>
                </c:pt>
                <c:pt idx="5">
                  <c:v>10427.22013965575</c:v>
                </c:pt>
                <c:pt idx="6">
                  <c:v>7410.8159199496731</c:v>
                </c:pt>
                <c:pt idx="7">
                  <c:v>4394.4117002440616</c:v>
                </c:pt>
                <c:pt idx="8">
                  <c:v>-130.19462931528687</c:v>
                </c:pt>
                <c:pt idx="9">
                  <c:v>-4654.8009588741697</c:v>
                </c:pt>
                <c:pt idx="10">
                  <c:v>-7671.2051785802469</c:v>
                </c:pt>
                <c:pt idx="11">
                  <c:v>-10687.609398286324</c:v>
                </c:pt>
                <c:pt idx="12">
                  <c:v>-15212.215727845207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FA-4A03-826E-DD4E2DDB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44548.767539958091</c:v>
                      </c:pt>
                      <c:pt idx="1">
                        <c:v>31427.013687623752</c:v>
                      </c:pt>
                      <c:pt idx="2">
                        <c:v>23791.787425751099</c:v>
                      </c:pt>
                      <c:pt idx="4">
                        <c:v>13036.815977502934</c:v>
                      </c:pt>
                      <c:pt idx="6">
                        <c:v>6368.0449941174884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6FA-4A03-826E-DD4E2DDBB35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Cupiagua!$H$1</c:f>
          <c:strCache>
            <c:ptCount val="1"/>
            <c:pt idx="0">
              <c:v>Cupiagua_.csv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Cupiagua!$I$6:$I$18</c:f>
              <c:numCache>
                <c:formatCode>0</c:formatCode>
                <c:ptCount val="13"/>
                <c:pt idx="0">
                  <c:v>44548.767539958091</c:v>
                </c:pt>
                <c:pt idx="1">
                  <c:v>31427.013687623752</c:v>
                </c:pt>
                <c:pt idx="2">
                  <c:v>23791.787425751099</c:v>
                </c:pt>
                <c:pt idx="4">
                  <c:v>13036.815977502934</c:v>
                </c:pt>
                <c:pt idx="6">
                  <c:v>6368.0449941174884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C-47F9-AE13-60D86B5D6D9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Cupiagua!$H$26:$H$38</c:f>
              <c:numCache>
                <c:formatCode>0</c:formatCode>
                <c:ptCount val="13"/>
                <c:pt idx="0">
                  <c:v>40073.16063791886</c:v>
                </c:pt>
                <c:pt idx="1">
                  <c:v>32691.944859315641</c:v>
                </c:pt>
                <c:pt idx="2">
                  <c:v>27771.134340246208</c:v>
                </c:pt>
                <c:pt idx="3">
                  <c:v>22850.323821176775</c:v>
                </c:pt>
                <c:pt idx="4">
                  <c:v>15469.108042573556</c:v>
                </c:pt>
                <c:pt idx="5">
                  <c:v>8087.8922639703378</c:v>
                </c:pt>
                <c:pt idx="6">
                  <c:v>3167.0817449009046</c:v>
                </c:pt>
                <c:pt idx="7">
                  <c:v>-1753.7287741675973</c:v>
                </c:pt>
                <c:pt idx="8">
                  <c:v>-9134.9445527717471</c:v>
                </c:pt>
                <c:pt idx="9">
                  <c:v>-16516.160331374966</c:v>
                </c:pt>
                <c:pt idx="10">
                  <c:v>-21436.970850444399</c:v>
                </c:pt>
                <c:pt idx="11">
                  <c:v>-26357.781369512901</c:v>
                </c:pt>
                <c:pt idx="12">
                  <c:v>-33738.997148117051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C-47F9-AE13-60D86B5D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2022.015696289707</c:v>
                      </c:pt>
                      <c:pt idx="1">
                        <c:v>2025.0532296479096</c:v>
                      </c:pt>
                      <c:pt idx="2">
                        <c:v>2030.1391718557204</c:v>
                      </c:pt>
                      <c:pt idx="3">
                        <c:v>2035.0697294040001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31427.013687623752</c:v>
                      </c:pt>
                      <c:pt idx="1">
                        <c:v>23791.787425751099</c:v>
                      </c:pt>
                      <c:pt idx="2">
                        <c:v>13036.815977502934</c:v>
                      </c:pt>
                      <c:pt idx="3">
                        <c:v>6368.0449941174884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CCC-47F9-AE13-60D86B5D6D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Cupiagua!$J$21:$K$21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30033.847567745019</c:v>
                      </c:pt>
                      <c:pt idx="1">
                        <c:v>25509.241238186136</c:v>
                      </c:pt>
                      <c:pt idx="2">
                        <c:v>22492.837018480059</c:v>
                      </c:pt>
                      <c:pt idx="3">
                        <c:v>19476.432798773982</c:v>
                      </c:pt>
                      <c:pt idx="4">
                        <c:v>14951.826469215099</c:v>
                      </c:pt>
                      <c:pt idx="5">
                        <c:v>10427.22013965575</c:v>
                      </c:pt>
                      <c:pt idx="6">
                        <c:v>7410.8159199496731</c:v>
                      </c:pt>
                      <c:pt idx="7">
                        <c:v>4394.4117002440616</c:v>
                      </c:pt>
                      <c:pt idx="8">
                        <c:v>-130.19462931528687</c:v>
                      </c:pt>
                      <c:pt idx="9">
                        <c:v>-4654.8009588741697</c:v>
                      </c:pt>
                      <c:pt idx="10">
                        <c:v>-7671.2051785802469</c:v>
                      </c:pt>
                      <c:pt idx="11">
                        <c:v>-10687.609398286324</c:v>
                      </c:pt>
                      <c:pt idx="12">
                        <c:v>-15212.215727845207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CC-47F9-AE13-60D86B5D6D9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Cupiagua!$H$1</c:f>
          <c:strCache>
            <c:ptCount val="1"/>
            <c:pt idx="0">
              <c:v>Cupiagua_.csv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Cupiagua!$I$6:$I$18</c:f>
              <c:numCache>
                <c:formatCode>0</c:formatCode>
                <c:ptCount val="13"/>
                <c:pt idx="0">
                  <c:v>44548.767539958091</c:v>
                </c:pt>
                <c:pt idx="1">
                  <c:v>31427.013687623752</c:v>
                </c:pt>
                <c:pt idx="2">
                  <c:v>23791.787425751099</c:v>
                </c:pt>
                <c:pt idx="4">
                  <c:v>13036.815977502934</c:v>
                </c:pt>
                <c:pt idx="6">
                  <c:v>6368.0449941174884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166-412B-B504-4947E8A5084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Cupiagua!$B$2:$B$19</c:f>
              <c:numCache>
                <c:formatCode>General</c:formatCode>
                <c:ptCount val="18"/>
                <c:pt idx="0">
                  <c:v>2020.0335734167409</c:v>
                </c:pt>
                <c:pt idx="1">
                  <c:v>2021.167752302792</c:v>
                </c:pt>
                <c:pt idx="2">
                  <c:v>2022.015696289707</c:v>
                </c:pt>
                <c:pt idx="3">
                  <c:v>2025.0532296479096</c:v>
                </c:pt>
                <c:pt idx="4">
                  <c:v>2030.1391718557204</c:v>
                </c:pt>
                <c:pt idx="5">
                  <c:v>2035.0697294040001</c:v>
                </c:pt>
              </c:numCache>
            </c:numRef>
          </c:xVal>
          <c:yVal>
            <c:numRef>
              <c:f>Cupiagua!$C$2:$C$19</c:f>
              <c:numCache>
                <c:formatCode>General</c:formatCode>
                <c:ptCount val="18"/>
                <c:pt idx="0">
                  <c:v>44548.767539958091</c:v>
                </c:pt>
                <c:pt idx="1">
                  <c:v>46855.863869838431</c:v>
                </c:pt>
                <c:pt idx="2">
                  <c:v>31427.013687623752</c:v>
                </c:pt>
                <c:pt idx="3">
                  <c:v>23791.787425751099</c:v>
                </c:pt>
                <c:pt idx="4">
                  <c:v>13036.815977502934</c:v>
                </c:pt>
                <c:pt idx="5">
                  <c:v>6368.0449941174884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6-412B-B504-4947E8A5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40073.16063791886</c:v>
                      </c:pt>
                      <c:pt idx="1">
                        <c:v>32691.944859315641</c:v>
                      </c:pt>
                      <c:pt idx="2">
                        <c:v>27771.134340246208</c:v>
                      </c:pt>
                      <c:pt idx="3">
                        <c:v>22850.323821176775</c:v>
                      </c:pt>
                      <c:pt idx="4">
                        <c:v>15469.108042573556</c:v>
                      </c:pt>
                      <c:pt idx="5">
                        <c:v>8087.8922639703378</c:v>
                      </c:pt>
                      <c:pt idx="6">
                        <c:v>3167.0817449009046</c:v>
                      </c:pt>
                      <c:pt idx="7">
                        <c:v>-1753.7287741675973</c:v>
                      </c:pt>
                      <c:pt idx="8">
                        <c:v>-9134.9445527717471</c:v>
                      </c:pt>
                      <c:pt idx="9">
                        <c:v>-16516.160331374966</c:v>
                      </c:pt>
                      <c:pt idx="10">
                        <c:v>-21436.970850444399</c:v>
                      </c:pt>
                      <c:pt idx="11">
                        <c:v>-26357.781369512901</c:v>
                      </c:pt>
                      <c:pt idx="12">
                        <c:v>-33738.997148117051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166-412B-B504-4947E8A508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Cupiagua!$J$21:$K$21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30033.847567745019</c:v>
                      </c:pt>
                      <c:pt idx="1">
                        <c:v>25509.241238186136</c:v>
                      </c:pt>
                      <c:pt idx="2">
                        <c:v>22492.837018480059</c:v>
                      </c:pt>
                      <c:pt idx="3">
                        <c:v>19476.432798773982</c:v>
                      </c:pt>
                      <c:pt idx="4">
                        <c:v>14951.826469215099</c:v>
                      </c:pt>
                      <c:pt idx="5">
                        <c:v>10427.22013965575</c:v>
                      </c:pt>
                      <c:pt idx="6">
                        <c:v>7410.8159199496731</c:v>
                      </c:pt>
                      <c:pt idx="7">
                        <c:v>4394.4117002440616</c:v>
                      </c:pt>
                      <c:pt idx="8">
                        <c:v>-130.19462931528687</c:v>
                      </c:pt>
                      <c:pt idx="9">
                        <c:v>-4654.8009588741697</c:v>
                      </c:pt>
                      <c:pt idx="10">
                        <c:v>-7671.2051785802469</c:v>
                      </c:pt>
                      <c:pt idx="11">
                        <c:v>-10687.609398286324</c:v>
                      </c:pt>
                      <c:pt idx="12">
                        <c:v>-15212.215727845207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6-412B-B504-4947E8A5084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CupiaguaSur!$H$1</c:f>
          <c:strCache>
            <c:ptCount val="1"/>
            <c:pt idx="0">
              <c:v>CupiaguaSur_.csv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CupiaguaSur!$B$2:$B$18</c:f>
              <c:numCache>
                <c:formatCode>General</c:formatCode>
                <c:ptCount val="17"/>
                <c:pt idx="0">
                  <c:v>2019.909793814433</c:v>
                </c:pt>
                <c:pt idx="1">
                  <c:v>2022.0747422680413</c:v>
                </c:pt>
                <c:pt idx="2">
                  <c:v>2024.8711340206185</c:v>
                </c:pt>
                <c:pt idx="3">
                  <c:v>2030.0128865979382</c:v>
                </c:pt>
                <c:pt idx="4">
                  <c:v>2034.9742268041236</c:v>
                </c:pt>
                <c:pt idx="5">
                  <c:v>2040.1159793814434</c:v>
                </c:pt>
                <c:pt idx="6">
                  <c:v>2045.1675257731958</c:v>
                </c:pt>
                <c:pt idx="7">
                  <c:v>2050.1288659793813</c:v>
                </c:pt>
                <c:pt idx="8">
                  <c:v>2054.9097938144328</c:v>
                </c:pt>
                <c:pt idx="9">
                  <c:v>2058.9690721649486</c:v>
                </c:pt>
              </c:numCache>
            </c:numRef>
          </c:xVal>
          <c:yVal>
            <c:numRef>
              <c:f>CupiaguaSur!$C$2:$C$18</c:f>
              <c:numCache>
                <c:formatCode>General</c:formatCode>
                <c:ptCount val="17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3">
                  <c:v>10135.501355013552</c:v>
                </c:pt>
                <c:pt idx="4">
                  <c:v>6991.8699186991871</c:v>
                </c:pt>
                <c:pt idx="5">
                  <c:v>4932.2493224932259</c:v>
                </c:pt>
                <c:pt idx="6">
                  <c:v>3360.4336043360454</c:v>
                </c:pt>
                <c:pt idx="7">
                  <c:v>2493.2249322493226</c:v>
                </c:pt>
                <c:pt idx="8">
                  <c:v>1788.6178861788612</c:v>
                </c:pt>
                <c:pt idx="9">
                  <c:v>1409.2140921409227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E-4F10-963B-9F96086D4B4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CupiaguaSur!$G$26:$G$38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CupiaguaSur!$H$26:$H$38</c:f>
              <c:numCache>
                <c:formatCode>0</c:formatCode>
                <c:ptCount val="13"/>
                <c:pt idx="0">
                  <c:v>15343.018563357531</c:v>
                </c:pt>
                <c:pt idx="1">
                  <c:v>13947.91236047959</c:v>
                </c:pt>
                <c:pt idx="2">
                  <c:v>13017.841558560845</c:v>
                </c:pt>
                <c:pt idx="3">
                  <c:v>12087.770756642218</c:v>
                </c:pt>
                <c:pt idx="4">
                  <c:v>10692.664553764276</c:v>
                </c:pt>
                <c:pt idx="5">
                  <c:v>9297.5583508862182</c:v>
                </c:pt>
                <c:pt idx="6">
                  <c:v>8367.4875489675906</c:v>
                </c:pt>
                <c:pt idx="7">
                  <c:v>7437.4167470488464</c:v>
                </c:pt>
                <c:pt idx="8">
                  <c:v>6042.3105441709049</c:v>
                </c:pt>
                <c:pt idx="9">
                  <c:v>4647.2043412928469</c:v>
                </c:pt>
                <c:pt idx="10">
                  <c:v>3717.1335393742193</c:v>
                </c:pt>
                <c:pt idx="11">
                  <c:v>2787.0627374554751</c:v>
                </c:pt>
                <c:pt idx="12">
                  <c:v>1391.9565345775336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E-4F10-963B-9F96086D4B40}"/>
            </c:ext>
          </c:extLst>
        </c:ser>
        <c:ser>
          <c:idx val="3"/>
          <c:order val="3"/>
          <c:tx>
            <c:strRef>
              <c:f>CupiaguaSur!$J$21:$K$21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CupiaguaSur!$J$26:$J$38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CupiaguaSur!$K$26:$K$38</c:f>
              <c:numCache>
                <c:formatCode>General</c:formatCode>
                <c:ptCount val="13"/>
                <c:pt idx="0">
                  <c:v>18577.986839150195</c:v>
                </c:pt>
                <c:pt idx="1">
                  <c:v>17040.420060878852</c:v>
                </c:pt>
                <c:pt idx="2">
                  <c:v>16015.375542031252</c:v>
                </c:pt>
                <c:pt idx="3">
                  <c:v>14990.331023183768</c:v>
                </c:pt>
                <c:pt idx="4">
                  <c:v>13452.764244912425</c:v>
                </c:pt>
                <c:pt idx="5">
                  <c:v>11915.197466641199</c:v>
                </c:pt>
                <c:pt idx="6">
                  <c:v>10890.152947793598</c:v>
                </c:pt>
                <c:pt idx="7">
                  <c:v>9865.1084289461141</c:v>
                </c:pt>
                <c:pt idx="8">
                  <c:v>8327.5416506747715</c:v>
                </c:pt>
                <c:pt idx="9">
                  <c:v>6789.9748724034289</c:v>
                </c:pt>
                <c:pt idx="10">
                  <c:v>5764.9303535559447</c:v>
                </c:pt>
                <c:pt idx="11">
                  <c:v>4739.8858347083442</c:v>
                </c:pt>
                <c:pt idx="12">
                  <c:v>3202.319056437118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E-4F10-963B-9F96086D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CupiaguaSur!$H$6:$H$18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CupiaguaSur!$I$6:$I$18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10948.509485094852</c:v>
                      </c:pt>
                      <c:pt idx="1">
                        <c:v>18536.585365853658</c:v>
                      </c:pt>
                      <c:pt idx="2">
                        <c:v>15121.951219512197</c:v>
                      </c:pt>
                      <c:pt idx="4">
                        <c:v>10135.501355013552</c:v>
                      </c:pt>
                      <c:pt idx="6">
                        <c:v>6991.8699186991871</c:v>
                      </c:pt>
                      <c:pt idx="8" formatCode="General">
                        <c:v>4932.2493224932259</c:v>
                      </c:pt>
                      <c:pt idx="10" formatCode="General">
                        <c:v>3360.4336043360454</c:v>
                      </c:pt>
                      <c:pt idx="12" formatCode="General">
                        <c:v>2493.2249322493226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C3E-4F10-963B-9F96086D4B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CupiaguaSur!$H$1</c:f>
          <c:strCache>
            <c:ptCount val="1"/>
            <c:pt idx="0">
              <c:v>CupiaguaSur_.csv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CupiaguaSur!$H$6:$H$18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CupiaguaSur!$I$6:$I$18</c:f>
              <c:numCache>
                <c:formatCode>0</c:formatCode>
                <c:ptCount val="13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4">
                  <c:v>10135.501355013552</c:v>
                </c:pt>
                <c:pt idx="6">
                  <c:v>6991.8699186991871</c:v>
                </c:pt>
                <c:pt idx="8" formatCode="General">
                  <c:v>4932.2493224932259</c:v>
                </c:pt>
                <c:pt idx="10" formatCode="General">
                  <c:v>3360.4336043360454</c:v>
                </c:pt>
                <c:pt idx="12" formatCode="General">
                  <c:v>2493.2249322493226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8-4A56-9FB0-49486EA27AF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CupiaguaSur!$G$26:$G$38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CupiaguaSur!$H$26:$H$38</c:f>
              <c:numCache>
                <c:formatCode>0</c:formatCode>
                <c:ptCount val="13"/>
                <c:pt idx="0">
                  <c:v>15343.018563357531</c:v>
                </c:pt>
                <c:pt idx="1">
                  <c:v>13947.91236047959</c:v>
                </c:pt>
                <c:pt idx="2">
                  <c:v>13017.841558560845</c:v>
                </c:pt>
                <c:pt idx="3">
                  <c:v>12087.770756642218</c:v>
                </c:pt>
                <c:pt idx="4">
                  <c:v>10692.664553764276</c:v>
                </c:pt>
                <c:pt idx="5">
                  <c:v>9297.5583508862182</c:v>
                </c:pt>
                <c:pt idx="6">
                  <c:v>8367.4875489675906</c:v>
                </c:pt>
                <c:pt idx="7">
                  <c:v>7437.4167470488464</c:v>
                </c:pt>
                <c:pt idx="8">
                  <c:v>6042.3105441709049</c:v>
                </c:pt>
                <c:pt idx="9">
                  <c:v>4647.2043412928469</c:v>
                </c:pt>
                <c:pt idx="10">
                  <c:v>3717.1335393742193</c:v>
                </c:pt>
                <c:pt idx="11">
                  <c:v>2787.0627374554751</c:v>
                </c:pt>
                <c:pt idx="12">
                  <c:v>1391.9565345775336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8-4A56-9FB0-49486EA2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CupiaguaSur!$B$4:$B$20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2024.8711340206185</c:v>
                      </c:pt>
                      <c:pt idx="1">
                        <c:v>2030.0128865979382</c:v>
                      </c:pt>
                      <c:pt idx="2">
                        <c:v>2034.9742268041236</c:v>
                      </c:pt>
                      <c:pt idx="3">
                        <c:v>2040.1159793814434</c:v>
                      </c:pt>
                      <c:pt idx="4">
                        <c:v>2045.1675257731958</c:v>
                      </c:pt>
                      <c:pt idx="5">
                        <c:v>2050.1288659793813</c:v>
                      </c:pt>
                      <c:pt idx="6">
                        <c:v>2054.9097938144328</c:v>
                      </c:pt>
                      <c:pt idx="7">
                        <c:v>2058.9690721649486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CupiaguaSur!$C$4:$C$20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15121.951219512197</c:v>
                      </c:pt>
                      <c:pt idx="1">
                        <c:v>10135.501355013552</c:v>
                      </c:pt>
                      <c:pt idx="2">
                        <c:v>6991.8699186991871</c:v>
                      </c:pt>
                      <c:pt idx="3">
                        <c:v>4932.2493224932259</c:v>
                      </c:pt>
                      <c:pt idx="4">
                        <c:v>3360.4336043360454</c:v>
                      </c:pt>
                      <c:pt idx="5">
                        <c:v>2493.2249322493226</c:v>
                      </c:pt>
                      <c:pt idx="6">
                        <c:v>1788.6178861788612</c:v>
                      </c:pt>
                      <c:pt idx="7">
                        <c:v>1409.2140921409227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AD8-4A56-9FB0-49486EA27A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CupiaguaSur!$J$21:$K$21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CupiaguaSur!$J$26:$J$38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CupiaguaSur!$K$26:$K$38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18577.986839150195</c:v>
                      </c:pt>
                      <c:pt idx="1">
                        <c:v>17040.420060878852</c:v>
                      </c:pt>
                      <c:pt idx="2">
                        <c:v>16015.375542031252</c:v>
                      </c:pt>
                      <c:pt idx="3">
                        <c:v>14990.331023183768</c:v>
                      </c:pt>
                      <c:pt idx="4">
                        <c:v>13452.764244912425</c:v>
                      </c:pt>
                      <c:pt idx="5">
                        <c:v>11915.197466641199</c:v>
                      </c:pt>
                      <c:pt idx="6">
                        <c:v>10890.152947793598</c:v>
                      </c:pt>
                      <c:pt idx="7">
                        <c:v>9865.1084289461141</c:v>
                      </c:pt>
                      <c:pt idx="8">
                        <c:v>8327.5416506747715</c:v>
                      </c:pt>
                      <c:pt idx="9">
                        <c:v>6789.9748724034289</c:v>
                      </c:pt>
                      <c:pt idx="10">
                        <c:v>5764.9303535559447</c:v>
                      </c:pt>
                      <c:pt idx="11">
                        <c:v>4739.8858347083442</c:v>
                      </c:pt>
                      <c:pt idx="12">
                        <c:v>3202.319056437118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D8-4A56-9FB0-49486EA27AF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Yarigui!$H$1</c:f>
          <c:strCache>
            <c:ptCount val="1"/>
            <c:pt idx="0">
              <c:v>Yarigui_.csv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Yarigui!$H$6:$H$18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Yarigui!$I$6:$I$18</c:f>
              <c:numCache>
                <c:formatCode>0</c:formatCode>
                <c:ptCount val="13"/>
                <c:pt idx="0">
                  <c:v>19200.000000000004</c:v>
                </c:pt>
                <c:pt idx="2">
                  <c:v>16106.66666666667</c:v>
                </c:pt>
                <c:pt idx="4">
                  <c:v>10560.000000000004</c:v>
                </c:pt>
                <c:pt idx="6">
                  <c:v>6666.6666666666679</c:v>
                </c:pt>
                <c:pt idx="8">
                  <c:v>4640.0000000000036</c:v>
                </c:pt>
                <c:pt idx="10">
                  <c:v>3306.6666666666679</c:v>
                </c:pt>
                <c:pt idx="12">
                  <c:v>2293.3333333333358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776-49F0-8345-70BCF562398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Yarigui!$B$2:$B$19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2025.0442032730405</c:v>
                </c:pt>
                <c:pt idx="2">
                  <c:v>2029.9767786391042</c:v>
                </c:pt>
                <c:pt idx="3">
                  <c:v>2034.9178983634797</c:v>
                </c:pt>
                <c:pt idx="4">
                  <c:v>2039.9720241171403</c:v>
                </c:pt>
                <c:pt idx="5">
                  <c:v>2044.8230146425494</c:v>
                </c:pt>
                <c:pt idx="6">
                  <c:v>2049.9857364341083</c:v>
                </c:pt>
                <c:pt idx="7">
                  <c:v>2054.7369509043929</c:v>
                </c:pt>
                <c:pt idx="8">
                  <c:v>2059.90270456503</c:v>
                </c:pt>
                <c:pt idx="9">
                  <c:v>2060.8323858742465</c:v>
                </c:pt>
              </c:numCache>
            </c:numRef>
          </c:xVal>
          <c:yVal>
            <c:numRef>
              <c:f>Yarigui!$C$2:$C$19</c:f>
              <c:numCache>
                <c:formatCode>General</c:formatCode>
                <c:ptCount val="18"/>
                <c:pt idx="0">
                  <c:v>19200.000000000004</c:v>
                </c:pt>
                <c:pt idx="1">
                  <c:v>16106.66666666667</c:v>
                </c:pt>
                <c:pt idx="2">
                  <c:v>10560.000000000004</c:v>
                </c:pt>
                <c:pt idx="3">
                  <c:v>6666.6666666666679</c:v>
                </c:pt>
                <c:pt idx="4">
                  <c:v>4640.0000000000036</c:v>
                </c:pt>
                <c:pt idx="5">
                  <c:v>3306.6666666666679</c:v>
                </c:pt>
                <c:pt idx="6">
                  <c:v>2293.3333333333358</c:v>
                </c:pt>
                <c:pt idx="7">
                  <c:v>1653.3333333333358</c:v>
                </c:pt>
                <c:pt idx="8">
                  <c:v>1226.6666666666679</c:v>
                </c:pt>
                <c:pt idx="9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6-49F0-8345-70BCF56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Yarigui!$G$26:$G$38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Yarigui!$H$26:$H$38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17779.047619047575</c:v>
                      </c:pt>
                      <c:pt idx="1">
                        <c:v>16016.761904761894</c:v>
                      </c:pt>
                      <c:pt idx="2">
                        <c:v>14841.904761904618</c:v>
                      </c:pt>
                      <c:pt idx="3">
                        <c:v>13667.047619047575</c:v>
                      </c:pt>
                      <c:pt idx="4">
                        <c:v>11904.761904761894</c:v>
                      </c:pt>
                      <c:pt idx="5">
                        <c:v>10142.476190476213</c:v>
                      </c:pt>
                      <c:pt idx="6">
                        <c:v>8967.6190476189367</c:v>
                      </c:pt>
                      <c:pt idx="7">
                        <c:v>7792.7619047618937</c:v>
                      </c:pt>
                      <c:pt idx="8">
                        <c:v>6030.4761904762127</c:v>
                      </c:pt>
                      <c:pt idx="9">
                        <c:v>4268.1904761905316</c:v>
                      </c:pt>
                      <c:pt idx="10">
                        <c:v>3093.3333333332557</c:v>
                      </c:pt>
                      <c:pt idx="11">
                        <c:v>1918.4761904762127</c:v>
                      </c:pt>
                      <c:pt idx="12">
                        <c:v>156.19047619053163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776-49F0-8345-70BCF562398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Yarigui!$J$21:$K$21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Yarigui!$J$26:$J$38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Yarigui!$K$26:$K$38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15916.452368019265</c:v>
                      </c:pt>
                      <c:pt idx="1">
                        <c:v>14657.669339175685</c:v>
                      </c:pt>
                      <c:pt idx="2">
                        <c:v>13818.480653280043</c:v>
                      </c:pt>
                      <c:pt idx="3">
                        <c:v>12979.291967384284</c:v>
                      </c:pt>
                      <c:pt idx="4">
                        <c:v>11720.508938540821</c:v>
                      </c:pt>
                      <c:pt idx="5">
                        <c:v>10461.725909697241</c:v>
                      </c:pt>
                      <c:pt idx="6">
                        <c:v>9622.5372238015989</c:v>
                      </c:pt>
                      <c:pt idx="7">
                        <c:v>8783.3485379059566</c:v>
                      </c:pt>
                      <c:pt idx="8">
                        <c:v>7524.5655090623768</c:v>
                      </c:pt>
                      <c:pt idx="9">
                        <c:v>6265.7824802189134</c:v>
                      </c:pt>
                      <c:pt idx="10">
                        <c:v>5426.5937943231547</c:v>
                      </c:pt>
                      <c:pt idx="11">
                        <c:v>4587.4051084275125</c:v>
                      </c:pt>
                      <c:pt idx="12">
                        <c:v>3328.6220795840491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76-49F0-8345-70BCF562398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CupiaguaSur!$H$1</c:f>
          <c:strCache>
            <c:ptCount val="1"/>
            <c:pt idx="0">
              <c:v>CupiaguaSur_.csv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CupiaguaSur!$H$6:$H$18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CupiaguaSur!$I$6:$I$18</c:f>
              <c:numCache>
                <c:formatCode>0</c:formatCode>
                <c:ptCount val="13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4">
                  <c:v>10135.501355013552</c:v>
                </c:pt>
                <c:pt idx="6">
                  <c:v>6991.8699186991871</c:v>
                </c:pt>
                <c:pt idx="8" formatCode="General">
                  <c:v>4932.2493224932259</c:v>
                </c:pt>
                <c:pt idx="10" formatCode="General">
                  <c:v>3360.4336043360454</c:v>
                </c:pt>
                <c:pt idx="12" formatCode="General">
                  <c:v>2493.2249322493226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6E2-4537-B877-8F469BBB3B1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CupiaguaSur!$B$2:$B$19</c:f>
              <c:numCache>
                <c:formatCode>General</c:formatCode>
                <c:ptCount val="18"/>
                <c:pt idx="0">
                  <c:v>2019.909793814433</c:v>
                </c:pt>
                <c:pt idx="1">
                  <c:v>2022.0747422680413</c:v>
                </c:pt>
                <c:pt idx="2">
                  <c:v>2024.8711340206185</c:v>
                </c:pt>
                <c:pt idx="3">
                  <c:v>2030.0128865979382</c:v>
                </c:pt>
                <c:pt idx="4">
                  <c:v>2034.9742268041236</c:v>
                </c:pt>
                <c:pt idx="5">
                  <c:v>2040.1159793814434</c:v>
                </c:pt>
                <c:pt idx="6">
                  <c:v>2045.1675257731958</c:v>
                </c:pt>
                <c:pt idx="7">
                  <c:v>2050.1288659793813</c:v>
                </c:pt>
                <c:pt idx="8">
                  <c:v>2054.9097938144328</c:v>
                </c:pt>
                <c:pt idx="9">
                  <c:v>2058.9690721649486</c:v>
                </c:pt>
              </c:numCache>
            </c:numRef>
          </c:xVal>
          <c:yVal>
            <c:numRef>
              <c:f>CupiaguaSur!$C$2:$C$19</c:f>
              <c:numCache>
                <c:formatCode>General</c:formatCode>
                <c:ptCount val="18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3">
                  <c:v>10135.501355013552</c:v>
                </c:pt>
                <c:pt idx="4">
                  <c:v>6991.8699186991871</c:v>
                </c:pt>
                <c:pt idx="5">
                  <c:v>4932.2493224932259</c:v>
                </c:pt>
                <c:pt idx="6">
                  <c:v>3360.4336043360454</c:v>
                </c:pt>
                <c:pt idx="7">
                  <c:v>2493.2249322493226</c:v>
                </c:pt>
                <c:pt idx="8">
                  <c:v>1788.6178861788612</c:v>
                </c:pt>
                <c:pt idx="9">
                  <c:v>1409.2140921409227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2-4537-B877-8F469BBB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CupiaguaSur!$G$26:$G$38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CupiaguaSur!$H$26:$H$38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15343.018563357531</c:v>
                      </c:pt>
                      <c:pt idx="1">
                        <c:v>13947.91236047959</c:v>
                      </c:pt>
                      <c:pt idx="2">
                        <c:v>13017.841558560845</c:v>
                      </c:pt>
                      <c:pt idx="3">
                        <c:v>12087.770756642218</c:v>
                      </c:pt>
                      <c:pt idx="4">
                        <c:v>10692.664553764276</c:v>
                      </c:pt>
                      <c:pt idx="5">
                        <c:v>9297.5583508862182</c:v>
                      </c:pt>
                      <c:pt idx="6">
                        <c:v>8367.4875489675906</c:v>
                      </c:pt>
                      <c:pt idx="7">
                        <c:v>7437.4167470488464</c:v>
                      </c:pt>
                      <c:pt idx="8">
                        <c:v>6042.3105441709049</c:v>
                      </c:pt>
                      <c:pt idx="9">
                        <c:v>4647.2043412928469</c:v>
                      </c:pt>
                      <c:pt idx="10">
                        <c:v>3717.1335393742193</c:v>
                      </c:pt>
                      <c:pt idx="11">
                        <c:v>2787.0627374554751</c:v>
                      </c:pt>
                      <c:pt idx="12">
                        <c:v>1391.9565345775336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6E2-4537-B877-8F469BBB3B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CupiaguaSur!$J$21:$K$21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CupiaguaSur!$J$26:$J$38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CupiaguaSur!$K$26:$K$38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18577.986839150195</c:v>
                      </c:pt>
                      <c:pt idx="1">
                        <c:v>17040.420060878852</c:v>
                      </c:pt>
                      <c:pt idx="2">
                        <c:v>16015.375542031252</c:v>
                      </c:pt>
                      <c:pt idx="3">
                        <c:v>14990.331023183768</c:v>
                      </c:pt>
                      <c:pt idx="4">
                        <c:v>13452.764244912425</c:v>
                      </c:pt>
                      <c:pt idx="5">
                        <c:v>11915.197466641199</c:v>
                      </c:pt>
                      <c:pt idx="6">
                        <c:v>10890.152947793598</c:v>
                      </c:pt>
                      <c:pt idx="7">
                        <c:v>9865.1084289461141</c:v>
                      </c:pt>
                      <c:pt idx="8">
                        <c:v>8327.5416506747715</c:v>
                      </c:pt>
                      <c:pt idx="9">
                        <c:v>6789.9748724034289</c:v>
                      </c:pt>
                      <c:pt idx="10">
                        <c:v>5764.9303535559447</c:v>
                      </c:pt>
                      <c:pt idx="11">
                        <c:v>4739.8858347083442</c:v>
                      </c:pt>
                      <c:pt idx="12">
                        <c:v>3202.319056437118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E2-4537-B877-8F469BBB3B1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CupiaguaLira!$H$1</c:f>
          <c:strCache>
            <c:ptCount val="1"/>
            <c:pt idx="0">
              <c:v>CupiaguaLira_.csv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CupiaguaLira!$B$2:$B$18</c:f>
              <c:numCache>
                <c:formatCode>General</c:formatCode>
                <c:ptCount val="17"/>
                <c:pt idx="0">
                  <c:v>2020.0635660980811</c:v>
                </c:pt>
                <c:pt idx="1">
                  <c:v>2021.101012793177</c:v>
                </c:pt>
                <c:pt idx="2">
                  <c:v>2022.0601012793177</c:v>
                </c:pt>
                <c:pt idx="3">
                  <c:v>2025.0185234541577</c:v>
                </c:pt>
                <c:pt idx="4">
                  <c:v>2030.0870202558635</c:v>
                </c:pt>
                <c:pt idx="5">
                  <c:v>2035.0843550106611</c:v>
                </c:pt>
                <c:pt idx="6">
                  <c:v>2040.1424573560769</c:v>
                </c:pt>
                <c:pt idx="7">
                  <c:v>2044.9426972281449</c:v>
                </c:pt>
                <c:pt idx="8">
                  <c:v>2050.0611673773988</c:v>
                </c:pt>
              </c:numCache>
            </c:numRef>
          </c:xVal>
          <c:yVal>
            <c:numRef>
              <c:f>CupiaguaLira!$C$2:$C$18</c:f>
              <c:numCache>
                <c:formatCode>General</c:formatCode>
                <c:ptCount val="17"/>
                <c:pt idx="0">
                  <c:v>2264.0625</c:v>
                </c:pt>
                <c:pt idx="1">
                  <c:v>1771.8750000000005</c:v>
                </c:pt>
                <c:pt idx="2">
                  <c:v>1785.9375000000005</c:v>
                </c:pt>
                <c:pt idx="3">
                  <c:v>1223.4375</c:v>
                </c:pt>
                <c:pt idx="4">
                  <c:v>689.0625</c:v>
                </c:pt>
                <c:pt idx="5">
                  <c:v>407.8125</c:v>
                </c:pt>
                <c:pt idx="6">
                  <c:v>239.0625</c:v>
                </c:pt>
                <c:pt idx="7">
                  <c:v>140.625</c:v>
                </c:pt>
                <c:pt idx="8">
                  <c:v>98.4375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C-48FB-B6F7-45581348D84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CupiaguaLira!$G$26:$G$38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CupiaguaLira!$H$26:$H$38</c:f>
              <c:numCache>
                <c:formatCode>0</c:formatCode>
                <c:ptCount val="13"/>
                <c:pt idx="0">
                  <c:v>1783.0943553268735</c:v>
                </c:pt>
                <c:pt idx="1">
                  <c:v>1577.085540254222</c:v>
                </c:pt>
                <c:pt idx="2">
                  <c:v>1439.7463302058168</c:v>
                </c:pt>
                <c:pt idx="3">
                  <c:v>1302.4071201573825</c:v>
                </c:pt>
                <c:pt idx="4">
                  <c:v>1096.398305084731</c:v>
                </c:pt>
                <c:pt idx="5">
                  <c:v>890.38949001210858</c:v>
                </c:pt>
                <c:pt idx="6">
                  <c:v>753.05027996367426</c:v>
                </c:pt>
                <c:pt idx="7">
                  <c:v>615.71106991523993</c:v>
                </c:pt>
                <c:pt idx="8">
                  <c:v>409.70225484261755</c:v>
                </c:pt>
                <c:pt idx="9">
                  <c:v>203.69343976996606</c:v>
                </c:pt>
                <c:pt idx="10">
                  <c:v>66.354229721560841</c:v>
                </c:pt>
                <c:pt idx="11">
                  <c:v>-70.984980326873483</c:v>
                </c:pt>
                <c:pt idx="12">
                  <c:v>-276.99379539952497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C-48FB-B6F7-45581348D840}"/>
            </c:ext>
          </c:extLst>
        </c:ser>
        <c:ser>
          <c:idx val="3"/>
          <c:order val="3"/>
          <c:tx>
            <c:strRef>
              <c:f>CupiaguaLira!$J$21:$K$21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CupiaguaLira!$J$26:$J$38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CupiaguaLira!$K$26:$K$38</c:f>
              <c:numCache>
                <c:formatCode>General</c:formatCode>
                <c:ptCount val="13"/>
                <c:pt idx="0">
                  <c:v>1421.0265171509673</c:v>
                </c:pt>
                <c:pt idx="1">
                  <c:v>1270.7431788278336</c:v>
                </c:pt>
                <c:pt idx="2">
                  <c:v>1170.554286612416</c:v>
                </c:pt>
                <c:pt idx="3">
                  <c:v>1070.3653943969985</c:v>
                </c:pt>
                <c:pt idx="4">
                  <c:v>920.08205607386481</c:v>
                </c:pt>
                <c:pt idx="5">
                  <c:v>769.79871775073116</c:v>
                </c:pt>
                <c:pt idx="6">
                  <c:v>669.60982553531358</c:v>
                </c:pt>
                <c:pt idx="7">
                  <c:v>569.42093331989599</c:v>
                </c:pt>
                <c:pt idx="8">
                  <c:v>419.13759499676235</c:v>
                </c:pt>
                <c:pt idx="9">
                  <c:v>268.85425667364325</c:v>
                </c:pt>
                <c:pt idx="10">
                  <c:v>168.66536445822567</c:v>
                </c:pt>
                <c:pt idx="11">
                  <c:v>68.476472242808086</c:v>
                </c:pt>
                <c:pt idx="12">
                  <c:v>-81.806866080325563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C-48FB-B6F7-45581348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CupiaguaLira!$H$6:$H$18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CupiaguaLira!$I$6:$I$18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2264.0625</c:v>
                      </c:pt>
                      <c:pt idx="1">
                        <c:v>1785.9375000000005</c:v>
                      </c:pt>
                      <c:pt idx="2">
                        <c:v>1223.4375</c:v>
                      </c:pt>
                      <c:pt idx="4">
                        <c:v>689.0625</c:v>
                      </c:pt>
                      <c:pt idx="6">
                        <c:v>407.8125</c:v>
                      </c:pt>
                      <c:pt idx="8" formatCode="General">
                        <c:v>239.0625</c:v>
                      </c:pt>
                      <c:pt idx="10" formatCode="General">
                        <c:v>140.625</c:v>
                      </c:pt>
                      <c:pt idx="12" formatCode="General">
                        <c:v>98.4375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25C-48FB-B6F7-45581348D8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CupiaguaLira!$H$1</c:f>
          <c:strCache>
            <c:ptCount val="1"/>
            <c:pt idx="0">
              <c:v>CupiaguaLira_.csv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CupiaguaLira!$H$6:$H$18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CupiaguaLira!$I$6:$I$18</c:f>
              <c:numCache>
                <c:formatCode>0</c:formatCode>
                <c:ptCount val="13"/>
                <c:pt idx="0">
                  <c:v>2264.0625</c:v>
                </c:pt>
                <c:pt idx="1">
                  <c:v>1785.9375000000005</c:v>
                </c:pt>
                <c:pt idx="2">
                  <c:v>1223.4375</c:v>
                </c:pt>
                <c:pt idx="4">
                  <c:v>689.0625</c:v>
                </c:pt>
                <c:pt idx="6">
                  <c:v>407.8125</c:v>
                </c:pt>
                <c:pt idx="8" formatCode="General">
                  <c:v>239.0625</c:v>
                </c:pt>
                <c:pt idx="10" formatCode="General">
                  <c:v>140.625</c:v>
                </c:pt>
                <c:pt idx="12" formatCode="General">
                  <c:v>98.4375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7-42CB-8FDC-318716FA825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CupiaguaLira!$G$26:$G$38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CupiaguaLira!$H$26:$H$38</c:f>
              <c:numCache>
                <c:formatCode>0</c:formatCode>
                <c:ptCount val="13"/>
                <c:pt idx="0">
                  <c:v>1783.0943553268735</c:v>
                </c:pt>
                <c:pt idx="1">
                  <c:v>1577.085540254222</c:v>
                </c:pt>
                <c:pt idx="2">
                  <c:v>1439.7463302058168</c:v>
                </c:pt>
                <c:pt idx="3">
                  <c:v>1302.4071201573825</c:v>
                </c:pt>
                <c:pt idx="4">
                  <c:v>1096.398305084731</c:v>
                </c:pt>
                <c:pt idx="5">
                  <c:v>890.38949001210858</c:v>
                </c:pt>
                <c:pt idx="6">
                  <c:v>753.05027996367426</c:v>
                </c:pt>
                <c:pt idx="7">
                  <c:v>615.71106991523993</c:v>
                </c:pt>
                <c:pt idx="8">
                  <c:v>409.70225484261755</c:v>
                </c:pt>
                <c:pt idx="9">
                  <c:v>203.69343976996606</c:v>
                </c:pt>
                <c:pt idx="10">
                  <c:v>66.354229721560841</c:v>
                </c:pt>
                <c:pt idx="11">
                  <c:v>-70.984980326873483</c:v>
                </c:pt>
                <c:pt idx="12">
                  <c:v>-276.99379539952497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7-42CB-8FDC-318716FA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CupiaguaLira!$B$4:$B$20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2022.0601012793177</c:v>
                      </c:pt>
                      <c:pt idx="1">
                        <c:v>2025.0185234541577</c:v>
                      </c:pt>
                      <c:pt idx="2">
                        <c:v>2030.0870202558635</c:v>
                      </c:pt>
                      <c:pt idx="3">
                        <c:v>2035.0843550106611</c:v>
                      </c:pt>
                      <c:pt idx="4">
                        <c:v>2040.1424573560769</c:v>
                      </c:pt>
                      <c:pt idx="5">
                        <c:v>2044.9426972281449</c:v>
                      </c:pt>
                      <c:pt idx="6">
                        <c:v>2050.0611673773988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CupiaguaLira!$C$4:$C$20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1785.9375000000005</c:v>
                      </c:pt>
                      <c:pt idx="1">
                        <c:v>1223.4375</c:v>
                      </c:pt>
                      <c:pt idx="2">
                        <c:v>689.0625</c:v>
                      </c:pt>
                      <c:pt idx="3">
                        <c:v>407.8125</c:v>
                      </c:pt>
                      <c:pt idx="4">
                        <c:v>239.0625</c:v>
                      </c:pt>
                      <c:pt idx="5">
                        <c:v>140.625</c:v>
                      </c:pt>
                      <c:pt idx="6">
                        <c:v>98.4375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4F7-42CB-8FDC-318716FA82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CupiaguaLira!$J$21:$K$21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CupiaguaLira!$J$26:$J$38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CupiaguaLira!$K$26:$K$38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1421.0265171509673</c:v>
                      </c:pt>
                      <c:pt idx="1">
                        <c:v>1270.7431788278336</c:v>
                      </c:pt>
                      <c:pt idx="2">
                        <c:v>1170.554286612416</c:v>
                      </c:pt>
                      <c:pt idx="3">
                        <c:v>1070.3653943969985</c:v>
                      </c:pt>
                      <c:pt idx="4">
                        <c:v>920.08205607386481</c:v>
                      </c:pt>
                      <c:pt idx="5">
                        <c:v>769.79871775073116</c:v>
                      </c:pt>
                      <c:pt idx="6">
                        <c:v>669.60982553531358</c:v>
                      </c:pt>
                      <c:pt idx="7">
                        <c:v>569.42093331989599</c:v>
                      </c:pt>
                      <c:pt idx="8">
                        <c:v>419.13759499676235</c:v>
                      </c:pt>
                      <c:pt idx="9">
                        <c:v>268.85425667364325</c:v>
                      </c:pt>
                      <c:pt idx="10">
                        <c:v>168.66536445822567</c:v>
                      </c:pt>
                      <c:pt idx="11">
                        <c:v>68.476472242808086</c:v>
                      </c:pt>
                      <c:pt idx="12">
                        <c:v>-81.806866080325563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F7-42CB-8FDC-318716FA825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CupiaguaLira!$H$1</c:f>
          <c:strCache>
            <c:ptCount val="1"/>
            <c:pt idx="0">
              <c:v>CupiaguaLira_.csv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CupiaguaLira!$H$6:$H$18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CupiaguaLira!$I$6:$I$18</c:f>
              <c:numCache>
                <c:formatCode>0</c:formatCode>
                <c:ptCount val="13"/>
                <c:pt idx="0">
                  <c:v>2264.0625</c:v>
                </c:pt>
                <c:pt idx="1">
                  <c:v>1785.9375000000005</c:v>
                </c:pt>
                <c:pt idx="2">
                  <c:v>1223.4375</c:v>
                </c:pt>
                <c:pt idx="4">
                  <c:v>689.0625</c:v>
                </c:pt>
                <c:pt idx="6">
                  <c:v>407.8125</c:v>
                </c:pt>
                <c:pt idx="8" formatCode="General">
                  <c:v>239.0625</c:v>
                </c:pt>
                <c:pt idx="10" formatCode="General">
                  <c:v>140.625</c:v>
                </c:pt>
                <c:pt idx="12" formatCode="General">
                  <c:v>98.4375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EB59-490C-9AF8-9590DEA5873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CupiaguaLira!$B$2:$B$19</c:f>
              <c:numCache>
                <c:formatCode>General</c:formatCode>
                <c:ptCount val="18"/>
                <c:pt idx="0">
                  <c:v>2020.0635660980811</c:v>
                </c:pt>
                <c:pt idx="1">
                  <c:v>2021.101012793177</c:v>
                </c:pt>
                <c:pt idx="2">
                  <c:v>2022.0601012793177</c:v>
                </c:pt>
                <c:pt idx="3">
                  <c:v>2025.0185234541577</c:v>
                </c:pt>
                <c:pt idx="4">
                  <c:v>2030.0870202558635</c:v>
                </c:pt>
                <c:pt idx="5">
                  <c:v>2035.0843550106611</c:v>
                </c:pt>
                <c:pt idx="6">
                  <c:v>2040.1424573560769</c:v>
                </c:pt>
                <c:pt idx="7">
                  <c:v>2044.9426972281449</c:v>
                </c:pt>
                <c:pt idx="8">
                  <c:v>2050.0611673773988</c:v>
                </c:pt>
              </c:numCache>
            </c:numRef>
          </c:xVal>
          <c:yVal>
            <c:numRef>
              <c:f>CupiaguaLira!$C$2:$C$19</c:f>
              <c:numCache>
                <c:formatCode>General</c:formatCode>
                <c:ptCount val="18"/>
                <c:pt idx="0">
                  <c:v>2264.0625</c:v>
                </c:pt>
                <c:pt idx="1">
                  <c:v>1771.8750000000005</c:v>
                </c:pt>
                <c:pt idx="2">
                  <c:v>1785.9375000000005</c:v>
                </c:pt>
                <c:pt idx="3">
                  <c:v>1223.4375</c:v>
                </c:pt>
                <c:pt idx="4">
                  <c:v>689.0625</c:v>
                </c:pt>
                <c:pt idx="5">
                  <c:v>407.8125</c:v>
                </c:pt>
                <c:pt idx="6">
                  <c:v>239.0625</c:v>
                </c:pt>
                <c:pt idx="7">
                  <c:v>140.625</c:v>
                </c:pt>
                <c:pt idx="8">
                  <c:v>98.4375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9-490C-9AF8-9590DEA5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CupiaguaLira!$G$26:$G$38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CupiaguaLira!$H$26:$H$38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1783.0943553268735</c:v>
                      </c:pt>
                      <c:pt idx="1">
                        <c:v>1577.085540254222</c:v>
                      </c:pt>
                      <c:pt idx="2">
                        <c:v>1439.7463302058168</c:v>
                      </c:pt>
                      <c:pt idx="3">
                        <c:v>1302.4071201573825</c:v>
                      </c:pt>
                      <c:pt idx="4">
                        <c:v>1096.398305084731</c:v>
                      </c:pt>
                      <c:pt idx="5">
                        <c:v>890.38949001210858</c:v>
                      </c:pt>
                      <c:pt idx="6">
                        <c:v>753.05027996367426</c:v>
                      </c:pt>
                      <c:pt idx="7">
                        <c:v>615.71106991523993</c:v>
                      </c:pt>
                      <c:pt idx="8">
                        <c:v>409.70225484261755</c:v>
                      </c:pt>
                      <c:pt idx="9">
                        <c:v>203.69343976996606</c:v>
                      </c:pt>
                      <c:pt idx="10">
                        <c:v>66.354229721560841</c:v>
                      </c:pt>
                      <c:pt idx="11">
                        <c:v>-70.984980326873483</c:v>
                      </c:pt>
                      <c:pt idx="12">
                        <c:v>-276.99379539952497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B59-490C-9AF8-9590DEA5873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CupiaguaLira!$J$21:$K$21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CupiaguaLira!$J$26:$J$38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CupiaguaLira!$K$26:$K$38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1421.0265171509673</c:v>
                      </c:pt>
                      <c:pt idx="1">
                        <c:v>1270.7431788278336</c:v>
                      </c:pt>
                      <c:pt idx="2">
                        <c:v>1170.554286612416</c:v>
                      </c:pt>
                      <c:pt idx="3">
                        <c:v>1070.3653943969985</c:v>
                      </c:pt>
                      <c:pt idx="4">
                        <c:v>920.08205607386481</c:v>
                      </c:pt>
                      <c:pt idx="5">
                        <c:v>769.79871775073116</c:v>
                      </c:pt>
                      <c:pt idx="6">
                        <c:v>669.60982553531358</c:v>
                      </c:pt>
                      <c:pt idx="7">
                        <c:v>569.42093331989599</c:v>
                      </c:pt>
                      <c:pt idx="8">
                        <c:v>419.13759499676235</c:v>
                      </c:pt>
                      <c:pt idx="9">
                        <c:v>268.85425667364325</c:v>
                      </c:pt>
                      <c:pt idx="10">
                        <c:v>168.66536445822567</c:v>
                      </c:pt>
                      <c:pt idx="11">
                        <c:v>68.476472242808086</c:v>
                      </c:pt>
                      <c:pt idx="12">
                        <c:v>-81.806866080325563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59-490C-9AF8-9590DEA5873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Chuchupa!$H$1</c:f>
          <c:strCache>
            <c:ptCount val="1"/>
            <c:pt idx="0">
              <c:v>Chuchupa_.csv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Chuchupa!$B$2:$B$18</c:f>
              <c:numCache>
                <c:formatCode>General</c:formatCode>
                <c:ptCount val="17"/>
                <c:pt idx="0">
                  <c:v>2019.9524665704873</c:v>
                </c:pt>
                <c:pt idx="1">
                  <c:v>2024.820471135419</c:v>
                </c:pt>
                <c:pt idx="2">
                  <c:v>2026.6994681423741</c:v>
                </c:pt>
              </c:numCache>
            </c:numRef>
          </c:xVal>
          <c:yVal>
            <c:numRef>
              <c:f>Chuchupa!$C$2:$C$18</c:f>
              <c:numCache>
                <c:formatCode>General</c:formatCode>
                <c:ptCount val="17"/>
                <c:pt idx="0">
                  <c:v>18473.762408216862</c:v>
                </c:pt>
                <c:pt idx="1">
                  <c:v>12112.142288064424</c:v>
                </c:pt>
                <c:pt idx="2">
                  <c:v>9490.7517064662534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3-4962-B313-0504340CDB4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Chuchupa!$G$26:$G$38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Chuchupa!$H$26:$H$38</c:f>
              <c:numCache>
                <c:formatCode>0</c:formatCode>
                <c:ptCount val="13"/>
                <c:pt idx="0">
                  <c:v>18483.601194567513</c:v>
                </c:pt>
                <c:pt idx="1">
                  <c:v>14640.064399328548</c:v>
                </c:pt>
                <c:pt idx="2">
                  <c:v>12077.70653583575</c:v>
                </c:pt>
                <c:pt idx="3">
                  <c:v>9515.348672343418</c:v>
                </c:pt>
                <c:pt idx="4">
                  <c:v>5671.8118771044537</c:v>
                </c:pt>
                <c:pt idx="5">
                  <c:v>1828.2750818654895</c:v>
                </c:pt>
                <c:pt idx="6">
                  <c:v>-734.08278162730858</c:v>
                </c:pt>
                <c:pt idx="7">
                  <c:v>-3296.440645119641</c:v>
                </c:pt>
                <c:pt idx="8">
                  <c:v>-7139.9774403586052</c:v>
                </c:pt>
                <c:pt idx="9">
                  <c:v>-10983.514235597569</c:v>
                </c:pt>
                <c:pt idx="10">
                  <c:v>-13545.872099090368</c:v>
                </c:pt>
                <c:pt idx="11">
                  <c:v>-16108.229962583166</c:v>
                </c:pt>
                <c:pt idx="12">
                  <c:v>-19951.76675782213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3-4962-B313-0504340CDB43}"/>
            </c:ext>
          </c:extLst>
        </c:ser>
        <c:ser>
          <c:idx val="3"/>
          <c:order val="3"/>
          <c:tx>
            <c:strRef>
              <c:f>Chuchupa!$J$21:$K$21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Chuchupa!$J$26:$J$38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Chuchupa!$K$26:$K$38</c:f>
              <c:numCache>
                <c:formatCode>General</c:formatCode>
                <c:ptCount val="13"/>
                <c:pt idx="0">
                  <c:v>19795.731498641428</c:v>
                </c:pt>
                <c:pt idx="1">
                  <c:v>15124.038133133668</c:v>
                </c:pt>
                <c:pt idx="2">
                  <c:v>12009.575889461674</c:v>
                </c:pt>
                <c:pt idx="3">
                  <c:v>8895.1136457896791</c:v>
                </c:pt>
                <c:pt idx="4">
                  <c:v>4223.42028028192</c:v>
                </c:pt>
                <c:pt idx="5">
                  <c:v>-448.27308522630483</c:v>
                </c:pt>
                <c:pt idx="6">
                  <c:v>-3562.7353288978338</c:v>
                </c:pt>
                <c:pt idx="7">
                  <c:v>-6677.1975725698285</c:v>
                </c:pt>
                <c:pt idx="8">
                  <c:v>-11348.890938078053</c:v>
                </c:pt>
                <c:pt idx="9">
                  <c:v>-16020.584303585812</c:v>
                </c:pt>
                <c:pt idx="10">
                  <c:v>-19135.046547257807</c:v>
                </c:pt>
                <c:pt idx="11">
                  <c:v>-22249.508790929802</c:v>
                </c:pt>
                <c:pt idx="12">
                  <c:v>-26921.202156437561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3-4962-B313-0504340C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Chuchupa!$H$6:$H$18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Chuchupa!$I$6:$I$18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18473.762408216862</c:v>
                      </c:pt>
                      <c:pt idx="2">
                        <c:v>12112.142288064424</c:v>
                      </c:pt>
                      <c:pt idx="3">
                        <c:v>9490.7517064662534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E83-4962-B313-0504340CDB4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Chuchupa!$H$1</c:f>
          <c:strCache>
            <c:ptCount val="1"/>
            <c:pt idx="0">
              <c:v>Chuchupa_.csv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Chuchupa!$H$6:$H$18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Chuchupa!$I$6:$I$18</c:f>
              <c:numCache>
                <c:formatCode>0</c:formatCode>
                <c:ptCount val="13"/>
                <c:pt idx="0">
                  <c:v>18473.762408216862</c:v>
                </c:pt>
                <c:pt idx="2">
                  <c:v>12112.142288064424</c:v>
                </c:pt>
                <c:pt idx="3">
                  <c:v>9490.7517064662534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5-4B1F-92C3-F5146C48296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Chuchupa!$G$26:$G$38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Chuchupa!$H$26:$H$38</c:f>
              <c:numCache>
                <c:formatCode>0</c:formatCode>
                <c:ptCount val="13"/>
                <c:pt idx="0">
                  <c:v>18483.601194567513</c:v>
                </c:pt>
                <c:pt idx="1">
                  <c:v>14640.064399328548</c:v>
                </c:pt>
                <c:pt idx="2">
                  <c:v>12077.70653583575</c:v>
                </c:pt>
                <c:pt idx="3">
                  <c:v>9515.348672343418</c:v>
                </c:pt>
                <c:pt idx="4">
                  <c:v>5671.8118771044537</c:v>
                </c:pt>
                <c:pt idx="5">
                  <c:v>1828.2750818654895</c:v>
                </c:pt>
                <c:pt idx="6">
                  <c:v>-734.08278162730858</c:v>
                </c:pt>
                <c:pt idx="7">
                  <c:v>-3296.440645119641</c:v>
                </c:pt>
                <c:pt idx="8">
                  <c:v>-7139.9774403586052</c:v>
                </c:pt>
                <c:pt idx="9">
                  <c:v>-10983.514235597569</c:v>
                </c:pt>
                <c:pt idx="10">
                  <c:v>-13545.872099090368</c:v>
                </c:pt>
                <c:pt idx="11">
                  <c:v>-16108.229962583166</c:v>
                </c:pt>
                <c:pt idx="12">
                  <c:v>-19951.76675782213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5-4B1F-92C3-F5146C48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Chuchupa!$B$4:$B$20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2026.6994681423741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Chuchupa!$C$4:$C$20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9490.7517064662534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735-4B1F-92C3-F5146C4829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Chuchupa!$J$21:$K$21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Chuchupa!$J$26:$J$38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Chuchupa!$K$26:$K$38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19795.731498641428</c:v>
                      </c:pt>
                      <c:pt idx="1">
                        <c:v>15124.038133133668</c:v>
                      </c:pt>
                      <c:pt idx="2">
                        <c:v>12009.575889461674</c:v>
                      </c:pt>
                      <c:pt idx="3">
                        <c:v>8895.1136457896791</c:v>
                      </c:pt>
                      <c:pt idx="4">
                        <c:v>4223.42028028192</c:v>
                      </c:pt>
                      <c:pt idx="5">
                        <c:v>-448.27308522630483</c:v>
                      </c:pt>
                      <c:pt idx="6">
                        <c:v>-3562.7353288978338</c:v>
                      </c:pt>
                      <c:pt idx="7">
                        <c:v>-6677.1975725698285</c:v>
                      </c:pt>
                      <c:pt idx="8">
                        <c:v>-11348.890938078053</c:v>
                      </c:pt>
                      <c:pt idx="9">
                        <c:v>-16020.584303585812</c:v>
                      </c:pt>
                      <c:pt idx="10">
                        <c:v>-19135.046547257807</c:v>
                      </c:pt>
                      <c:pt idx="11">
                        <c:v>-22249.508790929802</c:v>
                      </c:pt>
                      <c:pt idx="12">
                        <c:v>-26921.202156437561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5-4B1F-92C3-F5146C4829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Chuchupa!$H$1</c:f>
          <c:strCache>
            <c:ptCount val="1"/>
            <c:pt idx="0">
              <c:v>Chuchupa_.csv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Chuchupa!$H$6:$H$18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Chuchupa!$I$6:$I$18</c:f>
              <c:numCache>
                <c:formatCode>0</c:formatCode>
                <c:ptCount val="13"/>
                <c:pt idx="0">
                  <c:v>18473.762408216862</c:v>
                </c:pt>
                <c:pt idx="2">
                  <c:v>12112.142288064424</c:v>
                </c:pt>
                <c:pt idx="3">
                  <c:v>9490.7517064662534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B5-4984-A862-859146B39E5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Chuchupa!$B$2:$B$19</c:f>
              <c:numCache>
                <c:formatCode>General</c:formatCode>
                <c:ptCount val="18"/>
                <c:pt idx="0">
                  <c:v>2019.9524665704873</c:v>
                </c:pt>
                <c:pt idx="1">
                  <c:v>2024.820471135419</c:v>
                </c:pt>
                <c:pt idx="2">
                  <c:v>2026.6994681423741</c:v>
                </c:pt>
              </c:numCache>
            </c:numRef>
          </c:xVal>
          <c:yVal>
            <c:numRef>
              <c:f>Chuchupa!$C$2:$C$19</c:f>
              <c:numCache>
                <c:formatCode>General</c:formatCode>
                <c:ptCount val="18"/>
                <c:pt idx="0">
                  <c:v>18473.762408216862</c:v>
                </c:pt>
                <c:pt idx="1">
                  <c:v>12112.142288064424</c:v>
                </c:pt>
                <c:pt idx="2">
                  <c:v>9490.7517064662534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5-4984-A862-859146B3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Chuchupa!$G$26:$G$38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Chuchupa!$H$26:$H$38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18483.601194567513</c:v>
                      </c:pt>
                      <c:pt idx="1">
                        <c:v>14640.064399328548</c:v>
                      </c:pt>
                      <c:pt idx="2">
                        <c:v>12077.70653583575</c:v>
                      </c:pt>
                      <c:pt idx="3">
                        <c:v>9515.348672343418</c:v>
                      </c:pt>
                      <c:pt idx="4">
                        <c:v>5671.8118771044537</c:v>
                      </c:pt>
                      <c:pt idx="5">
                        <c:v>1828.2750818654895</c:v>
                      </c:pt>
                      <c:pt idx="6">
                        <c:v>-734.08278162730858</c:v>
                      </c:pt>
                      <c:pt idx="7">
                        <c:v>-3296.440645119641</c:v>
                      </c:pt>
                      <c:pt idx="8">
                        <c:v>-7139.9774403586052</c:v>
                      </c:pt>
                      <c:pt idx="9">
                        <c:v>-10983.514235597569</c:v>
                      </c:pt>
                      <c:pt idx="10">
                        <c:v>-13545.872099090368</c:v>
                      </c:pt>
                      <c:pt idx="11">
                        <c:v>-16108.229962583166</c:v>
                      </c:pt>
                      <c:pt idx="12">
                        <c:v>-19951.76675782213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3B5-4984-A862-859146B39E5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Chuchupa!$J$21:$K$21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Chuchupa!$J$26:$J$38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Chuchupa!$K$26:$K$38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19795.731498641428</c:v>
                      </c:pt>
                      <c:pt idx="1">
                        <c:v>15124.038133133668</c:v>
                      </c:pt>
                      <c:pt idx="2">
                        <c:v>12009.575889461674</c:v>
                      </c:pt>
                      <c:pt idx="3">
                        <c:v>8895.1136457896791</c:v>
                      </c:pt>
                      <c:pt idx="4">
                        <c:v>4223.42028028192</c:v>
                      </c:pt>
                      <c:pt idx="5">
                        <c:v>-448.27308522630483</c:v>
                      </c:pt>
                      <c:pt idx="6">
                        <c:v>-3562.7353288978338</c:v>
                      </c:pt>
                      <c:pt idx="7">
                        <c:v>-6677.1975725698285</c:v>
                      </c:pt>
                      <c:pt idx="8">
                        <c:v>-11348.890938078053</c:v>
                      </c:pt>
                      <c:pt idx="9">
                        <c:v>-16020.584303585812</c:v>
                      </c:pt>
                      <c:pt idx="10">
                        <c:v>-19135.046547257807</c:v>
                      </c:pt>
                      <c:pt idx="11">
                        <c:v>-22249.508790929802</c:v>
                      </c:pt>
                      <c:pt idx="12">
                        <c:v>-26921.202156437561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B5-4984-A862-859146B39E5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Chichimene!$H$1</c:f>
          <c:strCache>
            <c:ptCount val="1"/>
            <c:pt idx="0">
              <c:v>Chichimene_.csv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Chichimene!$B$2:$B$18</c:f>
              <c:numCache>
                <c:formatCode>General</c:formatCode>
                <c:ptCount val="17"/>
                <c:pt idx="0">
                  <c:v>2019.9458329196864</c:v>
                </c:pt>
                <c:pt idx="1">
                  <c:v>2024.9174774148714</c:v>
                </c:pt>
                <c:pt idx="2">
                  <c:v>2029.9566911545717</c:v>
                </c:pt>
                <c:pt idx="3">
                  <c:v>2031.0834036533308</c:v>
                </c:pt>
                <c:pt idx="4">
                  <c:v>2031.8761788940733</c:v>
                </c:pt>
                <c:pt idx="5">
                  <c:v>2034.9864116946292</c:v>
                </c:pt>
                <c:pt idx="6">
                  <c:v>2038.8892335947583</c:v>
                </c:pt>
              </c:numCache>
            </c:numRef>
          </c:xVal>
          <c:yVal>
            <c:numRef>
              <c:f>Chichimene!$C$2:$C$18</c:f>
              <c:numCache>
                <c:formatCode>General</c:formatCode>
                <c:ptCount val="17"/>
                <c:pt idx="0">
                  <c:v>49014.692742976287</c:v>
                </c:pt>
                <c:pt idx="1">
                  <c:v>34761.491114861514</c:v>
                </c:pt>
                <c:pt idx="2">
                  <c:v>19155.415467090243</c:v>
                </c:pt>
                <c:pt idx="3">
                  <c:v>16100.466593864781</c:v>
                </c:pt>
                <c:pt idx="4">
                  <c:v>16260.547999602895</c:v>
                </c:pt>
                <c:pt idx="5">
                  <c:v>12169.165094807897</c:v>
                </c:pt>
                <c:pt idx="6">
                  <c:v>8406.8797776233405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0-4C93-92C9-BFD687B86EA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Chichimene!$H$26:$H$38</c:f>
              <c:numCache>
                <c:formatCode>0</c:formatCode>
                <c:ptCount val="13"/>
                <c:pt idx="0">
                  <c:v>47115.792694102041</c:v>
                </c:pt>
                <c:pt idx="1">
                  <c:v>39969.46449571941</c:v>
                </c:pt>
                <c:pt idx="2">
                  <c:v>35205.245696797967</c:v>
                </c:pt>
                <c:pt idx="3">
                  <c:v>30441.026897876523</c:v>
                </c:pt>
                <c:pt idx="4">
                  <c:v>23294.698699493892</c:v>
                </c:pt>
                <c:pt idx="5">
                  <c:v>16148.370501111262</c:v>
                </c:pt>
                <c:pt idx="6">
                  <c:v>11384.151702188887</c:v>
                </c:pt>
                <c:pt idx="7">
                  <c:v>6619.9329032674432</c:v>
                </c:pt>
                <c:pt idx="8">
                  <c:v>-526.39529511518776</c:v>
                </c:pt>
                <c:pt idx="9">
                  <c:v>-7672.7234934978187</c:v>
                </c:pt>
                <c:pt idx="10">
                  <c:v>-12436.942292419262</c:v>
                </c:pt>
                <c:pt idx="11">
                  <c:v>-17201.161091340706</c:v>
                </c:pt>
                <c:pt idx="12">
                  <c:v>-24347.489289723337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0-4C93-92C9-BFD687B86EA1}"/>
            </c:ext>
          </c:extLst>
        </c:ser>
        <c:ser>
          <c:idx val="3"/>
          <c:order val="3"/>
          <c:tx>
            <c:strRef>
              <c:f>Chichimene!$J$21:$K$21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Chichimene!$K$26:$K$38</c:f>
              <c:numCache>
                <c:formatCode>General</c:formatCode>
                <c:ptCount val="13"/>
                <c:pt idx="0">
                  <c:v>27886.373968791449</c:v>
                </c:pt>
                <c:pt idx="1">
                  <c:v>25021.374212029623</c:v>
                </c:pt>
                <c:pt idx="2">
                  <c:v>23111.374374188716</c:v>
                </c:pt>
                <c:pt idx="3">
                  <c:v>21201.374536347575</c:v>
                </c:pt>
                <c:pt idx="4">
                  <c:v>18336.374779585982</c:v>
                </c:pt>
                <c:pt idx="5">
                  <c:v>15471.375022824155</c:v>
                </c:pt>
                <c:pt idx="6">
                  <c:v>13561.375184983015</c:v>
                </c:pt>
                <c:pt idx="7">
                  <c:v>11651.375347142108</c:v>
                </c:pt>
                <c:pt idx="8">
                  <c:v>8786.3755903802812</c:v>
                </c:pt>
                <c:pt idx="9">
                  <c:v>5921.3758336186875</c:v>
                </c:pt>
                <c:pt idx="10">
                  <c:v>4011.3759957775474</c:v>
                </c:pt>
                <c:pt idx="11">
                  <c:v>2101.3761579364073</c:v>
                </c:pt>
                <c:pt idx="12">
                  <c:v>-763.62359882518649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0-4C93-92C9-BFD687B8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49014.692742976287</c:v>
                      </c:pt>
                      <c:pt idx="2">
                        <c:v>34761.491114861514</c:v>
                      </c:pt>
                      <c:pt idx="4">
                        <c:v>19155.415467090243</c:v>
                      </c:pt>
                      <c:pt idx="5">
                        <c:v>16260.547999602895</c:v>
                      </c:pt>
                      <c:pt idx="6">
                        <c:v>12169.165094807897</c:v>
                      </c:pt>
                      <c:pt idx="7">
                        <c:v>8406.8797776233405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030-4C93-92C9-BFD687B86EA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Chichimene!$H$1</c:f>
          <c:strCache>
            <c:ptCount val="1"/>
            <c:pt idx="0">
              <c:v>Chichimene_.csv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Chichimene!$I$6:$I$18</c:f>
              <c:numCache>
                <c:formatCode>0</c:formatCode>
                <c:ptCount val="13"/>
                <c:pt idx="0">
                  <c:v>49014.692742976287</c:v>
                </c:pt>
                <c:pt idx="2">
                  <c:v>34761.491114861514</c:v>
                </c:pt>
                <c:pt idx="4">
                  <c:v>19155.415467090243</c:v>
                </c:pt>
                <c:pt idx="5">
                  <c:v>16260.547999602895</c:v>
                </c:pt>
                <c:pt idx="6">
                  <c:v>12169.165094807897</c:v>
                </c:pt>
                <c:pt idx="7">
                  <c:v>8406.8797776233405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D6B-BF8C-22A30150F53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Chichimene!$H$26:$H$38</c:f>
              <c:numCache>
                <c:formatCode>0</c:formatCode>
                <c:ptCount val="13"/>
                <c:pt idx="0">
                  <c:v>47115.792694102041</c:v>
                </c:pt>
                <c:pt idx="1">
                  <c:v>39969.46449571941</c:v>
                </c:pt>
                <c:pt idx="2">
                  <c:v>35205.245696797967</c:v>
                </c:pt>
                <c:pt idx="3">
                  <c:v>30441.026897876523</c:v>
                </c:pt>
                <c:pt idx="4">
                  <c:v>23294.698699493892</c:v>
                </c:pt>
                <c:pt idx="5">
                  <c:v>16148.370501111262</c:v>
                </c:pt>
                <c:pt idx="6">
                  <c:v>11384.151702188887</c:v>
                </c:pt>
                <c:pt idx="7">
                  <c:v>6619.9329032674432</c:v>
                </c:pt>
                <c:pt idx="8">
                  <c:v>-526.39529511518776</c:v>
                </c:pt>
                <c:pt idx="9">
                  <c:v>-7672.7234934978187</c:v>
                </c:pt>
                <c:pt idx="10">
                  <c:v>-12436.942292419262</c:v>
                </c:pt>
                <c:pt idx="11">
                  <c:v>-17201.161091340706</c:v>
                </c:pt>
                <c:pt idx="12">
                  <c:v>-24347.489289723337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6-4D6B-BF8C-22A30150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2029.9566911545717</c:v>
                      </c:pt>
                      <c:pt idx="1">
                        <c:v>2031.0834036533308</c:v>
                      </c:pt>
                      <c:pt idx="2">
                        <c:v>2031.8761788940733</c:v>
                      </c:pt>
                      <c:pt idx="3">
                        <c:v>2034.9864116946292</c:v>
                      </c:pt>
                      <c:pt idx="4">
                        <c:v>2038.8892335947583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19155.415467090243</c:v>
                      </c:pt>
                      <c:pt idx="1">
                        <c:v>16100.466593864781</c:v>
                      </c:pt>
                      <c:pt idx="2">
                        <c:v>16260.547999602895</c:v>
                      </c:pt>
                      <c:pt idx="3">
                        <c:v>12169.165094807897</c:v>
                      </c:pt>
                      <c:pt idx="4">
                        <c:v>8406.8797776233405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D36-4D6B-BF8C-22A30150F5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Chichimene!$J$21:$K$21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27886.373968791449</c:v>
                      </c:pt>
                      <c:pt idx="1">
                        <c:v>25021.374212029623</c:v>
                      </c:pt>
                      <c:pt idx="2">
                        <c:v>23111.374374188716</c:v>
                      </c:pt>
                      <c:pt idx="3">
                        <c:v>21201.374536347575</c:v>
                      </c:pt>
                      <c:pt idx="4">
                        <c:v>18336.374779585982</c:v>
                      </c:pt>
                      <c:pt idx="5">
                        <c:v>15471.375022824155</c:v>
                      </c:pt>
                      <c:pt idx="6">
                        <c:v>13561.375184983015</c:v>
                      </c:pt>
                      <c:pt idx="7">
                        <c:v>11651.375347142108</c:v>
                      </c:pt>
                      <c:pt idx="8">
                        <c:v>8786.3755903802812</c:v>
                      </c:pt>
                      <c:pt idx="9">
                        <c:v>5921.3758336186875</c:v>
                      </c:pt>
                      <c:pt idx="10">
                        <c:v>4011.3759957775474</c:v>
                      </c:pt>
                      <c:pt idx="11">
                        <c:v>2101.3761579364073</c:v>
                      </c:pt>
                      <c:pt idx="12">
                        <c:v>-763.62359882518649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36-4D6B-BF8C-22A30150F53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Chichimene!$H$1</c:f>
          <c:strCache>
            <c:ptCount val="1"/>
            <c:pt idx="0">
              <c:v>Chichimene_.csv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Chichimene!$I$6:$I$18</c:f>
              <c:numCache>
                <c:formatCode>0</c:formatCode>
                <c:ptCount val="13"/>
                <c:pt idx="0">
                  <c:v>49014.692742976287</c:v>
                </c:pt>
                <c:pt idx="2">
                  <c:v>34761.491114861514</c:v>
                </c:pt>
                <c:pt idx="4">
                  <c:v>19155.415467090243</c:v>
                </c:pt>
                <c:pt idx="5">
                  <c:v>16260.547999602895</c:v>
                </c:pt>
                <c:pt idx="6">
                  <c:v>12169.165094807897</c:v>
                </c:pt>
                <c:pt idx="7">
                  <c:v>8406.8797776233405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71A-4595-8F85-56567182C0F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Chichimene!$B$2:$B$19</c:f>
              <c:numCache>
                <c:formatCode>General</c:formatCode>
                <c:ptCount val="18"/>
                <c:pt idx="0">
                  <c:v>2019.9458329196864</c:v>
                </c:pt>
                <c:pt idx="1">
                  <c:v>2024.9174774148714</c:v>
                </c:pt>
                <c:pt idx="2">
                  <c:v>2029.9566911545717</c:v>
                </c:pt>
                <c:pt idx="3">
                  <c:v>2031.0834036533308</c:v>
                </c:pt>
                <c:pt idx="4">
                  <c:v>2031.8761788940733</c:v>
                </c:pt>
                <c:pt idx="5">
                  <c:v>2034.9864116946292</c:v>
                </c:pt>
                <c:pt idx="6">
                  <c:v>2038.8892335947583</c:v>
                </c:pt>
              </c:numCache>
            </c:numRef>
          </c:xVal>
          <c:yVal>
            <c:numRef>
              <c:f>Chichimene!$C$2:$C$19</c:f>
              <c:numCache>
                <c:formatCode>General</c:formatCode>
                <c:ptCount val="18"/>
                <c:pt idx="0">
                  <c:v>49014.692742976287</c:v>
                </c:pt>
                <c:pt idx="1">
                  <c:v>34761.491114861514</c:v>
                </c:pt>
                <c:pt idx="2">
                  <c:v>19155.415467090243</c:v>
                </c:pt>
                <c:pt idx="3">
                  <c:v>16100.466593864781</c:v>
                </c:pt>
                <c:pt idx="4">
                  <c:v>16260.547999602895</c:v>
                </c:pt>
                <c:pt idx="5">
                  <c:v>12169.165094807897</c:v>
                </c:pt>
                <c:pt idx="6">
                  <c:v>8406.8797776233405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A-4595-8F85-56567182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47115.792694102041</c:v>
                      </c:pt>
                      <c:pt idx="1">
                        <c:v>39969.46449571941</c:v>
                      </c:pt>
                      <c:pt idx="2">
                        <c:v>35205.245696797967</c:v>
                      </c:pt>
                      <c:pt idx="3">
                        <c:v>30441.026897876523</c:v>
                      </c:pt>
                      <c:pt idx="4">
                        <c:v>23294.698699493892</c:v>
                      </c:pt>
                      <c:pt idx="5">
                        <c:v>16148.370501111262</c:v>
                      </c:pt>
                      <c:pt idx="6">
                        <c:v>11384.151702188887</c:v>
                      </c:pt>
                      <c:pt idx="7">
                        <c:v>6619.9329032674432</c:v>
                      </c:pt>
                      <c:pt idx="8">
                        <c:v>-526.39529511518776</c:v>
                      </c:pt>
                      <c:pt idx="9">
                        <c:v>-7672.7234934978187</c:v>
                      </c:pt>
                      <c:pt idx="10">
                        <c:v>-12436.942292419262</c:v>
                      </c:pt>
                      <c:pt idx="11">
                        <c:v>-17201.161091340706</c:v>
                      </c:pt>
                      <c:pt idx="12">
                        <c:v>-24347.489289723337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1A-4595-8F85-56567182C0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Chichimene!$J$21:$K$21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27886.373968791449</c:v>
                      </c:pt>
                      <c:pt idx="1">
                        <c:v>25021.374212029623</c:v>
                      </c:pt>
                      <c:pt idx="2">
                        <c:v>23111.374374188716</c:v>
                      </c:pt>
                      <c:pt idx="3">
                        <c:v>21201.374536347575</c:v>
                      </c:pt>
                      <c:pt idx="4">
                        <c:v>18336.374779585982</c:v>
                      </c:pt>
                      <c:pt idx="5">
                        <c:v>15471.375022824155</c:v>
                      </c:pt>
                      <c:pt idx="6">
                        <c:v>13561.375184983015</c:v>
                      </c:pt>
                      <c:pt idx="7">
                        <c:v>11651.375347142108</c:v>
                      </c:pt>
                      <c:pt idx="8">
                        <c:v>8786.3755903802812</c:v>
                      </c:pt>
                      <c:pt idx="9">
                        <c:v>5921.3758336186875</c:v>
                      </c:pt>
                      <c:pt idx="10">
                        <c:v>4011.3759957775474</c:v>
                      </c:pt>
                      <c:pt idx="11">
                        <c:v>2101.3761579364073</c:v>
                      </c:pt>
                      <c:pt idx="12">
                        <c:v>-763.62359882518649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1A-4595-8F85-56567182C0F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Tello!$H$1</c:f>
          <c:strCache>
            <c:ptCount val="1"/>
            <c:pt idx="0">
              <c:v>Tello_.csv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Tello!$B$2:$B$18</c:f>
              <c:numCache>
                <c:formatCode>General</c:formatCode>
                <c:ptCount val="17"/>
                <c:pt idx="0">
                  <c:v>2020.1049868766404</c:v>
                </c:pt>
                <c:pt idx="1">
                  <c:v>2024.9343832020998</c:v>
                </c:pt>
                <c:pt idx="2">
                  <c:v>2029.9737532808399</c:v>
                </c:pt>
                <c:pt idx="3">
                  <c:v>2034.9081364829397</c:v>
                </c:pt>
                <c:pt idx="4">
                  <c:v>2039.8425196850394</c:v>
                </c:pt>
                <c:pt idx="5">
                  <c:v>2045.0918635170603</c:v>
                </c:pt>
                <c:pt idx="6">
                  <c:v>2049.9212598425197</c:v>
                </c:pt>
                <c:pt idx="7">
                  <c:v>2054.8556430446192</c:v>
                </c:pt>
                <c:pt idx="8">
                  <c:v>2059.8950131233596</c:v>
                </c:pt>
              </c:numCache>
            </c:numRef>
          </c:xVal>
          <c:yVal>
            <c:numRef>
              <c:f>Tello!$C$2:$C$18</c:f>
              <c:numCache>
                <c:formatCode>General</c:formatCode>
                <c:ptCount val="17"/>
                <c:pt idx="0">
                  <c:v>3788.1619937694686</c:v>
                </c:pt>
                <c:pt idx="1">
                  <c:v>2847.1394346734687</c:v>
                </c:pt>
                <c:pt idx="2">
                  <c:v>1707.0015780737667</c:v>
                </c:pt>
                <c:pt idx="3">
                  <c:v>1164.8637378271615</c:v>
                </c:pt>
                <c:pt idx="4">
                  <c:v>871.94708138118222</c:v>
                </c:pt>
                <c:pt idx="5">
                  <c:v>679.11137276064619</c:v>
                </c:pt>
                <c:pt idx="6">
                  <c:v>485.75236506651345</c:v>
                </c:pt>
                <c:pt idx="7">
                  <c:v>392.21265566103102</c:v>
                </c:pt>
                <c:pt idx="8">
                  <c:v>348.64800778406789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4011-A0A7-406174B5F53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Tello!$G$26:$G$38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Tello!$H$26:$H$38</c:f>
              <c:numCache>
                <c:formatCode>0</c:formatCode>
                <c:ptCount val="13"/>
                <c:pt idx="0">
                  <c:v>3264.6760276460845</c:v>
                </c:pt>
                <c:pt idx="1">
                  <c:v>2941.5687525040703</c:v>
                </c:pt>
                <c:pt idx="2">
                  <c:v>2726.1639024094038</c:v>
                </c:pt>
                <c:pt idx="3">
                  <c:v>2510.7590523147373</c:v>
                </c:pt>
                <c:pt idx="4">
                  <c:v>2187.6517771727231</c:v>
                </c:pt>
                <c:pt idx="5">
                  <c:v>1864.5445020307088</c:v>
                </c:pt>
                <c:pt idx="6">
                  <c:v>1649.1396519360424</c:v>
                </c:pt>
                <c:pt idx="7">
                  <c:v>1433.7348018413759</c:v>
                </c:pt>
                <c:pt idx="8">
                  <c:v>1110.6275266993616</c:v>
                </c:pt>
                <c:pt idx="9">
                  <c:v>787.52025155734736</c:v>
                </c:pt>
                <c:pt idx="10">
                  <c:v>572.11540146268089</c:v>
                </c:pt>
                <c:pt idx="11">
                  <c:v>356.71055136801442</c:v>
                </c:pt>
                <c:pt idx="12">
                  <c:v>33.603276226000162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8-4011-A0A7-406174B5F535}"/>
            </c:ext>
          </c:extLst>
        </c:ser>
        <c:ser>
          <c:idx val="3"/>
          <c:order val="3"/>
          <c:tx>
            <c:strRef>
              <c:f>Tello!$J$21:$K$21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Tello!$J$26:$J$38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Tello!$K$26:$K$38</c:f>
              <c:numCache>
                <c:formatCode>General</c:formatCode>
                <c:ptCount val="13"/>
                <c:pt idx="0">
                  <c:v>2968.1467101425806</c:v>
                </c:pt>
                <c:pt idx="1">
                  <c:v>2727.039179239393</c:v>
                </c:pt>
                <c:pt idx="2">
                  <c:v>2566.3008253039152</c:v>
                </c:pt>
                <c:pt idx="3">
                  <c:v>2405.5624713684374</c:v>
                </c:pt>
                <c:pt idx="4">
                  <c:v>2164.4549404652498</c:v>
                </c:pt>
                <c:pt idx="5">
                  <c:v>1923.3474095620331</c:v>
                </c:pt>
                <c:pt idx="6">
                  <c:v>1762.6090556265844</c:v>
                </c:pt>
                <c:pt idx="7">
                  <c:v>1601.8707016911067</c:v>
                </c:pt>
                <c:pt idx="8">
                  <c:v>1360.7631707879191</c:v>
                </c:pt>
                <c:pt idx="9">
                  <c:v>1119.6556398847024</c:v>
                </c:pt>
                <c:pt idx="10">
                  <c:v>958.91728594922461</c:v>
                </c:pt>
                <c:pt idx="11">
                  <c:v>798.17893201377592</c:v>
                </c:pt>
                <c:pt idx="12">
                  <c:v>557.07140111055924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8-4011-A0A7-406174B5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Tello!$H$6:$H$18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Tello!$I$6:$I$18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3788.1619937694686</c:v>
                      </c:pt>
                      <c:pt idx="2">
                        <c:v>2847.1394346734687</c:v>
                      </c:pt>
                      <c:pt idx="4">
                        <c:v>1707.0015780737667</c:v>
                      </c:pt>
                      <c:pt idx="6">
                        <c:v>1164.8637378271615</c:v>
                      </c:pt>
                      <c:pt idx="8">
                        <c:v>871.94708138118222</c:v>
                      </c:pt>
                      <c:pt idx="10" formatCode="General">
                        <c:v>679.11137276064619</c:v>
                      </c:pt>
                      <c:pt idx="12" formatCode="General">
                        <c:v>485.75236506651345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BE8-4011-A0A7-406174B5F53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ChichimeneSW!$H$1</c:f>
          <c:strCache>
            <c:ptCount val="1"/>
            <c:pt idx="0">
              <c:v>ChichimeneSW_.csv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ChichimeneSW!$B$2:$B$18</c:f>
              <c:numCache>
                <c:formatCode>General</c:formatCode>
                <c:ptCount val="17"/>
                <c:pt idx="0">
                  <c:v>2019.9616568463634</c:v>
                </c:pt>
                <c:pt idx="1">
                  <c:v>2021.8309735291532</c:v>
                </c:pt>
                <c:pt idx="2">
                  <c:v>2024.7644006683668</c:v>
                </c:pt>
                <c:pt idx="3">
                  <c:v>2029.8418784627561</c:v>
                </c:pt>
                <c:pt idx="4">
                  <c:v>2035.0386069826752</c:v>
                </c:pt>
                <c:pt idx="5">
                  <c:v>2040.0351772051711</c:v>
                </c:pt>
                <c:pt idx="6">
                  <c:v>2043.9257760970891</c:v>
                </c:pt>
              </c:numCache>
            </c:numRef>
          </c:xVal>
          <c:yVal>
            <c:numRef>
              <c:f>ChichimeneSW!$C$2:$C$18</c:f>
              <c:numCache>
                <c:formatCode>General</c:formatCode>
                <c:ptCount val="17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3">
                  <c:v>11787.002022689294</c:v>
                </c:pt>
                <c:pt idx="4">
                  <c:v>8168.8066133145694</c:v>
                </c:pt>
                <c:pt idx="5">
                  <c:v>5706.1823938088055</c:v>
                </c:pt>
                <c:pt idx="6">
                  <c:v>4334.2713921378891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2-44EB-9280-88A3B9E55479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ChichimeneSW!$G$26:$G$38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ChichimeneSW!$H$26:$H$38</c:f>
              <c:numCache>
                <c:formatCode>0</c:formatCode>
                <c:ptCount val="13"/>
                <c:pt idx="0">
                  <c:v>21051.022961812094</c:v>
                </c:pt>
                <c:pt idx="1">
                  <c:v>18734.384347337997</c:v>
                </c:pt>
                <c:pt idx="2">
                  <c:v>17189.958604355343</c:v>
                </c:pt>
                <c:pt idx="3">
                  <c:v>15645.532861372689</c:v>
                </c:pt>
                <c:pt idx="4">
                  <c:v>13328.894246898592</c:v>
                </c:pt>
                <c:pt idx="5">
                  <c:v>11012.255632424261</c:v>
                </c:pt>
                <c:pt idx="6">
                  <c:v>9467.8298894416075</c:v>
                </c:pt>
                <c:pt idx="7">
                  <c:v>7923.4041464589536</c:v>
                </c:pt>
                <c:pt idx="8">
                  <c:v>5606.7655319848564</c:v>
                </c:pt>
                <c:pt idx="9">
                  <c:v>3290.1269175105263</c:v>
                </c:pt>
                <c:pt idx="10">
                  <c:v>1745.7011745278724</c:v>
                </c:pt>
                <c:pt idx="11">
                  <c:v>201.27543154521845</c:v>
                </c:pt>
                <c:pt idx="12">
                  <c:v>-2115.3631829288788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2-44EB-9280-88A3B9E55479}"/>
            </c:ext>
          </c:extLst>
        </c:ser>
        <c:ser>
          <c:idx val="3"/>
          <c:order val="3"/>
          <c:tx>
            <c:strRef>
              <c:f>ChichimeneSW!$J$21:$K$21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ChichimeneSW!$J$26:$J$38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ChichimeneSW!$K$26:$K$38</c:f>
              <c:numCache>
                <c:formatCode>General</c:formatCode>
                <c:ptCount val="13"/>
                <c:pt idx="0">
                  <c:v>20616.983237995068</c:v>
                </c:pt>
                <c:pt idx="1">
                  <c:v>18402.751291890861</c:v>
                </c:pt>
                <c:pt idx="2">
                  <c:v>16926.596661154646</c:v>
                </c:pt>
                <c:pt idx="3">
                  <c:v>15450.442030418431</c:v>
                </c:pt>
                <c:pt idx="4">
                  <c:v>13236.210084314225</c:v>
                </c:pt>
                <c:pt idx="5">
                  <c:v>11021.978138210019</c:v>
                </c:pt>
                <c:pt idx="6">
                  <c:v>9545.8235074738041</c:v>
                </c:pt>
                <c:pt idx="7">
                  <c:v>8069.668876737589</c:v>
                </c:pt>
                <c:pt idx="8">
                  <c:v>5855.43693063315</c:v>
                </c:pt>
                <c:pt idx="9">
                  <c:v>3641.2049845289439</c:v>
                </c:pt>
                <c:pt idx="10">
                  <c:v>2165.0503537927289</c:v>
                </c:pt>
                <c:pt idx="11">
                  <c:v>688.89572305651382</c:v>
                </c:pt>
                <c:pt idx="12">
                  <c:v>-1525.3362230476923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F2-44EB-9280-88A3B9E5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ChichimeneSW!$H$6:$H$18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ChichimeneSW!$I$6:$I$18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19904.801688505846</c:v>
                      </c:pt>
                      <c:pt idx="1">
                        <c:v>21393.017324773544</c:v>
                      </c:pt>
                      <c:pt idx="2">
                        <c:v>17374.901064110454</c:v>
                      </c:pt>
                      <c:pt idx="4">
                        <c:v>11787.002022689294</c:v>
                      </c:pt>
                      <c:pt idx="6">
                        <c:v>8168.8066133145694</c:v>
                      </c:pt>
                      <c:pt idx="8" formatCode="General">
                        <c:v>5706.1823938088055</c:v>
                      </c:pt>
                      <c:pt idx="9" formatCode="General">
                        <c:v>4334.2713921378891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DF2-44EB-9280-88A3B9E5547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ChichimeneSW!$H$1</c:f>
          <c:strCache>
            <c:ptCount val="1"/>
            <c:pt idx="0">
              <c:v>ChichimeneSW_.csv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ChichimeneSW!$H$6:$H$18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ChichimeneSW!$I$6:$I$18</c:f>
              <c:numCache>
                <c:formatCode>0</c:formatCode>
                <c:ptCount val="13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4">
                  <c:v>11787.002022689294</c:v>
                </c:pt>
                <c:pt idx="6">
                  <c:v>8168.8066133145694</c:v>
                </c:pt>
                <c:pt idx="8" formatCode="General">
                  <c:v>5706.1823938088055</c:v>
                </c:pt>
                <c:pt idx="9" formatCode="General">
                  <c:v>4334.2713921378891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D-43A7-8C91-3EB8C0CD77C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ChichimeneSW!$G$26:$G$38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ChichimeneSW!$H$26:$H$38</c:f>
              <c:numCache>
                <c:formatCode>0</c:formatCode>
                <c:ptCount val="13"/>
                <c:pt idx="0">
                  <c:v>21051.022961812094</c:v>
                </c:pt>
                <c:pt idx="1">
                  <c:v>18734.384347337997</c:v>
                </c:pt>
                <c:pt idx="2">
                  <c:v>17189.958604355343</c:v>
                </c:pt>
                <c:pt idx="3">
                  <c:v>15645.532861372689</c:v>
                </c:pt>
                <c:pt idx="4">
                  <c:v>13328.894246898592</c:v>
                </c:pt>
                <c:pt idx="5">
                  <c:v>11012.255632424261</c:v>
                </c:pt>
                <c:pt idx="6">
                  <c:v>9467.8298894416075</c:v>
                </c:pt>
                <c:pt idx="7">
                  <c:v>7923.4041464589536</c:v>
                </c:pt>
                <c:pt idx="8">
                  <c:v>5606.7655319848564</c:v>
                </c:pt>
                <c:pt idx="9">
                  <c:v>3290.1269175105263</c:v>
                </c:pt>
                <c:pt idx="10">
                  <c:v>1745.7011745278724</c:v>
                </c:pt>
                <c:pt idx="11">
                  <c:v>201.27543154521845</c:v>
                </c:pt>
                <c:pt idx="12">
                  <c:v>-2115.3631829288788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D-43A7-8C91-3EB8C0CD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ChichimeneSW!$B$4:$B$20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2024.7644006683668</c:v>
                      </c:pt>
                      <c:pt idx="1">
                        <c:v>2029.8418784627561</c:v>
                      </c:pt>
                      <c:pt idx="2">
                        <c:v>2035.0386069826752</c:v>
                      </c:pt>
                      <c:pt idx="3">
                        <c:v>2040.0351772051711</c:v>
                      </c:pt>
                      <c:pt idx="4">
                        <c:v>2043.9257760970891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ChichimeneSW!$C$4:$C$20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17374.901064110454</c:v>
                      </c:pt>
                      <c:pt idx="1">
                        <c:v>11787.002022689294</c:v>
                      </c:pt>
                      <c:pt idx="2">
                        <c:v>8168.8066133145694</c:v>
                      </c:pt>
                      <c:pt idx="3">
                        <c:v>5706.1823938088055</c:v>
                      </c:pt>
                      <c:pt idx="4">
                        <c:v>4334.2713921378891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39D-43A7-8C91-3EB8C0CD77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ChichimeneSW!$J$21:$K$21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ChichimeneSW!$J$26:$J$38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ChichimeneSW!$K$26:$K$38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20616.983237995068</c:v>
                      </c:pt>
                      <c:pt idx="1">
                        <c:v>18402.751291890861</c:v>
                      </c:pt>
                      <c:pt idx="2">
                        <c:v>16926.596661154646</c:v>
                      </c:pt>
                      <c:pt idx="3">
                        <c:v>15450.442030418431</c:v>
                      </c:pt>
                      <c:pt idx="4">
                        <c:v>13236.210084314225</c:v>
                      </c:pt>
                      <c:pt idx="5">
                        <c:v>11021.978138210019</c:v>
                      </c:pt>
                      <c:pt idx="6">
                        <c:v>9545.8235074738041</c:v>
                      </c:pt>
                      <c:pt idx="7">
                        <c:v>8069.668876737589</c:v>
                      </c:pt>
                      <c:pt idx="8">
                        <c:v>5855.43693063315</c:v>
                      </c:pt>
                      <c:pt idx="9">
                        <c:v>3641.2049845289439</c:v>
                      </c:pt>
                      <c:pt idx="10">
                        <c:v>2165.0503537927289</c:v>
                      </c:pt>
                      <c:pt idx="11">
                        <c:v>688.89572305651382</c:v>
                      </c:pt>
                      <c:pt idx="12">
                        <c:v>-1525.3362230476923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9D-43A7-8C91-3EB8C0CD77C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ChichimeneSW!$H$1</c:f>
          <c:strCache>
            <c:ptCount val="1"/>
            <c:pt idx="0">
              <c:v>ChichimeneSW_.csv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ChichimeneSW!$H$6:$H$18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ChichimeneSW!$I$6:$I$18</c:f>
              <c:numCache>
                <c:formatCode>0</c:formatCode>
                <c:ptCount val="13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4">
                  <c:v>11787.002022689294</c:v>
                </c:pt>
                <c:pt idx="6">
                  <c:v>8168.8066133145694</c:v>
                </c:pt>
                <c:pt idx="8" formatCode="General">
                  <c:v>5706.1823938088055</c:v>
                </c:pt>
                <c:pt idx="9" formatCode="General">
                  <c:v>4334.2713921378891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9C6-4E32-A3AB-D8DFCC70430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ChichimeneSW!$B$2:$B$19</c:f>
              <c:numCache>
                <c:formatCode>General</c:formatCode>
                <c:ptCount val="18"/>
                <c:pt idx="0">
                  <c:v>2019.9616568463634</c:v>
                </c:pt>
                <c:pt idx="1">
                  <c:v>2021.8309735291532</c:v>
                </c:pt>
                <c:pt idx="2">
                  <c:v>2024.7644006683668</c:v>
                </c:pt>
                <c:pt idx="3">
                  <c:v>2029.8418784627561</c:v>
                </c:pt>
                <c:pt idx="4">
                  <c:v>2035.0386069826752</c:v>
                </c:pt>
                <c:pt idx="5">
                  <c:v>2040.0351772051711</c:v>
                </c:pt>
                <c:pt idx="6">
                  <c:v>2043.9257760970891</c:v>
                </c:pt>
              </c:numCache>
            </c:numRef>
          </c:xVal>
          <c:yVal>
            <c:numRef>
              <c:f>ChichimeneSW!$C$2:$C$19</c:f>
              <c:numCache>
                <c:formatCode>General</c:formatCode>
                <c:ptCount val="18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3">
                  <c:v>11787.002022689294</c:v>
                </c:pt>
                <c:pt idx="4">
                  <c:v>8168.8066133145694</c:v>
                </c:pt>
                <c:pt idx="5">
                  <c:v>5706.1823938088055</c:v>
                </c:pt>
                <c:pt idx="6">
                  <c:v>4334.2713921378891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6-4E32-A3AB-D8DFCC70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ChichimeneSW!$G$26:$G$38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ChichimeneSW!$H$26:$H$38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21051.022961812094</c:v>
                      </c:pt>
                      <c:pt idx="1">
                        <c:v>18734.384347337997</c:v>
                      </c:pt>
                      <c:pt idx="2">
                        <c:v>17189.958604355343</c:v>
                      </c:pt>
                      <c:pt idx="3">
                        <c:v>15645.532861372689</c:v>
                      </c:pt>
                      <c:pt idx="4">
                        <c:v>13328.894246898592</c:v>
                      </c:pt>
                      <c:pt idx="5">
                        <c:v>11012.255632424261</c:v>
                      </c:pt>
                      <c:pt idx="6">
                        <c:v>9467.8298894416075</c:v>
                      </c:pt>
                      <c:pt idx="7">
                        <c:v>7923.4041464589536</c:v>
                      </c:pt>
                      <c:pt idx="8">
                        <c:v>5606.7655319848564</c:v>
                      </c:pt>
                      <c:pt idx="9">
                        <c:v>3290.1269175105263</c:v>
                      </c:pt>
                      <c:pt idx="10">
                        <c:v>1745.7011745278724</c:v>
                      </c:pt>
                      <c:pt idx="11">
                        <c:v>201.27543154521845</c:v>
                      </c:pt>
                      <c:pt idx="12">
                        <c:v>-2115.3631829288788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9C6-4E32-A3AB-D8DFCC7043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ChichimeneSW!$J$21:$K$21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ChichimeneSW!$J$26:$J$38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ChichimeneSW!$K$26:$K$38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20616.983237995068</c:v>
                      </c:pt>
                      <c:pt idx="1">
                        <c:v>18402.751291890861</c:v>
                      </c:pt>
                      <c:pt idx="2">
                        <c:v>16926.596661154646</c:v>
                      </c:pt>
                      <c:pt idx="3">
                        <c:v>15450.442030418431</c:v>
                      </c:pt>
                      <c:pt idx="4">
                        <c:v>13236.210084314225</c:v>
                      </c:pt>
                      <c:pt idx="5">
                        <c:v>11021.978138210019</c:v>
                      </c:pt>
                      <c:pt idx="6">
                        <c:v>9545.8235074738041</c:v>
                      </c:pt>
                      <c:pt idx="7">
                        <c:v>8069.668876737589</c:v>
                      </c:pt>
                      <c:pt idx="8">
                        <c:v>5855.43693063315</c:v>
                      </c:pt>
                      <c:pt idx="9">
                        <c:v>3641.2049845289439</c:v>
                      </c:pt>
                      <c:pt idx="10">
                        <c:v>2165.0503537927289</c:v>
                      </c:pt>
                      <c:pt idx="11">
                        <c:v>688.89572305651382</c:v>
                      </c:pt>
                      <c:pt idx="12">
                        <c:v>-1525.3362230476923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C6-4E32-A3AB-D8DFCC70430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Castilla!$H$1</c:f>
          <c:strCache>
            <c:ptCount val="1"/>
            <c:pt idx="0">
              <c:v>Castilla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Castilla!$B$3:$B$18</c:f>
              <c:numCache>
                <c:formatCode>General</c:formatCode>
                <c:ptCount val="16"/>
                <c:pt idx="0">
                  <c:v>2020.0310559006211</c:v>
                </c:pt>
                <c:pt idx="1">
                  <c:v>2020.9627329192547</c:v>
                </c:pt>
                <c:pt idx="2">
                  <c:v>2024.9378881987579</c:v>
                </c:pt>
                <c:pt idx="3">
                  <c:v>2029.9068322981368</c:v>
                </c:pt>
                <c:pt idx="4">
                  <c:v>2034.8757763975157</c:v>
                </c:pt>
                <c:pt idx="5">
                  <c:v>2035.9316770186335</c:v>
                </c:pt>
              </c:numCache>
            </c:numRef>
          </c:xVal>
          <c:yVal>
            <c:numRef>
              <c:f>Castilla!$C$3:$C$18</c:f>
              <c:numCache>
                <c:formatCode>General</c:formatCode>
                <c:ptCount val="16"/>
                <c:pt idx="0">
                  <c:v>66124.661246612479</c:v>
                </c:pt>
                <c:pt idx="1">
                  <c:v>55501.35501355015</c:v>
                </c:pt>
                <c:pt idx="2">
                  <c:v>37723.577235772369</c:v>
                </c:pt>
                <c:pt idx="3">
                  <c:v>22764.227642276433</c:v>
                </c:pt>
                <c:pt idx="4">
                  <c:v>14092.140921409227</c:v>
                </c:pt>
                <c:pt idx="5">
                  <c:v>12574.525745257459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9-4DD9-803D-C39F2C11C7DE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Castilla!$H$26:$H$38</c:f>
              <c:numCache>
                <c:formatCode>0</c:formatCode>
                <c:ptCount val="13"/>
                <c:pt idx="0">
                  <c:v>60834.688346884213</c:v>
                </c:pt>
                <c:pt idx="1">
                  <c:v>50571.273712737486</c:v>
                </c:pt>
                <c:pt idx="2">
                  <c:v>43728.997289973311</c:v>
                </c:pt>
                <c:pt idx="3">
                  <c:v>36886.720867209136</c:v>
                </c:pt>
                <c:pt idx="4">
                  <c:v>26623.30623306334</c:v>
                </c:pt>
                <c:pt idx="5">
                  <c:v>16359.891598916613</c:v>
                </c:pt>
                <c:pt idx="6">
                  <c:v>9517.6151761524379</c:v>
                </c:pt>
                <c:pt idx="7">
                  <c:v>2675.3387533882633</c:v>
                </c:pt>
                <c:pt idx="8">
                  <c:v>-7588.0758807584643</c:v>
                </c:pt>
                <c:pt idx="9">
                  <c:v>-17851.490514904261</c:v>
                </c:pt>
                <c:pt idx="10">
                  <c:v>-24693.766937668435</c:v>
                </c:pt>
                <c:pt idx="11">
                  <c:v>-31536.04336043261</c:v>
                </c:pt>
                <c:pt idx="12">
                  <c:v>-41799.457994579338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9-4DD9-803D-C39F2C11C7DE}"/>
            </c:ext>
          </c:extLst>
        </c:ser>
        <c:ser>
          <c:idx val="3"/>
          <c:order val="3"/>
          <c:tx>
            <c:strRef>
              <c:f>Castilla!$J$21:$K$21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Castilla!$K$26:$K$38</c:f>
              <c:numCache>
                <c:formatCode>General</c:formatCode>
                <c:ptCount val="13"/>
                <c:pt idx="0">
                  <c:v>59375.70996771846</c:v>
                </c:pt>
                <c:pt idx="1">
                  <c:v>49891.045270422474</c:v>
                </c:pt>
                <c:pt idx="2">
                  <c:v>43567.93547222577</c:v>
                </c:pt>
                <c:pt idx="3">
                  <c:v>37244.825674028136</c:v>
                </c:pt>
                <c:pt idx="4">
                  <c:v>27760.160976733081</c:v>
                </c:pt>
                <c:pt idx="5">
                  <c:v>18275.496279437095</c:v>
                </c:pt>
                <c:pt idx="6">
                  <c:v>11952.386481240392</c:v>
                </c:pt>
                <c:pt idx="7">
                  <c:v>5629.2766830427572</c:v>
                </c:pt>
                <c:pt idx="8">
                  <c:v>-3855.3880142522976</c:v>
                </c:pt>
                <c:pt idx="9">
                  <c:v>-13340.052711548284</c:v>
                </c:pt>
                <c:pt idx="10">
                  <c:v>-19663.162509744987</c:v>
                </c:pt>
                <c:pt idx="11">
                  <c:v>-25986.272307942621</c:v>
                </c:pt>
                <c:pt idx="12">
                  <c:v>-35470.937005237676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9-4DD9-803D-C39F2C11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66124.661246612479</c:v>
                      </c:pt>
                      <c:pt idx="2">
                        <c:v>37723.577235772369</c:v>
                      </c:pt>
                      <c:pt idx="4">
                        <c:v>22764.227642276433</c:v>
                      </c:pt>
                      <c:pt idx="6">
                        <c:v>14092.140921409227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C9-4DD9-803D-C39F2C11C7D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Castilla!$H$1</c:f>
          <c:strCache>
            <c:ptCount val="1"/>
            <c:pt idx="0">
              <c:v>Castilla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Castilla!$I$6:$I$18</c:f>
              <c:numCache>
                <c:formatCode>0</c:formatCode>
                <c:ptCount val="13"/>
                <c:pt idx="0">
                  <c:v>66124.661246612479</c:v>
                </c:pt>
                <c:pt idx="2">
                  <c:v>37723.577235772369</c:v>
                </c:pt>
                <c:pt idx="4">
                  <c:v>22764.227642276433</c:v>
                </c:pt>
                <c:pt idx="6">
                  <c:v>14092.140921409227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2-42EE-AA76-32FE68A8DFD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Castilla!$H$26:$H$38</c:f>
              <c:numCache>
                <c:formatCode>0</c:formatCode>
                <c:ptCount val="13"/>
                <c:pt idx="0">
                  <c:v>60834.688346884213</c:v>
                </c:pt>
                <c:pt idx="1">
                  <c:v>50571.273712737486</c:v>
                </c:pt>
                <c:pt idx="2">
                  <c:v>43728.997289973311</c:v>
                </c:pt>
                <c:pt idx="3">
                  <c:v>36886.720867209136</c:v>
                </c:pt>
                <c:pt idx="4">
                  <c:v>26623.30623306334</c:v>
                </c:pt>
                <c:pt idx="5">
                  <c:v>16359.891598916613</c:v>
                </c:pt>
                <c:pt idx="6">
                  <c:v>9517.6151761524379</c:v>
                </c:pt>
                <c:pt idx="7">
                  <c:v>2675.3387533882633</c:v>
                </c:pt>
                <c:pt idx="8">
                  <c:v>-7588.0758807584643</c:v>
                </c:pt>
                <c:pt idx="9">
                  <c:v>-17851.490514904261</c:v>
                </c:pt>
                <c:pt idx="10">
                  <c:v>-24693.766937668435</c:v>
                </c:pt>
                <c:pt idx="11">
                  <c:v>-31536.04336043261</c:v>
                </c:pt>
                <c:pt idx="12">
                  <c:v>-41799.457994579338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2-42EE-AA76-32FE68A8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2020.9627329192547</c:v>
                      </c:pt>
                      <c:pt idx="1">
                        <c:v>2024.9378881987579</c:v>
                      </c:pt>
                      <c:pt idx="2">
                        <c:v>2029.9068322981368</c:v>
                      </c:pt>
                      <c:pt idx="3">
                        <c:v>2034.8757763975157</c:v>
                      </c:pt>
                      <c:pt idx="4">
                        <c:v>2035.9316770186335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55501.35501355015</c:v>
                      </c:pt>
                      <c:pt idx="1">
                        <c:v>37723.577235772369</c:v>
                      </c:pt>
                      <c:pt idx="2">
                        <c:v>22764.227642276433</c:v>
                      </c:pt>
                      <c:pt idx="3">
                        <c:v>14092.140921409227</c:v>
                      </c:pt>
                      <c:pt idx="4">
                        <c:v>12574.525745257459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802-42EE-AA76-32FE68A8DF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Castilla!$J$21:$K$21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59375.70996771846</c:v>
                      </c:pt>
                      <c:pt idx="1">
                        <c:v>49891.045270422474</c:v>
                      </c:pt>
                      <c:pt idx="2">
                        <c:v>43567.93547222577</c:v>
                      </c:pt>
                      <c:pt idx="3">
                        <c:v>37244.825674028136</c:v>
                      </c:pt>
                      <c:pt idx="4">
                        <c:v>27760.160976733081</c:v>
                      </c:pt>
                      <c:pt idx="5">
                        <c:v>18275.496279437095</c:v>
                      </c:pt>
                      <c:pt idx="6">
                        <c:v>11952.386481240392</c:v>
                      </c:pt>
                      <c:pt idx="7">
                        <c:v>5629.2766830427572</c:v>
                      </c:pt>
                      <c:pt idx="8">
                        <c:v>-3855.3880142522976</c:v>
                      </c:pt>
                      <c:pt idx="9">
                        <c:v>-13340.052711548284</c:v>
                      </c:pt>
                      <c:pt idx="10">
                        <c:v>-19663.162509744987</c:v>
                      </c:pt>
                      <c:pt idx="11">
                        <c:v>-25986.272307942621</c:v>
                      </c:pt>
                      <c:pt idx="12">
                        <c:v>-35470.937005237676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02-42EE-AA76-32FE68A8DFD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Castilla!$H$1</c:f>
          <c:strCache>
            <c:ptCount val="1"/>
            <c:pt idx="0">
              <c:v>Castilla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Castilla!$I$6:$I$18</c:f>
              <c:numCache>
                <c:formatCode>0</c:formatCode>
                <c:ptCount val="13"/>
                <c:pt idx="0">
                  <c:v>66124.661246612479</c:v>
                </c:pt>
                <c:pt idx="2">
                  <c:v>37723.577235772369</c:v>
                </c:pt>
                <c:pt idx="4">
                  <c:v>22764.227642276433</c:v>
                </c:pt>
                <c:pt idx="6">
                  <c:v>14092.140921409227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576-4EA6-BDF5-F29C6DDFF56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Castilla!$B$3:$B$19</c:f>
              <c:numCache>
                <c:formatCode>General</c:formatCode>
                <c:ptCount val="17"/>
                <c:pt idx="0">
                  <c:v>2020.0310559006211</c:v>
                </c:pt>
                <c:pt idx="1">
                  <c:v>2020.9627329192547</c:v>
                </c:pt>
                <c:pt idx="2">
                  <c:v>2024.9378881987579</c:v>
                </c:pt>
                <c:pt idx="3">
                  <c:v>2029.9068322981368</c:v>
                </c:pt>
                <c:pt idx="4">
                  <c:v>2034.8757763975157</c:v>
                </c:pt>
                <c:pt idx="5">
                  <c:v>2035.9316770186335</c:v>
                </c:pt>
              </c:numCache>
            </c:numRef>
          </c:xVal>
          <c:yVal>
            <c:numRef>
              <c:f>Castilla!$C$3:$C$19</c:f>
              <c:numCache>
                <c:formatCode>General</c:formatCode>
                <c:ptCount val="17"/>
                <c:pt idx="0">
                  <c:v>66124.661246612479</c:v>
                </c:pt>
                <c:pt idx="1">
                  <c:v>55501.35501355015</c:v>
                </c:pt>
                <c:pt idx="2">
                  <c:v>37723.577235772369</c:v>
                </c:pt>
                <c:pt idx="3">
                  <c:v>22764.227642276433</c:v>
                </c:pt>
                <c:pt idx="4">
                  <c:v>14092.140921409227</c:v>
                </c:pt>
                <c:pt idx="5">
                  <c:v>12574.525745257459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6-4EA6-BDF5-F29C6DDF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60834.688346884213</c:v>
                      </c:pt>
                      <c:pt idx="1">
                        <c:v>50571.273712737486</c:v>
                      </c:pt>
                      <c:pt idx="2">
                        <c:v>43728.997289973311</c:v>
                      </c:pt>
                      <c:pt idx="3">
                        <c:v>36886.720867209136</c:v>
                      </c:pt>
                      <c:pt idx="4">
                        <c:v>26623.30623306334</c:v>
                      </c:pt>
                      <c:pt idx="5">
                        <c:v>16359.891598916613</c:v>
                      </c:pt>
                      <c:pt idx="6">
                        <c:v>9517.6151761524379</c:v>
                      </c:pt>
                      <c:pt idx="7">
                        <c:v>2675.3387533882633</c:v>
                      </c:pt>
                      <c:pt idx="8">
                        <c:v>-7588.0758807584643</c:v>
                      </c:pt>
                      <c:pt idx="9">
                        <c:v>-17851.490514904261</c:v>
                      </c:pt>
                      <c:pt idx="10">
                        <c:v>-24693.766937668435</c:v>
                      </c:pt>
                      <c:pt idx="11">
                        <c:v>-31536.04336043261</c:v>
                      </c:pt>
                      <c:pt idx="12">
                        <c:v>-41799.457994579338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76-4EA6-BDF5-F29C6DDFF5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Castilla!$J$21:$K$21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59375.70996771846</c:v>
                      </c:pt>
                      <c:pt idx="1">
                        <c:v>49891.045270422474</c:v>
                      </c:pt>
                      <c:pt idx="2">
                        <c:v>43567.93547222577</c:v>
                      </c:pt>
                      <c:pt idx="3">
                        <c:v>37244.825674028136</c:v>
                      </c:pt>
                      <c:pt idx="4">
                        <c:v>27760.160976733081</c:v>
                      </c:pt>
                      <c:pt idx="5">
                        <c:v>18275.496279437095</c:v>
                      </c:pt>
                      <c:pt idx="6">
                        <c:v>11952.386481240392</c:v>
                      </c:pt>
                      <c:pt idx="7">
                        <c:v>5629.2766830427572</c:v>
                      </c:pt>
                      <c:pt idx="8">
                        <c:v>-3855.3880142522976</c:v>
                      </c:pt>
                      <c:pt idx="9">
                        <c:v>-13340.052711548284</c:v>
                      </c:pt>
                      <c:pt idx="10">
                        <c:v>-19663.162509744987</c:v>
                      </c:pt>
                      <c:pt idx="11">
                        <c:v>-25986.272307942621</c:v>
                      </c:pt>
                      <c:pt idx="12">
                        <c:v>-35470.937005237676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76-4EA6-BDF5-F29C6DDFF5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CastillaNorte!$H$1</c:f>
          <c:strCache>
            <c:ptCount val="1"/>
            <c:pt idx="0">
              <c:v>Castilla Norte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CastillaNorte!$B$3:$B$18</c:f>
              <c:numCache>
                <c:formatCode>General</c:formatCode>
                <c:ptCount val="16"/>
                <c:pt idx="0">
                  <c:v>2021.0699046059419</c:v>
                </c:pt>
                <c:pt idx="1">
                  <c:v>2030.0587808466305</c:v>
                </c:pt>
                <c:pt idx="2">
                  <c:v>2039.9092658052575</c:v>
                </c:pt>
                <c:pt idx="3">
                  <c:v>2050.0994547959976</c:v>
                </c:pt>
                <c:pt idx="4">
                  <c:v>2060.2854499097984</c:v>
                </c:pt>
                <c:pt idx="5">
                  <c:v>2070.1252171829128</c:v>
                </c:pt>
                <c:pt idx="6">
                  <c:v>2079.7888416245614</c:v>
                </c:pt>
                <c:pt idx="7">
                  <c:v>2089.4510681072302</c:v>
                </c:pt>
                <c:pt idx="8">
                  <c:v>2098.5955837810129</c:v>
                </c:pt>
              </c:numCache>
            </c:numRef>
          </c:xVal>
          <c:yVal>
            <c:numRef>
              <c:f>CastillaNorte!$C$3:$C$18</c:f>
              <c:numCache>
                <c:formatCode>General</c:formatCode>
                <c:ptCount val="16"/>
                <c:pt idx="0">
                  <c:v>39727.331429446349</c:v>
                </c:pt>
                <c:pt idx="1">
                  <c:v>32953.221629753898</c:v>
                </c:pt>
                <c:pt idx="2">
                  <c:v>26312.58362790327</c:v>
                </c:pt>
                <c:pt idx="3">
                  <c:v>21157.776313249327</c:v>
                </c:pt>
                <c:pt idx="4">
                  <c:v>17219.193311099138</c:v>
                </c:pt>
                <c:pt idx="5">
                  <c:v>13686.684107869187</c:v>
                </c:pt>
                <c:pt idx="6">
                  <c:v>11235.596029796499</c:v>
                </c:pt>
                <c:pt idx="7">
                  <c:v>9189.9160558917356</c:v>
                </c:pt>
                <c:pt idx="8">
                  <c:v>7280.3706588381028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4-4AD4-91E7-8381E0BCD65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CastillaNorte!$H$26:$H$38</c:f>
              <c:numCache>
                <c:formatCode>0</c:formatCode>
                <c:ptCount val="13"/>
                <c:pt idx="0">
                  <c:v>43175.983761583921</c:v>
                </c:pt>
                <c:pt idx="1">
                  <c:v>40811.779777684016</c:v>
                </c:pt>
                <c:pt idx="2">
                  <c:v>39235.643788417336</c:v>
                </c:pt>
                <c:pt idx="3">
                  <c:v>37659.507799150655</c:v>
                </c:pt>
                <c:pt idx="4">
                  <c:v>35295.303815250518</c:v>
                </c:pt>
                <c:pt idx="5">
                  <c:v>32931.099831350613</c:v>
                </c:pt>
                <c:pt idx="6">
                  <c:v>31354.963842083933</c:v>
                </c:pt>
                <c:pt idx="7">
                  <c:v>29778.827852817252</c:v>
                </c:pt>
                <c:pt idx="8">
                  <c:v>27414.623868917115</c:v>
                </c:pt>
                <c:pt idx="9">
                  <c:v>25050.419885017211</c:v>
                </c:pt>
                <c:pt idx="10">
                  <c:v>23474.28389575053</c:v>
                </c:pt>
                <c:pt idx="11">
                  <c:v>21898.14790648385</c:v>
                </c:pt>
                <c:pt idx="12">
                  <c:v>19533.943922583712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4-4AD4-91E7-8381E0BCD65F}"/>
            </c:ext>
          </c:extLst>
        </c:ser>
        <c:ser>
          <c:idx val="3"/>
          <c:order val="3"/>
          <c:tx>
            <c:strRef>
              <c:f>CastillaNorte!$J$21:$K$21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CastillaNorte!$J$26:$J$38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CastillaNorte!$K$26:$K$38</c:f>
              <c:numCache>
                <c:formatCode>General</c:formatCode>
                <c:ptCount val="13"/>
                <c:pt idx="0">
                  <c:v>38877.07290284615</c:v>
                </c:pt>
                <c:pt idx="1">
                  <c:v>37508.720102658612</c:v>
                </c:pt>
                <c:pt idx="2">
                  <c:v>36596.484902533586</c:v>
                </c:pt>
                <c:pt idx="3">
                  <c:v>35684.249702408677</c:v>
                </c:pt>
                <c:pt idx="4">
                  <c:v>34315.896902221139</c:v>
                </c:pt>
                <c:pt idx="5">
                  <c:v>32947.5441020336</c:v>
                </c:pt>
                <c:pt idx="6">
                  <c:v>32035.308901908575</c:v>
                </c:pt>
                <c:pt idx="7">
                  <c:v>31123.073701783549</c:v>
                </c:pt>
                <c:pt idx="8">
                  <c:v>29754.720901596011</c:v>
                </c:pt>
                <c:pt idx="9">
                  <c:v>28386.368101408589</c:v>
                </c:pt>
                <c:pt idx="10">
                  <c:v>27474.132901283563</c:v>
                </c:pt>
                <c:pt idx="11">
                  <c:v>26561.897701158538</c:v>
                </c:pt>
                <c:pt idx="12">
                  <c:v>25193.544900970999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04-4AD4-91E7-8381E0BC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CastillaNorte!$H$6:$H$18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CastillaNorte!$I$6:$I$18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46080.722145667336</c:v>
                      </c:pt>
                      <c:pt idx="1">
                        <c:v>39727.331429446349</c:v>
                      </c:pt>
                      <c:pt idx="4">
                        <c:v>32953.221629753898</c:v>
                      </c:pt>
                      <c:pt idx="8" formatCode="General">
                        <c:v>26312.58362790327</c:v>
                      </c:pt>
                      <c:pt idx="12" formatCode="General">
                        <c:v>21157.776313249327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904-4AD4-91E7-8381E0BCD65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CastillaNorte!$H$1</c:f>
          <c:strCache>
            <c:ptCount val="1"/>
            <c:pt idx="0">
              <c:v>Castilla Norte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CastillaNorte!$I$6:$I$18</c:f>
              <c:numCache>
                <c:formatCode>0</c:formatCode>
                <c:ptCount val="13"/>
                <c:pt idx="0">
                  <c:v>46080.722145667336</c:v>
                </c:pt>
                <c:pt idx="1">
                  <c:v>39727.331429446349</c:v>
                </c:pt>
                <c:pt idx="4">
                  <c:v>32953.221629753898</c:v>
                </c:pt>
                <c:pt idx="8" formatCode="General">
                  <c:v>26312.58362790327</c:v>
                </c:pt>
                <c:pt idx="12" formatCode="General">
                  <c:v>21157.776313249327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1-4619-B1A3-C96D731EBB0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CastillaNorte!$H$26:$H$38</c:f>
              <c:numCache>
                <c:formatCode>0</c:formatCode>
                <c:ptCount val="13"/>
                <c:pt idx="0">
                  <c:v>43175.983761583921</c:v>
                </c:pt>
                <c:pt idx="1">
                  <c:v>40811.779777684016</c:v>
                </c:pt>
                <c:pt idx="2">
                  <c:v>39235.643788417336</c:v>
                </c:pt>
                <c:pt idx="3">
                  <c:v>37659.507799150655</c:v>
                </c:pt>
                <c:pt idx="4">
                  <c:v>35295.303815250518</c:v>
                </c:pt>
                <c:pt idx="5">
                  <c:v>32931.099831350613</c:v>
                </c:pt>
                <c:pt idx="6">
                  <c:v>31354.963842083933</c:v>
                </c:pt>
                <c:pt idx="7">
                  <c:v>29778.827852817252</c:v>
                </c:pt>
                <c:pt idx="8">
                  <c:v>27414.623868917115</c:v>
                </c:pt>
                <c:pt idx="9">
                  <c:v>25050.419885017211</c:v>
                </c:pt>
                <c:pt idx="10">
                  <c:v>23474.28389575053</c:v>
                </c:pt>
                <c:pt idx="11">
                  <c:v>21898.14790648385</c:v>
                </c:pt>
                <c:pt idx="12">
                  <c:v>19533.943922583712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1-4619-B1A3-C96D731E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CastillaNorte!$B$4:$B$20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2030.0587808466305</c:v>
                      </c:pt>
                      <c:pt idx="1">
                        <c:v>2039.9092658052575</c:v>
                      </c:pt>
                      <c:pt idx="2">
                        <c:v>2050.0994547959976</c:v>
                      </c:pt>
                      <c:pt idx="3">
                        <c:v>2060.2854499097984</c:v>
                      </c:pt>
                      <c:pt idx="4">
                        <c:v>2070.1252171829128</c:v>
                      </c:pt>
                      <c:pt idx="5">
                        <c:v>2079.7888416245614</c:v>
                      </c:pt>
                      <c:pt idx="6">
                        <c:v>2089.4510681072302</c:v>
                      </c:pt>
                      <c:pt idx="7">
                        <c:v>2098.5955837810129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CastillaNorte!$C$4:$C$20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32953.221629753898</c:v>
                      </c:pt>
                      <c:pt idx="1">
                        <c:v>26312.58362790327</c:v>
                      </c:pt>
                      <c:pt idx="2">
                        <c:v>21157.776313249327</c:v>
                      </c:pt>
                      <c:pt idx="3">
                        <c:v>17219.193311099138</c:v>
                      </c:pt>
                      <c:pt idx="4">
                        <c:v>13686.684107869187</c:v>
                      </c:pt>
                      <c:pt idx="5">
                        <c:v>11235.596029796499</c:v>
                      </c:pt>
                      <c:pt idx="6">
                        <c:v>9189.9160558917356</c:v>
                      </c:pt>
                      <c:pt idx="7">
                        <c:v>7280.3706588381028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B51-4619-B1A3-C96D731EBB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CastillaNorte!$J$21:$K$21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38877.07290284615</c:v>
                      </c:pt>
                      <c:pt idx="1">
                        <c:v>37508.720102658612</c:v>
                      </c:pt>
                      <c:pt idx="2">
                        <c:v>36596.484902533586</c:v>
                      </c:pt>
                      <c:pt idx="3">
                        <c:v>35684.249702408677</c:v>
                      </c:pt>
                      <c:pt idx="4">
                        <c:v>34315.896902221139</c:v>
                      </c:pt>
                      <c:pt idx="5">
                        <c:v>32947.5441020336</c:v>
                      </c:pt>
                      <c:pt idx="6">
                        <c:v>32035.308901908575</c:v>
                      </c:pt>
                      <c:pt idx="7">
                        <c:v>31123.073701783549</c:v>
                      </c:pt>
                      <c:pt idx="8">
                        <c:v>29754.720901596011</c:v>
                      </c:pt>
                      <c:pt idx="9">
                        <c:v>28386.368101408589</c:v>
                      </c:pt>
                      <c:pt idx="10">
                        <c:v>27474.132901283563</c:v>
                      </c:pt>
                      <c:pt idx="11">
                        <c:v>26561.897701158538</c:v>
                      </c:pt>
                      <c:pt idx="12">
                        <c:v>25193.544900970999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51-4619-B1A3-C96D731EBB0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CastillaNorte!$H$1</c:f>
          <c:strCache>
            <c:ptCount val="1"/>
            <c:pt idx="0">
              <c:v>Castilla Norte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CastillaNorte!$I$6:$I$18</c:f>
              <c:numCache>
                <c:formatCode>0</c:formatCode>
                <c:ptCount val="13"/>
                <c:pt idx="0">
                  <c:v>46080.722145667336</c:v>
                </c:pt>
                <c:pt idx="1">
                  <c:v>39727.331429446349</c:v>
                </c:pt>
                <c:pt idx="4">
                  <c:v>32953.221629753898</c:v>
                </c:pt>
                <c:pt idx="8" formatCode="General">
                  <c:v>26312.58362790327</c:v>
                </c:pt>
                <c:pt idx="12" formatCode="General">
                  <c:v>21157.776313249327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9C5-4272-AAC7-7451A3EFF1D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CastillaNorte!$B$2:$B$19</c:f>
              <c:numCache>
                <c:formatCode>General</c:formatCode>
                <c:ptCount val="18"/>
                <c:pt idx="0">
                  <c:v>2020.0135136034721</c:v>
                </c:pt>
                <c:pt idx="1">
                  <c:v>2021.0699046059419</c:v>
                </c:pt>
                <c:pt idx="2">
                  <c:v>2030.0587808466305</c:v>
                </c:pt>
                <c:pt idx="3">
                  <c:v>2039.9092658052575</c:v>
                </c:pt>
                <c:pt idx="4">
                  <c:v>2050.0994547959976</c:v>
                </c:pt>
                <c:pt idx="5">
                  <c:v>2060.2854499097984</c:v>
                </c:pt>
                <c:pt idx="6">
                  <c:v>2070.1252171829128</c:v>
                </c:pt>
                <c:pt idx="7">
                  <c:v>2079.7888416245614</c:v>
                </c:pt>
                <c:pt idx="8">
                  <c:v>2089.4510681072302</c:v>
                </c:pt>
                <c:pt idx="9">
                  <c:v>2098.5955837810129</c:v>
                </c:pt>
              </c:numCache>
            </c:numRef>
          </c:xVal>
          <c:yVal>
            <c:numRef>
              <c:f>CastillaNorte!$C$2:$C$19</c:f>
              <c:numCache>
                <c:formatCode>General</c:formatCode>
                <c:ptCount val="18"/>
                <c:pt idx="0">
                  <c:v>46080.722145667336</c:v>
                </c:pt>
                <c:pt idx="1">
                  <c:v>39727.331429446349</c:v>
                </c:pt>
                <c:pt idx="2">
                  <c:v>32953.221629753898</c:v>
                </c:pt>
                <c:pt idx="3">
                  <c:v>26312.58362790327</c:v>
                </c:pt>
                <c:pt idx="4">
                  <c:v>21157.776313249327</c:v>
                </c:pt>
                <c:pt idx="5">
                  <c:v>17219.193311099138</c:v>
                </c:pt>
                <c:pt idx="6">
                  <c:v>13686.684107869187</c:v>
                </c:pt>
                <c:pt idx="7">
                  <c:v>11235.596029796499</c:v>
                </c:pt>
                <c:pt idx="8">
                  <c:v>9189.9160558917356</c:v>
                </c:pt>
                <c:pt idx="9">
                  <c:v>7280.3706588381028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5-4272-AAC7-7451A3EF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CastillaNorte!$G$26:$G$38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CastillaNorte!$H$26:$H$38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43175.983761583921</c:v>
                      </c:pt>
                      <c:pt idx="1">
                        <c:v>40811.779777684016</c:v>
                      </c:pt>
                      <c:pt idx="2">
                        <c:v>39235.643788417336</c:v>
                      </c:pt>
                      <c:pt idx="3">
                        <c:v>37659.507799150655</c:v>
                      </c:pt>
                      <c:pt idx="4">
                        <c:v>35295.303815250518</c:v>
                      </c:pt>
                      <c:pt idx="5">
                        <c:v>32931.099831350613</c:v>
                      </c:pt>
                      <c:pt idx="6">
                        <c:v>31354.963842083933</c:v>
                      </c:pt>
                      <c:pt idx="7">
                        <c:v>29778.827852817252</c:v>
                      </c:pt>
                      <c:pt idx="8">
                        <c:v>27414.623868917115</c:v>
                      </c:pt>
                      <c:pt idx="9">
                        <c:v>25050.419885017211</c:v>
                      </c:pt>
                      <c:pt idx="10">
                        <c:v>23474.28389575053</c:v>
                      </c:pt>
                      <c:pt idx="11">
                        <c:v>21898.14790648385</c:v>
                      </c:pt>
                      <c:pt idx="12">
                        <c:v>19533.943922583712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9C5-4272-AAC7-7451A3EFF1D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CastillaNorte!$J$21:$K$21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CastillaNorte!$K$26:$K$38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38877.07290284615</c:v>
                      </c:pt>
                      <c:pt idx="1">
                        <c:v>37508.720102658612</c:v>
                      </c:pt>
                      <c:pt idx="2">
                        <c:v>36596.484902533586</c:v>
                      </c:pt>
                      <c:pt idx="3">
                        <c:v>35684.249702408677</c:v>
                      </c:pt>
                      <c:pt idx="4">
                        <c:v>34315.896902221139</c:v>
                      </c:pt>
                      <c:pt idx="5">
                        <c:v>32947.5441020336</c:v>
                      </c:pt>
                      <c:pt idx="6">
                        <c:v>32035.308901908575</c:v>
                      </c:pt>
                      <c:pt idx="7">
                        <c:v>31123.073701783549</c:v>
                      </c:pt>
                      <c:pt idx="8">
                        <c:v>29754.720901596011</c:v>
                      </c:pt>
                      <c:pt idx="9">
                        <c:v>28386.368101408589</c:v>
                      </c:pt>
                      <c:pt idx="10">
                        <c:v>27474.132901283563</c:v>
                      </c:pt>
                      <c:pt idx="11">
                        <c:v>26561.897701158538</c:v>
                      </c:pt>
                      <c:pt idx="12">
                        <c:v>25193.544900970999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5-4272-AAC7-7451A3EFF1D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Casabe!$G$1</c:f>
          <c:strCache>
            <c:ptCount val="1"/>
            <c:pt idx="0">
              <c:v>Casabe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Casabe!$A$2:$A$18</c:f>
              <c:numCache>
                <c:formatCode>General</c:formatCode>
                <c:ptCount val="17"/>
                <c:pt idx="0">
                  <c:v>2020.0298459262654</c:v>
                </c:pt>
                <c:pt idx="1">
                  <c:v>2025.0936526621733</c:v>
                </c:pt>
                <c:pt idx="2">
                  <c:v>2030.0460450241162</c:v>
                </c:pt>
                <c:pt idx="3">
                  <c:v>2034.9476524329898</c:v>
                </c:pt>
              </c:numCache>
            </c:numRef>
          </c:xVal>
          <c:yVal>
            <c:numRef>
              <c:f>Casabe!$B$2:$B$18</c:f>
              <c:numCache>
                <c:formatCode>General</c:formatCode>
                <c:ptCount val="17"/>
                <c:pt idx="0">
                  <c:v>10465.971477086872</c:v>
                </c:pt>
                <c:pt idx="1">
                  <c:v>6174.2002020980708</c:v>
                </c:pt>
                <c:pt idx="2">
                  <c:v>2813.1217901305317</c:v>
                </c:pt>
                <c:pt idx="3">
                  <c:v>1643.4531684602007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9-40A3-BA14-670AD8C5CF0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Casabe!$F$26:$F$38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Casabe!$G$26:$G$38</c:f>
              <c:numCache>
                <c:formatCode>0</c:formatCode>
                <c:ptCount val="13"/>
                <c:pt idx="0">
                  <c:v>9748.4816601208877</c:v>
                </c:pt>
                <c:pt idx="1">
                  <c:v>7958.7636598499957</c:v>
                </c:pt>
                <c:pt idx="2">
                  <c:v>6765.6183263361454</c:v>
                </c:pt>
                <c:pt idx="3">
                  <c:v>5572.4729928222951</c:v>
                </c:pt>
                <c:pt idx="4">
                  <c:v>3782.7549925514031</c:v>
                </c:pt>
                <c:pt idx="5">
                  <c:v>1993.0369922805112</c:v>
                </c:pt>
                <c:pt idx="6">
                  <c:v>799.89165876666084</c:v>
                </c:pt>
                <c:pt idx="7">
                  <c:v>-393.25367474718951</c:v>
                </c:pt>
                <c:pt idx="8">
                  <c:v>-2182.9716750180814</c:v>
                </c:pt>
                <c:pt idx="9">
                  <c:v>-3972.6896752889734</c:v>
                </c:pt>
                <c:pt idx="10">
                  <c:v>-5165.8350088028237</c:v>
                </c:pt>
                <c:pt idx="11">
                  <c:v>-6358.9803423166741</c:v>
                </c:pt>
                <c:pt idx="12">
                  <c:v>-8148.698342587566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9-40A3-BA14-670AD8C5CF08}"/>
            </c:ext>
          </c:extLst>
        </c:ser>
        <c:ser>
          <c:idx val="3"/>
          <c:order val="3"/>
          <c:tx>
            <c:strRef>
              <c:f>Casabe!$I$21:$J$21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Casabe!$I$26:$I$38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Casabe!$J$26:$J$38</c:f>
              <c:numCache>
                <c:formatCode>General</c:formatCode>
                <c:ptCount val="13"/>
                <c:pt idx="0">
                  <c:v>9799.7812291090377</c:v>
                </c:pt>
                <c:pt idx="1">
                  <c:v>7996.5876398433466</c:v>
                </c:pt>
                <c:pt idx="2">
                  <c:v>6794.458580333041</c:v>
                </c:pt>
                <c:pt idx="3">
                  <c:v>5592.3295208225027</c:v>
                </c:pt>
                <c:pt idx="4">
                  <c:v>3789.1359315570444</c:v>
                </c:pt>
                <c:pt idx="5">
                  <c:v>1985.9423422913533</c:v>
                </c:pt>
                <c:pt idx="6">
                  <c:v>783.81328278081492</c:v>
                </c:pt>
                <c:pt idx="7">
                  <c:v>-418.31577672949061</c:v>
                </c:pt>
                <c:pt idx="8">
                  <c:v>-2221.5093659951817</c:v>
                </c:pt>
                <c:pt idx="9">
                  <c:v>-4024.7029552608728</c:v>
                </c:pt>
                <c:pt idx="10">
                  <c:v>-5226.8320147711784</c:v>
                </c:pt>
                <c:pt idx="11">
                  <c:v>-6428.9610742817167</c:v>
                </c:pt>
                <c:pt idx="12">
                  <c:v>-8232.1546635474078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9-40A3-BA14-670AD8C5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Casabe!$G$6:$G$18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Casabe!$H$6:$H$18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10465.971477086872</c:v>
                      </c:pt>
                      <c:pt idx="2">
                        <c:v>6174.2002020980708</c:v>
                      </c:pt>
                      <c:pt idx="4">
                        <c:v>2813.1217901305317</c:v>
                      </c:pt>
                      <c:pt idx="6">
                        <c:v>1643.4531684602007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B49-40A3-BA14-670AD8C5CF0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Tello!$H$1</c:f>
          <c:strCache>
            <c:ptCount val="1"/>
            <c:pt idx="0">
              <c:v>Tello_.csv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Tello!$H$6:$H$18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Tello!$I$6:$I$18</c:f>
              <c:numCache>
                <c:formatCode>0</c:formatCode>
                <c:ptCount val="13"/>
                <c:pt idx="0">
                  <c:v>3788.1619937694686</c:v>
                </c:pt>
                <c:pt idx="2">
                  <c:v>2847.1394346734687</c:v>
                </c:pt>
                <c:pt idx="4">
                  <c:v>1707.0015780737667</c:v>
                </c:pt>
                <c:pt idx="6">
                  <c:v>1164.8637378271615</c:v>
                </c:pt>
                <c:pt idx="8">
                  <c:v>871.94708138118222</c:v>
                </c:pt>
                <c:pt idx="10" formatCode="General">
                  <c:v>679.11137276064619</c:v>
                </c:pt>
                <c:pt idx="12" formatCode="General">
                  <c:v>485.75236506651345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A-4AA6-9E1A-B7301F468894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Tello!$G$26:$G$38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Tello!$H$26:$H$38</c:f>
              <c:numCache>
                <c:formatCode>0</c:formatCode>
                <c:ptCount val="13"/>
                <c:pt idx="0">
                  <c:v>3264.6760276460845</c:v>
                </c:pt>
                <c:pt idx="1">
                  <c:v>2941.5687525040703</c:v>
                </c:pt>
                <c:pt idx="2">
                  <c:v>2726.1639024094038</c:v>
                </c:pt>
                <c:pt idx="3">
                  <c:v>2510.7590523147373</c:v>
                </c:pt>
                <c:pt idx="4">
                  <c:v>2187.6517771727231</c:v>
                </c:pt>
                <c:pt idx="5">
                  <c:v>1864.5445020307088</c:v>
                </c:pt>
                <c:pt idx="6">
                  <c:v>1649.1396519360424</c:v>
                </c:pt>
                <c:pt idx="7">
                  <c:v>1433.7348018413759</c:v>
                </c:pt>
                <c:pt idx="8">
                  <c:v>1110.6275266993616</c:v>
                </c:pt>
                <c:pt idx="9">
                  <c:v>787.52025155734736</c:v>
                </c:pt>
                <c:pt idx="10">
                  <c:v>572.11540146268089</c:v>
                </c:pt>
                <c:pt idx="11">
                  <c:v>356.71055136801442</c:v>
                </c:pt>
                <c:pt idx="12">
                  <c:v>33.603276226000162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A-4AA6-9E1A-B7301F46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Tello!$B$4:$B$20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2029.9737532808399</c:v>
                      </c:pt>
                      <c:pt idx="1">
                        <c:v>2034.9081364829397</c:v>
                      </c:pt>
                      <c:pt idx="2">
                        <c:v>2039.8425196850394</c:v>
                      </c:pt>
                      <c:pt idx="3">
                        <c:v>2045.0918635170603</c:v>
                      </c:pt>
                      <c:pt idx="4">
                        <c:v>2049.9212598425197</c:v>
                      </c:pt>
                      <c:pt idx="5">
                        <c:v>2054.8556430446192</c:v>
                      </c:pt>
                      <c:pt idx="6">
                        <c:v>2059.8950131233596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Tello!$C$4:$C$20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1707.0015780737667</c:v>
                      </c:pt>
                      <c:pt idx="1">
                        <c:v>1164.8637378271615</c:v>
                      </c:pt>
                      <c:pt idx="2">
                        <c:v>871.94708138118222</c:v>
                      </c:pt>
                      <c:pt idx="3">
                        <c:v>679.11137276064619</c:v>
                      </c:pt>
                      <c:pt idx="4">
                        <c:v>485.75236506651345</c:v>
                      </c:pt>
                      <c:pt idx="5">
                        <c:v>392.21265566103102</c:v>
                      </c:pt>
                      <c:pt idx="6">
                        <c:v>348.64800778406789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91A-4AA6-9E1A-B7301F4688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Tello!$J$21:$K$21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Tello!$J$26:$J$38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Tello!$K$26:$K$38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2968.1467101425806</c:v>
                      </c:pt>
                      <c:pt idx="1">
                        <c:v>2727.039179239393</c:v>
                      </c:pt>
                      <c:pt idx="2">
                        <c:v>2566.3008253039152</c:v>
                      </c:pt>
                      <c:pt idx="3">
                        <c:v>2405.5624713684374</c:v>
                      </c:pt>
                      <c:pt idx="4">
                        <c:v>2164.4549404652498</c:v>
                      </c:pt>
                      <c:pt idx="5">
                        <c:v>1923.3474095620331</c:v>
                      </c:pt>
                      <c:pt idx="6">
                        <c:v>1762.6090556265844</c:v>
                      </c:pt>
                      <c:pt idx="7">
                        <c:v>1601.8707016911067</c:v>
                      </c:pt>
                      <c:pt idx="8">
                        <c:v>1360.7631707879191</c:v>
                      </c:pt>
                      <c:pt idx="9">
                        <c:v>1119.6556398847024</c:v>
                      </c:pt>
                      <c:pt idx="10">
                        <c:v>958.91728594922461</c:v>
                      </c:pt>
                      <c:pt idx="11">
                        <c:v>798.17893201377592</c:v>
                      </c:pt>
                      <c:pt idx="12">
                        <c:v>557.07140111055924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1A-4AA6-9E1A-B7301F46889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Casabe!$G$1</c:f>
          <c:strCache>
            <c:ptCount val="1"/>
            <c:pt idx="0">
              <c:v>Casabe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Casabe!$G$6:$G$18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Casabe!$H$6:$H$18</c:f>
              <c:numCache>
                <c:formatCode>0</c:formatCode>
                <c:ptCount val="13"/>
                <c:pt idx="0">
                  <c:v>10465.971477086872</c:v>
                </c:pt>
                <c:pt idx="2">
                  <c:v>6174.2002020980708</c:v>
                </c:pt>
                <c:pt idx="4">
                  <c:v>2813.1217901305317</c:v>
                </c:pt>
                <c:pt idx="6">
                  <c:v>1643.4531684602007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9-4863-AE09-84E42A18A16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Casabe!$F$26:$F$38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Casabe!$G$26:$G$38</c:f>
              <c:numCache>
                <c:formatCode>0</c:formatCode>
                <c:ptCount val="13"/>
                <c:pt idx="0">
                  <c:v>9748.4816601208877</c:v>
                </c:pt>
                <c:pt idx="1">
                  <c:v>7958.7636598499957</c:v>
                </c:pt>
                <c:pt idx="2">
                  <c:v>6765.6183263361454</c:v>
                </c:pt>
                <c:pt idx="3">
                  <c:v>5572.4729928222951</c:v>
                </c:pt>
                <c:pt idx="4">
                  <c:v>3782.7549925514031</c:v>
                </c:pt>
                <c:pt idx="5">
                  <c:v>1993.0369922805112</c:v>
                </c:pt>
                <c:pt idx="6">
                  <c:v>799.89165876666084</c:v>
                </c:pt>
                <c:pt idx="7">
                  <c:v>-393.25367474718951</c:v>
                </c:pt>
                <c:pt idx="8">
                  <c:v>-2182.9716750180814</c:v>
                </c:pt>
                <c:pt idx="9">
                  <c:v>-3972.6896752889734</c:v>
                </c:pt>
                <c:pt idx="10">
                  <c:v>-5165.8350088028237</c:v>
                </c:pt>
                <c:pt idx="11">
                  <c:v>-6358.9803423166741</c:v>
                </c:pt>
                <c:pt idx="12">
                  <c:v>-8148.698342587566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9-4863-AE09-84E42A1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Casabe!$A$4:$A$20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2030.0460450241162</c:v>
                      </c:pt>
                      <c:pt idx="1">
                        <c:v>2034.9476524329898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Casabe!$B$4:$B$20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2813.1217901305317</c:v>
                      </c:pt>
                      <c:pt idx="1">
                        <c:v>1643.4531684602007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AD9-4863-AE09-84E42A18A1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Casabe!$I$21:$J$21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Casabe!$I$26:$I$38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Casabe!$J$26:$J$38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9799.7812291090377</c:v>
                      </c:pt>
                      <c:pt idx="1">
                        <c:v>7996.5876398433466</c:v>
                      </c:pt>
                      <c:pt idx="2">
                        <c:v>6794.458580333041</c:v>
                      </c:pt>
                      <c:pt idx="3">
                        <c:v>5592.3295208225027</c:v>
                      </c:pt>
                      <c:pt idx="4">
                        <c:v>3789.1359315570444</c:v>
                      </c:pt>
                      <c:pt idx="5">
                        <c:v>1985.9423422913533</c:v>
                      </c:pt>
                      <c:pt idx="6">
                        <c:v>783.81328278081492</c:v>
                      </c:pt>
                      <c:pt idx="7">
                        <c:v>-418.31577672949061</c:v>
                      </c:pt>
                      <c:pt idx="8">
                        <c:v>-2221.5093659951817</c:v>
                      </c:pt>
                      <c:pt idx="9">
                        <c:v>-4024.7029552608728</c:v>
                      </c:pt>
                      <c:pt idx="10">
                        <c:v>-5226.8320147711784</c:v>
                      </c:pt>
                      <c:pt idx="11">
                        <c:v>-6428.9610742817167</c:v>
                      </c:pt>
                      <c:pt idx="12">
                        <c:v>-8232.1546635474078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D9-4863-AE09-84E42A18A1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Casabe!$G$1</c:f>
          <c:strCache>
            <c:ptCount val="1"/>
            <c:pt idx="0">
              <c:v>Casabe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Casabe!$G$6:$G$18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Casabe!$H$6:$H$18</c:f>
              <c:numCache>
                <c:formatCode>0</c:formatCode>
                <c:ptCount val="13"/>
                <c:pt idx="0">
                  <c:v>10465.971477086872</c:v>
                </c:pt>
                <c:pt idx="2">
                  <c:v>6174.2002020980708</c:v>
                </c:pt>
                <c:pt idx="4">
                  <c:v>2813.1217901305317</c:v>
                </c:pt>
                <c:pt idx="6">
                  <c:v>1643.4531684602007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C86-46F9-B8C7-9DD392DDC96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Casabe!$A$2:$A$19</c:f>
              <c:numCache>
                <c:formatCode>General</c:formatCode>
                <c:ptCount val="18"/>
                <c:pt idx="0">
                  <c:v>2020.0298459262654</c:v>
                </c:pt>
                <c:pt idx="1">
                  <c:v>2025.0936526621733</c:v>
                </c:pt>
                <c:pt idx="2">
                  <c:v>2030.0460450241162</c:v>
                </c:pt>
                <c:pt idx="3">
                  <c:v>2034.9476524329898</c:v>
                </c:pt>
              </c:numCache>
            </c:numRef>
          </c:xVal>
          <c:yVal>
            <c:numRef>
              <c:f>Casabe!$B$2:$B$19</c:f>
              <c:numCache>
                <c:formatCode>General</c:formatCode>
                <c:ptCount val="18"/>
                <c:pt idx="0">
                  <c:v>10465.971477086872</c:v>
                </c:pt>
                <c:pt idx="1">
                  <c:v>6174.2002020980708</c:v>
                </c:pt>
                <c:pt idx="2">
                  <c:v>2813.1217901305317</c:v>
                </c:pt>
                <c:pt idx="3">
                  <c:v>1643.4531684602007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86-46F9-B8C7-9DD392DD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Casabe!$F$26:$F$38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Casabe!$G$26:$G$38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9748.4816601208877</c:v>
                      </c:pt>
                      <c:pt idx="1">
                        <c:v>7958.7636598499957</c:v>
                      </c:pt>
                      <c:pt idx="2">
                        <c:v>6765.6183263361454</c:v>
                      </c:pt>
                      <c:pt idx="3">
                        <c:v>5572.4729928222951</c:v>
                      </c:pt>
                      <c:pt idx="4">
                        <c:v>3782.7549925514031</c:v>
                      </c:pt>
                      <c:pt idx="5">
                        <c:v>1993.0369922805112</c:v>
                      </c:pt>
                      <c:pt idx="6">
                        <c:v>799.89165876666084</c:v>
                      </c:pt>
                      <c:pt idx="7">
                        <c:v>-393.25367474718951</c:v>
                      </c:pt>
                      <c:pt idx="8">
                        <c:v>-2182.9716750180814</c:v>
                      </c:pt>
                      <c:pt idx="9">
                        <c:v>-3972.6896752889734</c:v>
                      </c:pt>
                      <c:pt idx="10">
                        <c:v>-5165.8350088028237</c:v>
                      </c:pt>
                      <c:pt idx="11">
                        <c:v>-6358.9803423166741</c:v>
                      </c:pt>
                      <c:pt idx="12">
                        <c:v>-8148.698342587566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C86-46F9-B8C7-9DD392DDC9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Casabe!$I$21:$J$21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Casabe!$I$26:$I$38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Casabe!$J$26:$J$38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9799.7812291090377</c:v>
                      </c:pt>
                      <c:pt idx="1">
                        <c:v>7996.5876398433466</c:v>
                      </c:pt>
                      <c:pt idx="2">
                        <c:v>6794.458580333041</c:v>
                      </c:pt>
                      <c:pt idx="3">
                        <c:v>5592.3295208225027</c:v>
                      </c:pt>
                      <c:pt idx="4">
                        <c:v>3789.1359315570444</c:v>
                      </c:pt>
                      <c:pt idx="5">
                        <c:v>1985.9423422913533</c:v>
                      </c:pt>
                      <c:pt idx="6">
                        <c:v>783.81328278081492</c:v>
                      </c:pt>
                      <c:pt idx="7">
                        <c:v>-418.31577672949061</c:v>
                      </c:pt>
                      <c:pt idx="8">
                        <c:v>-2221.5093659951817</c:v>
                      </c:pt>
                      <c:pt idx="9">
                        <c:v>-4024.7029552608728</c:v>
                      </c:pt>
                      <c:pt idx="10">
                        <c:v>-5226.8320147711784</c:v>
                      </c:pt>
                      <c:pt idx="11">
                        <c:v>-6428.9610742817167</c:v>
                      </c:pt>
                      <c:pt idx="12">
                        <c:v>-8232.1546635474078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86-46F9-B8C7-9DD392DDC96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'Casabe Sur'!$G$1</c:f>
          <c:strCache>
            <c:ptCount val="1"/>
            <c:pt idx="0">
              <c:v>Casabe Sur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'Casabe Sur'!$A$2:$A$18</c:f>
              <c:numCache>
                <c:formatCode>General</c:formatCode>
                <c:ptCount val="17"/>
                <c:pt idx="0">
                  <c:v>2020.0500256207608</c:v>
                </c:pt>
                <c:pt idx="1">
                  <c:v>2022.0163972868049</c:v>
                </c:pt>
                <c:pt idx="2">
                  <c:v>2025.0247088352542</c:v>
                </c:pt>
                <c:pt idx="3">
                  <c:v>2030.0856341355382</c:v>
                </c:pt>
                <c:pt idx="4">
                  <c:v>2034.9868422195395</c:v>
                </c:pt>
                <c:pt idx="5">
                  <c:v>2039.9659547858714</c:v>
                </c:pt>
                <c:pt idx="6">
                  <c:v>2045.0214085338846</c:v>
                </c:pt>
                <c:pt idx="7">
                  <c:v>2050.0760806315734</c:v>
                </c:pt>
                <c:pt idx="8">
                  <c:v>2051.9715826682068</c:v>
                </c:pt>
              </c:numCache>
            </c:numRef>
          </c:xVal>
          <c:yVal>
            <c:numRef>
              <c:f>'Casabe Sur'!$B$2:$B$18</c:f>
              <c:numCache>
                <c:formatCode>General</c:formatCode>
                <c:ptCount val="17"/>
                <c:pt idx="0">
                  <c:v>1648.5786991601608</c:v>
                </c:pt>
                <c:pt idx="1">
                  <c:v>2065.3937346384009</c:v>
                </c:pt>
                <c:pt idx="2">
                  <c:v>1591.6354730287221</c:v>
                </c:pt>
                <c:pt idx="3">
                  <c:v>1118.8933568407438</c:v>
                </c:pt>
                <c:pt idx="4">
                  <c:v>750.03256876351679</c:v>
                </c:pt>
                <c:pt idx="5">
                  <c:v>440.61628785575977</c:v>
                </c:pt>
                <c:pt idx="6">
                  <c:v>279.75265109735119</c:v>
                </c:pt>
                <c:pt idx="7">
                  <c:v>163.4430828288796</c:v>
                </c:pt>
                <c:pt idx="8">
                  <c:v>119.82699472820332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6-497D-A893-7F33835FDA4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'Casabe Sur'!$F$26:$F$38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Sur'!$G$26:$G$38</c:f>
              <c:numCache>
                <c:formatCode>0</c:formatCode>
                <c:ptCount val="13"/>
                <c:pt idx="0">
                  <c:v>1881.6009127860307</c:v>
                </c:pt>
                <c:pt idx="1">
                  <c:v>1681.7591571267403</c:v>
                </c:pt>
                <c:pt idx="2">
                  <c:v>1548.5313200205564</c:v>
                </c:pt>
                <c:pt idx="3">
                  <c:v>1415.3034829143726</c:v>
                </c:pt>
                <c:pt idx="4">
                  <c:v>1215.4617272550822</c:v>
                </c:pt>
                <c:pt idx="5">
                  <c:v>1015.619971595821</c:v>
                </c:pt>
                <c:pt idx="6">
                  <c:v>882.392134489608</c:v>
                </c:pt>
                <c:pt idx="7">
                  <c:v>749.16429738342413</c:v>
                </c:pt>
                <c:pt idx="8">
                  <c:v>549.32254172416287</c:v>
                </c:pt>
                <c:pt idx="9">
                  <c:v>349.48078606487252</c:v>
                </c:pt>
                <c:pt idx="10">
                  <c:v>216.25294895868865</c:v>
                </c:pt>
                <c:pt idx="11">
                  <c:v>83.025111852504779</c:v>
                </c:pt>
                <c:pt idx="12">
                  <c:v>-116.81664380678558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6-497D-A893-7F33835FDA48}"/>
            </c:ext>
          </c:extLst>
        </c:ser>
        <c:ser>
          <c:idx val="3"/>
          <c:order val="3"/>
          <c:tx>
            <c:strRef>
              <c:f>'Casabe Sur'!$I$21:$J$21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'Casabe Sur'!$I$26:$I$38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Sur'!$J$26:$J$38</c:f>
              <c:numCache>
                <c:formatCode>General</c:formatCode>
                <c:ptCount val="13"/>
                <c:pt idx="0">
                  <c:v>1808.8404070526303</c:v>
                </c:pt>
                <c:pt idx="1">
                  <c:v>1634.2397545898275</c:v>
                </c:pt>
                <c:pt idx="2">
                  <c:v>1517.8393196146208</c:v>
                </c:pt>
                <c:pt idx="3">
                  <c:v>1401.4388846394286</c:v>
                </c:pt>
                <c:pt idx="4">
                  <c:v>1226.8382321766112</c:v>
                </c:pt>
                <c:pt idx="5">
                  <c:v>1052.2375797138084</c:v>
                </c:pt>
                <c:pt idx="6">
                  <c:v>935.83714473861619</c:v>
                </c:pt>
                <c:pt idx="7">
                  <c:v>819.43670976340945</c:v>
                </c:pt>
                <c:pt idx="8">
                  <c:v>644.83605730060663</c:v>
                </c:pt>
                <c:pt idx="9">
                  <c:v>470.2354048378038</c:v>
                </c:pt>
                <c:pt idx="10">
                  <c:v>353.83496986259706</c:v>
                </c:pt>
                <c:pt idx="11">
                  <c:v>237.43453488739033</c:v>
                </c:pt>
                <c:pt idx="12">
                  <c:v>62.8338824245875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6-497D-A893-7F33835F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'Casabe Sur'!$G$6:$G$18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'Casabe Sur'!$H$6:$H$18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1648.5786991601608</c:v>
                      </c:pt>
                      <c:pt idx="1">
                        <c:v>2065.3937346384009</c:v>
                      </c:pt>
                      <c:pt idx="2">
                        <c:v>1591.6354730287221</c:v>
                      </c:pt>
                      <c:pt idx="4">
                        <c:v>1118.8933568407438</c:v>
                      </c:pt>
                      <c:pt idx="6">
                        <c:v>750.03256876351679</c:v>
                      </c:pt>
                      <c:pt idx="8" formatCode="General">
                        <c:v>440.61628785575977</c:v>
                      </c:pt>
                      <c:pt idx="10" formatCode="General">
                        <c:v>279.75265109735119</c:v>
                      </c:pt>
                      <c:pt idx="11" formatCode="General">
                        <c:v>163.4430828288796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9D6-497D-A893-7F33835FDA4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'Casabe Sur'!$G$1</c:f>
          <c:strCache>
            <c:ptCount val="1"/>
            <c:pt idx="0">
              <c:v>Casabe Sur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'Casabe Sur'!$G$6:$G$18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Sur'!$H$6:$H$18</c:f>
              <c:numCache>
                <c:formatCode>0</c:formatCode>
                <c:ptCount val="13"/>
                <c:pt idx="0">
                  <c:v>1648.5786991601608</c:v>
                </c:pt>
                <c:pt idx="1">
                  <c:v>2065.3937346384009</c:v>
                </c:pt>
                <c:pt idx="2">
                  <c:v>1591.6354730287221</c:v>
                </c:pt>
                <c:pt idx="4">
                  <c:v>1118.8933568407438</c:v>
                </c:pt>
                <c:pt idx="6">
                  <c:v>750.03256876351679</c:v>
                </c:pt>
                <c:pt idx="8" formatCode="General">
                  <c:v>440.61628785575977</c:v>
                </c:pt>
                <c:pt idx="10" formatCode="General">
                  <c:v>279.75265109735119</c:v>
                </c:pt>
                <c:pt idx="11" formatCode="General">
                  <c:v>163.4430828288796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3-4837-BE03-22503FE0A82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'Casabe Sur'!$F$26:$F$38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Sur'!$G$26:$G$38</c:f>
              <c:numCache>
                <c:formatCode>0</c:formatCode>
                <c:ptCount val="13"/>
                <c:pt idx="0">
                  <c:v>1881.6009127860307</c:v>
                </c:pt>
                <c:pt idx="1">
                  <c:v>1681.7591571267403</c:v>
                </c:pt>
                <c:pt idx="2">
                  <c:v>1548.5313200205564</c:v>
                </c:pt>
                <c:pt idx="3">
                  <c:v>1415.3034829143726</c:v>
                </c:pt>
                <c:pt idx="4">
                  <c:v>1215.4617272550822</c:v>
                </c:pt>
                <c:pt idx="5">
                  <c:v>1015.619971595821</c:v>
                </c:pt>
                <c:pt idx="6">
                  <c:v>882.392134489608</c:v>
                </c:pt>
                <c:pt idx="7">
                  <c:v>749.16429738342413</c:v>
                </c:pt>
                <c:pt idx="8">
                  <c:v>549.32254172416287</c:v>
                </c:pt>
                <c:pt idx="9">
                  <c:v>349.48078606487252</c:v>
                </c:pt>
                <c:pt idx="10">
                  <c:v>216.25294895868865</c:v>
                </c:pt>
                <c:pt idx="11">
                  <c:v>83.025111852504779</c:v>
                </c:pt>
                <c:pt idx="12">
                  <c:v>-116.81664380678558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3-4837-BE03-22503FE0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'Casabe Sur'!$A$4:$A$20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2025.0247088352542</c:v>
                      </c:pt>
                      <c:pt idx="1">
                        <c:v>2030.0856341355382</c:v>
                      </c:pt>
                      <c:pt idx="2">
                        <c:v>2034.9868422195395</c:v>
                      </c:pt>
                      <c:pt idx="3">
                        <c:v>2039.9659547858714</c:v>
                      </c:pt>
                      <c:pt idx="4">
                        <c:v>2045.0214085338846</c:v>
                      </c:pt>
                      <c:pt idx="5">
                        <c:v>2050.0760806315734</c:v>
                      </c:pt>
                      <c:pt idx="6">
                        <c:v>2051.9715826682068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'Casabe Sur'!$B$4:$B$20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1591.6354730287221</c:v>
                      </c:pt>
                      <c:pt idx="1">
                        <c:v>1118.8933568407438</c:v>
                      </c:pt>
                      <c:pt idx="2">
                        <c:v>750.03256876351679</c:v>
                      </c:pt>
                      <c:pt idx="3">
                        <c:v>440.61628785575977</c:v>
                      </c:pt>
                      <c:pt idx="4">
                        <c:v>279.75265109735119</c:v>
                      </c:pt>
                      <c:pt idx="5">
                        <c:v>163.4430828288796</c:v>
                      </c:pt>
                      <c:pt idx="6">
                        <c:v>119.82699472820332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583-4837-BE03-22503FE0A8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'Casabe Sur'!$I$21:$J$21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'Casabe Sur'!$I$26:$I$38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'Casabe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1808.8404070526303</c:v>
                      </c:pt>
                      <c:pt idx="1">
                        <c:v>1634.2397545898275</c:v>
                      </c:pt>
                      <c:pt idx="2">
                        <c:v>1517.8393196146208</c:v>
                      </c:pt>
                      <c:pt idx="3">
                        <c:v>1401.4388846394286</c:v>
                      </c:pt>
                      <c:pt idx="4">
                        <c:v>1226.8382321766112</c:v>
                      </c:pt>
                      <c:pt idx="5">
                        <c:v>1052.2375797138084</c:v>
                      </c:pt>
                      <c:pt idx="6">
                        <c:v>935.83714473861619</c:v>
                      </c:pt>
                      <c:pt idx="7">
                        <c:v>819.43670976340945</c:v>
                      </c:pt>
                      <c:pt idx="8">
                        <c:v>644.83605730060663</c:v>
                      </c:pt>
                      <c:pt idx="9">
                        <c:v>470.2354048378038</c:v>
                      </c:pt>
                      <c:pt idx="10">
                        <c:v>353.83496986259706</c:v>
                      </c:pt>
                      <c:pt idx="11">
                        <c:v>237.43453488739033</c:v>
                      </c:pt>
                      <c:pt idx="12">
                        <c:v>62.8338824245875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83-4837-BE03-22503FE0A82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'Casabe Sur'!$G$1</c:f>
          <c:strCache>
            <c:ptCount val="1"/>
            <c:pt idx="0">
              <c:v>Casabe Sur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'Casabe Sur'!$G$6:$G$18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Sur'!$H$6:$H$18</c:f>
              <c:numCache>
                <c:formatCode>0</c:formatCode>
                <c:ptCount val="13"/>
                <c:pt idx="0">
                  <c:v>1648.5786991601608</c:v>
                </c:pt>
                <c:pt idx="1">
                  <c:v>2065.3937346384009</c:v>
                </c:pt>
                <c:pt idx="2">
                  <c:v>1591.6354730287221</c:v>
                </c:pt>
                <c:pt idx="4">
                  <c:v>1118.8933568407438</c:v>
                </c:pt>
                <c:pt idx="6">
                  <c:v>750.03256876351679</c:v>
                </c:pt>
                <c:pt idx="8" formatCode="General">
                  <c:v>440.61628785575977</c:v>
                </c:pt>
                <c:pt idx="10" formatCode="General">
                  <c:v>279.75265109735119</c:v>
                </c:pt>
                <c:pt idx="11" formatCode="General">
                  <c:v>163.4430828288796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B30-4E8E-A6C5-AB143F46CE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'Casabe Sur'!$A$3:$A$20</c:f>
              <c:numCache>
                <c:formatCode>General</c:formatCode>
                <c:ptCount val="18"/>
                <c:pt idx="0">
                  <c:v>2022.0163972868049</c:v>
                </c:pt>
                <c:pt idx="1">
                  <c:v>2025.0247088352542</c:v>
                </c:pt>
                <c:pt idx="2">
                  <c:v>2030.0856341355382</c:v>
                </c:pt>
                <c:pt idx="3">
                  <c:v>2034.9868422195395</c:v>
                </c:pt>
                <c:pt idx="4">
                  <c:v>2039.9659547858714</c:v>
                </c:pt>
                <c:pt idx="5">
                  <c:v>2045.0214085338846</c:v>
                </c:pt>
                <c:pt idx="6">
                  <c:v>2050.0760806315734</c:v>
                </c:pt>
                <c:pt idx="7">
                  <c:v>2051.9715826682068</c:v>
                </c:pt>
              </c:numCache>
            </c:numRef>
          </c:xVal>
          <c:yVal>
            <c:numRef>
              <c:f>'Casabe Sur'!$B$3:$B$20</c:f>
              <c:numCache>
                <c:formatCode>General</c:formatCode>
                <c:ptCount val="18"/>
                <c:pt idx="0">
                  <c:v>2065.3937346384009</c:v>
                </c:pt>
                <c:pt idx="1">
                  <c:v>1591.6354730287221</c:v>
                </c:pt>
                <c:pt idx="2">
                  <c:v>1118.8933568407438</c:v>
                </c:pt>
                <c:pt idx="3">
                  <c:v>750.03256876351679</c:v>
                </c:pt>
                <c:pt idx="4">
                  <c:v>440.61628785575977</c:v>
                </c:pt>
                <c:pt idx="5">
                  <c:v>279.75265109735119</c:v>
                </c:pt>
                <c:pt idx="6">
                  <c:v>163.4430828288796</c:v>
                </c:pt>
                <c:pt idx="7">
                  <c:v>119.82699472820332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0-4E8E-A6C5-AB143F46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'Casabe Sur'!$F$26:$F$38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'Casabe Sur'!$G$26:$G$38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1881.6009127860307</c:v>
                      </c:pt>
                      <c:pt idx="1">
                        <c:v>1681.7591571267403</c:v>
                      </c:pt>
                      <c:pt idx="2">
                        <c:v>1548.5313200205564</c:v>
                      </c:pt>
                      <c:pt idx="3">
                        <c:v>1415.3034829143726</c:v>
                      </c:pt>
                      <c:pt idx="4">
                        <c:v>1215.4617272550822</c:v>
                      </c:pt>
                      <c:pt idx="5">
                        <c:v>1015.619971595821</c:v>
                      </c:pt>
                      <c:pt idx="6">
                        <c:v>882.392134489608</c:v>
                      </c:pt>
                      <c:pt idx="7">
                        <c:v>749.16429738342413</c:v>
                      </c:pt>
                      <c:pt idx="8">
                        <c:v>549.32254172416287</c:v>
                      </c:pt>
                      <c:pt idx="9">
                        <c:v>349.48078606487252</c:v>
                      </c:pt>
                      <c:pt idx="10">
                        <c:v>216.25294895868865</c:v>
                      </c:pt>
                      <c:pt idx="11">
                        <c:v>83.025111852504779</c:v>
                      </c:pt>
                      <c:pt idx="12">
                        <c:v>-116.81664380678558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B30-4E8E-A6C5-AB143F46CEA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'Casabe Sur'!$I$21:$J$21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'Casabe Sur'!$I$26:$I$38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'Casabe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1808.8404070526303</c:v>
                      </c:pt>
                      <c:pt idx="1">
                        <c:v>1634.2397545898275</c:v>
                      </c:pt>
                      <c:pt idx="2">
                        <c:v>1517.8393196146208</c:v>
                      </c:pt>
                      <c:pt idx="3">
                        <c:v>1401.4388846394286</c:v>
                      </c:pt>
                      <c:pt idx="4">
                        <c:v>1226.8382321766112</c:v>
                      </c:pt>
                      <c:pt idx="5">
                        <c:v>1052.2375797138084</c:v>
                      </c:pt>
                      <c:pt idx="6">
                        <c:v>935.83714473861619</c:v>
                      </c:pt>
                      <c:pt idx="7">
                        <c:v>819.43670976340945</c:v>
                      </c:pt>
                      <c:pt idx="8">
                        <c:v>644.83605730060663</c:v>
                      </c:pt>
                      <c:pt idx="9">
                        <c:v>470.2354048378038</c:v>
                      </c:pt>
                      <c:pt idx="10">
                        <c:v>353.83496986259706</c:v>
                      </c:pt>
                      <c:pt idx="11">
                        <c:v>237.43453488739033</c:v>
                      </c:pt>
                      <c:pt idx="12">
                        <c:v>62.8338824245875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30-4E8E-A6C5-AB143F46CEA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Ballena!$G$1</c:f>
          <c:strCache>
            <c:ptCount val="1"/>
            <c:pt idx="0">
              <c:v>Ballena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Ballena!$A$3:$A$19</c:f>
              <c:numCache>
                <c:formatCode>General</c:formatCode>
                <c:ptCount val="17"/>
                <c:pt idx="0">
                  <c:v>2020.0212419970821</c:v>
                </c:pt>
                <c:pt idx="1">
                  <c:v>2021.8793127479858</c:v>
                </c:pt>
                <c:pt idx="2">
                  <c:v>2023.9721047789847</c:v>
                </c:pt>
                <c:pt idx="3">
                  <c:v>2026.0089576925577</c:v>
                </c:pt>
                <c:pt idx="4">
                  <c:v>2027.9315163961082</c:v>
                </c:pt>
                <c:pt idx="5">
                  <c:v>2029.9665108672421</c:v>
                </c:pt>
                <c:pt idx="6">
                  <c:v>2031.9455662209502</c:v>
                </c:pt>
                <c:pt idx="7">
                  <c:v>2033.8681249245008</c:v>
                </c:pt>
                <c:pt idx="8">
                  <c:v>2035.9601735785238</c:v>
                </c:pt>
                <c:pt idx="9">
                  <c:v>2037.9951680496574</c:v>
                </c:pt>
                <c:pt idx="10">
                  <c:v>2039.0124794409805</c:v>
                </c:pt>
              </c:numCache>
            </c:numRef>
          </c:xVal>
          <c:yVal>
            <c:numRef>
              <c:f>Ballena!$B$3:$B$19</c:f>
              <c:numCache>
                <c:formatCode>General</c:formatCode>
                <c:ptCount val="17"/>
                <c:pt idx="0">
                  <c:v>2688.1998197310859</c:v>
                </c:pt>
                <c:pt idx="1">
                  <c:v>4033.9723277920784</c:v>
                </c:pt>
                <c:pt idx="2">
                  <c:v>3524.9449436427349</c:v>
                </c:pt>
                <c:pt idx="3">
                  <c:v>2897.3861007089963</c:v>
                </c:pt>
                <c:pt idx="4">
                  <c:v>2545.9174665712671</c:v>
                </c:pt>
                <c:pt idx="5">
                  <c:v>2313.091797764293</c:v>
                </c:pt>
                <c:pt idx="6">
                  <c:v>1961.7346701729293</c:v>
                </c:pt>
                <c:pt idx="7">
                  <c:v>1610.2660360352002</c:v>
                </c:pt>
                <c:pt idx="8">
                  <c:v>1259.1319215365602</c:v>
                </c:pt>
                <c:pt idx="9">
                  <c:v>1026.306252729586</c:v>
                </c:pt>
                <c:pt idx="10">
                  <c:v>949.36673573877852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E-4E32-967B-1AE8A6165E4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Ballena!$F$26:$F$38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Ballena!$G$26:$G$38</c:f>
              <c:numCache>
                <c:formatCode>0</c:formatCode>
                <c:ptCount val="13"/>
                <c:pt idx="0">
                  <c:v>3538.2155422640499</c:v>
                </c:pt>
                <c:pt idx="1">
                  <c:v>3112.5818587536342</c:v>
                </c:pt>
                <c:pt idx="2">
                  <c:v>2828.8260697466321</c:v>
                </c:pt>
                <c:pt idx="3">
                  <c:v>2545.0702807396883</c:v>
                </c:pt>
                <c:pt idx="4">
                  <c:v>2119.4365972292726</c:v>
                </c:pt>
                <c:pt idx="5">
                  <c:v>1693.8029137187987</c:v>
                </c:pt>
                <c:pt idx="6">
                  <c:v>1410.0471247118548</c:v>
                </c:pt>
                <c:pt idx="7">
                  <c:v>1126.291335704911</c:v>
                </c:pt>
                <c:pt idx="8">
                  <c:v>700.65765219443711</c:v>
                </c:pt>
                <c:pt idx="9">
                  <c:v>275.02396868402138</c:v>
                </c:pt>
                <c:pt idx="10">
                  <c:v>-8.7318203229806386</c:v>
                </c:pt>
                <c:pt idx="11">
                  <c:v>-292.48760932992445</c:v>
                </c:pt>
                <c:pt idx="12">
                  <c:v>-718.12129284034017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E-4E32-967B-1AE8A6165E4F}"/>
            </c:ext>
          </c:extLst>
        </c:ser>
        <c:ser>
          <c:idx val="3"/>
          <c:order val="3"/>
          <c:tx>
            <c:strRef>
              <c:f>Ballena!$I$21:$J$21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Ballena!$I$26:$I$38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Ballena!$J$26:$J$38</c:f>
              <c:numCache>
                <c:formatCode>General</c:formatCode>
                <c:ptCount val="13"/>
                <c:pt idx="0">
                  <c:v>3665.2921467458946</c:v>
                </c:pt>
                <c:pt idx="1">
                  <c:v>3236.7439620923833</c:v>
                </c:pt>
                <c:pt idx="2">
                  <c:v>2951.0451723234146</c:v>
                </c:pt>
                <c:pt idx="3">
                  <c:v>2665.3463825543877</c:v>
                </c:pt>
                <c:pt idx="4">
                  <c:v>2236.7981979009346</c:v>
                </c:pt>
                <c:pt idx="5">
                  <c:v>1808.2500132474233</c:v>
                </c:pt>
                <c:pt idx="6">
                  <c:v>1522.5512234784546</c:v>
                </c:pt>
                <c:pt idx="7">
                  <c:v>1236.8524337094859</c:v>
                </c:pt>
                <c:pt idx="8">
                  <c:v>808.30424905597465</c:v>
                </c:pt>
                <c:pt idx="9">
                  <c:v>379.75606440252159</c:v>
                </c:pt>
                <c:pt idx="10">
                  <c:v>94.057274633494671</c:v>
                </c:pt>
                <c:pt idx="11">
                  <c:v>-191.64151513547404</c:v>
                </c:pt>
                <c:pt idx="12">
                  <c:v>-620.1896997889271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CE-4E32-967B-1AE8A616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Ballena!$G$6:$G$18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Ballena!$H$6:$H$18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2688.1998197310859</c:v>
                      </c:pt>
                      <c:pt idx="1">
                        <c:v>4033.9723277920784</c:v>
                      </c:pt>
                      <c:pt idx="2">
                        <c:v>2897.3861007089963</c:v>
                      </c:pt>
                      <c:pt idx="3">
                        <c:v>2545.9174665712671</c:v>
                      </c:pt>
                      <c:pt idx="4">
                        <c:v>2313.091797764293</c:v>
                      </c:pt>
                      <c:pt idx="5">
                        <c:v>1610.2660360352002</c:v>
                      </c:pt>
                      <c:pt idx="6">
                        <c:v>1259.1319215365602</c:v>
                      </c:pt>
                      <c:pt idx="7">
                        <c:v>1026.306252729586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2CE-4E32-967B-1AE8A6165E4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Ballena!$G$1</c:f>
          <c:strCache>
            <c:ptCount val="1"/>
            <c:pt idx="0">
              <c:v>Ballena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Ballena!$G$6:$G$18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Ballena!$H$6:$H$18</c:f>
              <c:numCache>
                <c:formatCode>0</c:formatCode>
                <c:ptCount val="13"/>
                <c:pt idx="0">
                  <c:v>2688.1998197310859</c:v>
                </c:pt>
                <c:pt idx="1">
                  <c:v>4033.9723277920784</c:v>
                </c:pt>
                <c:pt idx="2">
                  <c:v>2897.3861007089963</c:v>
                </c:pt>
                <c:pt idx="3">
                  <c:v>2545.9174665712671</c:v>
                </c:pt>
                <c:pt idx="4">
                  <c:v>2313.091797764293</c:v>
                </c:pt>
                <c:pt idx="5">
                  <c:v>1610.2660360352002</c:v>
                </c:pt>
                <c:pt idx="6">
                  <c:v>1259.1319215365602</c:v>
                </c:pt>
                <c:pt idx="7">
                  <c:v>1026.306252729586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3-4ED1-83EC-D55BDB28865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Ballena!$F$26:$F$38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Ballena!$G$26:$G$38</c:f>
              <c:numCache>
                <c:formatCode>0</c:formatCode>
                <c:ptCount val="13"/>
                <c:pt idx="0">
                  <c:v>3538.2155422640499</c:v>
                </c:pt>
                <c:pt idx="1">
                  <c:v>3112.5818587536342</c:v>
                </c:pt>
                <c:pt idx="2">
                  <c:v>2828.8260697466321</c:v>
                </c:pt>
                <c:pt idx="3">
                  <c:v>2545.0702807396883</c:v>
                </c:pt>
                <c:pt idx="4">
                  <c:v>2119.4365972292726</c:v>
                </c:pt>
                <c:pt idx="5">
                  <c:v>1693.8029137187987</c:v>
                </c:pt>
                <c:pt idx="6">
                  <c:v>1410.0471247118548</c:v>
                </c:pt>
                <c:pt idx="7">
                  <c:v>1126.291335704911</c:v>
                </c:pt>
                <c:pt idx="8">
                  <c:v>700.65765219443711</c:v>
                </c:pt>
                <c:pt idx="9">
                  <c:v>275.02396868402138</c:v>
                </c:pt>
                <c:pt idx="10">
                  <c:v>-8.7318203229806386</c:v>
                </c:pt>
                <c:pt idx="11">
                  <c:v>-292.48760932992445</c:v>
                </c:pt>
                <c:pt idx="12">
                  <c:v>-718.12129284034017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3-4ED1-83EC-D55BDB28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Ballena!$A$4:$A$20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2021.8793127479858</c:v>
                      </c:pt>
                      <c:pt idx="1">
                        <c:v>2023.9721047789847</c:v>
                      </c:pt>
                      <c:pt idx="2">
                        <c:v>2026.0089576925577</c:v>
                      </c:pt>
                      <c:pt idx="3">
                        <c:v>2027.9315163961082</c:v>
                      </c:pt>
                      <c:pt idx="4">
                        <c:v>2029.9665108672421</c:v>
                      </c:pt>
                      <c:pt idx="5">
                        <c:v>2031.9455662209502</c:v>
                      </c:pt>
                      <c:pt idx="6">
                        <c:v>2033.8681249245008</c:v>
                      </c:pt>
                      <c:pt idx="7">
                        <c:v>2035.9601735785238</c:v>
                      </c:pt>
                      <c:pt idx="8">
                        <c:v>2037.9951680496574</c:v>
                      </c:pt>
                      <c:pt idx="9">
                        <c:v>2039.0124794409805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Ballena!$B$4:$B$20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4033.9723277920784</c:v>
                      </c:pt>
                      <c:pt idx="1">
                        <c:v>3524.9449436427349</c:v>
                      </c:pt>
                      <c:pt idx="2">
                        <c:v>2897.3861007089963</c:v>
                      </c:pt>
                      <c:pt idx="3">
                        <c:v>2545.9174665712671</c:v>
                      </c:pt>
                      <c:pt idx="4">
                        <c:v>2313.091797764293</c:v>
                      </c:pt>
                      <c:pt idx="5">
                        <c:v>1961.7346701729293</c:v>
                      </c:pt>
                      <c:pt idx="6">
                        <c:v>1610.2660360352002</c:v>
                      </c:pt>
                      <c:pt idx="7">
                        <c:v>1259.1319215365602</c:v>
                      </c:pt>
                      <c:pt idx="8">
                        <c:v>1026.306252729586</c:v>
                      </c:pt>
                      <c:pt idx="9">
                        <c:v>949.36673573877852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923-4ED1-83EC-D55BDB2886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Ballena!$I$21:$J$21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Ballena!$I$26:$I$38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Ballena!$J$26:$J$38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3665.2921467458946</c:v>
                      </c:pt>
                      <c:pt idx="1">
                        <c:v>3236.7439620923833</c:v>
                      </c:pt>
                      <c:pt idx="2">
                        <c:v>2951.0451723234146</c:v>
                      </c:pt>
                      <c:pt idx="3">
                        <c:v>2665.3463825543877</c:v>
                      </c:pt>
                      <c:pt idx="4">
                        <c:v>2236.7981979009346</c:v>
                      </c:pt>
                      <c:pt idx="5">
                        <c:v>1808.2500132474233</c:v>
                      </c:pt>
                      <c:pt idx="6">
                        <c:v>1522.5512234784546</c:v>
                      </c:pt>
                      <c:pt idx="7">
                        <c:v>1236.8524337094859</c:v>
                      </c:pt>
                      <c:pt idx="8">
                        <c:v>808.30424905597465</c:v>
                      </c:pt>
                      <c:pt idx="9">
                        <c:v>379.75606440252159</c:v>
                      </c:pt>
                      <c:pt idx="10">
                        <c:v>94.057274633494671</c:v>
                      </c:pt>
                      <c:pt idx="11">
                        <c:v>-191.64151513547404</c:v>
                      </c:pt>
                      <c:pt idx="12">
                        <c:v>-620.1896997889271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23-4ED1-83EC-D55BDB28865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Ballena!$G$1</c:f>
          <c:strCache>
            <c:ptCount val="1"/>
            <c:pt idx="0">
              <c:v>Ballena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Ballena!$G$6:$G$18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Ballena!$H$6:$H$18</c:f>
              <c:numCache>
                <c:formatCode>0</c:formatCode>
                <c:ptCount val="13"/>
                <c:pt idx="0">
                  <c:v>2688.1998197310859</c:v>
                </c:pt>
                <c:pt idx="1">
                  <c:v>4033.9723277920784</c:v>
                </c:pt>
                <c:pt idx="2">
                  <c:v>2897.3861007089963</c:v>
                </c:pt>
                <c:pt idx="3">
                  <c:v>2545.9174665712671</c:v>
                </c:pt>
                <c:pt idx="4">
                  <c:v>2313.091797764293</c:v>
                </c:pt>
                <c:pt idx="5">
                  <c:v>1610.2660360352002</c:v>
                </c:pt>
                <c:pt idx="6">
                  <c:v>1259.1319215365602</c:v>
                </c:pt>
                <c:pt idx="7">
                  <c:v>1026.306252729586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C0B-4AA3-BDF2-13F61402E41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Ballena!$A$3:$A$20</c:f>
              <c:numCache>
                <c:formatCode>General</c:formatCode>
                <c:ptCount val="18"/>
                <c:pt idx="0">
                  <c:v>2020.0212419970821</c:v>
                </c:pt>
                <c:pt idx="1">
                  <c:v>2021.8793127479858</c:v>
                </c:pt>
                <c:pt idx="2">
                  <c:v>2023.9721047789847</c:v>
                </c:pt>
                <c:pt idx="3">
                  <c:v>2026.0089576925577</c:v>
                </c:pt>
                <c:pt idx="4">
                  <c:v>2027.9315163961082</c:v>
                </c:pt>
                <c:pt idx="5">
                  <c:v>2029.9665108672421</c:v>
                </c:pt>
                <c:pt idx="6">
                  <c:v>2031.9455662209502</c:v>
                </c:pt>
                <c:pt idx="7">
                  <c:v>2033.8681249245008</c:v>
                </c:pt>
                <c:pt idx="8">
                  <c:v>2035.9601735785238</c:v>
                </c:pt>
                <c:pt idx="9">
                  <c:v>2037.9951680496574</c:v>
                </c:pt>
                <c:pt idx="10">
                  <c:v>2039.0124794409805</c:v>
                </c:pt>
              </c:numCache>
            </c:numRef>
          </c:xVal>
          <c:yVal>
            <c:numRef>
              <c:f>Ballena!$B$3:$B$20</c:f>
              <c:numCache>
                <c:formatCode>General</c:formatCode>
                <c:ptCount val="18"/>
                <c:pt idx="0">
                  <c:v>2688.1998197310859</c:v>
                </c:pt>
                <c:pt idx="1">
                  <c:v>4033.9723277920784</c:v>
                </c:pt>
                <c:pt idx="2">
                  <c:v>3524.9449436427349</c:v>
                </c:pt>
                <c:pt idx="3">
                  <c:v>2897.3861007089963</c:v>
                </c:pt>
                <c:pt idx="4">
                  <c:v>2545.9174665712671</c:v>
                </c:pt>
                <c:pt idx="5">
                  <c:v>2313.091797764293</c:v>
                </c:pt>
                <c:pt idx="6">
                  <c:v>1961.7346701729293</c:v>
                </c:pt>
                <c:pt idx="7">
                  <c:v>1610.2660360352002</c:v>
                </c:pt>
                <c:pt idx="8">
                  <c:v>1259.1319215365602</c:v>
                </c:pt>
                <c:pt idx="9">
                  <c:v>1026.306252729586</c:v>
                </c:pt>
                <c:pt idx="10">
                  <c:v>949.36673573877852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B-4AA3-BDF2-13F6140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Ballena!$F$26:$F$38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Ballena!$G$26:$G$38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3538.2155422640499</c:v>
                      </c:pt>
                      <c:pt idx="1">
                        <c:v>3112.5818587536342</c:v>
                      </c:pt>
                      <c:pt idx="2">
                        <c:v>2828.8260697466321</c:v>
                      </c:pt>
                      <c:pt idx="3">
                        <c:v>2545.0702807396883</c:v>
                      </c:pt>
                      <c:pt idx="4">
                        <c:v>2119.4365972292726</c:v>
                      </c:pt>
                      <c:pt idx="5">
                        <c:v>1693.8029137187987</c:v>
                      </c:pt>
                      <c:pt idx="6">
                        <c:v>1410.0471247118548</c:v>
                      </c:pt>
                      <c:pt idx="7">
                        <c:v>1126.291335704911</c:v>
                      </c:pt>
                      <c:pt idx="8">
                        <c:v>700.65765219443711</c:v>
                      </c:pt>
                      <c:pt idx="9">
                        <c:v>275.02396868402138</c:v>
                      </c:pt>
                      <c:pt idx="10">
                        <c:v>-8.7318203229806386</c:v>
                      </c:pt>
                      <c:pt idx="11">
                        <c:v>-292.48760932992445</c:v>
                      </c:pt>
                      <c:pt idx="12">
                        <c:v>-718.12129284034017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0B-4AA3-BDF2-13F61402E41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Ballena!$I$21:$J$21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Ballena!$I$26:$I$38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Ballena!$J$26:$J$38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3665.2921467458946</c:v>
                      </c:pt>
                      <c:pt idx="1">
                        <c:v>3236.7439620923833</c:v>
                      </c:pt>
                      <c:pt idx="2">
                        <c:v>2951.0451723234146</c:v>
                      </c:pt>
                      <c:pt idx="3">
                        <c:v>2665.3463825543877</c:v>
                      </c:pt>
                      <c:pt idx="4">
                        <c:v>2236.7981979009346</c:v>
                      </c:pt>
                      <c:pt idx="5">
                        <c:v>1808.2500132474233</c:v>
                      </c:pt>
                      <c:pt idx="6">
                        <c:v>1522.5512234784546</c:v>
                      </c:pt>
                      <c:pt idx="7">
                        <c:v>1236.8524337094859</c:v>
                      </c:pt>
                      <c:pt idx="8">
                        <c:v>808.30424905597465</c:v>
                      </c:pt>
                      <c:pt idx="9">
                        <c:v>379.75606440252159</c:v>
                      </c:pt>
                      <c:pt idx="10">
                        <c:v>94.057274633494671</c:v>
                      </c:pt>
                      <c:pt idx="11">
                        <c:v>-191.64151513547404</c:v>
                      </c:pt>
                      <c:pt idx="12">
                        <c:v>-620.1896997889271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0B-4AA3-BDF2-13F61402E41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'Apiay Este'!$G$1</c:f>
          <c:strCache>
            <c:ptCount val="1"/>
            <c:pt idx="0">
              <c:v>Apiay Este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'Apiay Este'!$A$4:$A$20</c:f>
              <c:numCache>
                <c:formatCode>General</c:formatCode>
                <c:ptCount val="17"/>
                <c:pt idx="0">
                  <c:v>2022.1961031282935</c:v>
                </c:pt>
                <c:pt idx="1">
                  <c:v>2023.2246227797343</c:v>
                </c:pt>
                <c:pt idx="2">
                  <c:v>2025.0372079274093</c:v>
                </c:pt>
                <c:pt idx="3">
                  <c:v>2030.0672184664422</c:v>
                </c:pt>
                <c:pt idx="4">
                  <c:v>2035.0368866154281</c:v>
                </c:pt>
                <c:pt idx="5">
                  <c:v>2039.9489113950081</c:v>
                </c:pt>
                <c:pt idx="6">
                  <c:v>2040.9797444927126</c:v>
                </c:pt>
              </c:numCache>
            </c:numRef>
          </c:xVal>
          <c:yVal>
            <c:numRef>
              <c:f>'Apiay Este'!$B$4:$B$20</c:f>
              <c:numCache>
                <c:formatCode>General</c:formatCode>
                <c:ptCount val="17"/>
                <c:pt idx="0">
                  <c:v>373.13574788576716</c:v>
                </c:pt>
                <c:pt idx="1">
                  <c:v>344.4663650618204</c:v>
                </c:pt>
                <c:pt idx="2">
                  <c:v>275.72230933347043</c:v>
                </c:pt>
                <c:pt idx="3">
                  <c:v>198.10040356784828</c:v>
                </c:pt>
                <c:pt idx="4">
                  <c:v>123.34138755365916</c:v>
                </c:pt>
                <c:pt idx="5">
                  <c:v>71.445004241318202</c:v>
                </c:pt>
                <c:pt idx="6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8-4CF0-A7EA-683E4C35AC0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'Apiay Este'!$F$26:$F$38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Este'!$G$26:$G$38</c:f>
              <c:numCache>
                <c:formatCode>0</c:formatCode>
                <c:ptCount val="13"/>
                <c:pt idx="0">
                  <c:v>379.45357739736937</c:v>
                </c:pt>
                <c:pt idx="1">
                  <c:v>329.37634835948847</c:v>
                </c:pt>
                <c:pt idx="2">
                  <c:v>295.99152900090121</c:v>
                </c:pt>
                <c:pt idx="3">
                  <c:v>262.60670964231394</c:v>
                </c:pt>
                <c:pt idx="4">
                  <c:v>212.52948060442577</c:v>
                </c:pt>
                <c:pt idx="5">
                  <c:v>162.45225156654487</c:v>
                </c:pt>
                <c:pt idx="6">
                  <c:v>129.06743220795761</c:v>
                </c:pt>
                <c:pt idx="7">
                  <c:v>95.682612849370344</c:v>
                </c:pt>
                <c:pt idx="8">
                  <c:v>45.605383811489446</c:v>
                </c:pt>
                <c:pt idx="9">
                  <c:v>-4.4718452263987274</c:v>
                </c:pt>
                <c:pt idx="10">
                  <c:v>-37.856664584985992</c:v>
                </c:pt>
                <c:pt idx="11">
                  <c:v>-71.241483943573257</c:v>
                </c:pt>
                <c:pt idx="12">
                  <c:v>-121.31871298145415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8-4CF0-A7EA-683E4C35AC0D}"/>
            </c:ext>
          </c:extLst>
        </c:ser>
        <c:ser>
          <c:idx val="3"/>
          <c:order val="3"/>
          <c:tx>
            <c:strRef>
              <c:f>'Apiay Este'!$I$21:$J$21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'Apiay Este'!$I$26:$I$38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Este'!$J$26:$J$38</c:f>
              <c:numCache>
                <c:formatCode>General</c:formatCode>
                <c:ptCount val="13"/>
                <c:pt idx="0">
                  <c:v>385.95234754058038</c:v>
                </c:pt>
                <c:pt idx="1">
                  <c:v>337.03194567398896</c:v>
                </c:pt>
                <c:pt idx="2">
                  <c:v>304.41834442958498</c:v>
                </c:pt>
                <c:pt idx="3">
                  <c:v>271.80474318518827</c:v>
                </c:pt>
                <c:pt idx="4">
                  <c:v>222.88434131858958</c:v>
                </c:pt>
                <c:pt idx="5">
                  <c:v>173.96393945199088</c:v>
                </c:pt>
                <c:pt idx="6">
                  <c:v>141.35033820759418</c:v>
                </c:pt>
                <c:pt idx="7">
                  <c:v>108.73673696319747</c:v>
                </c:pt>
                <c:pt idx="8">
                  <c:v>59.816335096598777</c:v>
                </c:pt>
                <c:pt idx="9">
                  <c:v>10.895933230000082</c:v>
                </c:pt>
                <c:pt idx="10">
                  <c:v>-21.717668014396622</c:v>
                </c:pt>
                <c:pt idx="11">
                  <c:v>-54.331269258793327</c:v>
                </c:pt>
                <c:pt idx="12">
                  <c:v>-103.25167112539202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8-4CF0-A7EA-683E4C35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'Apiay Este'!$G$6:$G$18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'Apiay Este'!$H$6:$H$18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390.47502763283035</c:v>
                      </c:pt>
                      <c:pt idx="1">
                        <c:v>344.4663650618204</c:v>
                      </c:pt>
                      <c:pt idx="2">
                        <c:v>275.72230933347043</c:v>
                      </c:pt>
                      <c:pt idx="4">
                        <c:v>198.10040356784828</c:v>
                      </c:pt>
                      <c:pt idx="6" formatCode="General">
                        <c:v>123.34138755365916</c:v>
                      </c:pt>
                      <c:pt idx="8" formatCode="General">
                        <c:v>59.918258232013045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E78-4CF0-A7EA-683E4C35AC0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'Apiay Este'!$G$1</c:f>
          <c:strCache>
            <c:ptCount val="1"/>
            <c:pt idx="0">
              <c:v>Apiay Este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'Apiay Este'!$G$6:$G$18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Este'!$H$6:$H$18</c:f>
              <c:numCache>
                <c:formatCode>0</c:formatCode>
                <c:ptCount val="13"/>
                <c:pt idx="0">
                  <c:v>390.47502763283035</c:v>
                </c:pt>
                <c:pt idx="1">
                  <c:v>344.4663650618204</c:v>
                </c:pt>
                <c:pt idx="2">
                  <c:v>275.72230933347043</c:v>
                </c:pt>
                <c:pt idx="4">
                  <c:v>198.10040356784828</c:v>
                </c:pt>
                <c:pt idx="6" formatCode="General">
                  <c:v>123.34138755365916</c:v>
                </c:pt>
                <c:pt idx="8" formatCode="General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A-4E0E-A76F-4DD430C0905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'Apiay Este'!$F$26:$F$38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Este'!$G$26:$G$38</c:f>
              <c:numCache>
                <c:formatCode>0</c:formatCode>
                <c:ptCount val="13"/>
                <c:pt idx="0">
                  <c:v>379.45357739736937</c:v>
                </c:pt>
                <c:pt idx="1">
                  <c:v>329.37634835948847</c:v>
                </c:pt>
                <c:pt idx="2">
                  <c:v>295.99152900090121</c:v>
                </c:pt>
                <c:pt idx="3">
                  <c:v>262.60670964231394</c:v>
                </c:pt>
                <c:pt idx="4">
                  <c:v>212.52948060442577</c:v>
                </c:pt>
                <c:pt idx="5">
                  <c:v>162.45225156654487</c:v>
                </c:pt>
                <c:pt idx="6">
                  <c:v>129.06743220795761</c:v>
                </c:pt>
                <c:pt idx="7">
                  <c:v>95.682612849370344</c:v>
                </c:pt>
                <c:pt idx="8">
                  <c:v>45.605383811489446</c:v>
                </c:pt>
                <c:pt idx="9">
                  <c:v>-4.4718452263987274</c:v>
                </c:pt>
                <c:pt idx="10">
                  <c:v>-37.856664584985992</c:v>
                </c:pt>
                <c:pt idx="11">
                  <c:v>-71.241483943573257</c:v>
                </c:pt>
                <c:pt idx="12">
                  <c:v>-121.31871298145415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A-4E0E-A76F-4DD430C0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'Apiay Este'!$A$4:$A$20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2022.1961031282935</c:v>
                      </c:pt>
                      <c:pt idx="1">
                        <c:v>2023.2246227797343</c:v>
                      </c:pt>
                      <c:pt idx="2">
                        <c:v>2025.0372079274093</c:v>
                      </c:pt>
                      <c:pt idx="3">
                        <c:v>2030.0672184664422</c:v>
                      </c:pt>
                      <c:pt idx="4">
                        <c:v>2035.0368866154281</c:v>
                      </c:pt>
                      <c:pt idx="5">
                        <c:v>2039.9489113950081</c:v>
                      </c:pt>
                      <c:pt idx="6">
                        <c:v>2040.9797444927126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'Apiay Este'!$B$4:$B$20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373.13574788576716</c:v>
                      </c:pt>
                      <c:pt idx="1">
                        <c:v>344.4663650618204</c:v>
                      </c:pt>
                      <c:pt idx="2">
                        <c:v>275.72230933347043</c:v>
                      </c:pt>
                      <c:pt idx="3">
                        <c:v>198.10040356784828</c:v>
                      </c:pt>
                      <c:pt idx="4">
                        <c:v>123.34138755365916</c:v>
                      </c:pt>
                      <c:pt idx="5">
                        <c:v>71.445004241318202</c:v>
                      </c:pt>
                      <c:pt idx="6">
                        <c:v>59.918258232013045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1DA-4E0E-A76F-4DD430C090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'Apiay Este'!$I$21:$J$21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'Apiay Este'!$I$26:$I$38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'Apiay Este'!$J$26:$J$38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385.95234754058038</c:v>
                      </c:pt>
                      <c:pt idx="1">
                        <c:v>337.03194567398896</c:v>
                      </c:pt>
                      <c:pt idx="2">
                        <c:v>304.41834442958498</c:v>
                      </c:pt>
                      <c:pt idx="3">
                        <c:v>271.80474318518827</c:v>
                      </c:pt>
                      <c:pt idx="4">
                        <c:v>222.88434131858958</c:v>
                      </c:pt>
                      <c:pt idx="5">
                        <c:v>173.96393945199088</c:v>
                      </c:pt>
                      <c:pt idx="6">
                        <c:v>141.35033820759418</c:v>
                      </c:pt>
                      <c:pt idx="7">
                        <c:v>108.73673696319747</c:v>
                      </c:pt>
                      <c:pt idx="8">
                        <c:v>59.816335096598777</c:v>
                      </c:pt>
                      <c:pt idx="9">
                        <c:v>10.895933230000082</c:v>
                      </c:pt>
                      <c:pt idx="10">
                        <c:v>-21.717668014396622</c:v>
                      </c:pt>
                      <c:pt idx="11">
                        <c:v>-54.331269258793327</c:v>
                      </c:pt>
                      <c:pt idx="12">
                        <c:v>-103.25167112539202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DA-4E0E-A76F-4DD430C0905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Tello!$H$1</c:f>
          <c:strCache>
            <c:ptCount val="1"/>
            <c:pt idx="0">
              <c:v>Tello_.csv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Tello!$H$6:$H$18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Tello!$I$6:$I$18</c:f>
              <c:numCache>
                <c:formatCode>0</c:formatCode>
                <c:ptCount val="13"/>
                <c:pt idx="0">
                  <c:v>3788.1619937694686</c:v>
                </c:pt>
                <c:pt idx="2">
                  <c:v>2847.1394346734687</c:v>
                </c:pt>
                <c:pt idx="4">
                  <c:v>1707.0015780737667</c:v>
                </c:pt>
                <c:pt idx="6">
                  <c:v>1164.8637378271615</c:v>
                </c:pt>
                <c:pt idx="8">
                  <c:v>871.94708138118222</c:v>
                </c:pt>
                <c:pt idx="10" formatCode="General">
                  <c:v>679.11137276064619</c:v>
                </c:pt>
                <c:pt idx="12" formatCode="General">
                  <c:v>485.75236506651345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7E4-4506-B8D1-32C9E316BE7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Tello!$B$2:$B$19</c:f>
              <c:numCache>
                <c:formatCode>General</c:formatCode>
                <c:ptCount val="18"/>
                <c:pt idx="0">
                  <c:v>2020.1049868766404</c:v>
                </c:pt>
                <c:pt idx="1">
                  <c:v>2024.9343832020998</c:v>
                </c:pt>
                <c:pt idx="2">
                  <c:v>2029.9737532808399</c:v>
                </c:pt>
                <c:pt idx="3">
                  <c:v>2034.9081364829397</c:v>
                </c:pt>
                <c:pt idx="4">
                  <c:v>2039.8425196850394</c:v>
                </c:pt>
                <c:pt idx="5">
                  <c:v>2045.0918635170603</c:v>
                </c:pt>
                <c:pt idx="6">
                  <c:v>2049.9212598425197</c:v>
                </c:pt>
                <c:pt idx="7">
                  <c:v>2054.8556430446192</c:v>
                </c:pt>
                <c:pt idx="8">
                  <c:v>2059.8950131233596</c:v>
                </c:pt>
              </c:numCache>
            </c:numRef>
          </c:xVal>
          <c:yVal>
            <c:numRef>
              <c:f>Tello!$C$2:$C$19</c:f>
              <c:numCache>
                <c:formatCode>General</c:formatCode>
                <c:ptCount val="18"/>
                <c:pt idx="0">
                  <c:v>3788.1619937694686</c:v>
                </c:pt>
                <c:pt idx="1">
                  <c:v>2847.1394346734687</c:v>
                </c:pt>
                <c:pt idx="2">
                  <c:v>1707.0015780737667</c:v>
                </c:pt>
                <c:pt idx="3">
                  <c:v>1164.8637378271615</c:v>
                </c:pt>
                <c:pt idx="4">
                  <c:v>871.94708138118222</c:v>
                </c:pt>
                <c:pt idx="5">
                  <c:v>679.11137276064619</c:v>
                </c:pt>
                <c:pt idx="6">
                  <c:v>485.75236506651345</c:v>
                </c:pt>
                <c:pt idx="7">
                  <c:v>392.21265566103102</c:v>
                </c:pt>
                <c:pt idx="8">
                  <c:v>348.64800778406789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4-4506-B8D1-32C9E316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Tello!$G$26:$G$38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Tello!$H$26:$H$38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3264.6760276460845</c:v>
                      </c:pt>
                      <c:pt idx="1">
                        <c:v>2941.5687525040703</c:v>
                      </c:pt>
                      <c:pt idx="2">
                        <c:v>2726.1639024094038</c:v>
                      </c:pt>
                      <c:pt idx="3">
                        <c:v>2510.7590523147373</c:v>
                      </c:pt>
                      <c:pt idx="4">
                        <c:v>2187.6517771727231</c:v>
                      </c:pt>
                      <c:pt idx="5">
                        <c:v>1864.5445020307088</c:v>
                      </c:pt>
                      <c:pt idx="6">
                        <c:v>1649.1396519360424</c:v>
                      </c:pt>
                      <c:pt idx="7">
                        <c:v>1433.7348018413759</c:v>
                      </c:pt>
                      <c:pt idx="8">
                        <c:v>1110.6275266993616</c:v>
                      </c:pt>
                      <c:pt idx="9">
                        <c:v>787.52025155734736</c:v>
                      </c:pt>
                      <c:pt idx="10">
                        <c:v>572.11540146268089</c:v>
                      </c:pt>
                      <c:pt idx="11">
                        <c:v>356.71055136801442</c:v>
                      </c:pt>
                      <c:pt idx="12">
                        <c:v>33.603276226000162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7E4-4506-B8D1-32C9E316BE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Tello!$J$21:$K$21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Tello!$J$26:$J$38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Tello!$K$26:$K$38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2968.1467101425806</c:v>
                      </c:pt>
                      <c:pt idx="1">
                        <c:v>2727.039179239393</c:v>
                      </c:pt>
                      <c:pt idx="2">
                        <c:v>2566.3008253039152</c:v>
                      </c:pt>
                      <c:pt idx="3">
                        <c:v>2405.5624713684374</c:v>
                      </c:pt>
                      <c:pt idx="4">
                        <c:v>2164.4549404652498</c:v>
                      </c:pt>
                      <c:pt idx="5">
                        <c:v>1923.3474095620331</c:v>
                      </c:pt>
                      <c:pt idx="6">
                        <c:v>1762.6090556265844</c:v>
                      </c:pt>
                      <c:pt idx="7">
                        <c:v>1601.8707016911067</c:v>
                      </c:pt>
                      <c:pt idx="8">
                        <c:v>1360.7631707879191</c:v>
                      </c:pt>
                      <c:pt idx="9">
                        <c:v>1119.6556398847024</c:v>
                      </c:pt>
                      <c:pt idx="10">
                        <c:v>958.91728594922461</c:v>
                      </c:pt>
                      <c:pt idx="11">
                        <c:v>798.17893201377592</c:v>
                      </c:pt>
                      <c:pt idx="12">
                        <c:v>557.07140111055924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E4-4506-B8D1-32C9E316BE7B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'Apiay Este'!$G$1</c:f>
          <c:strCache>
            <c:ptCount val="1"/>
            <c:pt idx="0">
              <c:v>Apiay Este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'Apiay Este'!$G$6:$G$18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Este'!$H$6:$H$18</c:f>
              <c:numCache>
                <c:formatCode>0</c:formatCode>
                <c:ptCount val="13"/>
                <c:pt idx="0">
                  <c:v>390.47502763283035</c:v>
                </c:pt>
                <c:pt idx="1">
                  <c:v>344.4663650618204</c:v>
                </c:pt>
                <c:pt idx="2">
                  <c:v>275.72230933347043</c:v>
                </c:pt>
                <c:pt idx="4">
                  <c:v>198.10040356784828</c:v>
                </c:pt>
                <c:pt idx="6" formatCode="General">
                  <c:v>123.34138755365916</c:v>
                </c:pt>
                <c:pt idx="8" formatCode="General">
                  <c:v>59.918258232013045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A1C-4B3C-B611-B461B39093E1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'Apiay Este'!$A$4:$A$20</c:f>
              <c:numCache>
                <c:formatCode>General</c:formatCode>
                <c:ptCount val="17"/>
                <c:pt idx="0">
                  <c:v>2022.1961031282935</c:v>
                </c:pt>
                <c:pt idx="1">
                  <c:v>2023.2246227797343</c:v>
                </c:pt>
                <c:pt idx="2">
                  <c:v>2025.0372079274093</c:v>
                </c:pt>
                <c:pt idx="3">
                  <c:v>2030.0672184664422</c:v>
                </c:pt>
                <c:pt idx="4">
                  <c:v>2035.0368866154281</c:v>
                </c:pt>
                <c:pt idx="5">
                  <c:v>2039.9489113950081</c:v>
                </c:pt>
                <c:pt idx="6">
                  <c:v>2040.9797444927126</c:v>
                </c:pt>
              </c:numCache>
            </c:numRef>
          </c:xVal>
          <c:yVal>
            <c:numRef>
              <c:f>'Apiay Este'!$B$4:$B$20</c:f>
              <c:numCache>
                <c:formatCode>General</c:formatCode>
                <c:ptCount val="17"/>
                <c:pt idx="0">
                  <c:v>373.13574788576716</c:v>
                </c:pt>
                <c:pt idx="1">
                  <c:v>344.4663650618204</c:v>
                </c:pt>
                <c:pt idx="2">
                  <c:v>275.72230933347043</c:v>
                </c:pt>
                <c:pt idx="3">
                  <c:v>198.10040356784828</c:v>
                </c:pt>
                <c:pt idx="4">
                  <c:v>123.34138755365916</c:v>
                </c:pt>
                <c:pt idx="5">
                  <c:v>71.445004241318202</c:v>
                </c:pt>
                <c:pt idx="6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C-4B3C-B611-B461B390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'Apiay Este'!$F$26:$F$38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'Apiay Este'!$G$26:$G$38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379.45357739736937</c:v>
                      </c:pt>
                      <c:pt idx="1">
                        <c:v>329.37634835948847</c:v>
                      </c:pt>
                      <c:pt idx="2">
                        <c:v>295.99152900090121</c:v>
                      </c:pt>
                      <c:pt idx="3">
                        <c:v>262.60670964231394</c:v>
                      </c:pt>
                      <c:pt idx="4">
                        <c:v>212.52948060442577</c:v>
                      </c:pt>
                      <c:pt idx="5">
                        <c:v>162.45225156654487</c:v>
                      </c:pt>
                      <c:pt idx="6">
                        <c:v>129.06743220795761</c:v>
                      </c:pt>
                      <c:pt idx="7">
                        <c:v>95.682612849370344</c:v>
                      </c:pt>
                      <c:pt idx="8">
                        <c:v>45.605383811489446</c:v>
                      </c:pt>
                      <c:pt idx="9">
                        <c:v>-4.4718452263987274</c:v>
                      </c:pt>
                      <c:pt idx="10">
                        <c:v>-37.856664584985992</c:v>
                      </c:pt>
                      <c:pt idx="11">
                        <c:v>-71.241483943573257</c:v>
                      </c:pt>
                      <c:pt idx="12">
                        <c:v>-121.31871298145415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A1C-4B3C-B611-B461B39093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'Apiay Este'!$I$21:$J$21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'Apiay Este'!$I$26:$I$38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'Apiay Este'!$J$26:$J$38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385.95234754058038</c:v>
                      </c:pt>
                      <c:pt idx="1">
                        <c:v>337.03194567398896</c:v>
                      </c:pt>
                      <c:pt idx="2">
                        <c:v>304.41834442958498</c:v>
                      </c:pt>
                      <c:pt idx="3">
                        <c:v>271.80474318518827</c:v>
                      </c:pt>
                      <c:pt idx="4">
                        <c:v>222.88434131858958</c:v>
                      </c:pt>
                      <c:pt idx="5">
                        <c:v>173.96393945199088</c:v>
                      </c:pt>
                      <c:pt idx="6">
                        <c:v>141.35033820759418</c:v>
                      </c:pt>
                      <c:pt idx="7">
                        <c:v>108.73673696319747</c:v>
                      </c:pt>
                      <c:pt idx="8">
                        <c:v>59.816335096598777</c:v>
                      </c:pt>
                      <c:pt idx="9">
                        <c:v>10.895933230000082</c:v>
                      </c:pt>
                      <c:pt idx="10">
                        <c:v>-21.717668014396622</c:v>
                      </c:pt>
                      <c:pt idx="11">
                        <c:v>-54.331269258793327</c:v>
                      </c:pt>
                      <c:pt idx="12">
                        <c:v>-103.25167112539202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1C-4B3C-B611-B461B39093E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Apiay!$G$1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Apiay!$A$4:$A$20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Apiay!$B$4:$B$20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0-42DA-973C-96DC3520E1B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Apiay!$F$26:$F$38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Apiay!$G$26:$G$38</c:f>
              <c:numCache>
                <c:formatCode>0</c:formatCode>
                <c:ptCount val="13"/>
                <c:pt idx="0">
                  <c:v>2326.1951614770223</c:v>
                </c:pt>
                <c:pt idx="1">
                  <c:v>1589.3043176293722</c:v>
                </c:pt>
                <c:pt idx="2">
                  <c:v>1098.0437550642528</c:v>
                </c:pt>
                <c:pt idx="3">
                  <c:v>606.78319249913329</c:v>
                </c:pt>
                <c:pt idx="4">
                  <c:v>-130.10765134851681</c:v>
                </c:pt>
                <c:pt idx="5">
                  <c:v>-866.99849519616691</c:v>
                </c:pt>
                <c:pt idx="6">
                  <c:v>-1358.2590577612864</c:v>
                </c:pt>
                <c:pt idx="7">
                  <c:v>-1849.5196203264059</c:v>
                </c:pt>
                <c:pt idx="8">
                  <c:v>-2586.4104641741142</c:v>
                </c:pt>
                <c:pt idx="9">
                  <c:v>-3323.3013080217643</c:v>
                </c:pt>
                <c:pt idx="10">
                  <c:v>-3814.5618705868837</c:v>
                </c:pt>
                <c:pt idx="11">
                  <c:v>-4305.8224331520032</c:v>
                </c:pt>
                <c:pt idx="12">
                  <c:v>-5042.7132769996533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0-42DA-973C-96DC3520E1B2}"/>
            </c:ext>
          </c:extLst>
        </c:ser>
        <c:ser>
          <c:idx val="3"/>
          <c:order val="3"/>
          <c:tx>
            <c:strRef>
              <c:f>Apiay!$I$21:$J$21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Apiay!$I$26:$I$38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Apiay!$J$26:$J$38</c:f>
              <c:numCache>
                <c:formatCode>General</c:formatCode>
                <c:ptCount val="13"/>
                <c:pt idx="0">
                  <c:v>2538.2108473427361</c:v>
                </c:pt>
                <c:pt idx="1">
                  <c:v>1689.9031688096002</c:v>
                </c:pt>
                <c:pt idx="2">
                  <c:v>1124.3647164542926</c:v>
                </c:pt>
                <c:pt idx="3">
                  <c:v>558.82626409886871</c:v>
                </c:pt>
                <c:pt idx="4">
                  <c:v>-289.48141443426721</c:v>
                </c:pt>
                <c:pt idx="5">
                  <c:v>-1137.7890929674031</c:v>
                </c:pt>
                <c:pt idx="6">
                  <c:v>-1703.3275453228271</c:v>
                </c:pt>
                <c:pt idx="7">
                  <c:v>-2268.865997678251</c:v>
                </c:pt>
                <c:pt idx="8">
                  <c:v>-3117.1736762112705</c:v>
                </c:pt>
                <c:pt idx="9">
                  <c:v>-3965.4813547444064</c:v>
                </c:pt>
                <c:pt idx="10">
                  <c:v>-4531.0198070998304</c:v>
                </c:pt>
                <c:pt idx="11">
                  <c:v>-5096.5582594552543</c:v>
                </c:pt>
                <c:pt idx="12">
                  <c:v>-5944.8659379883902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0-42DA-973C-96DC3520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Apiay!$G$6:$G$18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Apiay!$H$6:$H$18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2895.7055214723941</c:v>
                      </c:pt>
                      <c:pt idx="1">
                        <c:v>1104.2944785276086</c:v>
                      </c:pt>
                      <c:pt idx="2">
                        <c:v>638.03680981595244</c:v>
                      </c:pt>
                      <c:pt idx="4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DC0-42DA-973C-96DC3520E1B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Apiay!$G$1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Apiay!$G$6:$G$18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1104.2944785276086</c:v>
                </c:pt>
                <c:pt idx="2">
                  <c:v>638.03680981595244</c:v>
                </c:pt>
                <c:pt idx="4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E-4468-A8B7-B2DA53417B3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Apiay!$F$26:$F$38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Apiay!$G$26:$G$38</c:f>
              <c:numCache>
                <c:formatCode>0</c:formatCode>
                <c:ptCount val="13"/>
                <c:pt idx="0">
                  <c:v>2326.1951614770223</c:v>
                </c:pt>
                <c:pt idx="1">
                  <c:v>1589.3043176293722</c:v>
                </c:pt>
                <c:pt idx="2">
                  <c:v>1098.0437550642528</c:v>
                </c:pt>
                <c:pt idx="3">
                  <c:v>606.78319249913329</c:v>
                </c:pt>
                <c:pt idx="4">
                  <c:v>-130.10765134851681</c:v>
                </c:pt>
                <c:pt idx="5">
                  <c:v>-866.99849519616691</c:v>
                </c:pt>
                <c:pt idx="6">
                  <c:v>-1358.2590577612864</c:v>
                </c:pt>
                <c:pt idx="7">
                  <c:v>-1849.5196203264059</c:v>
                </c:pt>
                <c:pt idx="8">
                  <c:v>-2586.4104641741142</c:v>
                </c:pt>
                <c:pt idx="9">
                  <c:v>-3323.3013080217643</c:v>
                </c:pt>
                <c:pt idx="10">
                  <c:v>-3814.5618705868837</c:v>
                </c:pt>
                <c:pt idx="11">
                  <c:v>-4305.8224331520032</c:v>
                </c:pt>
                <c:pt idx="12">
                  <c:v>-5042.7132769996533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E-4468-A8B7-B2DA5341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Apiay!$A$4:$A$20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2020.0840142524178</c:v>
                      </c:pt>
                      <c:pt idx="1">
                        <c:v>2021.9933560157526</c:v>
                      </c:pt>
                      <c:pt idx="2">
                        <c:v>2023.9945883676694</c:v>
                      </c:pt>
                      <c:pt idx="3">
                        <c:v>2025.9545637206311</c:v>
                      </c:pt>
                      <c:pt idx="4">
                        <c:v>2028.0037506362687</c:v>
                      </c:pt>
                      <c:pt idx="5">
                        <c:v>2029.0070458381333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Apiay!$B$4:$B$20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2895.7055214723941</c:v>
                      </c:pt>
                      <c:pt idx="1">
                        <c:v>1791.4110429447855</c:v>
                      </c:pt>
                      <c:pt idx="2">
                        <c:v>1104.2944785276086</c:v>
                      </c:pt>
                      <c:pt idx="3">
                        <c:v>638.03680981595244</c:v>
                      </c:pt>
                      <c:pt idx="4">
                        <c:v>343.55828220858984</c:v>
                      </c:pt>
                      <c:pt idx="5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71E-4468-A8B7-B2DA53417B3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Apiay!$I$21:$J$21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Apiay!$I$26:$I$38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Apiay!$J$26:$J$38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1E-4468-A8B7-B2DA53417B3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Apiay!$G$1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Apiay!$G$6:$G$18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1104.2944785276086</c:v>
                </c:pt>
                <c:pt idx="2">
                  <c:v>638.03680981595244</c:v>
                </c:pt>
                <c:pt idx="4">
                  <c:v>245.39877300613625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DD5-4824-91F0-F7C635E3DAB9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Apiay!$A$4:$A$20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Apiay!$B$4:$B$20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5-4824-91F0-F7C635E3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Apiay!$F$26:$F$38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Apiay!$G$26:$G$38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2326.1951614770223</c:v>
                      </c:pt>
                      <c:pt idx="1">
                        <c:v>1589.3043176293722</c:v>
                      </c:pt>
                      <c:pt idx="2">
                        <c:v>1098.0437550642528</c:v>
                      </c:pt>
                      <c:pt idx="3">
                        <c:v>606.78319249913329</c:v>
                      </c:pt>
                      <c:pt idx="4">
                        <c:v>-130.10765134851681</c:v>
                      </c:pt>
                      <c:pt idx="5">
                        <c:v>-866.99849519616691</c:v>
                      </c:pt>
                      <c:pt idx="6">
                        <c:v>-1358.2590577612864</c:v>
                      </c:pt>
                      <c:pt idx="7">
                        <c:v>-1849.5196203264059</c:v>
                      </c:pt>
                      <c:pt idx="8">
                        <c:v>-2586.4104641741142</c:v>
                      </c:pt>
                      <c:pt idx="9">
                        <c:v>-3323.3013080217643</c:v>
                      </c:pt>
                      <c:pt idx="10">
                        <c:v>-3814.5618705868837</c:v>
                      </c:pt>
                      <c:pt idx="11">
                        <c:v>-4305.8224331520032</c:v>
                      </c:pt>
                      <c:pt idx="12">
                        <c:v>-5042.7132769996533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DD5-4824-91F0-F7C635E3DA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Apiay!$I$21:$J$21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Apiay!$I$26:$I$38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Apiay!$J$26:$J$38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D5-4824-91F0-F7C635E3DAB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Akacias!$G$1</c:f>
          <c:strCache>
            <c:ptCount val="1"/>
            <c:pt idx="0">
              <c:v>AKACIAS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Akacias!$A$4:$A$20</c:f>
              <c:numCache>
                <c:formatCode>General</c:formatCode>
                <c:ptCount val="17"/>
                <c:pt idx="0">
                  <c:v>2020.027400468384</c:v>
                </c:pt>
                <c:pt idx="1">
                  <c:v>2021.0482435597191</c:v>
                </c:pt>
                <c:pt idx="2">
                  <c:v>2022.0573770491803</c:v>
                </c:pt>
                <c:pt idx="3">
                  <c:v>2023.1257611241219</c:v>
                </c:pt>
                <c:pt idx="4">
                  <c:v>2023.9777517564403</c:v>
                </c:pt>
                <c:pt idx="5">
                  <c:v>2024.9744730679158</c:v>
                </c:pt>
                <c:pt idx="6">
                  <c:v>2029.9601873536301</c:v>
                </c:pt>
                <c:pt idx="7">
                  <c:v>2035.0222482435597</c:v>
                </c:pt>
                <c:pt idx="8">
                  <c:v>2039.9440281030445</c:v>
                </c:pt>
                <c:pt idx="9">
                  <c:v>2045.0110070257613</c:v>
                </c:pt>
                <c:pt idx="10">
                  <c:v>2047.9374707259954</c:v>
                </c:pt>
              </c:numCache>
            </c:numRef>
          </c:xVal>
          <c:yVal>
            <c:numRef>
              <c:f>Akacias!$B$4:$B$20</c:f>
              <c:numCache>
                <c:formatCode>General</c:formatCode>
                <c:ptCount val="17"/>
                <c:pt idx="0">
                  <c:v>9590.163934426233</c:v>
                </c:pt>
                <c:pt idx="1">
                  <c:v>16885.245901639348</c:v>
                </c:pt>
                <c:pt idx="2">
                  <c:v>20081.967213114756</c:v>
                </c:pt>
                <c:pt idx="3">
                  <c:v>19016.393442622953</c:v>
                </c:pt>
                <c:pt idx="4">
                  <c:v>17213.114754098362</c:v>
                </c:pt>
                <c:pt idx="5">
                  <c:v>16065.573770491805</c:v>
                </c:pt>
                <c:pt idx="6">
                  <c:v>11065.573770491806</c:v>
                </c:pt>
                <c:pt idx="7">
                  <c:v>7786.8852459016416</c:v>
                </c:pt>
                <c:pt idx="8">
                  <c:v>5409.8360655737706</c:v>
                </c:pt>
                <c:pt idx="9">
                  <c:v>3852.4590163934445</c:v>
                </c:pt>
                <c:pt idx="10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4-4C78-8730-4DCB9C0940C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Akacias!$F$26:$F$38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Akacias!$G$26:$G$38</c:f>
              <c:numCache>
                <c:formatCode>0</c:formatCode>
                <c:ptCount val="13"/>
                <c:pt idx="0">
                  <c:v>15609.574506649165</c:v>
                </c:pt>
                <c:pt idx="1">
                  <c:v>14210.290029251133</c:v>
                </c:pt>
                <c:pt idx="2">
                  <c:v>13277.433710985701</c:v>
                </c:pt>
                <c:pt idx="3">
                  <c:v>12344.577392720385</c:v>
                </c:pt>
                <c:pt idx="4">
                  <c:v>10945.292915322352</c:v>
                </c:pt>
                <c:pt idx="5">
                  <c:v>9546.0084379243199</c:v>
                </c:pt>
                <c:pt idx="6">
                  <c:v>8613.1521196590038</c:v>
                </c:pt>
                <c:pt idx="7">
                  <c:v>7680.2958013936877</c:v>
                </c:pt>
                <c:pt idx="8">
                  <c:v>6281.0113239956554</c:v>
                </c:pt>
                <c:pt idx="9">
                  <c:v>4881.7268465976231</c:v>
                </c:pt>
                <c:pt idx="10">
                  <c:v>3948.870528332307</c:v>
                </c:pt>
                <c:pt idx="11">
                  <c:v>3016.0142100669909</c:v>
                </c:pt>
                <c:pt idx="12">
                  <c:v>1616.7297326689586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4-4C78-8730-4DCB9C0940C5}"/>
            </c:ext>
          </c:extLst>
        </c:ser>
        <c:ser>
          <c:idx val="3"/>
          <c:order val="3"/>
          <c:tx>
            <c:strRef>
              <c:f>Akacias!$I$21:$J$21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Akacias!$I$26:$I$38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Akacias!$J$26:$J$38</c:f>
              <c:numCache>
                <c:formatCode>General</c:formatCode>
                <c:ptCount val="13"/>
                <c:pt idx="0">
                  <c:v>17377.016543029109</c:v>
                </c:pt>
                <c:pt idx="1">
                  <c:v>15757.048308720579</c:v>
                </c:pt>
                <c:pt idx="2">
                  <c:v>14677.069485848304</c:v>
                </c:pt>
                <c:pt idx="3">
                  <c:v>13597.090662975796</c:v>
                </c:pt>
                <c:pt idx="4">
                  <c:v>11977.122428667499</c:v>
                </c:pt>
                <c:pt idx="5">
                  <c:v>10357.154194358969</c:v>
                </c:pt>
                <c:pt idx="6">
                  <c:v>9277.1753714864608</c:v>
                </c:pt>
                <c:pt idx="7">
                  <c:v>8197.1965486141853</c:v>
                </c:pt>
                <c:pt idx="8">
                  <c:v>6577.2283143056557</c:v>
                </c:pt>
                <c:pt idx="9">
                  <c:v>4957.260079997126</c:v>
                </c:pt>
                <c:pt idx="10">
                  <c:v>3877.2812571248505</c:v>
                </c:pt>
                <c:pt idx="11">
                  <c:v>2797.302434252575</c:v>
                </c:pt>
                <c:pt idx="12">
                  <c:v>1177.3341999440454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44-4C78-8730-4DCB9C09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Akacias!$G$6:$G$18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Akacias!$H$6:$H$18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9590.163934426233</c:v>
                      </c:pt>
                      <c:pt idx="1">
                        <c:v>19016.393442622953</c:v>
                      </c:pt>
                      <c:pt idx="2">
                        <c:v>16065.573770491805</c:v>
                      </c:pt>
                      <c:pt idx="4">
                        <c:v>11065.573770491806</c:v>
                      </c:pt>
                      <c:pt idx="6" formatCode="General">
                        <c:v>7786.8852459016416</c:v>
                      </c:pt>
                      <c:pt idx="8" formatCode="General">
                        <c:v>5409.8360655737706</c:v>
                      </c:pt>
                      <c:pt idx="10" formatCode="General">
                        <c:v>3852.4590163934445</c:v>
                      </c:pt>
                      <c:pt idx="11" formatCode="General">
                        <c:v>3114.7540983606559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344-4C78-8730-4DCB9C0940C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Akacias!$G$1</c:f>
          <c:strCache>
            <c:ptCount val="1"/>
            <c:pt idx="0">
              <c:v>AKACIAS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Akacias!$G$6:$G$18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Akacias!$H$6:$H$18</c:f>
              <c:numCache>
                <c:formatCode>0</c:formatCode>
                <c:ptCount val="13"/>
                <c:pt idx="0">
                  <c:v>9590.163934426233</c:v>
                </c:pt>
                <c:pt idx="1">
                  <c:v>19016.393442622953</c:v>
                </c:pt>
                <c:pt idx="2">
                  <c:v>16065.573770491805</c:v>
                </c:pt>
                <c:pt idx="4">
                  <c:v>11065.573770491806</c:v>
                </c:pt>
                <c:pt idx="6" formatCode="General">
                  <c:v>7786.8852459016416</c:v>
                </c:pt>
                <c:pt idx="8" formatCode="General">
                  <c:v>5409.8360655737706</c:v>
                </c:pt>
                <c:pt idx="10" formatCode="General">
                  <c:v>3852.4590163934445</c:v>
                </c:pt>
                <c:pt idx="11" formatCode="General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B-4E37-84C7-D224984584F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Akacias!$F$26:$F$38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Akacias!$G$26:$G$38</c:f>
              <c:numCache>
                <c:formatCode>0</c:formatCode>
                <c:ptCount val="13"/>
                <c:pt idx="0">
                  <c:v>15609.574506649165</c:v>
                </c:pt>
                <c:pt idx="1">
                  <c:v>14210.290029251133</c:v>
                </c:pt>
                <c:pt idx="2">
                  <c:v>13277.433710985701</c:v>
                </c:pt>
                <c:pt idx="3">
                  <c:v>12344.577392720385</c:v>
                </c:pt>
                <c:pt idx="4">
                  <c:v>10945.292915322352</c:v>
                </c:pt>
                <c:pt idx="5">
                  <c:v>9546.0084379243199</c:v>
                </c:pt>
                <c:pt idx="6">
                  <c:v>8613.1521196590038</c:v>
                </c:pt>
                <c:pt idx="7">
                  <c:v>7680.2958013936877</c:v>
                </c:pt>
                <c:pt idx="8">
                  <c:v>6281.0113239956554</c:v>
                </c:pt>
                <c:pt idx="9">
                  <c:v>4881.7268465976231</c:v>
                </c:pt>
                <c:pt idx="10">
                  <c:v>3948.870528332307</c:v>
                </c:pt>
                <c:pt idx="11">
                  <c:v>3016.0142100669909</c:v>
                </c:pt>
                <c:pt idx="12">
                  <c:v>1616.7297326689586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B-4E37-84C7-D2249845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Akacias!$A$4:$A$20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2020.027400468384</c:v>
                      </c:pt>
                      <c:pt idx="1">
                        <c:v>2021.0482435597191</c:v>
                      </c:pt>
                      <c:pt idx="2">
                        <c:v>2022.0573770491803</c:v>
                      </c:pt>
                      <c:pt idx="3">
                        <c:v>2023.1257611241219</c:v>
                      </c:pt>
                      <c:pt idx="4">
                        <c:v>2023.9777517564403</c:v>
                      </c:pt>
                      <c:pt idx="5">
                        <c:v>2024.9744730679158</c:v>
                      </c:pt>
                      <c:pt idx="6">
                        <c:v>2029.9601873536301</c:v>
                      </c:pt>
                      <c:pt idx="7">
                        <c:v>2035.0222482435597</c:v>
                      </c:pt>
                      <c:pt idx="8">
                        <c:v>2039.9440281030445</c:v>
                      </c:pt>
                      <c:pt idx="9">
                        <c:v>2045.0110070257613</c:v>
                      </c:pt>
                      <c:pt idx="10">
                        <c:v>2047.9374707259954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Akacias!$B$4:$B$20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9590.163934426233</c:v>
                      </c:pt>
                      <c:pt idx="1">
                        <c:v>16885.245901639348</c:v>
                      </c:pt>
                      <c:pt idx="2">
                        <c:v>20081.967213114756</c:v>
                      </c:pt>
                      <c:pt idx="3">
                        <c:v>19016.393442622953</c:v>
                      </c:pt>
                      <c:pt idx="4">
                        <c:v>17213.114754098362</c:v>
                      </c:pt>
                      <c:pt idx="5">
                        <c:v>16065.573770491805</c:v>
                      </c:pt>
                      <c:pt idx="6">
                        <c:v>11065.573770491806</c:v>
                      </c:pt>
                      <c:pt idx="7">
                        <c:v>7786.8852459016416</c:v>
                      </c:pt>
                      <c:pt idx="8">
                        <c:v>5409.8360655737706</c:v>
                      </c:pt>
                      <c:pt idx="9">
                        <c:v>3852.4590163934445</c:v>
                      </c:pt>
                      <c:pt idx="10">
                        <c:v>3114.7540983606559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13B-4E37-84C7-D224984584F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Akacias!$I$21:$J$21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Akacias!$I$26:$I$38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Akacias!$J$26:$J$38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17377.016543029109</c:v>
                      </c:pt>
                      <c:pt idx="1">
                        <c:v>15757.048308720579</c:v>
                      </c:pt>
                      <c:pt idx="2">
                        <c:v>14677.069485848304</c:v>
                      </c:pt>
                      <c:pt idx="3">
                        <c:v>13597.090662975796</c:v>
                      </c:pt>
                      <c:pt idx="4">
                        <c:v>11977.122428667499</c:v>
                      </c:pt>
                      <c:pt idx="5">
                        <c:v>10357.154194358969</c:v>
                      </c:pt>
                      <c:pt idx="6">
                        <c:v>9277.1753714864608</c:v>
                      </c:pt>
                      <c:pt idx="7">
                        <c:v>8197.1965486141853</c:v>
                      </c:pt>
                      <c:pt idx="8">
                        <c:v>6577.2283143056557</c:v>
                      </c:pt>
                      <c:pt idx="9">
                        <c:v>4957.260079997126</c:v>
                      </c:pt>
                      <c:pt idx="10">
                        <c:v>3877.2812571248505</c:v>
                      </c:pt>
                      <c:pt idx="11">
                        <c:v>2797.302434252575</c:v>
                      </c:pt>
                      <c:pt idx="12">
                        <c:v>1177.3341999440454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3B-4E37-84C7-D224984584F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Akacias!$G$1</c:f>
          <c:strCache>
            <c:ptCount val="1"/>
            <c:pt idx="0">
              <c:v>AKACIAS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Akacias!$G$6:$G$18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Akacias!$H$6:$H$18</c:f>
              <c:numCache>
                <c:formatCode>0</c:formatCode>
                <c:ptCount val="13"/>
                <c:pt idx="0">
                  <c:v>9590.163934426233</c:v>
                </c:pt>
                <c:pt idx="1">
                  <c:v>19016.393442622953</c:v>
                </c:pt>
                <c:pt idx="2">
                  <c:v>16065.573770491805</c:v>
                </c:pt>
                <c:pt idx="4">
                  <c:v>11065.573770491806</c:v>
                </c:pt>
                <c:pt idx="6" formatCode="General">
                  <c:v>7786.8852459016416</c:v>
                </c:pt>
                <c:pt idx="8" formatCode="General">
                  <c:v>5409.8360655737706</c:v>
                </c:pt>
                <c:pt idx="10" formatCode="General">
                  <c:v>3852.4590163934445</c:v>
                </c:pt>
                <c:pt idx="11" formatCode="General">
                  <c:v>3114.7540983606559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6DF-41C3-B1D5-D2F69313BC48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Akacias!$A$4:$A$20</c:f>
              <c:numCache>
                <c:formatCode>General</c:formatCode>
                <c:ptCount val="17"/>
                <c:pt idx="0">
                  <c:v>2020.027400468384</c:v>
                </c:pt>
                <c:pt idx="1">
                  <c:v>2021.0482435597191</c:v>
                </c:pt>
                <c:pt idx="2">
                  <c:v>2022.0573770491803</c:v>
                </c:pt>
                <c:pt idx="3">
                  <c:v>2023.1257611241219</c:v>
                </c:pt>
                <c:pt idx="4">
                  <c:v>2023.9777517564403</c:v>
                </c:pt>
                <c:pt idx="5">
                  <c:v>2024.9744730679158</c:v>
                </c:pt>
                <c:pt idx="6">
                  <c:v>2029.9601873536301</c:v>
                </c:pt>
                <c:pt idx="7">
                  <c:v>2035.0222482435597</c:v>
                </c:pt>
                <c:pt idx="8">
                  <c:v>2039.9440281030445</c:v>
                </c:pt>
                <c:pt idx="9">
                  <c:v>2045.0110070257613</c:v>
                </c:pt>
                <c:pt idx="10">
                  <c:v>2047.9374707259954</c:v>
                </c:pt>
              </c:numCache>
            </c:numRef>
          </c:xVal>
          <c:yVal>
            <c:numRef>
              <c:f>Akacias!$B$4:$B$20</c:f>
              <c:numCache>
                <c:formatCode>General</c:formatCode>
                <c:ptCount val="17"/>
                <c:pt idx="0">
                  <c:v>9590.163934426233</c:v>
                </c:pt>
                <c:pt idx="1">
                  <c:v>16885.245901639348</c:v>
                </c:pt>
                <c:pt idx="2">
                  <c:v>20081.967213114756</c:v>
                </c:pt>
                <c:pt idx="3">
                  <c:v>19016.393442622953</c:v>
                </c:pt>
                <c:pt idx="4">
                  <c:v>17213.114754098362</c:v>
                </c:pt>
                <c:pt idx="5">
                  <c:v>16065.573770491805</c:v>
                </c:pt>
                <c:pt idx="6">
                  <c:v>11065.573770491806</c:v>
                </c:pt>
                <c:pt idx="7">
                  <c:v>7786.8852459016416</c:v>
                </c:pt>
                <c:pt idx="8">
                  <c:v>5409.8360655737706</c:v>
                </c:pt>
                <c:pt idx="9">
                  <c:v>3852.4590163934445</c:v>
                </c:pt>
                <c:pt idx="10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F-41C3-B1D5-D2F69313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Akacias!$F$26:$F$38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Akacias!$G$26:$G$38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15609.574506649165</c:v>
                      </c:pt>
                      <c:pt idx="1">
                        <c:v>14210.290029251133</c:v>
                      </c:pt>
                      <c:pt idx="2">
                        <c:v>13277.433710985701</c:v>
                      </c:pt>
                      <c:pt idx="3">
                        <c:v>12344.577392720385</c:v>
                      </c:pt>
                      <c:pt idx="4">
                        <c:v>10945.292915322352</c:v>
                      </c:pt>
                      <c:pt idx="5">
                        <c:v>9546.0084379243199</c:v>
                      </c:pt>
                      <c:pt idx="6">
                        <c:v>8613.1521196590038</c:v>
                      </c:pt>
                      <c:pt idx="7">
                        <c:v>7680.2958013936877</c:v>
                      </c:pt>
                      <c:pt idx="8">
                        <c:v>6281.0113239956554</c:v>
                      </c:pt>
                      <c:pt idx="9">
                        <c:v>4881.7268465976231</c:v>
                      </c:pt>
                      <c:pt idx="10">
                        <c:v>3948.870528332307</c:v>
                      </c:pt>
                      <c:pt idx="11">
                        <c:v>3016.0142100669909</c:v>
                      </c:pt>
                      <c:pt idx="12">
                        <c:v>1616.7297326689586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6DF-41C3-B1D5-D2F69313BC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Akacias!$I$21:$J$21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Akacias!$I$26:$I$38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Akacias!$J$26:$J$38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17377.016543029109</c:v>
                      </c:pt>
                      <c:pt idx="1">
                        <c:v>15757.048308720579</c:v>
                      </c:pt>
                      <c:pt idx="2">
                        <c:v>14677.069485848304</c:v>
                      </c:pt>
                      <c:pt idx="3">
                        <c:v>13597.090662975796</c:v>
                      </c:pt>
                      <c:pt idx="4">
                        <c:v>11977.122428667499</c:v>
                      </c:pt>
                      <c:pt idx="5">
                        <c:v>10357.154194358969</c:v>
                      </c:pt>
                      <c:pt idx="6">
                        <c:v>9277.1753714864608</c:v>
                      </c:pt>
                      <c:pt idx="7">
                        <c:v>8197.1965486141853</c:v>
                      </c:pt>
                      <c:pt idx="8">
                        <c:v>6577.2283143056557</c:v>
                      </c:pt>
                      <c:pt idx="9">
                        <c:v>4957.260079997126</c:v>
                      </c:pt>
                      <c:pt idx="10">
                        <c:v>3877.2812571248505</c:v>
                      </c:pt>
                      <c:pt idx="11">
                        <c:v>2797.302434252575</c:v>
                      </c:pt>
                      <c:pt idx="12">
                        <c:v>1177.3341999440454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DF-41C3-B1D5-D2F69313BC4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FF2-9B88-92D23FFE8FB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A!$G$26:$G$38</c:f>
              <c:numCache>
                <c:formatCode>0</c:formatCode>
                <c:ptCount val="13"/>
                <c:pt idx="0">
                  <c:v>2574.8254707002779</c:v>
                </c:pt>
                <c:pt idx="1">
                  <c:v>1739.6234398138477</c:v>
                </c:pt>
                <c:pt idx="2">
                  <c:v>1182.822085889522</c:v>
                </c:pt>
                <c:pt idx="3">
                  <c:v>626.02073196531273</c:v>
                </c:pt>
                <c:pt idx="4">
                  <c:v>-209.18129892111756</c:v>
                </c:pt>
                <c:pt idx="5">
                  <c:v>-1044.3833298074314</c:v>
                </c:pt>
                <c:pt idx="6">
                  <c:v>-1601.1846837317571</c:v>
                </c:pt>
                <c:pt idx="7">
                  <c:v>-2157.9860376559664</c:v>
                </c:pt>
                <c:pt idx="8">
                  <c:v>-2993.1880685423966</c:v>
                </c:pt>
                <c:pt idx="9">
                  <c:v>-3828.3900994288269</c:v>
                </c:pt>
                <c:pt idx="10">
                  <c:v>-4385.1914533530362</c:v>
                </c:pt>
                <c:pt idx="11">
                  <c:v>-4941.9928072773619</c:v>
                </c:pt>
                <c:pt idx="12">
                  <c:v>-5777.1948381636757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0-4FF2-9B88-92D23FFE8FB0}"/>
            </c:ext>
          </c:extLst>
        </c:ser>
        <c:ser>
          <c:idx val="3"/>
          <c:order val="3"/>
          <c:tx>
            <c:strRef>
              <c:f>A!$I$21:$J$21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A!$J$26:$J$38</c:f>
              <c:numCache>
                <c:formatCode>General</c:formatCode>
                <c:ptCount val="13"/>
                <c:pt idx="0">
                  <c:v>2538.2108473427361</c:v>
                </c:pt>
                <c:pt idx="1">
                  <c:v>1689.9031688096002</c:v>
                </c:pt>
                <c:pt idx="2">
                  <c:v>1124.3647164542926</c:v>
                </c:pt>
                <c:pt idx="3">
                  <c:v>558.82626409886871</c:v>
                </c:pt>
                <c:pt idx="4">
                  <c:v>-289.48141443426721</c:v>
                </c:pt>
                <c:pt idx="5">
                  <c:v>-1137.7890929674031</c:v>
                </c:pt>
                <c:pt idx="6">
                  <c:v>-1703.3275453228271</c:v>
                </c:pt>
                <c:pt idx="7">
                  <c:v>-2268.865997678251</c:v>
                </c:pt>
                <c:pt idx="8">
                  <c:v>-3117.1736762112705</c:v>
                </c:pt>
                <c:pt idx="9">
                  <c:v>-3965.4813547444064</c:v>
                </c:pt>
                <c:pt idx="10">
                  <c:v>-4531.0198070998304</c:v>
                </c:pt>
                <c:pt idx="11">
                  <c:v>-5096.5582594552543</c:v>
                </c:pt>
                <c:pt idx="12">
                  <c:v>-5944.8659379883902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0-4FF2-9B88-92D23FFE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2895.7055214723941</c:v>
                      </c:pt>
                      <c:pt idx="1">
                        <c:v>1791.4110429447855</c:v>
                      </c:pt>
                      <c:pt idx="2">
                        <c:v>638.03680981595244</c:v>
                      </c:pt>
                      <c:pt idx="3">
                        <c:v>343.55828220858984</c:v>
                      </c:pt>
                      <c:pt idx="4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570-4FF2-9B88-92D23FFE8FB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1791.4110429447855</c:v>
                </c:pt>
                <c:pt idx="2">
                  <c:v>638.03680981595244</c:v>
                </c:pt>
                <c:pt idx="3">
                  <c:v>343.55828220858984</c:v>
                </c:pt>
                <c:pt idx="4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3-433E-A2E3-6484FDFFDC2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A!$G$26:$G$38</c:f>
              <c:numCache>
                <c:formatCode>0</c:formatCode>
                <c:ptCount val="13"/>
                <c:pt idx="0">
                  <c:v>2574.8254707002779</c:v>
                </c:pt>
                <c:pt idx="1">
                  <c:v>1739.6234398138477</c:v>
                </c:pt>
                <c:pt idx="2">
                  <c:v>1182.822085889522</c:v>
                </c:pt>
                <c:pt idx="3">
                  <c:v>626.02073196531273</c:v>
                </c:pt>
                <c:pt idx="4">
                  <c:v>-209.18129892111756</c:v>
                </c:pt>
                <c:pt idx="5">
                  <c:v>-1044.3833298074314</c:v>
                </c:pt>
                <c:pt idx="6">
                  <c:v>-1601.1846837317571</c:v>
                </c:pt>
                <c:pt idx="7">
                  <c:v>-2157.9860376559664</c:v>
                </c:pt>
                <c:pt idx="8">
                  <c:v>-2993.1880685423966</c:v>
                </c:pt>
                <c:pt idx="9">
                  <c:v>-3828.3900994288269</c:v>
                </c:pt>
                <c:pt idx="10">
                  <c:v>-4385.1914533530362</c:v>
                </c:pt>
                <c:pt idx="11">
                  <c:v>-4941.9928072773619</c:v>
                </c:pt>
                <c:pt idx="12">
                  <c:v>-5777.1948381636757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3-433E-A2E3-6484FDFF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2020.0840142524178</c:v>
                      </c:pt>
                      <c:pt idx="1">
                        <c:v>2021.9933560157526</c:v>
                      </c:pt>
                      <c:pt idx="2">
                        <c:v>2023.9945883676694</c:v>
                      </c:pt>
                      <c:pt idx="3">
                        <c:v>2025.9545637206311</c:v>
                      </c:pt>
                      <c:pt idx="4">
                        <c:v>2028.0037506362687</c:v>
                      </c:pt>
                      <c:pt idx="5">
                        <c:v>2029.0070458381333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2895.7055214723941</c:v>
                      </c:pt>
                      <c:pt idx="1">
                        <c:v>1791.4110429447855</c:v>
                      </c:pt>
                      <c:pt idx="2">
                        <c:v>1104.2944785276086</c:v>
                      </c:pt>
                      <c:pt idx="3">
                        <c:v>638.03680981595244</c:v>
                      </c:pt>
                      <c:pt idx="4">
                        <c:v>343.55828220858984</c:v>
                      </c:pt>
                      <c:pt idx="5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BE3-433E-A2E3-6484FDFFDC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E3-433E-A2E3-6484FDFFDC2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  <c:extLst xmlns:c15="http://schemas.microsoft.com/office/drawing/2012/chart"/>
            </c:numRef>
          </c:xVal>
          <c:yVal>
            <c:numRef>
              <c:f>A!$H$6:$H$18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1791.4110429447855</c:v>
                </c:pt>
                <c:pt idx="2">
                  <c:v>638.03680981595244</c:v>
                </c:pt>
                <c:pt idx="3">
                  <c:v>343.55828220858984</c:v>
                </c:pt>
                <c:pt idx="4">
                  <c:v>245.39877300613625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570-4FF2-9B88-92D23FFE8FB0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FF2-9B88-92D23FFE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2574.8254707002779</c:v>
                      </c:pt>
                      <c:pt idx="1">
                        <c:v>1739.6234398138477</c:v>
                      </c:pt>
                      <c:pt idx="2">
                        <c:v>1182.822085889522</c:v>
                      </c:pt>
                      <c:pt idx="3">
                        <c:v>626.02073196531273</c:v>
                      </c:pt>
                      <c:pt idx="4">
                        <c:v>-209.18129892111756</c:v>
                      </c:pt>
                      <c:pt idx="5">
                        <c:v>-1044.3833298074314</c:v>
                      </c:pt>
                      <c:pt idx="6">
                        <c:v>-1601.1846837317571</c:v>
                      </c:pt>
                      <c:pt idx="7">
                        <c:v>-2157.9860376559664</c:v>
                      </c:pt>
                      <c:pt idx="8">
                        <c:v>-2993.1880685423966</c:v>
                      </c:pt>
                      <c:pt idx="9">
                        <c:v>-3828.3900994288269</c:v>
                      </c:pt>
                      <c:pt idx="10">
                        <c:v>-4385.1914533530362</c:v>
                      </c:pt>
                      <c:pt idx="11">
                        <c:v>-4941.9928072773619</c:v>
                      </c:pt>
                      <c:pt idx="12">
                        <c:v>-5777.1948381636757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570-4FF2-9B88-92D23FFE8F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570-4FF2-9B88-92D23FFE8FB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0E1281-8636-4195-AC62-25C2B98E7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157D5C-BCB8-45A7-B39F-D52C9F0D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901828-D210-4186-A82C-3853316B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D67925-D4C8-4DF1-8A4A-D220E075F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337A7E-BCAA-4ABF-BBAE-8E713C5D3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C9A28-7439-4D93-A11C-B67031E7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E85FB-E4AC-42C6-9B0B-9C50A3187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2DF190-ABB9-479B-953E-9B0195532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CEAA8C-016B-4D6F-A462-A7941314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FB0D1-C084-4929-AF1F-AF23030A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B5EBE6-E6AE-4BAA-BC33-DF0763C37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386451-0722-49F4-AE18-724FEF2F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6C4F8F-DB7B-4251-8718-0AC5498A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D40BD2-3AD4-4308-B4EF-F60A35ABE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CEE6C2-F1BC-4081-BE74-2F8C1DB6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83D90C-218B-477E-93C5-2CF74141C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97245-2601-4182-A0B4-5327B5C9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9242C1-57F4-4902-974E-A8CE0E0AD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0B159-1D8C-40F4-88FC-9E807CB6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9DB18-3D5D-4A7A-9E1E-DCC7B5779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CC10F4-5C1E-48E0-A718-3265BF59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51AFE5-6A64-44D9-8017-BFE6C566F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4391BF-10D6-4751-B42C-444A171E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B952A2-2704-4C6D-94D1-EFF38868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32E51-5508-4523-A166-B87DDBBC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3B6FD6-CAA3-4BA1-BEEB-40C68368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9FEC72-B3B4-42CD-B93E-489299994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FD036-674E-4F74-BD1A-E7FB6C4A0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F19F1-C06C-4653-AFC8-9FCA22A3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51B13C-8B3B-419A-80A1-B818F331D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D6201-C7B8-4859-8785-10DE2B80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FE1844-104C-426A-9AFE-9F40E1007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EDFD83-FA2D-4C3F-8130-43D294D5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6BA82-283C-45DB-9FBA-8948A8F87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513C1E-3601-4D23-A4C4-AF134EFE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623C0C-9E7E-4473-A30F-2E67399E4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8B3496-F7C7-4C8C-BE2B-21D0A00BD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34E838-EBC5-4CAA-9F89-16CAAD6B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D5A516-1115-4AEC-BF02-DB9D2F89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007637-1E2F-4E19-AF48-0C6A83D9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55CD6E-7AB1-42F9-B724-974C3133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886161-362F-46BD-8AEF-308336757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06369B-9687-4B8D-ABC0-6D44CE0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72C17-4E65-489A-8283-E626C6F7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33472E-4989-4338-B358-610BAD8B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3CD752-6A93-4E6E-A4D9-59B27BAA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98E638-0555-420E-8B8D-CC81FD2E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D31171-61DE-4161-B738-A27DA640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42109-BCED-4147-BBA7-7167AC1B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19F97D-6DF4-4E54-B6C6-AF56BE4F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66AED6-49AF-4F2E-B038-A802644EA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53BBE3-6111-4FBD-96C4-9A2D57F3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81AE3B-A321-4856-9529-CA098C90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92EBA3-23A1-446E-8C6C-8F5D82EDB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277CC-8D54-4A41-A487-009CF337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924CBC-68C5-40C3-B4CE-172A0B82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91F6E7-6E2E-4390-9028-98DADA62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6A5BA-8B4D-47A8-AAA3-CB4D6F3E1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21CBAC-5A74-4E5E-9C88-59DD1CD6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ADDEE8-9427-4812-A119-06C6D3BD4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FDFE97-21CC-4BAD-AC7C-CA3DA3827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A08C1-DCBA-471F-B440-A4E901A71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48A844-1026-4C71-A8D9-5FE8585A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3E13D0-6763-4570-9A36-7BAE7D45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59D7B9-3AC7-4A2A-8731-B44DDD456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F8AA85-7765-4F7C-AA21-6A66EB72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3FD17-0426-44EE-A478-B0231C16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D9ADD-8D70-483A-8F3B-6346043A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70B8DC-B7D7-48B9-B62A-1368D6AE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33601-DDBE-4FF8-B0B7-317D56C68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EC1680-6A18-4676-B4A3-00086AE69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208511-E1B5-4958-B277-319320F9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33F35-F2C7-4E33-B945-71FCA50C2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3C664D-30C3-40F6-A9AB-CFA1B4DD2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F40A94-363E-4E01-8434-89580319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0303BB-860B-4A01-B4B1-F31EAA10F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140481-8736-4A5C-9D9E-94B7085FF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C10917-3082-4030-A273-17ECDB68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F5079-3378-4865-8AE2-C1EE14EE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E5420-08A7-40EF-AE5B-143690C1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28526C-D3F6-E427-2FB7-FCA405B7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926E-D784-4387-8027-189DEA84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149EF9-ED28-475F-BF1B-199690C2C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050AE5-768B-480B-BD03-B54234FD5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3AFB3-E404-4C7E-8F57-0129E5557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9D31A8-61B0-4191-81D9-76DB3EC37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92A78C-F18A-4571-AC02-6C841AC9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A4951-EEF3-48E4-BB6D-61CD359EA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702E4D-17A7-4D99-9195-B9150DD0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D94F71-09EC-4746-9838-0CBDD966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E4AC8-7C47-4546-831A-789DD1CB6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11C80-2681-462A-BEB1-330F8E97F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21A7BE-04D8-45E0-909F-5B98D40E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93B2B-58B3-4B31-B0EB-C9C58367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68B6F3-9097-4CDE-85B1-FA9ACCB53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4B4976-998B-4E35-960C-DA897C9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521916-4C6B-4A29-BF57-C998F0C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13BBA1-158F-4DC2-8894-95368A406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607E3F-C440-49EA-AC76-D1530225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D59460EA-794A-47A4-9A86-9CB114049861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31F8C-9780-467B-A77B-55070A345210}" name="Data_Proyecciones_cvs" displayName="Data_Proyecciones_cvs" ref="A1:C260" tableType="queryTable" totalsRowShown="0">
  <autoFilter ref="A1:C260" xr:uid="{77131F8C-9780-467B-A77B-55070A345210}"/>
  <tableColumns count="3">
    <tableColumn id="1" xr3:uid="{2BEDF509-897F-4232-B157-37269EF35F76}" uniqueName="1" name="Source.Name" queryTableFieldId="1" dataDxfId="6"/>
    <tableColumn id="2" xr3:uid="{F210D3D2-8832-44FF-B759-6662CF9F0E6A}" uniqueName="2" name="Column1" queryTableFieldId="2"/>
    <tableColumn id="3" xr3:uid="{A63FC90E-9EE8-4E1B-A808-3AB15A65AA1F}" uniqueName="3" name="Column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8823-A28A-4186-8AD5-A90CBE04F840}">
  <dimension ref="A1:C260"/>
  <sheetViews>
    <sheetView topLeftCell="A234" workbookViewId="0">
      <selection activeCell="A251" sqref="A251:C260"/>
    </sheetView>
  </sheetViews>
  <sheetFormatPr baseColWidth="10" defaultRowHeight="15" x14ac:dyDescent="0.25"/>
  <cols>
    <col min="1" max="1" width="20.28515625" bestFit="1" customWidth="1"/>
    <col min="2" max="3" width="12" bestFit="1" customWidth="1"/>
  </cols>
  <sheetData>
    <row r="1" spans="1:3" x14ac:dyDescent="0.25">
      <c r="A1" t="s">
        <v>50</v>
      </c>
      <c r="B1" t="s">
        <v>40</v>
      </c>
      <c r="C1" t="s">
        <v>41</v>
      </c>
    </row>
    <row r="2" spans="1:3" hidden="1" x14ac:dyDescent="0.25">
      <c r="A2" s="34" t="s">
        <v>51</v>
      </c>
      <c r="B2">
        <v>2018.0231850117098</v>
      </c>
      <c r="C2">
        <v>8114.7540983606559</v>
      </c>
    </row>
    <row r="3" spans="1:3" hidden="1" x14ac:dyDescent="0.25">
      <c r="A3" s="34" t="s">
        <v>51</v>
      </c>
      <c r="B3">
        <v>2018.9135831381734</v>
      </c>
      <c r="C3">
        <v>19754.098360655738</v>
      </c>
    </row>
    <row r="4" spans="1:3" hidden="1" x14ac:dyDescent="0.25">
      <c r="A4" s="34" t="s">
        <v>51</v>
      </c>
      <c r="B4">
        <v>2020.027400468384</v>
      </c>
      <c r="C4">
        <v>9590.163934426233</v>
      </c>
    </row>
    <row r="5" spans="1:3" hidden="1" x14ac:dyDescent="0.25">
      <c r="A5" s="34" t="s">
        <v>51</v>
      </c>
      <c r="B5">
        <v>2021.0482435597191</v>
      </c>
      <c r="C5">
        <v>16885.245901639348</v>
      </c>
    </row>
    <row r="6" spans="1:3" hidden="1" x14ac:dyDescent="0.25">
      <c r="A6" s="34" t="s">
        <v>51</v>
      </c>
      <c r="B6">
        <v>2022.0573770491803</v>
      </c>
      <c r="C6">
        <v>20081.967213114756</v>
      </c>
    </row>
    <row r="7" spans="1:3" hidden="1" x14ac:dyDescent="0.25">
      <c r="A7" s="34" t="s">
        <v>51</v>
      </c>
      <c r="B7">
        <v>2023.1257611241219</v>
      </c>
      <c r="C7">
        <v>19016.393442622953</v>
      </c>
    </row>
    <row r="8" spans="1:3" hidden="1" x14ac:dyDescent="0.25">
      <c r="A8" s="34" t="s">
        <v>51</v>
      </c>
      <c r="B8">
        <v>2023.9777517564403</v>
      </c>
      <c r="C8">
        <v>17213.114754098362</v>
      </c>
    </row>
    <row r="9" spans="1:3" hidden="1" x14ac:dyDescent="0.25">
      <c r="A9" s="34" t="s">
        <v>51</v>
      </c>
      <c r="B9">
        <v>2024.9744730679158</v>
      </c>
      <c r="C9">
        <v>16065.573770491805</v>
      </c>
    </row>
    <row r="10" spans="1:3" hidden="1" x14ac:dyDescent="0.25">
      <c r="A10" s="34" t="s">
        <v>51</v>
      </c>
      <c r="B10">
        <v>2029.9601873536301</v>
      </c>
      <c r="C10">
        <v>11065.573770491806</v>
      </c>
    </row>
    <row r="11" spans="1:3" hidden="1" x14ac:dyDescent="0.25">
      <c r="A11" s="34" t="s">
        <v>51</v>
      </c>
      <c r="B11">
        <v>2035.0222482435597</v>
      </c>
      <c r="C11">
        <v>7786.8852459016416</v>
      </c>
    </row>
    <row r="12" spans="1:3" hidden="1" x14ac:dyDescent="0.25">
      <c r="A12" s="34" t="s">
        <v>51</v>
      </c>
      <c r="B12">
        <v>2039.9440281030445</v>
      </c>
      <c r="C12">
        <v>5409.8360655737706</v>
      </c>
    </row>
    <row r="13" spans="1:3" hidden="1" x14ac:dyDescent="0.25">
      <c r="A13" s="34" t="s">
        <v>51</v>
      </c>
      <c r="B13">
        <v>2045.0110070257613</v>
      </c>
      <c r="C13">
        <v>3852.4590163934445</v>
      </c>
    </row>
    <row r="14" spans="1:3" hidden="1" x14ac:dyDescent="0.25">
      <c r="A14" s="34" t="s">
        <v>51</v>
      </c>
      <c r="B14">
        <v>2047.9374707259954</v>
      </c>
      <c r="C14">
        <v>3114.7540983606559</v>
      </c>
    </row>
    <row r="15" spans="1:3" hidden="1" x14ac:dyDescent="0.25">
      <c r="A15" s="34" t="s">
        <v>52</v>
      </c>
      <c r="B15">
        <v>2020.1336657841298</v>
      </c>
      <c r="C15">
        <v>390.47502763283035</v>
      </c>
    </row>
    <row r="16" spans="1:3" hidden="1" x14ac:dyDescent="0.25">
      <c r="A16" s="34" t="s">
        <v>52</v>
      </c>
      <c r="B16">
        <v>2021.2236845487496</v>
      </c>
      <c r="C16">
        <v>367.51407346477129</v>
      </c>
    </row>
    <row r="17" spans="1:3" hidden="1" x14ac:dyDescent="0.25">
      <c r="A17" s="34" t="s">
        <v>52</v>
      </c>
      <c r="B17">
        <v>2022.1961031282935</v>
      </c>
      <c r="C17">
        <v>373.13574788576716</v>
      </c>
    </row>
    <row r="18" spans="1:3" hidden="1" x14ac:dyDescent="0.25">
      <c r="A18" s="34" t="s">
        <v>52</v>
      </c>
      <c r="B18">
        <v>2023.2246227797343</v>
      </c>
      <c r="C18">
        <v>344.4663650618204</v>
      </c>
    </row>
    <row r="19" spans="1:3" hidden="1" x14ac:dyDescent="0.25">
      <c r="A19" s="34" t="s">
        <v>52</v>
      </c>
      <c r="B19">
        <v>2025.0372079274093</v>
      </c>
      <c r="C19">
        <v>275.72230933347043</v>
      </c>
    </row>
    <row r="20" spans="1:3" hidden="1" x14ac:dyDescent="0.25">
      <c r="A20" s="34" t="s">
        <v>52</v>
      </c>
      <c r="B20">
        <v>2030.0672184664422</v>
      </c>
      <c r="C20">
        <v>198.10040356784828</v>
      </c>
    </row>
    <row r="21" spans="1:3" hidden="1" x14ac:dyDescent="0.25">
      <c r="A21" s="34" t="s">
        <v>52</v>
      </c>
      <c r="B21">
        <v>2035.0368866154281</v>
      </c>
      <c r="C21">
        <v>123.34138755365916</v>
      </c>
    </row>
    <row r="22" spans="1:3" hidden="1" x14ac:dyDescent="0.25">
      <c r="A22" s="34" t="s">
        <v>52</v>
      </c>
      <c r="B22">
        <v>2039.9489113950081</v>
      </c>
      <c r="C22">
        <v>71.445004241318202</v>
      </c>
    </row>
    <row r="23" spans="1:3" hidden="1" x14ac:dyDescent="0.25">
      <c r="A23" s="34" t="s">
        <v>52</v>
      </c>
      <c r="B23">
        <v>2040.9797444927126</v>
      </c>
      <c r="C23">
        <v>59.918258232013045</v>
      </c>
    </row>
    <row r="24" spans="1:3" hidden="1" x14ac:dyDescent="0.25">
      <c r="A24" s="34" t="s">
        <v>53</v>
      </c>
      <c r="B24">
        <v>2018.1285932434967</v>
      </c>
      <c r="C24">
        <v>3779.1411042944801</v>
      </c>
    </row>
    <row r="25" spans="1:3" hidden="1" x14ac:dyDescent="0.25">
      <c r="A25" s="34" t="s">
        <v>53</v>
      </c>
      <c r="B25">
        <v>2019.0461596163634</v>
      </c>
      <c r="C25">
        <v>3828.2208588957074</v>
      </c>
    </row>
    <row r="26" spans="1:3" hidden="1" x14ac:dyDescent="0.25">
      <c r="A26" s="34" t="s">
        <v>53</v>
      </c>
      <c r="B26">
        <v>2020.0840142524178</v>
      </c>
      <c r="C26">
        <v>2895.7055214723941</v>
      </c>
    </row>
    <row r="27" spans="1:3" hidden="1" x14ac:dyDescent="0.25">
      <c r="A27" s="34" t="s">
        <v>53</v>
      </c>
      <c r="B27">
        <v>2021.9933560157526</v>
      </c>
      <c r="C27">
        <v>1791.4110429447855</v>
      </c>
    </row>
    <row r="28" spans="1:3" hidden="1" x14ac:dyDescent="0.25">
      <c r="A28" s="34" t="s">
        <v>53</v>
      </c>
      <c r="B28">
        <v>2023.9945883676694</v>
      </c>
      <c r="C28">
        <v>1104.2944785276086</v>
      </c>
    </row>
    <row r="29" spans="1:3" hidden="1" x14ac:dyDescent="0.25">
      <c r="A29" s="34" t="s">
        <v>53</v>
      </c>
      <c r="B29">
        <v>2025.9545637206311</v>
      </c>
      <c r="C29">
        <v>638.03680981595244</v>
      </c>
    </row>
    <row r="30" spans="1:3" hidden="1" x14ac:dyDescent="0.25">
      <c r="A30" s="34" t="s">
        <v>53</v>
      </c>
      <c r="B30">
        <v>2028.0037506362687</v>
      </c>
      <c r="C30">
        <v>343.55828220858984</v>
      </c>
    </row>
    <row r="31" spans="1:3" hidden="1" x14ac:dyDescent="0.25">
      <c r="A31" s="34" t="s">
        <v>53</v>
      </c>
      <c r="B31">
        <v>2029.0070458381333</v>
      </c>
      <c r="C31">
        <v>245.39877300613625</v>
      </c>
    </row>
    <row r="32" spans="1:3" hidden="1" x14ac:dyDescent="0.25">
      <c r="A32" s="34" t="s">
        <v>54</v>
      </c>
      <c r="B32">
        <v>2018.0334519639089</v>
      </c>
      <c r="C32">
        <v>4894.8028657182431</v>
      </c>
    </row>
    <row r="33" spans="1:3" hidden="1" x14ac:dyDescent="0.25">
      <c r="A33" s="34" t="s">
        <v>54</v>
      </c>
      <c r="B33">
        <v>2020.0212419970821</v>
      </c>
      <c r="C33">
        <v>2688.1998197310859</v>
      </c>
    </row>
    <row r="34" spans="1:3" hidden="1" x14ac:dyDescent="0.25">
      <c r="A34" s="34" t="s">
        <v>54</v>
      </c>
      <c r="B34">
        <v>2021.8793127479858</v>
      </c>
      <c r="C34">
        <v>4033.9723277920784</v>
      </c>
    </row>
    <row r="35" spans="1:3" hidden="1" x14ac:dyDescent="0.25">
      <c r="A35" s="34" t="s">
        <v>54</v>
      </c>
      <c r="B35">
        <v>2023.9721047789847</v>
      </c>
      <c r="C35">
        <v>3524.9449436427349</v>
      </c>
    </row>
    <row r="36" spans="1:3" hidden="1" x14ac:dyDescent="0.25">
      <c r="A36" s="34" t="s">
        <v>54</v>
      </c>
      <c r="B36">
        <v>2026.0089576925577</v>
      </c>
      <c r="C36">
        <v>2897.3861007089963</v>
      </c>
    </row>
    <row r="37" spans="1:3" hidden="1" x14ac:dyDescent="0.25">
      <c r="A37" s="34" t="s">
        <v>54</v>
      </c>
      <c r="B37">
        <v>2027.9315163961082</v>
      </c>
      <c r="C37">
        <v>2545.9174665712671</v>
      </c>
    </row>
    <row r="38" spans="1:3" hidden="1" x14ac:dyDescent="0.25">
      <c r="A38" s="34" t="s">
        <v>54</v>
      </c>
      <c r="B38">
        <v>2029.9665108672421</v>
      </c>
      <c r="C38">
        <v>2313.091797764293</v>
      </c>
    </row>
    <row r="39" spans="1:3" hidden="1" x14ac:dyDescent="0.25">
      <c r="A39" s="34" t="s">
        <v>54</v>
      </c>
      <c r="B39">
        <v>2031.9455662209502</v>
      </c>
      <c r="C39">
        <v>1961.7346701729293</v>
      </c>
    </row>
    <row r="40" spans="1:3" hidden="1" x14ac:dyDescent="0.25">
      <c r="A40" s="34" t="s">
        <v>54</v>
      </c>
      <c r="B40">
        <v>2033.8681249245008</v>
      </c>
      <c r="C40">
        <v>1610.2660360352002</v>
      </c>
    </row>
    <row r="41" spans="1:3" hidden="1" x14ac:dyDescent="0.25">
      <c r="A41" s="34" t="s">
        <v>54</v>
      </c>
      <c r="B41">
        <v>2035.9601735785238</v>
      </c>
      <c r="C41">
        <v>1259.1319215365602</v>
      </c>
    </row>
    <row r="42" spans="1:3" hidden="1" x14ac:dyDescent="0.25">
      <c r="A42" s="34" t="s">
        <v>54</v>
      </c>
      <c r="B42">
        <v>2037.9951680496574</v>
      </c>
      <c r="C42">
        <v>1026.306252729586</v>
      </c>
    </row>
    <row r="43" spans="1:3" hidden="1" x14ac:dyDescent="0.25">
      <c r="A43" s="34" t="s">
        <v>54</v>
      </c>
      <c r="B43">
        <v>2039.0124794409805</v>
      </c>
      <c r="C43">
        <v>949.36673573877852</v>
      </c>
    </row>
    <row r="44" spans="1:3" hidden="1" x14ac:dyDescent="0.25">
      <c r="A44" s="34" t="s">
        <v>55</v>
      </c>
      <c r="B44">
        <v>2020.0500256207608</v>
      </c>
      <c r="C44">
        <v>1648.5786991601608</v>
      </c>
    </row>
    <row r="45" spans="1:3" hidden="1" x14ac:dyDescent="0.25">
      <c r="A45" s="34" t="s">
        <v>55</v>
      </c>
      <c r="B45">
        <v>2022.0163972868049</v>
      </c>
      <c r="C45">
        <v>2065.3937346384009</v>
      </c>
    </row>
    <row r="46" spans="1:3" hidden="1" x14ac:dyDescent="0.25">
      <c r="A46" s="34" t="s">
        <v>55</v>
      </c>
      <c r="B46">
        <v>2025.0247088352542</v>
      </c>
      <c r="C46">
        <v>1591.6354730287221</v>
      </c>
    </row>
    <row r="47" spans="1:3" hidden="1" x14ac:dyDescent="0.25">
      <c r="A47" s="34" t="s">
        <v>55</v>
      </c>
      <c r="B47">
        <v>2030.0856341355382</v>
      </c>
      <c r="C47">
        <v>1118.8933568407438</v>
      </c>
    </row>
    <row r="48" spans="1:3" hidden="1" x14ac:dyDescent="0.25">
      <c r="A48" s="34" t="s">
        <v>55</v>
      </c>
      <c r="B48">
        <v>2034.9868422195395</v>
      </c>
      <c r="C48">
        <v>750.03256876351679</v>
      </c>
    </row>
    <row r="49" spans="1:3" hidden="1" x14ac:dyDescent="0.25">
      <c r="A49" s="34" t="s">
        <v>55</v>
      </c>
      <c r="B49">
        <v>2039.9659547858714</v>
      </c>
      <c r="C49">
        <v>440.61628785575977</v>
      </c>
    </row>
    <row r="50" spans="1:3" hidden="1" x14ac:dyDescent="0.25">
      <c r="A50" s="34" t="s">
        <v>55</v>
      </c>
      <c r="B50">
        <v>2045.0214085338846</v>
      </c>
      <c r="C50">
        <v>279.75265109735119</v>
      </c>
    </row>
    <row r="51" spans="1:3" hidden="1" x14ac:dyDescent="0.25">
      <c r="A51" s="34" t="s">
        <v>55</v>
      </c>
      <c r="B51">
        <v>2050.0760806315734</v>
      </c>
      <c r="C51">
        <v>163.4430828288796</v>
      </c>
    </row>
    <row r="52" spans="1:3" hidden="1" x14ac:dyDescent="0.25">
      <c r="A52" s="34" t="s">
        <v>55</v>
      </c>
      <c r="B52">
        <v>2051.9715826682068</v>
      </c>
      <c r="C52">
        <v>119.82699472820332</v>
      </c>
    </row>
    <row r="53" spans="1:3" hidden="1" x14ac:dyDescent="0.25">
      <c r="A53" s="34" t="s">
        <v>56</v>
      </c>
      <c r="B53">
        <v>2020.0298459262654</v>
      </c>
      <c r="C53">
        <v>10465.971477086872</v>
      </c>
    </row>
    <row r="54" spans="1:3" hidden="1" x14ac:dyDescent="0.25">
      <c r="A54" s="34" t="s">
        <v>56</v>
      </c>
      <c r="B54">
        <v>2025.0936526621733</v>
      </c>
      <c r="C54">
        <v>6174.2002020980708</v>
      </c>
    </row>
    <row r="55" spans="1:3" hidden="1" x14ac:dyDescent="0.25">
      <c r="A55" s="34" t="s">
        <v>56</v>
      </c>
      <c r="B55">
        <v>2030.0460450241162</v>
      </c>
      <c r="C55">
        <v>2813.1217901305317</v>
      </c>
    </row>
    <row r="56" spans="1:3" hidden="1" x14ac:dyDescent="0.25">
      <c r="A56" s="34" t="s">
        <v>56</v>
      </c>
      <c r="B56">
        <v>2034.9476524329898</v>
      </c>
      <c r="C56">
        <v>1643.4531684602007</v>
      </c>
    </row>
    <row r="57" spans="1:3" hidden="1" x14ac:dyDescent="0.25">
      <c r="A57" s="34" t="s">
        <v>57</v>
      </c>
      <c r="B57">
        <v>2018.0265877437328</v>
      </c>
      <c r="C57">
        <v>309.3941504178274</v>
      </c>
    </row>
    <row r="58" spans="1:3" hidden="1" x14ac:dyDescent="0.25">
      <c r="A58" s="34" t="s">
        <v>57</v>
      </c>
      <c r="B58">
        <v>2020.0256545961004</v>
      </c>
      <c r="C58">
        <v>139.28969359331495</v>
      </c>
    </row>
    <row r="59" spans="1:3" hidden="1" x14ac:dyDescent="0.25">
      <c r="A59" s="34" t="s">
        <v>57</v>
      </c>
      <c r="B59">
        <v>2021.9819916434542</v>
      </c>
      <c r="C59">
        <v>224.70055710306417</v>
      </c>
    </row>
    <row r="60" spans="1:3" hidden="1" x14ac:dyDescent="0.25">
      <c r="A60" s="34" t="s">
        <v>57</v>
      </c>
      <c r="B60">
        <v>2024.0464206128136</v>
      </c>
      <c r="C60">
        <v>193.40529247910888</v>
      </c>
    </row>
    <row r="61" spans="1:3" hidden="1" x14ac:dyDescent="0.25">
      <c r="A61" s="34" t="s">
        <v>57</v>
      </c>
      <c r="B61">
        <v>2025.995877437326</v>
      </c>
      <c r="C61">
        <v>158.94150417827314</v>
      </c>
    </row>
    <row r="62" spans="1:3" hidden="1" x14ac:dyDescent="0.25">
      <c r="A62" s="34" t="s">
        <v>57</v>
      </c>
      <c r="B62">
        <v>2030.1258217270197</v>
      </c>
      <c r="C62">
        <v>115.27855153203359</v>
      </c>
    </row>
    <row r="63" spans="1:3" hidden="1" x14ac:dyDescent="0.25">
      <c r="A63" s="34" t="s">
        <v>57</v>
      </c>
      <c r="B63">
        <v>2034.0270891364903</v>
      </c>
      <c r="C63">
        <v>87.360724233983319</v>
      </c>
    </row>
    <row r="64" spans="1:3" hidden="1" x14ac:dyDescent="0.25">
      <c r="A64" s="34" t="s">
        <v>57</v>
      </c>
      <c r="B64">
        <v>2035.9779944289696</v>
      </c>
      <c r="C64">
        <v>78.133704735376114</v>
      </c>
    </row>
    <row r="65" spans="1:3" hidden="1" x14ac:dyDescent="0.25">
      <c r="A65" s="34" t="s">
        <v>57</v>
      </c>
      <c r="B65">
        <v>2038.0436908077995</v>
      </c>
      <c r="C65">
        <v>68.920612813370553</v>
      </c>
    </row>
    <row r="66" spans="1:3" hidden="1" x14ac:dyDescent="0.25">
      <c r="A66" s="34" t="s">
        <v>57</v>
      </c>
      <c r="B66">
        <v>2039.937381615599</v>
      </c>
      <c r="C66">
        <v>62.841225626741107</v>
      </c>
    </row>
    <row r="67" spans="1:3" hidden="1" x14ac:dyDescent="0.25">
      <c r="A67" s="34" t="s">
        <v>57</v>
      </c>
      <c r="B67">
        <v>2042.0028969359332</v>
      </c>
      <c r="C67">
        <v>50.473537604456965</v>
      </c>
    </row>
    <row r="68" spans="1:3" hidden="1" x14ac:dyDescent="0.25">
      <c r="A68" s="34" t="s">
        <v>58</v>
      </c>
      <c r="B68">
        <v>2020.0135136034721</v>
      </c>
      <c r="C68">
        <v>46080.722145667336</v>
      </c>
    </row>
    <row r="69" spans="1:3" hidden="1" x14ac:dyDescent="0.25">
      <c r="A69" s="34" t="s">
        <v>58</v>
      </c>
      <c r="B69">
        <v>2021.0699046059419</v>
      </c>
      <c r="C69">
        <v>39727.331429446349</v>
      </c>
    </row>
    <row r="70" spans="1:3" hidden="1" x14ac:dyDescent="0.25">
      <c r="A70" s="34" t="s">
        <v>58</v>
      </c>
      <c r="B70">
        <v>2030.0587808466305</v>
      </c>
      <c r="C70">
        <v>32953.221629753898</v>
      </c>
    </row>
    <row r="71" spans="1:3" hidden="1" x14ac:dyDescent="0.25">
      <c r="A71" s="34" t="s">
        <v>58</v>
      </c>
      <c r="B71">
        <v>2039.9092658052575</v>
      </c>
      <c r="C71">
        <v>26312.58362790327</v>
      </c>
    </row>
    <row r="72" spans="1:3" hidden="1" x14ac:dyDescent="0.25">
      <c r="A72" s="34" t="s">
        <v>58</v>
      </c>
      <c r="B72">
        <v>2050.0994547959976</v>
      </c>
      <c r="C72">
        <v>21157.776313249327</v>
      </c>
    </row>
    <row r="73" spans="1:3" hidden="1" x14ac:dyDescent="0.25">
      <c r="A73" s="34" t="s">
        <v>58</v>
      </c>
      <c r="B73">
        <v>2060.2854499097984</v>
      </c>
      <c r="C73">
        <v>17219.193311099138</v>
      </c>
    </row>
    <row r="74" spans="1:3" hidden="1" x14ac:dyDescent="0.25">
      <c r="A74" s="34" t="s">
        <v>58</v>
      </c>
      <c r="B74">
        <v>2070.1252171829128</v>
      </c>
      <c r="C74">
        <v>13686.684107869187</v>
      </c>
    </row>
    <row r="75" spans="1:3" hidden="1" x14ac:dyDescent="0.25">
      <c r="A75" s="34" t="s">
        <v>58</v>
      </c>
      <c r="B75">
        <v>2079.7888416245614</v>
      </c>
      <c r="C75">
        <v>11235.596029796499</v>
      </c>
    </row>
    <row r="76" spans="1:3" hidden="1" x14ac:dyDescent="0.25">
      <c r="A76" s="34" t="s">
        <v>58</v>
      </c>
      <c r="B76">
        <v>2089.4510681072302</v>
      </c>
      <c r="C76">
        <v>9189.9160558917356</v>
      </c>
    </row>
    <row r="77" spans="1:3" hidden="1" x14ac:dyDescent="0.25">
      <c r="A77" s="34" t="s">
        <v>58</v>
      </c>
      <c r="B77">
        <v>2098.5955837810129</v>
      </c>
      <c r="C77">
        <v>7280.3706588381028</v>
      </c>
    </row>
    <row r="78" spans="1:3" hidden="1" x14ac:dyDescent="0.25">
      <c r="A78" s="34" t="s">
        <v>59</v>
      </c>
      <c r="B78">
        <v>2018.9751552795033</v>
      </c>
      <c r="C78">
        <v>70243.902439024416</v>
      </c>
    </row>
    <row r="79" spans="1:3" hidden="1" x14ac:dyDescent="0.25">
      <c r="A79" s="34" t="s">
        <v>59</v>
      </c>
      <c r="B79">
        <v>2020.0310559006211</v>
      </c>
      <c r="C79">
        <v>66124.661246612479</v>
      </c>
    </row>
    <row r="80" spans="1:3" hidden="1" x14ac:dyDescent="0.25">
      <c r="A80" s="34" t="s">
        <v>59</v>
      </c>
      <c r="B80">
        <v>2020.9627329192547</v>
      </c>
      <c r="C80">
        <v>55501.35501355015</v>
      </c>
    </row>
    <row r="81" spans="1:3" hidden="1" x14ac:dyDescent="0.25">
      <c r="A81" s="34" t="s">
        <v>59</v>
      </c>
      <c r="B81">
        <v>2024.9378881987579</v>
      </c>
      <c r="C81">
        <v>37723.577235772369</v>
      </c>
    </row>
    <row r="82" spans="1:3" hidden="1" x14ac:dyDescent="0.25">
      <c r="A82" s="34" t="s">
        <v>59</v>
      </c>
      <c r="B82">
        <v>2029.9068322981368</v>
      </c>
      <c r="C82">
        <v>22764.227642276433</v>
      </c>
    </row>
    <row r="83" spans="1:3" hidden="1" x14ac:dyDescent="0.25">
      <c r="A83" s="34" t="s">
        <v>59</v>
      </c>
      <c r="B83">
        <v>2034.8757763975157</v>
      </c>
      <c r="C83">
        <v>14092.140921409227</v>
      </c>
    </row>
    <row r="84" spans="1:3" hidden="1" x14ac:dyDescent="0.25">
      <c r="A84" s="34" t="s">
        <v>59</v>
      </c>
      <c r="B84">
        <v>2035.9316770186335</v>
      </c>
      <c r="C84">
        <v>12574.525745257459</v>
      </c>
    </row>
    <row r="85" spans="1:3" hidden="1" x14ac:dyDescent="0.25">
      <c r="A85" s="34" t="s">
        <v>60</v>
      </c>
      <c r="B85">
        <v>2019.9616568463634</v>
      </c>
      <c r="C85">
        <v>19904.801688505846</v>
      </c>
    </row>
    <row r="86" spans="1:3" hidden="1" x14ac:dyDescent="0.25">
      <c r="A86" s="34" t="s">
        <v>60</v>
      </c>
      <c r="B86">
        <v>2021.8309735291532</v>
      </c>
      <c r="C86">
        <v>21393.017324773544</v>
      </c>
    </row>
    <row r="87" spans="1:3" hidden="1" x14ac:dyDescent="0.25">
      <c r="A87" s="34" t="s">
        <v>60</v>
      </c>
      <c r="B87">
        <v>2024.7644006683668</v>
      </c>
      <c r="C87">
        <v>17374.901064110454</v>
      </c>
    </row>
    <row r="88" spans="1:3" hidden="1" x14ac:dyDescent="0.25">
      <c r="A88" s="34" t="s">
        <v>60</v>
      </c>
      <c r="B88">
        <v>2029.8418784627561</v>
      </c>
      <c r="C88">
        <v>11787.002022689294</v>
      </c>
    </row>
    <row r="89" spans="1:3" hidden="1" x14ac:dyDescent="0.25">
      <c r="A89" s="34" t="s">
        <v>60</v>
      </c>
      <c r="B89">
        <v>2035.0386069826752</v>
      </c>
      <c r="C89">
        <v>8168.8066133145694</v>
      </c>
    </row>
    <row r="90" spans="1:3" hidden="1" x14ac:dyDescent="0.25">
      <c r="A90" s="34" t="s">
        <v>60</v>
      </c>
      <c r="B90">
        <v>2040.0351772051711</v>
      </c>
      <c r="C90">
        <v>5706.1823938088055</v>
      </c>
    </row>
    <row r="91" spans="1:3" hidden="1" x14ac:dyDescent="0.25">
      <c r="A91" s="34" t="s">
        <v>60</v>
      </c>
      <c r="B91">
        <v>2043.9257760970891</v>
      </c>
      <c r="C91">
        <v>4334.2713921378891</v>
      </c>
    </row>
    <row r="92" spans="1:3" hidden="1" x14ac:dyDescent="0.25">
      <c r="A92" s="34" t="s">
        <v>61</v>
      </c>
      <c r="B92">
        <v>2019.9458329196864</v>
      </c>
      <c r="C92">
        <v>49014.692742976287</v>
      </c>
    </row>
    <row r="93" spans="1:3" hidden="1" x14ac:dyDescent="0.25">
      <c r="A93" s="34" t="s">
        <v>61</v>
      </c>
      <c r="B93">
        <v>2024.9174774148714</v>
      </c>
      <c r="C93">
        <v>34761.491114861514</v>
      </c>
    </row>
    <row r="94" spans="1:3" hidden="1" x14ac:dyDescent="0.25">
      <c r="A94" s="34" t="s">
        <v>61</v>
      </c>
      <c r="B94">
        <v>2029.9566911545717</v>
      </c>
      <c r="C94">
        <v>19155.415467090243</v>
      </c>
    </row>
    <row r="95" spans="1:3" hidden="1" x14ac:dyDescent="0.25">
      <c r="A95" s="34" t="s">
        <v>61</v>
      </c>
      <c r="B95">
        <v>2031.0834036533308</v>
      </c>
      <c r="C95">
        <v>16100.466593864781</v>
      </c>
    </row>
    <row r="96" spans="1:3" hidden="1" x14ac:dyDescent="0.25">
      <c r="A96" s="34" t="s">
        <v>61</v>
      </c>
      <c r="B96">
        <v>2031.8761788940733</v>
      </c>
      <c r="C96">
        <v>16260.547999602895</v>
      </c>
    </row>
    <row r="97" spans="1:3" hidden="1" x14ac:dyDescent="0.25">
      <c r="A97" s="34" t="s">
        <v>61</v>
      </c>
      <c r="B97">
        <v>2034.9864116946292</v>
      </c>
      <c r="C97">
        <v>12169.165094807897</v>
      </c>
    </row>
    <row r="98" spans="1:3" hidden="1" x14ac:dyDescent="0.25">
      <c r="A98" s="34" t="s">
        <v>61</v>
      </c>
      <c r="B98">
        <v>2038.8892335947583</v>
      </c>
      <c r="C98">
        <v>8406.8797776233405</v>
      </c>
    </row>
    <row r="99" spans="1:3" hidden="1" x14ac:dyDescent="0.25">
      <c r="A99" s="34" t="s">
        <v>62</v>
      </c>
      <c r="B99">
        <v>2019.9524665704873</v>
      </c>
      <c r="C99">
        <v>18473.762408216862</v>
      </c>
    </row>
    <row r="100" spans="1:3" hidden="1" x14ac:dyDescent="0.25">
      <c r="A100" s="34" t="s">
        <v>62</v>
      </c>
      <c r="B100">
        <v>2024.820471135419</v>
      </c>
      <c r="C100">
        <v>12112.142288064424</v>
      </c>
    </row>
    <row r="101" spans="1:3" hidden="1" x14ac:dyDescent="0.25">
      <c r="A101" s="34" t="s">
        <v>62</v>
      </c>
      <c r="B101">
        <v>2026.6994681423741</v>
      </c>
      <c r="C101">
        <v>9490.7517064662534</v>
      </c>
    </row>
    <row r="102" spans="1:3" hidden="1" x14ac:dyDescent="0.25">
      <c r="A102" s="34" t="s">
        <v>63</v>
      </c>
      <c r="B102">
        <v>2020.0635660980811</v>
      </c>
      <c r="C102">
        <v>2264.0625</v>
      </c>
    </row>
    <row r="103" spans="1:3" hidden="1" x14ac:dyDescent="0.25">
      <c r="A103" s="34" t="s">
        <v>63</v>
      </c>
      <c r="B103">
        <v>2021.101012793177</v>
      </c>
      <c r="C103">
        <v>1771.8750000000005</v>
      </c>
    </row>
    <row r="104" spans="1:3" hidden="1" x14ac:dyDescent="0.25">
      <c r="A104" s="34" t="s">
        <v>63</v>
      </c>
      <c r="B104">
        <v>2022.0601012793177</v>
      </c>
      <c r="C104">
        <v>1785.9375000000005</v>
      </c>
    </row>
    <row r="105" spans="1:3" hidden="1" x14ac:dyDescent="0.25">
      <c r="A105" s="34" t="s">
        <v>63</v>
      </c>
      <c r="B105">
        <v>2025.0185234541577</v>
      </c>
      <c r="C105">
        <v>1223.4375</v>
      </c>
    </row>
    <row r="106" spans="1:3" hidden="1" x14ac:dyDescent="0.25">
      <c r="A106" s="34" t="s">
        <v>63</v>
      </c>
      <c r="B106">
        <v>2030.0870202558635</v>
      </c>
      <c r="C106">
        <v>689.0625</v>
      </c>
    </row>
    <row r="107" spans="1:3" hidden="1" x14ac:dyDescent="0.25">
      <c r="A107" s="34" t="s">
        <v>63</v>
      </c>
      <c r="B107">
        <v>2035.0843550106611</v>
      </c>
      <c r="C107">
        <v>407.8125</v>
      </c>
    </row>
    <row r="108" spans="1:3" hidden="1" x14ac:dyDescent="0.25">
      <c r="A108" s="34" t="s">
        <v>63</v>
      </c>
      <c r="B108">
        <v>2040.1424573560769</v>
      </c>
      <c r="C108">
        <v>239.0625</v>
      </c>
    </row>
    <row r="109" spans="1:3" hidden="1" x14ac:dyDescent="0.25">
      <c r="A109" s="34" t="s">
        <v>63</v>
      </c>
      <c r="B109">
        <v>2044.9426972281449</v>
      </c>
      <c r="C109">
        <v>140.625</v>
      </c>
    </row>
    <row r="110" spans="1:3" hidden="1" x14ac:dyDescent="0.25">
      <c r="A110" s="34" t="s">
        <v>63</v>
      </c>
      <c r="B110">
        <v>2050.0611673773988</v>
      </c>
      <c r="C110">
        <v>98.4375</v>
      </c>
    </row>
    <row r="111" spans="1:3" hidden="1" x14ac:dyDescent="0.25">
      <c r="A111" s="34" t="s">
        <v>64</v>
      </c>
      <c r="B111">
        <v>2019.909793814433</v>
      </c>
      <c r="C111">
        <v>10948.509485094852</v>
      </c>
    </row>
    <row r="112" spans="1:3" hidden="1" x14ac:dyDescent="0.25">
      <c r="A112" s="34" t="s">
        <v>64</v>
      </c>
      <c r="B112">
        <v>2022.0747422680413</v>
      </c>
      <c r="C112">
        <v>18536.585365853658</v>
      </c>
    </row>
    <row r="113" spans="1:3" hidden="1" x14ac:dyDescent="0.25">
      <c r="A113" s="34" t="s">
        <v>64</v>
      </c>
      <c r="B113">
        <v>2024.8711340206185</v>
      </c>
      <c r="C113">
        <v>15121.951219512197</v>
      </c>
    </row>
    <row r="114" spans="1:3" hidden="1" x14ac:dyDescent="0.25">
      <c r="A114" s="34" t="s">
        <v>64</v>
      </c>
      <c r="B114">
        <v>2030.0128865979382</v>
      </c>
      <c r="C114">
        <v>10135.501355013552</v>
      </c>
    </row>
    <row r="115" spans="1:3" hidden="1" x14ac:dyDescent="0.25">
      <c r="A115" s="34" t="s">
        <v>64</v>
      </c>
      <c r="B115">
        <v>2034.9742268041236</v>
      </c>
      <c r="C115">
        <v>6991.8699186991871</v>
      </c>
    </row>
    <row r="116" spans="1:3" hidden="1" x14ac:dyDescent="0.25">
      <c r="A116" s="34" t="s">
        <v>64</v>
      </c>
      <c r="B116">
        <v>2040.1159793814434</v>
      </c>
      <c r="C116">
        <v>4932.2493224932259</v>
      </c>
    </row>
    <row r="117" spans="1:3" hidden="1" x14ac:dyDescent="0.25">
      <c r="A117" s="34" t="s">
        <v>64</v>
      </c>
      <c r="B117">
        <v>2045.1675257731958</v>
      </c>
      <c r="C117">
        <v>3360.4336043360454</v>
      </c>
    </row>
    <row r="118" spans="1:3" hidden="1" x14ac:dyDescent="0.25">
      <c r="A118" s="34" t="s">
        <v>64</v>
      </c>
      <c r="B118">
        <v>2050.1288659793813</v>
      </c>
      <c r="C118">
        <v>2493.2249322493226</v>
      </c>
    </row>
    <row r="119" spans="1:3" hidden="1" x14ac:dyDescent="0.25">
      <c r="A119" s="34" t="s">
        <v>64</v>
      </c>
      <c r="B119">
        <v>2054.9097938144328</v>
      </c>
      <c r="C119">
        <v>1788.6178861788612</v>
      </c>
    </row>
    <row r="120" spans="1:3" hidden="1" x14ac:dyDescent="0.25">
      <c r="A120" s="34" t="s">
        <v>64</v>
      </c>
      <c r="B120">
        <v>2058.9690721649486</v>
      </c>
      <c r="C120">
        <v>1409.2140921409227</v>
      </c>
    </row>
    <row r="121" spans="1:3" hidden="1" x14ac:dyDescent="0.25">
      <c r="A121" s="34" t="s">
        <v>65</v>
      </c>
      <c r="B121">
        <v>2020.0335734167409</v>
      </c>
      <c r="C121">
        <v>44548.767539958091</v>
      </c>
    </row>
    <row r="122" spans="1:3" hidden="1" x14ac:dyDescent="0.25">
      <c r="A122" s="34" t="s">
        <v>65</v>
      </c>
      <c r="B122">
        <v>2021.167752302792</v>
      </c>
      <c r="C122">
        <v>46855.863869838431</v>
      </c>
    </row>
    <row r="123" spans="1:3" hidden="1" x14ac:dyDescent="0.25">
      <c r="A123" s="34" t="s">
        <v>65</v>
      </c>
      <c r="B123">
        <v>2022.015696289707</v>
      </c>
      <c r="C123">
        <v>31427.013687623752</v>
      </c>
    </row>
    <row r="124" spans="1:3" hidden="1" x14ac:dyDescent="0.25">
      <c r="A124" s="34" t="s">
        <v>65</v>
      </c>
      <c r="B124">
        <v>2025.0532296479096</v>
      </c>
      <c r="C124">
        <v>23791.787425751099</v>
      </c>
    </row>
    <row r="125" spans="1:3" hidden="1" x14ac:dyDescent="0.25">
      <c r="A125" s="34" t="s">
        <v>65</v>
      </c>
      <c r="B125">
        <v>2030.1391718557204</v>
      </c>
      <c r="C125">
        <v>13036.815977502934</v>
      </c>
    </row>
    <row r="126" spans="1:3" hidden="1" x14ac:dyDescent="0.25">
      <c r="A126" s="34" t="s">
        <v>65</v>
      </c>
      <c r="B126">
        <v>2035.0697294040001</v>
      </c>
      <c r="C126">
        <v>6368.0449941174884</v>
      </c>
    </row>
    <row r="127" spans="1:3" hidden="1" x14ac:dyDescent="0.25">
      <c r="A127" s="34" t="s">
        <v>66</v>
      </c>
      <c r="B127">
        <v>2020.0992555831265</v>
      </c>
      <c r="C127">
        <v>9971.5099715100077</v>
      </c>
    </row>
    <row r="128" spans="1:3" hidden="1" x14ac:dyDescent="0.25">
      <c r="A128" s="34" t="s">
        <v>66</v>
      </c>
      <c r="B128">
        <v>2025.062034739454</v>
      </c>
      <c r="C128">
        <v>4985.7549857549602</v>
      </c>
    </row>
    <row r="129" spans="1:3" hidden="1" x14ac:dyDescent="0.25">
      <c r="A129" s="34" t="s">
        <v>67</v>
      </c>
      <c r="B129">
        <v>2019.9805447470817</v>
      </c>
      <c r="C129">
        <v>18542.472955633653</v>
      </c>
    </row>
    <row r="130" spans="1:3" hidden="1" x14ac:dyDescent="0.25">
      <c r="A130" s="34" t="s">
        <v>67</v>
      </c>
      <c r="B130">
        <v>2024.8832684824902</v>
      </c>
      <c r="C130">
        <v>10048.403417448106</v>
      </c>
    </row>
    <row r="131" spans="1:3" hidden="1" x14ac:dyDescent="0.25">
      <c r="A131" s="34" t="s">
        <v>68</v>
      </c>
      <c r="B131">
        <v>2020.0686735272668</v>
      </c>
      <c r="C131">
        <v>1011.5853658536586</v>
      </c>
    </row>
    <row r="132" spans="1:3" hidden="1" x14ac:dyDescent="0.25">
      <c r="A132" s="34" t="s">
        <v>68</v>
      </c>
      <c r="B132">
        <v>2021.0187991248681</v>
      </c>
      <c r="C132">
        <v>776.82926829268297</v>
      </c>
    </row>
    <row r="133" spans="1:3" hidden="1" x14ac:dyDescent="0.25">
      <c r="A133" s="34" t="s">
        <v>68</v>
      </c>
      <c r="B133">
        <v>2022.0531561461792</v>
      </c>
      <c r="C133">
        <v>700</v>
      </c>
    </row>
    <row r="134" spans="1:3" hidden="1" x14ac:dyDescent="0.25">
      <c r="A134" s="34" t="s">
        <v>68</v>
      </c>
      <c r="B134">
        <v>2023.9988655700508</v>
      </c>
      <c r="C134">
        <v>426.82926829268285</v>
      </c>
    </row>
    <row r="135" spans="1:3" hidden="1" x14ac:dyDescent="0.25">
      <c r="A135" s="34" t="s">
        <v>68</v>
      </c>
      <c r="B135">
        <v>2025.9878453934039</v>
      </c>
      <c r="C135">
        <v>273.17073170731692</v>
      </c>
    </row>
    <row r="136" spans="1:3" hidden="1" x14ac:dyDescent="0.25">
      <c r="A136" s="34" t="s">
        <v>68</v>
      </c>
      <c r="B136">
        <v>2028.0181508791832</v>
      </c>
      <c r="C136">
        <v>170.73170731707319</v>
      </c>
    </row>
    <row r="137" spans="1:3" hidden="1" x14ac:dyDescent="0.25">
      <c r="A137" s="34" t="s">
        <v>68</v>
      </c>
      <c r="B137">
        <v>2029.8503362774491</v>
      </c>
      <c r="C137">
        <v>110.97560975609758</v>
      </c>
    </row>
    <row r="138" spans="1:3" hidden="1" x14ac:dyDescent="0.25">
      <c r="A138" s="34" t="s">
        <v>68</v>
      </c>
      <c r="B138">
        <v>2031.9223320638521</v>
      </c>
      <c r="C138">
        <v>72.560975609756042</v>
      </c>
    </row>
    <row r="139" spans="1:3" hidden="1" x14ac:dyDescent="0.25">
      <c r="A139" s="34" t="s">
        <v>68</v>
      </c>
      <c r="B139">
        <v>2032.9583907300866</v>
      </c>
      <c r="C139">
        <v>55.487804878048792</v>
      </c>
    </row>
    <row r="140" spans="1:3" hidden="1" x14ac:dyDescent="0.25">
      <c r="A140" s="34" t="s">
        <v>69</v>
      </c>
      <c r="B140">
        <v>2020.0622406639004</v>
      </c>
      <c r="C140">
        <v>478.4770733757025</v>
      </c>
    </row>
    <row r="141" spans="1:3" hidden="1" x14ac:dyDescent="0.25">
      <c r="A141" s="34" t="s">
        <v>69</v>
      </c>
      <c r="B141">
        <v>2021.1203319502076</v>
      </c>
      <c r="C141">
        <v>412.08834497610167</v>
      </c>
    </row>
    <row r="142" spans="1:3" hidden="1" x14ac:dyDescent="0.25">
      <c r="A142" s="34" t="s">
        <v>69</v>
      </c>
      <c r="B142">
        <v>2025.0414937759338</v>
      </c>
      <c r="C142">
        <v>279.42512737013499</v>
      </c>
    </row>
    <row r="143" spans="1:3" hidden="1" x14ac:dyDescent="0.25">
      <c r="A143" s="34" t="s">
        <v>69</v>
      </c>
      <c r="B143">
        <v>2030.1452282157677</v>
      </c>
      <c r="C143">
        <v>141.14055360050423</v>
      </c>
    </row>
    <row r="144" spans="1:3" hidden="1" x14ac:dyDescent="0.25">
      <c r="A144" s="34" t="s">
        <v>69</v>
      </c>
      <c r="B144">
        <v>2031.0788381742739</v>
      </c>
      <c r="C144">
        <v>116.51609853458689</v>
      </c>
    </row>
    <row r="145" spans="1:3" hidden="1" x14ac:dyDescent="0.25">
      <c r="A145" s="34" t="s">
        <v>69</v>
      </c>
      <c r="B145">
        <v>2035.0622406639004</v>
      </c>
      <c r="C145">
        <v>88.287199957980988</v>
      </c>
    </row>
    <row r="146" spans="1:3" hidden="1" x14ac:dyDescent="0.25">
      <c r="A146" s="34" t="s">
        <v>69</v>
      </c>
      <c r="B146">
        <v>2040.0414937759338</v>
      </c>
      <c r="C146">
        <v>56.323861547350248</v>
      </c>
    </row>
    <row r="147" spans="1:3" hidden="1" x14ac:dyDescent="0.25">
      <c r="A147" s="34" t="s">
        <v>69</v>
      </c>
      <c r="B147">
        <v>2045.0207468879669</v>
      </c>
      <c r="C147">
        <v>35.752928200010388</v>
      </c>
    </row>
    <row r="148" spans="1:3" hidden="1" x14ac:dyDescent="0.25">
      <c r="A148" s="34" t="s">
        <v>69</v>
      </c>
      <c r="B148">
        <v>2050.1244813278008</v>
      </c>
      <c r="C148">
        <v>22.784810126582215</v>
      </c>
    </row>
    <row r="149" spans="1:3" hidden="1" x14ac:dyDescent="0.25">
      <c r="A149" s="34" t="s">
        <v>69</v>
      </c>
      <c r="B149">
        <v>2053.112033195021</v>
      </c>
      <c r="C149">
        <v>21.075161510583484</v>
      </c>
    </row>
    <row r="150" spans="1:3" hidden="1" x14ac:dyDescent="0.25">
      <c r="A150" s="34" t="s">
        <v>70</v>
      </c>
      <c r="B150">
        <v>2020.0540590067803</v>
      </c>
      <c r="C150">
        <v>3015.5763239875378</v>
      </c>
    </row>
    <row r="151" spans="1:3" hidden="1" x14ac:dyDescent="0.25">
      <c r="A151" s="34" t="s">
        <v>70</v>
      </c>
      <c r="B151">
        <v>2025.0149494131151</v>
      </c>
      <c r="C151">
        <v>2068.5358255451711</v>
      </c>
    </row>
    <row r="152" spans="1:3" hidden="1" x14ac:dyDescent="0.25">
      <c r="A152" s="34" t="s">
        <v>70</v>
      </c>
      <c r="B152">
        <v>2029.9760327151027</v>
      </c>
      <c r="C152">
        <v>1096.5732087227407</v>
      </c>
    </row>
    <row r="153" spans="1:3" hidden="1" x14ac:dyDescent="0.25">
      <c r="A153" s="34" t="s">
        <v>70</v>
      </c>
      <c r="B153">
        <v>2030.8440631540368</v>
      </c>
      <c r="C153">
        <v>947.0404984423667</v>
      </c>
    </row>
    <row r="154" spans="1:3" hidden="1" x14ac:dyDescent="0.25">
      <c r="A154" s="34" t="s">
        <v>70</v>
      </c>
      <c r="B154">
        <v>2034.9322936257631</v>
      </c>
      <c r="C154">
        <v>747.66355140186806</v>
      </c>
    </row>
    <row r="155" spans="1:3" hidden="1" x14ac:dyDescent="0.25">
      <c r="A155" s="34" t="s">
        <v>70</v>
      </c>
      <c r="B155">
        <v>2038.8964921925485</v>
      </c>
      <c r="C155">
        <v>573.20872274143221</v>
      </c>
    </row>
    <row r="156" spans="1:3" hidden="1" x14ac:dyDescent="0.25">
      <c r="A156" s="34" t="s">
        <v>71</v>
      </c>
      <c r="B156">
        <v>2020.0963597430407</v>
      </c>
      <c r="C156">
        <v>2515.9744408945689</v>
      </c>
    </row>
    <row r="157" spans="1:3" hidden="1" x14ac:dyDescent="0.25">
      <c r="A157" s="34" t="s">
        <v>71</v>
      </c>
      <c r="B157">
        <v>2021.0599571734474</v>
      </c>
      <c r="C157">
        <v>2158.1469648562302</v>
      </c>
    </row>
    <row r="158" spans="1:3" hidden="1" x14ac:dyDescent="0.25">
      <c r="A158" s="34" t="s">
        <v>71</v>
      </c>
      <c r="B158">
        <v>2022.0235546038543</v>
      </c>
      <c r="C158">
        <v>2180.5111821086266</v>
      </c>
    </row>
    <row r="159" spans="1:3" hidden="1" x14ac:dyDescent="0.25">
      <c r="A159" s="34" t="s">
        <v>71</v>
      </c>
      <c r="B159">
        <v>2025.1070663811563</v>
      </c>
      <c r="C159">
        <v>1744.408945686901</v>
      </c>
    </row>
    <row r="160" spans="1:3" hidden="1" x14ac:dyDescent="0.25">
      <c r="A160" s="34" t="s">
        <v>71</v>
      </c>
      <c r="B160">
        <v>2030.1177730192719</v>
      </c>
      <c r="C160">
        <v>1230.031948881789</v>
      </c>
    </row>
    <row r="161" spans="1:3" hidden="1" x14ac:dyDescent="0.25">
      <c r="A161" s="34" t="s">
        <v>71</v>
      </c>
      <c r="B161">
        <v>2035.0321199143468</v>
      </c>
      <c r="C161">
        <v>861.02236421725229</v>
      </c>
    </row>
    <row r="162" spans="1:3" hidden="1" x14ac:dyDescent="0.25">
      <c r="A162" s="34" t="s">
        <v>71</v>
      </c>
      <c r="B162">
        <v>2040.0428265524624</v>
      </c>
      <c r="C162">
        <v>615.01597444089475</v>
      </c>
    </row>
    <row r="163" spans="1:3" hidden="1" x14ac:dyDescent="0.25">
      <c r="A163" s="34" t="s">
        <v>71</v>
      </c>
      <c r="B163">
        <v>2045.053533190578</v>
      </c>
      <c r="C163">
        <v>447.28434504792313</v>
      </c>
    </row>
    <row r="164" spans="1:3" hidden="1" x14ac:dyDescent="0.25">
      <c r="A164" s="34" t="s">
        <v>71</v>
      </c>
      <c r="B164">
        <v>2050.0642398286936</v>
      </c>
      <c r="C164">
        <v>313.09904153354637</v>
      </c>
    </row>
    <row r="165" spans="1:3" hidden="1" x14ac:dyDescent="0.25">
      <c r="A165" s="34" t="s">
        <v>71</v>
      </c>
      <c r="B165">
        <v>2055.1713062098502</v>
      </c>
      <c r="C165">
        <v>246.00638977635754</v>
      </c>
    </row>
    <row r="166" spans="1:3" hidden="1" x14ac:dyDescent="0.25">
      <c r="A166" s="34" t="s">
        <v>71</v>
      </c>
      <c r="B166">
        <v>2060.0856531049249</v>
      </c>
      <c r="C166">
        <v>167.73162939297117</v>
      </c>
    </row>
    <row r="167" spans="1:3" hidden="1" x14ac:dyDescent="0.25">
      <c r="A167" s="34" t="s">
        <v>71</v>
      </c>
      <c r="B167">
        <v>2065</v>
      </c>
      <c r="C167">
        <v>145.36741214057474</v>
      </c>
    </row>
    <row r="168" spans="1:3" hidden="1" x14ac:dyDescent="0.25">
      <c r="A168" s="34" t="s">
        <v>71</v>
      </c>
      <c r="B168">
        <v>2066.9271948608139</v>
      </c>
      <c r="C168">
        <v>123.00319488817877</v>
      </c>
    </row>
    <row r="169" spans="1:3" hidden="1" x14ac:dyDescent="0.25">
      <c r="A169" s="34" t="s">
        <v>72</v>
      </c>
      <c r="B169">
        <v>2020.0520833333335</v>
      </c>
      <c r="C169">
        <v>3418.0511603375526</v>
      </c>
    </row>
    <row r="170" spans="1:3" hidden="1" x14ac:dyDescent="0.25">
      <c r="A170" s="34" t="s">
        <v>72</v>
      </c>
      <c r="B170">
        <v>2021.09375</v>
      </c>
      <c r="C170">
        <v>3284.8760548523205</v>
      </c>
    </row>
    <row r="171" spans="1:3" hidden="1" x14ac:dyDescent="0.25">
      <c r="A171" s="34" t="s">
        <v>72</v>
      </c>
      <c r="B171">
        <v>2022.03125</v>
      </c>
      <c r="C171">
        <v>2772.6133966244743</v>
      </c>
    </row>
    <row r="172" spans="1:3" hidden="1" x14ac:dyDescent="0.25">
      <c r="A172" s="34" t="s">
        <v>72</v>
      </c>
      <c r="B172">
        <v>2024.0625</v>
      </c>
      <c r="C172">
        <v>1873.6814345991588</v>
      </c>
    </row>
    <row r="173" spans="1:3" hidden="1" x14ac:dyDescent="0.25">
      <c r="A173" s="34" t="s">
        <v>72</v>
      </c>
      <c r="B173">
        <v>2026.0416666666667</v>
      </c>
      <c r="C173">
        <v>1228.2436708860769</v>
      </c>
    </row>
    <row r="174" spans="1:3" hidden="1" x14ac:dyDescent="0.25">
      <c r="A174" s="34" t="s">
        <v>72</v>
      </c>
      <c r="B174">
        <v>2027.96875</v>
      </c>
      <c r="C174">
        <v>773.00896624472807</v>
      </c>
    </row>
    <row r="175" spans="1:3" hidden="1" x14ac:dyDescent="0.25">
      <c r="A175" s="34" t="s">
        <v>72</v>
      </c>
      <c r="B175">
        <v>2029.8958333333335</v>
      </c>
      <c r="C175">
        <v>570.93881856540247</v>
      </c>
    </row>
    <row r="176" spans="1:3" hidden="1" x14ac:dyDescent="0.25">
      <c r="A176" s="34" t="s">
        <v>73</v>
      </c>
      <c r="B176">
        <v>2019.9905843256715</v>
      </c>
      <c r="C176">
        <v>5461.7834394904457</v>
      </c>
    </row>
    <row r="177" spans="1:3" hidden="1" x14ac:dyDescent="0.25">
      <c r="A177" s="34" t="s">
        <v>73</v>
      </c>
      <c r="B177">
        <v>2022.0193852118528</v>
      </c>
      <c r="C177">
        <v>3098.7261146496821</v>
      </c>
    </row>
    <row r="178" spans="1:3" hidden="1" x14ac:dyDescent="0.25">
      <c r="A178" s="34" t="s">
        <v>73</v>
      </c>
      <c r="B178">
        <v>2023.9674605372472</v>
      </c>
      <c r="C178">
        <v>1738.8535031847141</v>
      </c>
    </row>
    <row r="179" spans="1:3" hidden="1" x14ac:dyDescent="0.25">
      <c r="A179" s="34" t="s">
        <v>73</v>
      </c>
      <c r="B179">
        <v>2025.9624757684853</v>
      </c>
      <c r="C179">
        <v>936.30573248407654</v>
      </c>
    </row>
    <row r="180" spans="1:3" hidden="1" x14ac:dyDescent="0.25">
      <c r="A180" s="34" t="s">
        <v>73</v>
      </c>
      <c r="B180">
        <v>2027.9595679867073</v>
      </c>
      <c r="C180">
        <v>468.15286624203873</v>
      </c>
    </row>
    <row r="181" spans="1:3" hidden="1" x14ac:dyDescent="0.25">
      <c r="A181" s="34" t="s">
        <v>74</v>
      </c>
      <c r="B181">
        <v>2020.0183738073627</v>
      </c>
      <c r="C181">
        <v>10378.588980143002</v>
      </c>
    </row>
    <row r="182" spans="1:3" hidden="1" x14ac:dyDescent="0.25">
      <c r="A182" s="34" t="s">
        <v>74</v>
      </c>
      <c r="B182">
        <v>2025.0322095056779</v>
      </c>
      <c r="C182">
        <v>4118.367166227612</v>
      </c>
    </row>
    <row r="183" spans="1:3" hidden="1" x14ac:dyDescent="0.25">
      <c r="A183" s="34" t="s">
        <v>74</v>
      </c>
      <c r="B183">
        <v>2029.8884289287846</v>
      </c>
      <c r="C183">
        <v>1302.5922564363664</v>
      </c>
    </row>
    <row r="184" spans="1:3" hidden="1" x14ac:dyDescent="0.25">
      <c r="A184" s="34" t="s">
        <v>74</v>
      </c>
      <c r="B184">
        <v>2034.9441037788058</v>
      </c>
      <c r="C184">
        <v>695.4596772408313</v>
      </c>
    </row>
    <row r="185" spans="1:3" hidden="1" x14ac:dyDescent="0.25">
      <c r="A185" s="34" t="s">
        <v>74</v>
      </c>
      <c r="B185">
        <v>2039.9273902552407</v>
      </c>
      <c r="C185">
        <v>529.80762845062418</v>
      </c>
    </row>
    <row r="186" spans="1:3" hidden="1" x14ac:dyDescent="0.25">
      <c r="A186" s="34" t="s">
        <v>74</v>
      </c>
      <c r="B186">
        <v>2042.7350408429811</v>
      </c>
      <c r="C186">
        <v>403.51537422796901</v>
      </c>
    </row>
    <row r="187" spans="1:3" hidden="1" x14ac:dyDescent="0.25">
      <c r="A187" s="34" t="s">
        <v>75</v>
      </c>
      <c r="B187">
        <v>2020.0680272108843</v>
      </c>
      <c r="C187">
        <v>25106.666666666664</v>
      </c>
    </row>
    <row r="188" spans="1:3" hidden="1" x14ac:dyDescent="0.25">
      <c r="A188" s="34" t="s">
        <v>75</v>
      </c>
      <c r="B188">
        <v>2025.0340136054422</v>
      </c>
      <c r="C188">
        <v>11573.333333333336</v>
      </c>
    </row>
    <row r="189" spans="1:3" hidden="1" x14ac:dyDescent="0.25">
      <c r="A189" s="34" t="s">
        <v>75</v>
      </c>
      <c r="B189">
        <v>2030.0680272108843</v>
      </c>
      <c r="C189">
        <v>4200</v>
      </c>
    </row>
    <row r="190" spans="1:3" hidden="1" x14ac:dyDescent="0.25">
      <c r="A190" s="34" t="s">
        <v>75</v>
      </c>
      <c r="B190">
        <v>2031.0204081632653</v>
      </c>
      <c r="C190">
        <v>3266.6666666666642</v>
      </c>
    </row>
    <row r="191" spans="1:3" hidden="1" x14ac:dyDescent="0.25">
      <c r="A191" s="34" t="s">
        <v>75</v>
      </c>
      <c r="B191">
        <v>2035.0340136054422</v>
      </c>
      <c r="C191">
        <v>2146.6666666666642</v>
      </c>
    </row>
    <row r="192" spans="1:3" hidden="1" x14ac:dyDescent="0.25">
      <c r="A192" s="34" t="s">
        <v>75</v>
      </c>
      <c r="B192">
        <v>2039.9319727891157</v>
      </c>
      <c r="C192">
        <v>1213.3333333333358</v>
      </c>
    </row>
    <row r="193" spans="1:3" hidden="1" x14ac:dyDescent="0.25">
      <c r="A193" s="34" t="s">
        <v>75</v>
      </c>
      <c r="B193">
        <v>2041.9047619047619</v>
      </c>
      <c r="C193">
        <v>1120</v>
      </c>
    </row>
    <row r="194" spans="1:3" hidden="1" x14ac:dyDescent="0.25">
      <c r="A194" s="34" t="s">
        <v>76</v>
      </c>
      <c r="B194">
        <v>2019.9088701899093</v>
      </c>
      <c r="C194">
        <v>1984.4236760124613</v>
      </c>
    </row>
    <row r="195" spans="1:3" hidden="1" x14ac:dyDescent="0.25">
      <c r="A195" s="34" t="s">
        <v>76</v>
      </c>
      <c r="B195">
        <v>2021.5461025930977</v>
      </c>
      <c r="C195">
        <v>1962.6168224299072</v>
      </c>
    </row>
    <row r="196" spans="1:3" hidden="1" x14ac:dyDescent="0.25">
      <c r="A196" s="34" t="s">
        <v>76</v>
      </c>
      <c r="B196">
        <v>2025.0378598906887</v>
      </c>
      <c r="C196">
        <v>1548.2866043613712</v>
      </c>
    </row>
    <row r="197" spans="1:3" hidden="1" x14ac:dyDescent="0.25">
      <c r="A197" s="34" t="s">
        <v>76</v>
      </c>
      <c r="B197">
        <v>2030.0262746532744</v>
      </c>
      <c r="C197">
        <v>937.6947040498444</v>
      </c>
    </row>
    <row r="198" spans="1:3" hidden="1" x14ac:dyDescent="0.25">
      <c r="A198" s="34" t="s">
        <v>76</v>
      </c>
      <c r="B198">
        <v>2031.1663950510529</v>
      </c>
      <c r="C198">
        <v>806.85358255451683</v>
      </c>
    </row>
    <row r="199" spans="1:3" hidden="1" x14ac:dyDescent="0.25">
      <c r="A199" s="34" t="s">
        <v>76</v>
      </c>
      <c r="B199">
        <v>2035.0827596146385</v>
      </c>
      <c r="C199">
        <v>632.39875389408189</v>
      </c>
    </row>
    <row r="200" spans="1:3" hidden="1" x14ac:dyDescent="0.25">
      <c r="A200" s="34" t="s">
        <v>76</v>
      </c>
      <c r="B200">
        <v>2039.9960089134267</v>
      </c>
      <c r="C200">
        <v>414.33021806853685</v>
      </c>
    </row>
    <row r="201" spans="1:3" hidden="1" x14ac:dyDescent="0.25">
      <c r="A201" s="34" t="s">
        <v>76</v>
      </c>
      <c r="B201">
        <v>2043.9822174920457</v>
      </c>
      <c r="C201">
        <v>370.71651090342766</v>
      </c>
    </row>
    <row r="202" spans="1:3" hidden="1" x14ac:dyDescent="0.25">
      <c r="A202" s="34" t="s">
        <v>77</v>
      </c>
      <c r="B202">
        <v>2020.0385704103451</v>
      </c>
      <c r="C202">
        <v>473.60248447204958</v>
      </c>
    </row>
    <row r="203" spans="1:3" hidden="1" x14ac:dyDescent="0.25">
      <c r="A203" s="34" t="s">
        <v>77</v>
      </c>
      <c r="B203">
        <v>2022.0077385194991</v>
      </c>
      <c r="C203">
        <v>349.37888198757764</v>
      </c>
    </row>
    <row r="204" spans="1:3" hidden="1" x14ac:dyDescent="0.25">
      <c r="A204" s="34" t="s">
        <v>77</v>
      </c>
      <c r="B204">
        <v>2023.976662254353</v>
      </c>
      <c r="C204">
        <v>240.68322981366464</v>
      </c>
    </row>
    <row r="205" spans="1:3" hidden="1" x14ac:dyDescent="0.25">
      <c r="A205" s="34" t="s">
        <v>77</v>
      </c>
      <c r="B205">
        <v>2026.0237857651969</v>
      </c>
      <c r="C205">
        <v>163.04347826086996</v>
      </c>
    </row>
    <row r="206" spans="1:3" hidden="1" x14ac:dyDescent="0.25">
      <c r="A206" s="34" t="s">
        <v>77</v>
      </c>
      <c r="B206">
        <v>2027.991854190001</v>
      </c>
      <c r="C206">
        <v>108.695652173913</v>
      </c>
    </row>
    <row r="207" spans="1:3" hidden="1" x14ac:dyDescent="0.25">
      <c r="A207" s="34" t="s">
        <v>77</v>
      </c>
      <c r="B207">
        <v>2029.9989003156502</v>
      </c>
      <c r="C207">
        <v>77.639751552795133</v>
      </c>
    </row>
    <row r="208" spans="1:3" hidden="1" x14ac:dyDescent="0.25">
      <c r="A208" s="34" t="s">
        <v>77</v>
      </c>
      <c r="B208">
        <v>2030.9827512473271</v>
      </c>
      <c r="C208">
        <v>62.111801242236197</v>
      </c>
    </row>
    <row r="209" spans="1:3" hidden="1" x14ac:dyDescent="0.25">
      <c r="A209" s="34" t="s">
        <v>78</v>
      </c>
      <c r="B209">
        <v>2019.9421215640727</v>
      </c>
      <c r="C209">
        <v>56720.867208672084</v>
      </c>
    </row>
    <row r="210" spans="1:3" hidden="1" x14ac:dyDescent="0.25">
      <c r="A210" s="34" t="s">
        <v>78</v>
      </c>
      <c r="B210">
        <v>2022.9539295392951</v>
      </c>
      <c r="C210">
        <v>45149.051490514903</v>
      </c>
    </row>
    <row r="211" spans="1:3" hidden="1" x14ac:dyDescent="0.25">
      <c r="A211" s="34" t="s">
        <v>78</v>
      </c>
      <c r="B211">
        <v>2025.037553232675</v>
      </c>
      <c r="C211">
        <v>33197.83197831978</v>
      </c>
    </row>
    <row r="212" spans="1:3" hidden="1" x14ac:dyDescent="0.25">
      <c r="A212" s="34" t="s">
        <v>78</v>
      </c>
      <c r="B212">
        <v>2027.9792876500192</v>
      </c>
      <c r="C212">
        <v>20298.102981029806</v>
      </c>
    </row>
    <row r="213" spans="1:3" hidden="1" x14ac:dyDescent="0.25">
      <c r="A213" s="34" t="s">
        <v>78</v>
      </c>
      <c r="B213">
        <v>2029.9847077042198</v>
      </c>
      <c r="C213">
        <v>14986.449864498638</v>
      </c>
    </row>
    <row r="214" spans="1:3" hidden="1" x14ac:dyDescent="0.25">
      <c r="A214" s="34" t="s">
        <v>78</v>
      </c>
      <c r="B214">
        <v>2032.7036391792487</v>
      </c>
      <c r="C214">
        <v>10433.604336043354</v>
      </c>
    </row>
    <row r="215" spans="1:3" hidden="1" x14ac:dyDescent="0.25">
      <c r="A215" s="34" t="s">
        <v>78</v>
      </c>
      <c r="B215">
        <v>2034.9920634920634</v>
      </c>
      <c r="C215">
        <v>7777.7777777777665</v>
      </c>
    </row>
    <row r="216" spans="1:3" hidden="1" x14ac:dyDescent="0.25">
      <c r="A216" s="34" t="s">
        <v>78</v>
      </c>
      <c r="B216">
        <v>2037.4939992257064</v>
      </c>
      <c r="C216">
        <v>5880.7588075880631</v>
      </c>
    </row>
    <row r="217" spans="1:3" hidden="1" x14ac:dyDescent="0.25">
      <c r="A217" s="34" t="s">
        <v>78</v>
      </c>
      <c r="B217">
        <v>2039.9955478126208</v>
      </c>
      <c r="C217">
        <v>4363.1436314363091</v>
      </c>
    </row>
    <row r="218" spans="1:3" hidden="1" x14ac:dyDescent="0.25">
      <c r="A218" s="34" t="s">
        <v>78</v>
      </c>
      <c r="B218">
        <v>2043.0681378242352</v>
      </c>
      <c r="C218">
        <v>3224.93224932249</v>
      </c>
    </row>
    <row r="219" spans="1:3" hidden="1" x14ac:dyDescent="0.25">
      <c r="A219" s="34" t="s">
        <v>79</v>
      </c>
      <c r="B219">
        <v>2020.0307481394439</v>
      </c>
      <c r="C219">
        <v>106081.08108108109</v>
      </c>
    </row>
    <row r="220" spans="1:3" hidden="1" x14ac:dyDescent="0.25">
      <c r="A220" s="34" t="s">
        <v>79</v>
      </c>
      <c r="B220">
        <v>2024.8031727379555</v>
      </c>
      <c r="C220">
        <v>70945.945945945947</v>
      </c>
    </row>
    <row r="221" spans="1:3" hidden="1" x14ac:dyDescent="0.25">
      <c r="A221" s="34" t="s">
        <v>79</v>
      </c>
      <c r="B221">
        <v>2030.0832354093225</v>
      </c>
      <c r="C221">
        <v>37162.16216216216</v>
      </c>
    </row>
    <row r="222" spans="1:3" hidden="1" x14ac:dyDescent="0.25">
      <c r="A222" s="34" t="s">
        <v>79</v>
      </c>
      <c r="B222">
        <v>2035.0793184488837</v>
      </c>
      <c r="C222">
        <v>23648.648648648639</v>
      </c>
    </row>
    <row r="223" spans="1:3" hidden="1" x14ac:dyDescent="0.25">
      <c r="A223" s="34" t="s">
        <v>80</v>
      </c>
      <c r="B223">
        <v>2020.088691796009</v>
      </c>
      <c r="C223">
        <v>3685.1509048868647</v>
      </c>
    </row>
    <row r="224" spans="1:3" hidden="1" x14ac:dyDescent="0.25">
      <c r="A224" s="34" t="s">
        <v>80</v>
      </c>
      <c r="B224">
        <v>2022.4168514412418</v>
      </c>
      <c r="C224">
        <v>3841.6159807970034</v>
      </c>
    </row>
    <row r="225" spans="1:3" hidden="1" x14ac:dyDescent="0.25">
      <c r="A225" s="34" t="s">
        <v>80</v>
      </c>
      <c r="B225">
        <v>2025.0776053215079</v>
      </c>
      <c r="C225">
        <v>3234.0636166995537</v>
      </c>
    </row>
    <row r="226" spans="1:3" hidden="1" x14ac:dyDescent="0.25">
      <c r="A226" s="34" t="s">
        <v>80</v>
      </c>
      <c r="B226">
        <v>2030.1773835920178</v>
      </c>
      <c r="C226">
        <v>2400.88284952908</v>
      </c>
    </row>
    <row r="227" spans="1:3" hidden="1" x14ac:dyDescent="0.25">
      <c r="A227" s="34" t="s">
        <v>80</v>
      </c>
      <c r="B227">
        <v>2035.1662971175167</v>
      </c>
      <c r="C227">
        <v>1796.8903625650128</v>
      </c>
    </row>
    <row r="228" spans="1:3" hidden="1" x14ac:dyDescent="0.25">
      <c r="A228" s="34" t="s">
        <v>80</v>
      </c>
      <c r="B228">
        <v>2040.1552106430156</v>
      </c>
      <c r="C228">
        <v>1422.2556737660816</v>
      </c>
    </row>
    <row r="229" spans="1:3" hidden="1" x14ac:dyDescent="0.25">
      <c r="A229" s="34" t="s">
        <v>80</v>
      </c>
      <c r="B229">
        <v>2045.1441241685145</v>
      </c>
      <c r="C229">
        <v>1124.0735843555267</v>
      </c>
    </row>
    <row r="230" spans="1:3" hidden="1" x14ac:dyDescent="0.25">
      <c r="A230" s="34" t="s">
        <v>80</v>
      </c>
      <c r="B230">
        <v>2050.1330376940132</v>
      </c>
      <c r="C230">
        <v>978.79669372173157</v>
      </c>
    </row>
    <row r="231" spans="1:3" hidden="1" x14ac:dyDescent="0.25">
      <c r="A231" s="34" t="s">
        <v>80</v>
      </c>
      <c r="B231">
        <v>2055.1219512195121</v>
      </c>
      <c r="C231">
        <v>833.51980308794009</v>
      </c>
    </row>
    <row r="232" spans="1:3" hidden="1" x14ac:dyDescent="0.25">
      <c r="A232" s="34" t="s">
        <v>80</v>
      </c>
      <c r="B232">
        <v>2060.110864745011</v>
      </c>
      <c r="C232">
        <v>688.24291245414497</v>
      </c>
    </row>
    <row r="233" spans="1:3" hidden="1" x14ac:dyDescent="0.25">
      <c r="A233" s="34" t="s">
        <v>80</v>
      </c>
      <c r="B233">
        <v>2064.2128603104215</v>
      </c>
      <c r="C233">
        <v>618.0624775388751</v>
      </c>
    </row>
    <row r="234" spans="1:3" x14ac:dyDescent="0.25">
      <c r="A234" s="34" t="s">
        <v>81</v>
      </c>
      <c r="B234">
        <v>2024.1450777202074</v>
      </c>
      <c r="C234">
        <v>1369.449727815309</v>
      </c>
    </row>
    <row r="235" spans="1:3" x14ac:dyDescent="0.25">
      <c r="A235" s="34" t="s">
        <v>81</v>
      </c>
      <c r="B235">
        <v>2025.8290155440416</v>
      </c>
      <c r="C235">
        <v>1555.5355151833155</v>
      </c>
    </row>
    <row r="236" spans="1:3" x14ac:dyDescent="0.25">
      <c r="A236" s="34" t="s">
        <v>81</v>
      </c>
      <c r="B236">
        <v>2028.3549222797928</v>
      </c>
      <c r="C236">
        <v>1215.2021709188698</v>
      </c>
    </row>
    <row r="237" spans="1:3" x14ac:dyDescent="0.25">
      <c r="A237" s="34" t="s">
        <v>81</v>
      </c>
      <c r="B237">
        <v>2032.3704663212436</v>
      </c>
      <c r="C237">
        <v>733.31229094248101</v>
      </c>
    </row>
    <row r="238" spans="1:3" x14ac:dyDescent="0.25">
      <c r="A238" s="34" t="s">
        <v>81</v>
      </c>
      <c r="B238">
        <v>2036.4507772020727</v>
      </c>
      <c r="C238">
        <v>436.58588574801706</v>
      </c>
    </row>
    <row r="239" spans="1:3" x14ac:dyDescent="0.25">
      <c r="A239" s="34" t="s">
        <v>81</v>
      </c>
      <c r="B239">
        <v>2040.7901554404145</v>
      </c>
      <c r="C239">
        <v>268.17160752935069</v>
      </c>
    </row>
    <row r="240" spans="1:3" x14ac:dyDescent="0.25">
      <c r="A240" s="34" t="s">
        <v>81</v>
      </c>
      <c r="B240">
        <v>2045</v>
      </c>
      <c r="C240">
        <v>185.1265822784826</v>
      </c>
    </row>
    <row r="241" spans="1:3" x14ac:dyDescent="0.25">
      <c r="A241" s="34" t="s">
        <v>81</v>
      </c>
      <c r="B241">
        <v>2046.6839378238342</v>
      </c>
      <c r="C241">
        <v>129.12376205155124</v>
      </c>
    </row>
    <row r="242" spans="1:3" x14ac:dyDescent="0.25">
      <c r="A242" s="34" t="s">
        <v>82</v>
      </c>
      <c r="B242">
        <v>2020.1049868766404</v>
      </c>
      <c r="C242">
        <v>3788.1619937694686</v>
      </c>
    </row>
    <row r="243" spans="1:3" x14ac:dyDescent="0.25">
      <c r="A243" s="34" t="s">
        <v>82</v>
      </c>
      <c r="B243">
        <v>2024.9343832020998</v>
      </c>
      <c r="C243">
        <v>2847.1394346734687</v>
      </c>
    </row>
    <row r="244" spans="1:3" x14ac:dyDescent="0.25">
      <c r="A244" s="34" t="s">
        <v>82</v>
      </c>
      <c r="B244">
        <v>2029.9737532808399</v>
      </c>
      <c r="C244">
        <v>1707.0015780737667</v>
      </c>
    </row>
    <row r="245" spans="1:3" x14ac:dyDescent="0.25">
      <c r="A245" s="34" t="s">
        <v>82</v>
      </c>
      <c r="B245">
        <v>2034.9081364829397</v>
      </c>
      <c r="C245">
        <v>1164.8637378271615</v>
      </c>
    </row>
    <row r="246" spans="1:3" x14ac:dyDescent="0.25">
      <c r="A246" s="34" t="s">
        <v>82</v>
      </c>
      <c r="B246">
        <v>2039.8425196850394</v>
      </c>
      <c r="C246">
        <v>871.94708138118222</v>
      </c>
    </row>
    <row r="247" spans="1:3" x14ac:dyDescent="0.25">
      <c r="A247" s="34" t="s">
        <v>82</v>
      </c>
      <c r="B247">
        <v>2045.0918635170603</v>
      </c>
      <c r="C247">
        <v>679.11137276064619</v>
      </c>
    </row>
    <row r="248" spans="1:3" x14ac:dyDescent="0.25">
      <c r="A248" s="34" t="s">
        <v>82</v>
      </c>
      <c r="B248">
        <v>2049.9212598425197</v>
      </c>
      <c r="C248">
        <v>485.75236506651345</v>
      </c>
    </row>
    <row r="249" spans="1:3" x14ac:dyDescent="0.25">
      <c r="A249" s="34" t="s">
        <v>82</v>
      </c>
      <c r="B249">
        <v>2054.8556430446192</v>
      </c>
      <c r="C249">
        <v>392.21265566103102</v>
      </c>
    </row>
    <row r="250" spans="1:3" x14ac:dyDescent="0.25">
      <c r="A250" s="34" t="s">
        <v>82</v>
      </c>
      <c r="B250">
        <v>2059.8950131233596</v>
      </c>
      <c r="C250">
        <v>348.64800778406789</v>
      </c>
    </row>
    <row r="251" spans="1:3" x14ac:dyDescent="0.25">
      <c r="A251" s="34" t="s">
        <v>83</v>
      </c>
      <c r="B251">
        <v>2019.8922308354865</v>
      </c>
      <c r="C251">
        <v>19200.000000000004</v>
      </c>
    </row>
    <row r="252" spans="1:3" x14ac:dyDescent="0.25">
      <c r="A252" s="34" t="s">
        <v>83</v>
      </c>
      <c r="B252">
        <v>2025.0442032730405</v>
      </c>
      <c r="C252">
        <v>16106.66666666667</v>
      </c>
    </row>
    <row r="253" spans="1:3" x14ac:dyDescent="0.25">
      <c r="A253" s="34" t="s">
        <v>83</v>
      </c>
      <c r="B253">
        <v>2029.9767786391042</v>
      </c>
      <c r="C253">
        <v>10560.000000000004</v>
      </c>
    </row>
    <row r="254" spans="1:3" x14ac:dyDescent="0.25">
      <c r="A254" s="34" t="s">
        <v>83</v>
      </c>
      <c r="B254">
        <v>2034.9178983634797</v>
      </c>
      <c r="C254">
        <v>6666.6666666666679</v>
      </c>
    </row>
    <row r="255" spans="1:3" x14ac:dyDescent="0.25">
      <c r="A255" s="34" t="s">
        <v>83</v>
      </c>
      <c r="B255">
        <v>2039.9720241171403</v>
      </c>
      <c r="C255">
        <v>4640.0000000000036</v>
      </c>
    </row>
    <row r="256" spans="1:3" x14ac:dyDescent="0.25">
      <c r="A256" s="34" t="s">
        <v>83</v>
      </c>
      <c r="B256">
        <v>2044.8230146425494</v>
      </c>
      <c r="C256">
        <v>3306.6666666666679</v>
      </c>
    </row>
    <row r="257" spans="1:3" x14ac:dyDescent="0.25">
      <c r="A257" s="34" t="s">
        <v>83</v>
      </c>
      <c r="B257">
        <v>2049.9857364341083</v>
      </c>
      <c r="C257">
        <v>2293.3333333333358</v>
      </c>
    </row>
    <row r="258" spans="1:3" x14ac:dyDescent="0.25">
      <c r="A258" s="34" t="s">
        <v>83</v>
      </c>
      <c r="B258">
        <v>2054.7369509043929</v>
      </c>
      <c r="C258">
        <v>1653.3333333333358</v>
      </c>
    </row>
    <row r="259" spans="1:3" x14ac:dyDescent="0.25">
      <c r="A259" s="34" t="s">
        <v>83</v>
      </c>
      <c r="B259">
        <v>2059.90270456503</v>
      </c>
      <c r="C259">
        <v>1226.6666666666679</v>
      </c>
    </row>
    <row r="260" spans="1:3" x14ac:dyDescent="0.25">
      <c r="A260" s="34" t="s">
        <v>83</v>
      </c>
      <c r="B260">
        <v>2060.8323858742465</v>
      </c>
      <c r="C260">
        <v>1120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44BA-C326-4E45-A902-AD9FDB594CDE}">
  <sheetPr>
    <tabColor rgb="FF92D050"/>
  </sheetPr>
  <dimension ref="A1:AS38"/>
  <sheetViews>
    <sheetView showGridLines="0" zoomScaleNormal="100" workbookViewId="0">
      <selection activeCell="K6" sqref="K6:K10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PautoSurRecetor_.csv</v>
      </c>
    </row>
    <row r="2" spans="1:12" x14ac:dyDescent="0.25">
      <c r="A2" s="46" t="s">
        <v>77</v>
      </c>
      <c r="B2" s="40">
        <v>2020.0385704103451</v>
      </c>
      <c r="C2" s="38">
        <v>473.60248447204958</v>
      </c>
      <c r="D2" s="37">
        <f t="shared" ref="D2:D9" si="0">+IF(B2&lt;2020,"",B2)</f>
        <v>2020.0385704103451</v>
      </c>
      <c r="E2" s="37">
        <f t="shared" ref="E2:E9" si="1">+IF(B2&lt;2020,"",C2)</f>
        <v>473.60248447204958</v>
      </c>
    </row>
    <row r="3" spans="1:12" x14ac:dyDescent="0.25">
      <c r="A3" s="47" t="s">
        <v>77</v>
      </c>
      <c r="B3" s="41">
        <v>2022.0077385194991</v>
      </c>
      <c r="C3" s="39">
        <v>349.37888198757764</v>
      </c>
      <c r="D3" s="37">
        <f t="shared" si="0"/>
        <v>2022.0077385194991</v>
      </c>
      <c r="E3" s="37">
        <f t="shared" si="1"/>
        <v>349.37888198757764</v>
      </c>
    </row>
    <row r="4" spans="1:12" ht="15.75" x14ac:dyDescent="0.25">
      <c r="A4" s="46" t="s">
        <v>77</v>
      </c>
      <c r="B4" s="40">
        <v>2023.976662254353</v>
      </c>
      <c r="C4" s="38">
        <v>240.68322981366464</v>
      </c>
      <c r="D4" s="37">
        <f t="shared" si="0"/>
        <v>2023.976662254353</v>
      </c>
      <c r="E4" s="37">
        <f t="shared" si="1"/>
        <v>240.68322981366464</v>
      </c>
      <c r="L4" s="22"/>
    </row>
    <row r="5" spans="1:12" x14ac:dyDescent="0.25">
      <c r="A5" s="47" t="s">
        <v>77</v>
      </c>
      <c r="B5" s="41">
        <v>2026.0237857651969</v>
      </c>
      <c r="C5" s="39">
        <v>163.04347826086996</v>
      </c>
      <c r="D5" s="37">
        <f t="shared" si="0"/>
        <v>2026.0237857651969</v>
      </c>
      <c r="E5" s="37">
        <f t="shared" si="1"/>
        <v>163.04347826086996</v>
      </c>
      <c r="I5" s="20" t="s">
        <v>42</v>
      </c>
    </row>
    <row r="6" spans="1:12" x14ac:dyDescent="0.25">
      <c r="A6" s="46" t="s">
        <v>77</v>
      </c>
      <c r="B6" s="40">
        <v>2027.991854190001</v>
      </c>
      <c r="C6" s="38">
        <v>108.695652173913</v>
      </c>
      <c r="D6" s="37">
        <f t="shared" si="0"/>
        <v>2027.991854190001</v>
      </c>
      <c r="E6" s="37">
        <f t="shared" si="1"/>
        <v>108.695652173913</v>
      </c>
      <c r="H6" s="19">
        <v>2020</v>
      </c>
      <c r="I6" s="11">
        <f>+C2</f>
        <v>473.60248447204958</v>
      </c>
      <c r="K6" s="42">
        <v>473.60248447204958</v>
      </c>
    </row>
    <row r="7" spans="1:12" x14ac:dyDescent="0.25">
      <c r="A7" s="47" t="s">
        <v>77</v>
      </c>
      <c r="B7" s="41">
        <v>2029.9989003156502</v>
      </c>
      <c r="C7" s="39">
        <v>77.639751552795133</v>
      </c>
      <c r="D7" s="37">
        <f t="shared" si="0"/>
        <v>2029.9989003156502</v>
      </c>
      <c r="E7" s="37">
        <f t="shared" si="1"/>
        <v>77.639751552795133</v>
      </c>
      <c r="H7" s="19">
        <v>2023</v>
      </c>
      <c r="I7" s="11">
        <f>+C3</f>
        <v>349.37888198757764</v>
      </c>
      <c r="K7" s="42">
        <v>349.37888198757764</v>
      </c>
    </row>
    <row r="8" spans="1:12" x14ac:dyDescent="0.25">
      <c r="A8" s="46" t="s">
        <v>77</v>
      </c>
      <c r="B8" s="40">
        <v>2030.9827512473271</v>
      </c>
      <c r="C8" s="38">
        <v>62.111801242236197</v>
      </c>
      <c r="D8" s="37">
        <f t="shared" si="0"/>
        <v>2030.9827512473271</v>
      </c>
      <c r="E8" s="37">
        <f t="shared" si="1"/>
        <v>62.111801242236197</v>
      </c>
      <c r="H8" s="19">
        <v>2025</v>
      </c>
      <c r="I8" s="11">
        <f>+C5</f>
        <v>163.04347826086996</v>
      </c>
      <c r="K8" s="42">
        <v>163.04347826086996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>
        <f>+C6</f>
        <v>108.695652173913</v>
      </c>
      <c r="K9" s="42">
        <v>108.695652173913</v>
      </c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+C7</f>
        <v>77.639751552795133</v>
      </c>
      <c r="K10" s="42">
        <v>77.639751552795133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473.60248447204958</v>
      </c>
      <c r="AH21">
        <f>+IF(I7=0,"",I7)</f>
        <v>349.37888198757764</v>
      </c>
      <c r="AI21">
        <f>+IF(I8=0,"",I8)</f>
        <v>163.04347826086996</v>
      </c>
      <c r="AJ21">
        <f>+IF(I9=0,"",I9)</f>
        <v>108.695652173913</v>
      </c>
      <c r="AK21">
        <f>+IF(I10=0,"",I10)</f>
        <v>77.639751552795133</v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-42.434140072820718</v>
      </c>
      <c r="J22" s="23" t="s">
        <v>44</v>
      </c>
      <c r="K22" s="24">
        <f>+SLOPE(E2:E20,D2:D20)</f>
        <v>-36.502780444675459</v>
      </c>
    </row>
    <row r="23" spans="7:45" x14ac:dyDescent="0.25">
      <c r="G23" s="25" t="s">
        <v>45</v>
      </c>
      <c r="H23" s="26">
        <f>+INTERCEPT(I6:I18,H6:H18)</f>
        <v>86163.605697151404</v>
      </c>
      <c r="J23" s="25" t="s">
        <v>45</v>
      </c>
      <c r="K23" s="26">
        <f>+INTERCEPT(E2:E20,D2:D20)</f>
        <v>74160.260630060235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446.64275005355012</v>
      </c>
      <c r="J26" s="23">
        <v>2020</v>
      </c>
      <c r="K26" s="29">
        <f>+J26*$K$22+$K$23</f>
        <v>424.64413181580312</v>
      </c>
    </row>
    <row r="27" spans="7:45" x14ac:dyDescent="0.25">
      <c r="G27" s="23">
        <v>2023</v>
      </c>
      <c r="H27" s="27">
        <f t="shared" ref="H27:H38" si="2">+$H$22*G27+$H$23</f>
        <v>319.34032983508951</v>
      </c>
      <c r="J27" s="23">
        <v>2023</v>
      </c>
      <c r="K27" s="29">
        <f t="shared" ref="K27:K39" si="3">+J27*$K$22+$K$23</f>
        <v>315.13579048178508</v>
      </c>
    </row>
    <row r="28" spans="7:45" x14ac:dyDescent="0.25">
      <c r="G28" s="23">
        <v>2025</v>
      </c>
      <c r="H28" s="27">
        <f t="shared" si="2"/>
        <v>234.47204968944425</v>
      </c>
      <c r="J28" s="23">
        <v>2025</v>
      </c>
      <c r="K28" s="29">
        <f t="shared" si="3"/>
        <v>242.13022959242517</v>
      </c>
    </row>
    <row r="29" spans="7:45" x14ac:dyDescent="0.25">
      <c r="G29" s="23">
        <v>2027</v>
      </c>
      <c r="H29" s="27">
        <f t="shared" si="2"/>
        <v>149.60376954381354</v>
      </c>
      <c r="J29" s="23">
        <v>2027</v>
      </c>
      <c r="K29" s="29">
        <f t="shared" si="3"/>
        <v>169.12466870307981</v>
      </c>
    </row>
    <row r="30" spans="7:45" x14ac:dyDescent="0.25">
      <c r="G30" s="23">
        <v>2030</v>
      </c>
      <c r="H30" s="27">
        <f t="shared" si="2"/>
        <v>22.30134932535293</v>
      </c>
      <c r="J30" s="23">
        <v>2030</v>
      </c>
      <c r="K30" s="29">
        <f t="shared" si="3"/>
        <v>59.616327369047212</v>
      </c>
    </row>
    <row r="31" spans="7:45" x14ac:dyDescent="0.25">
      <c r="G31" s="23">
        <v>2033</v>
      </c>
      <c r="H31" s="27">
        <f t="shared" si="2"/>
        <v>-105.00107089310768</v>
      </c>
      <c r="J31" s="23">
        <v>2033</v>
      </c>
      <c r="K31" s="29">
        <f t="shared" si="3"/>
        <v>-49.892013964970829</v>
      </c>
    </row>
    <row r="32" spans="7:45" x14ac:dyDescent="0.25">
      <c r="G32" s="23">
        <v>2035</v>
      </c>
      <c r="H32" s="27">
        <f t="shared" si="2"/>
        <v>-189.86935103875294</v>
      </c>
      <c r="J32" s="23">
        <v>2035</v>
      </c>
      <c r="K32" s="29">
        <f t="shared" si="3"/>
        <v>-122.89757485433074</v>
      </c>
    </row>
    <row r="33" spans="7:11" x14ac:dyDescent="0.25">
      <c r="G33" s="23">
        <v>2037</v>
      </c>
      <c r="H33" s="27">
        <f t="shared" si="2"/>
        <v>-274.7376311843982</v>
      </c>
      <c r="J33" s="23">
        <v>2037</v>
      </c>
      <c r="K33" s="29">
        <f t="shared" si="3"/>
        <v>-195.9031357436761</v>
      </c>
    </row>
    <row r="34" spans="7:11" x14ac:dyDescent="0.25">
      <c r="G34" s="23">
        <v>2040</v>
      </c>
      <c r="H34" s="27">
        <f t="shared" si="2"/>
        <v>-402.04005140285881</v>
      </c>
      <c r="J34" s="23">
        <v>2040</v>
      </c>
      <c r="K34" s="29">
        <f t="shared" si="3"/>
        <v>-305.41147707769414</v>
      </c>
    </row>
    <row r="35" spans="7:11" x14ac:dyDescent="0.25">
      <c r="G35" s="23">
        <v>2043</v>
      </c>
      <c r="H35" s="27">
        <f t="shared" si="2"/>
        <v>-529.34247162131942</v>
      </c>
      <c r="J35" s="23">
        <v>2043</v>
      </c>
      <c r="K35" s="29">
        <f t="shared" si="3"/>
        <v>-414.91981841172674</v>
      </c>
    </row>
    <row r="36" spans="7:11" x14ac:dyDescent="0.25">
      <c r="G36" s="23">
        <v>2045</v>
      </c>
      <c r="H36" s="27">
        <f t="shared" si="2"/>
        <v>-614.21075176696468</v>
      </c>
      <c r="J36" s="23">
        <v>2045</v>
      </c>
      <c r="K36" s="29">
        <f t="shared" si="3"/>
        <v>-487.9253793010721</v>
      </c>
    </row>
    <row r="37" spans="7:11" x14ac:dyDescent="0.25">
      <c r="G37" s="23">
        <v>2047</v>
      </c>
      <c r="H37" s="27">
        <f t="shared" si="2"/>
        <v>-699.07903191260993</v>
      </c>
      <c r="J37" s="23">
        <v>2047</v>
      </c>
      <c r="K37" s="29">
        <f t="shared" si="3"/>
        <v>-560.93094019043201</v>
      </c>
    </row>
    <row r="38" spans="7:11" x14ac:dyDescent="0.25">
      <c r="G38" s="25">
        <v>2050</v>
      </c>
      <c r="H38" s="28">
        <f t="shared" si="2"/>
        <v>-826.38145213107055</v>
      </c>
      <c r="J38" s="25">
        <v>2050</v>
      </c>
      <c r="K38" s="30">
        <f t="shared" si="3"/>
        <v>-670.43928152445005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0FAD-E671-4A54-A59F-CF0201AB75C7}">
  <sheetPr>
    <tabColor rgb="FF92D050"/>
  </sheetPr>
  <dimension ref="A1:AS38"/>
  <sheetViews>
    <sheetView showGridLines="0" zoomScaleNormal="100" workbookViewId="0">
      <selection activeCell="K6" sqref="K6:K15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Orito_.csv</v>
      </c>
    </row>
    <row r="2" spans="1:12" x14ac:dyDescent="0.25">
      <c r="A2" s="46" t="s">
        <v>76</v>
      </c>
      <c r="B2" s="40">
        <v>2020</v>
      </c>
      <c r="C2" s="38">
        <v>1984.4236760124613</v>
      </c>
      <c r="D2" s="37">
        <f t="shared" ref="D2:D8" si="0">+IF(B2&lt;2020,"",B2)</f>
        <v>2020</v>
      </c>
      <c r="E2" s="37">
        <f t="shared" ref="E2:E8" si="1">+IF(B2&lt;2020,"",C2)</f>
        <v>1984.4236760124613</v>
      </c>
    </row>
    <row r="3" spans="1:12" x14ac:dyDescent="0.25">
      <c r="A3" s="47" t="s">
        <v>76</v>
      </c>
      <c r="B3" s="41">
        <v>2021.5461025930977</v>
      </c>
      <c r="C3" s="39">
        <v>1962.6168224299072</v>
      </c>
      <c r="D3" s="37">
        <f t="shared" si="0"/>
        <v>2021.5461025930977</v>
      </c>
      <c r="E3" s="37">
        <f t="shared" si="1"/>
        <v>1962.6168224299072</v>
      </c>
    </row>
    <row r="4" spans="1:12" ht="15.75" x14ac:dyDescent="0.25">
      <c r="A4" s="46" t="s">
        <v>76</v>
      </c>
      <c r="B4" s="40">
        <v>2025.0378598906887</v>
      </c>
      <c r="C4" s="38">
        <v>1548.2866043613712</v>
      </c>
      <c r="D4" s="37">
        <f t="shared" si="0"/>
        <v>2025.0378598906887</v>
      </c>
      <c r="E4" s="37">
        <f t="shared" si="1"/>
        <v>1548.2866043613712</v>
      </c>
      <c r="L4" s="22"/>
    </row>
    <row r="5" spans="1:12" x14ac:dyDescent="0.25">
      <c r="A5" s="47" t="s">
        <v>76</v>
      </c>
      <c r="B5" s="41">
        <v>2030.0262746532744</v>
      </c>
      <c r="C5" s="39">
        <v>937.6947040498444</v>
      </c>
      <c r="D5" s="37">
        <f t="shared" si="0"/>
        <v>2030.0262746532744</v>
      </c>
      <c r="E5" s="37">
        <f t="shared" si="1"/>
        <v>937.6947040498444</v>
      </c>
      <c r="I5" s="20" t="s">
        <v>42</v>
      </c>
    </row>
    <row r="6" spans="1:12" x14ac:dyDescent="0.25">
      <c r="A6" s="46" t="s">
        <v>76</v>
      </c>
      <c r="B6" s="40">
        <v>2031.1663950510529</v>
      </c>
      <c r="C6" s="38">
        <v>806.85358255451683</v>
      </c>
      <c r="D6" s="37">
        <f t="shared" si="0"/>
        <v>2031.1663950510529</v>
      </c>
      <c r="E6" s="37">
        <f t="shared" si="1"/>
        <v>806.85358255451683</v>
      </c>
      <c r="H6" s="19">
        <v>2020</v>
      </c>
      <c r="I6" s="11">
        <f>+C2</f>
        <v>1984.4236760124613</v>
      </c>
      <c r="K6" s="42">
        <v>1984.4236760124613</v>
      </c>
    </row>
    <row r="7" spans="1:12" x14ac:dyDescent="0.25">
      <c r="A7" s="47" t="s">
        <v>76</v>
      </c>
      <c r="B7" s="41">
        <v>2035.0827596146385</v>
      </c>
      <c r="C7" s="39">
        <v>632.39875389408189</v>
      </c>
      <c r="D7" s="37">
        <f t="shared" si="0"/>
        <v>2035.0827596146385</v>
      </c>
      <c r="E7" s="37">
        <f t="shared" si="1"/>
        <v>632.39875389408189</v>
      </c>
      <c r="H7" s="19">
        <v>2023</v>
      </c>
      <c r="I7" s="11"/>
      <c r="K7" s="42"/>
    </row>
    <row r="8" spans="1:12" x14ac:dyDescent="0.25">
      <c r="A8" s="46" t="s">
        <v>76</v>
      </c>
      <c r="B8" s="40">
        <v>2039.9960089134267</v>
      </c>
      <c r="C8" s="38">
        <v>414.33021806853685</v>
      </c>
      <c r="D8" s="37">
        <f t="shared" si="0"/>
        <v>2039.9960089134267</v>
      </c>
      <c r="E8" s="37">
        <f t="shared" si="1"/>
        <v>414.33021806853685</v>
      </c>
      <c r="H8" s="19">
        <v>2025</v>
      </c>
      <c r="I8" s="11">
        <f>+C4</f>
        <v>1548.2866043613712</v>
      </c>
      <c r="K8" s="42">
        <v>1548.2866043613712</v>
      </c>
    </row>
    <row r="9" spans="1:12" x14ac:dyDescent="0.25">
      <c r="A9" s="47" t="s">
        <v>76</v>
      </c>
      <c r="B9" s="41">
        <v>2043.9822174920457</v>
      </c>
      <c r="C9" s="39">
        <v>370.71651090342766</v>
      </c>
      <c r="D9" s="37">
        <f t="shared" ref="D9" si="2">+IF(B9&lt;2020,"",B9)</f>
        <v>2043.9822174920457</v>
      </c>
      <c r="E9" s="37">
        <f t="shared" ref="E9" si="3">+IF(B9&lt;2020,"",C9)</f>
        <v>370.71651090342766</v>
      </c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+C5</f>
        <v>937.6947040498444</v>
      </c>
      <c r="K10" s="42">
        <v>937.6947040498444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+C7</f>
        <v>632.39875389408189</v>
      </c>
      <c r="K12" s="42">
        <v>632.39875389408189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>
        <f>+C8</f>
        <v>414.33021806853685</v>
      </c>
      <c r="K14" s="42">
        <v>414.33021806853685</v>
      </c>
    </row>
    <row r="15" spans="1:12" x14ac:dyDescent="0.25">
      <c r="H15" s="19">
        <v>2043</v>
      </c>
      <c r="I15">
        <f>+C9</f>
        <v>370.71651090342766</v>
      </c>
      <c r="K15" s="42">
        <v>370.71651090342766</v>
      </c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1984.4236760124613</v>
      </c>
      <c r="AH21" t="str">
        <f>+IF(I7=0,"",I7)</f>
        <v/>
      </c>
      <c r="AI21">
        <f>+IF(I8=0,"",I8)</f>
        <v>1548.2866043613712</v>
      </c>
      <c r="AJ21" t="str">
        <f>+IF(I9=0,"",I9)</f>
        <v/>
      </c>
      <c r="AK21">
        <f>+IF(I10=0,"",I10)</f>
        <v>937.6947040498444</v>
      </c>
      <c r="AL21" t="str">
        <f>+IF(I11=0,"",I11)</f>
        <v/>
      </c>
      <c r="AM21">
        <f>+IF(I12=0,"",I12)</f>
        <v>632.39875389408189</v>
      </c>
      <c r="AN21" t="str">
        <f>+IF(I13=0,"",I13)</f>
        <v/>
      </c>
      <c r="AO21">
        <f>+IF(I14=0,"",I14)</f>
        <v>414.33021806853685</v>
      </c>
      <c r="AP21">
        <f>+IF(I15=0,"",I15)</f>
        <v>370.71651090342766</v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-72.199748918956587</v>
      </c>
      <c r="J22" s="23" t="s">
        <v>44</v>
      </c>
      <c r="K22" s="24">
        <f>+SLOPE(E2:E20,D2:D20)</f>
        <v>-74.11903073891456</v>
      </c>
    </row>
    <row r="23" spans="7:45" x14ac:dyDescent="0.25">
      <c r="G23" s="25" t="s">
        <v>45</v>
      </c>
      <c r="H23" s="26">
        <f>+INTERCEPT(I6:I18,H6:H18)</f>
        <v>147703.23150602126</v>
      </c>
      <c r="J23" s="25" t="s">
        <v>45</v>
      </c>
      <c r="K23" s="26">
        <f>+INTERCEPT(E2:E20,D2:D20)</f>
        <v>151607.1472133004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1859.7386897289543</v>
      </c>
      <c r="J26" s="23">
        <v>2020</v>
      </c>
      <c r="K26" s="29">
        <f>+J26*$K$22+$K$23</f>
        <v>1886.70512069299</v>
      </c>
    </row>
    <row r="27" spans="7:45" x14ac:dyDescent="0.25">
      <c r="G27" s="23">
        <v>2023</v>
      </c>
      <c r="H27" s="27">
        <f t="shared" ref="H27:H38" si="4">+$H$22*G27+$H$23</f>
        <v>1643.1394429720822</v>
      </c>
      <c r="J27" s="23">
        <v>2023</v>
      </c>
      <c r="K27" s="29">
        <f t="shared" ref="K27:K39" si="5">+J27*$K$22+$K$23</f>
        <v>1664.3480284762336</v>
      </c>
    </row>
    <row r="28" spans="7:45" x14ac:dyDescent="0.25">
      <c r="G28" s="23">
        <v>2025</v>
      </c>
      <c r="H28" s="27">
        <f t="shared" si="4"/>
        <v>1498.7399451341771</v>
      </c>
      <c r="J28" s="23">
        <v>2025</v>
      </c>
      <c r="K28" s="29">
        <f t="shared" si="5"/>
        <v>1516.1099669984251</v>
      </c>
    </row>
    <row r="29" spans="7:45" x14ac:dyDescent="0.25">
      <c r="G29" s="23">
        <v>2027</v>
      </c>
      <c r="H29" s="27">
        <f t="shared" si="4"/>
        <v>1354.3404472962429</v>
      </c>
      <c r="J29" s="23">
        <v>2027</v>
      </c>
      <c r="K29" s="29">
        <f t="shared" si="5"/>
        <v>1367.8719055205875</v>
      </c>
    </row>
    <row r="30" spans="7:45" x14ac:dyDescent="0.25">
      <c r="G30" s="23">
        <v>2030</v>
      </c>
      <c r="H30" s="27">
        <f t="shared" si="4"/>
        <v>1137.7412005393999</v>
      </c>
      <c r="J30" s="23">
        <v>2030</v>
      </c>
      <c r="K30" s="29">
        <f t="shared" si="5"/>
        <v>1145.514813303831</v>
      </c>
    </row>
    <row r="31" spans="7:45" x14ac:dyDescent="0.25">
      <c r="G31" s="23">
        <v>2033</v>
      </c>
      <c r="H31" s="27">
        <f t="shared" si="4"/>
        <v>921.14195378252771</v>
      </c>
      <c r="J31" s="23">
        <v>2033</v>
      </c>
      <c r="K31" s="29">
        <f t="shared" si="5"/>
        <v>923.15772108710371</v>
      </c>
    </row>
    <row r="32" spans="7:45" x14ac:dyDescent="0.25">
      <c r="G32" s="23">
        <v>2035</v>
      </c>
      <c r="H32" s="27">
        <f t="shared" si="4"/>
        <v>776.74245594459353</v>
      </c>
      <c r="J32" s="23">
        <v>2035</v>
      </c>
      <c r="K32" s="29">
        <f t="shared" si="5"/>
        <v>774.91965960926609</v>
      </c>
    </row>
    <row r="33" spans="7:11" x14ac:dyDescent="0.25">
      <c r="G33" s="23">
        <v>2037</v>
      </c>
      <c r="H33" s="27">
        <f t="shared" si="4"/>
        <v>632.34295810668846</v>
      </c>
      <c r="J33" s="23">
        <v>2037</v>
      </c>
      <c r="K33" s="29">
        <f t="shared" si="5"/>
        <v>626.68159813142847</v>
      </c>
    </row>
    <row r="34" spans="7:11" x14ac:dyDescent="0.25">
      <c r="G34" s="23">
        <v>2040</v>
      </c>
      <c r="H34" s="27">
        <f t="shared" si="4"/>
        <v>415.74371134981629</v>
      </c>
      <c r="J34" s="23">
        <v>2040</v>
      </c>
      <c r="K34" s="29">
        <f t="shared" si="5"/>
        <v>404.32450591470115</v>
      </c>
    </row>
    <row r="35" spans="7:11" x14ac:dyDescent="0.25">
      <c r="G35" s="23">
        <v>2043</v>
      </c>
      <c r="H35" s="27">
        <f t="shared" si="4"/>
        <v>199.14446459294413</v>
      </c>
      <c r="J35" s="23">
        <v>2043</v>
      </c>
      <c r="K35" s="29">
        <f t="shared" si="5"/>
        <v>181.96741369794472</v>
      </c>
    </row>
    <row r="36" spans="7:11" x14ac:dyDescent="0.25">
      <c r="G36" s="23">
        <v>2045</v>
      </c>
      <c r="H36" s="27">
        <f t="shared" si="4"/>
        <v>54.744966755039059</v>
      </c>
      <c r="J36" s="23">
        <v>2045</v>
      </c>
      <c r="K36" s="29">
        <f t="shared" si="5"/>
        <v>33.729352220136207</v>
      </c>
    </row>
    <row r="37" spans="7:11" x14ac:dyDescent="0.25">
      <c r="G37" s="23">
        <v>2047</v>
      </c>
      <c r="H37" s="27">
        <f t="shared" si="4"/>
        <v>-89.654531082866015</v>
      </c>
      <c r="J37" s="23">
        <v>2047</v>
      </c>
      <c r="K37" s="29">
        <f t="shared" si="5"/>
        <v>-114.50870925770141</v>
      </c>
    </row>
    <row r="38" spans="7:11" x14ac:dyDescent="0.25">
      <c r="G38" s="25">
        <v>2050</v>
      </c>
      <c r="H38" s="28">
        <f t="shared" si="4"/>
        <v>-306.25377783973818</v>
      </c>
      <c r="J38" s="25">
        <v>2050</v>
      </c>
      <c r="K38" s="30">
        <f t="shared" si="5"/>
        <v>-336.86580147445784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F207-78FE-4936-B7D9-59BAC1D5DFC4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LaCira_.csv</v>
      </c>
    </row>
    <row r="2" spans="1:12" x14ac:dyDescent="0.25">
      <c r="A2" s="46" t="s">
        <v>75</v>
      </c>
      <c r="B2" s="40">
        <v>2020.0680272108843</v>
      </c>
      <c r="C2" s="38">
        <v>25106.666666666664</v>
      </c>
      <c r="D2" s="37">
        <f t="shared" ref="D2:D7" si="0">+IF(B2&lt;2020,"",B2)</f>
        <v>2020.0680272108843</v>
      </c>
      <c r="E2" s="37">
        <f t="shared" ref="E2:E7" si="1">+IF(B2&lt;2020,"",C2)</f>
        <v>25106.666666666664</v>
      </c>
    </row>
    <row r="3" spans="1:12" x14ac:dyDescent="0.25">
      <c r="A3" s="47" t="s">
        <v>75</v>
      </c>
      <c r="B3" s="41">
        <v>2025.0340136054422</v>
      </c>
      <c r="C3" s="39">
        <v>11573.333333333336</v>
      </c>
      <c r="D3" s="37">
        <f t="shared" si="0"/>
        <v>2025.0340136054422</v>
      </c>
      <c r="E3" s="37">
        <f t="shared" si="1"/>
        <v>11573.333333333336</v>
      </c>
    </row>
    <row r="4" spans="1:12" ht="15.75" x14ac:dyDescent="0.25">
      <c r="A4" s="46" t="s">
        <v>75</v>
      </c>
      <c r="B4" s="40">
        <v>2030.0680272108843</v>
      </c>
      <c r="C4" s="38">
        <v>4200</v>
      </c>
      <c r="D4" s="37">
        <f t="shared" si="0"/>
        <v>2030.0680272108843</v>
      </c>
      <c r="E4" s="37">
        <f t="shared" si="1"/>
        <v>4200</v>
      </c>
      <c r="L4" s="22"/>
    </row>
    <row r="5" spans="1:12" x14ac:dyDescent="0.25">
      <c r="A5" s="47" t="s">
        <v>75</v>
      </c>
      <c r="B5" s="41">
        <v>2031.0204081632653</v>
      </c>
      <c r="C5" s="39">
        <v>3266.6666666666642</v>
      </c>
      <c r="D5" s="37">
        <f t="shared" si="0"/>
        <v>2031.0204081632653</v>
      </c>
      <c r="E5" s="37">
        <f t="shared" si="1"/>
        <v>3266.6666666666642</v>
      </c>
      <c r="I5" s="20" t="s">
        <v>42</v>
      </c>
    </row>
    <row r="6" spans="1:12" x14ac:dyDescent="0.25">
      <c r="A6" s="46" t="s">
        <v>75</v>
      </c>
      <c r="B6" s="40">
        <v>2035.0340136054422</v>
      </c>
      <c r="C6" s="38">
        <v>2146.6666666666642</v>
      </c>
      <c r="D6" s="37">
        <f t="shared" si="0"/>
        <v>2035.0340136054422</v>
      </c>
      <c r="E6" s="37">
        <f t="shared" si="1"/>
        <v>2146.6666666666642</v>
      </c>
      <c r="H6" s="19">
        <v>2020</v>
      </c>
      <c r="I6" s="11">
        <f>+C2</f>
        <v>25106.666666666664</v>
      </c>
      <c r="K6" s="42">
        <v>25106.666666666664</v>
      </c>
    </row>
    <row r="7" spans="1:12" x14ac:dyDescent="0.25">
      <c r="A7" s="47" t="s">
        <v>75</v>
      </c>
      <c r="B7" s="41">
        <v>2039.9319727891157</v>
      </c>
      <c r="C7" s="39">
        <v>1213.3333333333358</v>
      </c>
      <c r="D7" s="37">
        <f t="shared" si="0"/>
        <v>2039.9319727891157</v>
      </c>
      <c r="E7" s="37">
        <f t="shared" si="1"/>
        <v>1213.3333333333358</v>
      </c>
      <c r="H7" s="19">
        <v>2023</v>
      </c>
      <c r="I7" s="11"/>
      <c r="K7" s="42"/>
    </row>
    <row r="8" spans="1:12" x14ac:dyDescent="0.25">
      <c r="A8" s="46" t="s">
        <v>75</v>
      </c>
      <c r="B8" s="40">
        <v>2041.9047619047619</v>
      </c>
      <c r="C8" s="38">
        <v>1120</v>
      </c>
      <c r="D8" s="37">
        <f t="shared" ref="D8" si="2">+IF(B8&lt;2020,"",B8)</f>
        <v>2041.9047619047619</v>
      </c>
      <c r="E8" s="37">
        <f t="shared" ref="E8" si="3">+IF(B8&lt;2020,"",C8)</f>
        <v>1120</v>
      </c>
      <c r="H8" s="19">
        <v>2025</v>
      </c>
      <c r="I8" s="11">
        <f>+C3</f>
        <v>11573.333333333336</v>
      </c>
      <c r="K8" s="42">
        <v>11573.333333333336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+C4</f>
        <v>4200</v>
      </c>
      <c r="K10" s="42">
        <v>4200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+C6</f>
        <v>2146.6666666666642</v>
      </c>
      <c r="K12" s="42">
        <v>2146.6666666666642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>
        <f>+C7</f>
        <v>1213.3333333333358</v>
      </c>
      <c r="K14" s="42">
        <v>1213.3333333333358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25106.666666666664</v>
      </c>
      <c r="AH21" t="str">
        <f>+IF(I7=0,"",I7)</f>
        <v/>
      </c>
      <c r="AI21">
        <f>+IF(I8=0,"",I8)</f>
        <v>11573.333333333336</v>
      </c>
      <c r="AJ21" t="str">
        <f>+IF(I9=0,"",I9)</f>
        <v/>
      </c>
      <c r="AK21">
        <f>+IF(I10=0,"",I10)</f>
        <v>4200</v>
      </c>
      <c r="AL21" t="str">
        <f>+IF(I11=0,"",I11)</f>
        <v/>
      </c>
      <c r="AM21">
        <f>+IF(I12=0,"",I12)</f>
        <v>2146.6666666666642</v>
      </c>
      <c r="AN21" t="str">
        <f>+IF(I13=0,"",I13)</f>
        <v/>
      </c>
      <c r="AO21">
        <f>+IF(I14=0,"",I14)</f>
        <v>1213.3333333333358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-1144.2666666666664</v>
      </c>
      <c r="J22" s="23" t="s">
        <v>44</v>
      </c>
      <c r="K22" s="24">
        <f>+SLOPE(E2:E20,D2:D20)</f>
        <v>-978.30203632997586</v>
      </c>
    </row>
    <row r="23" spans="7:45" x14ac:dyDescent="0.25">
      <c r="G23" s="25" t="s">
        <v>45</v>
      </c>
      <c r="H23" s="26">
        <f>+INTERCEPT(I6:I18,H6:H18)</f>
        <v>2331709.333333333</v>
      </c>
      <c r="J23" s="25" t="s">
        <v>45</v>
      </c>
      <c r="K23" s="26">
        <f>+INTERCEPT(E2:E20,D2:D20)</f>
        <v>1994725.2036329936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20290.666666666977</v>
      </c>
      <c r="J26" s="23">
        <v>2020</v>
      </c>
      <c r="K26" s="29">
        <f>+J26*$K$22+$K$23</f>
        <v>18555.090246442473</v>
      </c>
    </row>
    <row r="27" spans="7:45" x14ac:dyDescent="0.25">
      <c r="G27" s="23">
        <v>2023</v>
      </c>
      <c r="H27" s="27">
        <f t="shared" ref="H27:H38" si="4">+$H$22*G27+$H$23</f>
        <v>16857.866666666698</v>
      </c>
      <c r="J27" s="23">
        <v>2023</v>
      </c>
      <c r="K27" s="29">
        <f t="shared" ref="K27:K39" si="5">+J27*$K$22+$K$23</f>
        <v>15620.184137452394</v>
      </c>
    </row>
    <row r="28" spans="7:45" x14ac:dyDescent="0.25">
      <c r="G28" s="23">
        <v>2025</v>
      </c>
      <c r="H28" s="27">
        <f t="shared" si="4"/>
        <v>14569.333333333489</v>
      </c>
      <c r="J28" s="23">
        <v>2025</v>
      </c>
      <c r="K28" s="29">
        <f t="shared" si="5"/>
        <v>13663.580064792419</v>
      </c>
    </row>
    <row r="29" spans="7:45" x14ac:dyDescent="0.25">
      <c r="G29" s="23">
        <v>2027</v>
      </c>
      <c r="H29" s="27">
        <f t="shared" si="4"/>
        <v>12280.800000000279</v>
      </c>
      <c r="J29" s="23">
        <v>2027</v>
      </c>
      <c r="K29" s="29">
        <f t="shared" si="5"/>
        <v>11706.975992132444</v>
      </c>
    </row>
    <row r="30" spans="7:45" x14ac:dyDescent="0.25">
      <c r="G30" s="23">
        <v>2030</v>
      </c>
      <c r="H30" s="27">
        <f t="shared" si="4"/>
        <v>8848</v>
      </c>
      <c r="J30" s="23">
        <v>2030</v>
      </c>
      <c r="K30" s="29">
        <f t="shared" si="5"/>
        <v>8772.069883142598</v>
      </c>
    </row>
    <row r="31" spans="7:45" x14ac:dyDescent="0.25">
      <c r="G31" s="23">
        <v>2033</v>
      </c>
      <c r="H31" s="27">
        <f t="shared" si="4"/>
        <v>5415.2000000001863</v>
      </c>
      <c r="J31" s="23">
        <v>2033</v>
      </c>
      <c r="K31" s="29">
        <f t="shared" si="5"/>
        <v>5837.163774152752</v>
      </c>
    </row>
    <row r="32" spans="7:45" x14ac:dyDescent="0.25">
      <c r="G32" s="23">
        <v>2035</v>
      </c>
      <c r="H32" s="27">
        <f t="shared" si="4"/>
        <v>3126.6666666669771</v>
      </c>
      <c r="J32" s="23">
        <v>2035</v>
      </c>
      <c r="K32" s="29">
        <f t="shared" si="5"/>
        <v>3880.5597014927771</v>
      </c>
    </row>
    <row r="33" spans="7:11" x14ac:dyDescent="0.25">
      <c r="G33" s="23">
        <v>2037</v>
      </c>
      <c r="H33" s="27">
        <f t="shared" si="4"/>
        <v>838.13333333330229</v>
      </c>
      <c r="J33" s="23">
        <v>2037</v>
      </c>
      <c r="K33" s="29">
        <f t="shared" si="5"/>
        <v>1923.9556288328022</v>
      </c>
    </row>
    <row r="34" spans="7:11" x14ac:dyDescent="0.25">
      <c r="G34" s="23">
        <v>2040</v>
      </c>
      <c r="H34" s="27">
        <f t="shared" si="4"/>
        <v>-2594.6666666665114</v>
      </c>
      <c r="J34" s="23">
        <v>2040</v>
      </c>
      <c r="K34" s="29">
        <f t="shared" si="5"/>
        <v>-1010.9504801570438</v>
      </c>
    </row>
    <row r="35" spans="7:11" x14ac:dyDescent="0.25">
      <c r="G35" s="23">
        <v>2043</v>
      </c>
      <c r="H35" s="27">
        <f t="shared" si="4"/>
        <v>-6027.4666666663252</v>
      </c>
      <c r="J35" s="23">
        <v>2043</v>
      </c>
      <c r="K35" s="29">
        <f t="shared" si="5"/>
        <v>-3945.8565891471226</v>
      </c>
    </row>
    <row r="36" spans="7:11" x14ac:dyDescent="0.25">
      <c r="G36" s="23">
        <v>2045</v>
      </c>
      <c r="H36" s="27">
        <f t="shared" si="4"/>
        <v>-8316</v>
      </c>
      <c r="J36" s="23">
        <v>2045</v>
      </c>
      <c r="K36" s="29">
        <f t="shared" si="5"/>
        <v>-5902.4606618070975</v>
      </c>
    </row>
    <row r="37" spans="7:11" x14ac:dyDescent="0.25">
      <c r="G37" s="23">
        <v>2047</v>
      </c>
      <c r="H37" s="27">
        <f t="shared" si="4"/>
        <v>-10604.533333333209</v>
      </c>
      <c r="J37" s="23">
        <v>2047</v>
      </c>
      <c r="K37" s="29">
        <f t="shared" si="5"/>
        <v>-7859.0647344670724</v>
      </c>
    </row>
    <row r="38" spans="7:11" x14ac:dyDescent="0.25">
      <c r="G38" s="25">
        <v>2050</v>
      </c>
      <c r="H38" s="28">
        <f t="shared" si="4"/>
        <v>-14037.333333333023</v>
      </c>
      <c r="J38" s="25">
        <v>2050</v>
      </c>
      <c r="K38" s="30">
        <f t="shared" si="5"/>
        <v>-10793.970843456918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A429-53A1-4FDC-B2F2-8DE0FFD1DAFD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Infantas_.csv</v>
      </c>
    </row>
    <row r="2" spans="1:12" x14ac:dyDescent="0.25">
      <c r="A2" s="46" t="s">
        <v>74</v>
      </c>
      <c r="B2" s="40">
        <v>2020.0183738073627</v>
      </c>
      <c r="C2" s="38">
        <v>10378.588980143002</v>
      </c>
      <c r="D2" s="37">
        <f t="shared" ref="D2:D6" si="0">+IF(B2&lt;2020,"",B2)</f>
        <v>2020.0183738073627</v>
      </c>
      <c r="E2" s="37">
        <f t="shared" ref="E2:E6" si="1">+IF(B2&lt;2020,"",C2)</f>
        <v>10378.588980143002</v>
      </c>
    </row>
    <row r="3" spans="1:12" x14ac:dyDescent="0.25">
      <c r="A3" s="47" t="s">
        <v>74</v>
      </c>
      <c r="B3" s="41">
        <v>2025.0322095056779</v>
      </c>
      <c r="C3" s="39">
        <v>4118.367166227612</v>
      </c>
      <c r="D3" s="37">
        <f t="shared" si="0"/>
        <v>2025.0322095056779</v>
      </c>
      <c r="E3" s="37">
        <f t="shared" si="1"/>
        <v>4118.367166227612</v>
      </c>
    </row>
    <row r="4" spans="1:12" ht="15.75" x14ac:dyDescent="0.25">
      <c r="A4" s="46" t="s">
        <v>74</v>
      </c>
      <c r="B4" s="40">
        <v>2029.8884289287846</v>
      </c>
      <c r="C4" s="38">
        <v>1302.5922564363664</v>
      </c>
      <c r="D4" s="37">
        <f t="shared" si="0"/>
        <v>2029.8884289287846</v>
      </c>
      <c r="E4" s="37">
        <f t="shared" si="1"/>
        <v>1302.5922564363664</v>
      </c>
      <c r="L4" s="22"/>
    </row>
    <row r="5" spans="1:12" x14ac:dyDescent="0.25">
      <c r="A5" s="47" t="s">
        <v>74</v>
      </c>
      <c r="B5" s="41">
        <v>2034.9441037788058</v>
      </c>
      <c r="C5" s="39">
        <v>695.4596772408313</v>
      </c>
      <c r="D5" s="37">
        <f t="shared" si="0"/>
        <v>2034.9441037788058</v>
      </c>
      <c r="E5" s="37">
        <f t="shared" si="1"/>
        <v>695.4596772408313</v>
      </c>
      <c r="I5" s="20" t="s">
        <v>42</v>
      </c>
    </row>
    <row r="6" spans="1:12" x14ac:dyDescent="0.25">
      <c r="A6" s="46" t="s">
        <v>74</v>
      </c>
      <c r="B6" s="40">
        <v>2039.9273902552407</v>
      </c>
      <c r="C6" s="38">
        <v>529.80762845062418</v>
      </c>
      <c r="D6" s="37">
        <f t="shared" si="0"/>
        <v>2039.9273902552407</v>
      </c>
      <c r="E6" s="37">
        <f t="shared" si="1"/>
        <v>529.80762845062418</v>
      </c>
      <c r="H6" s="19">
        <v>2020</v>
      </c>
      <c r="I6" s="11">
        <f>+C2</f>
        <v>10378.588980143002</v>
      </c>
      <c r="K6" s="42">
        <v>10378.588980143002</v>
      </c>
    </row>
    <row r="7" spans="1:12" x14ac:dyDescent="0.25">
      <c r="A7" s="47" t="s">
        <v>74</v>
      </c>
      <c r="B7" s="41">
        <v>2042.7350408429811</v>
      </c>
      <c r="C7" s="39">
        <v>403.51537422796901</v>
      </c>
      <c r="D7" s="37">
        <f t="shared" ref="D7" si="2">+IF(B7&lt;2020,"",B7)</f>
        <v>2042.7350408429811</v>
      </c>
      <c r="E7" s="37">
        <f t="shared" ref="E7" si="3">+IF(B7&lt;2020,"",C7)</f>
        <v>403.51537422796901</v>
      </c>
      <c r="H7" s="19">
        <v>2023</v>
      </c>
      <c r="I7" s="11"/>
      <c r="K7" s="42"/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+C3</f>
        <v>4118.367166227612</v>
      </c>
      <c r="K8" s="42">
        <v>4118.367166227612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+C4</f>
        <v>1302.5922564363664</v>
      </c>
      <c r="K10" s="42">
        <v>1302.5922564363664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+C5</f>
        <v>695.4596772408313</v>
      </c>
      <c r="K12" s="42">
        <v>695.4596772408313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>
        <f>+C6</f>
        <v>529.80762845062418</v>
      </c>
      <c r="K14" s="42">
        <v>529.80762845062418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10378.588980143002</v>
      </c>
      <c r="AH21" t="str">
        <f>+IF(I7=0,"",I7)</f>
        <v/>
      </c>
      <c r="AI21">
        <f>+IF(I8=0,"",I8)</f>
        <v>4118.367166227612</v>
      </c>
      <c r="AJ21" t="str">
        <f>+IF(I9=0,"",I9)</f>
        <v/>
      </c>
      <c r="AK21">
        <f>+IF(I10=0,"",I10)</f>
        <v>1302.5922564363664</v>
      </c>
      <c r="AL21" t="str">
        <f>+IF(I11=0,"",I11)</f>
        <v/>
      </c>
      <c r="AM21">
        <f>+IF(I12=0,"",I12)</f>
        <v>695.4596772408313</v>
      </c>
      <c r="AN21" t="str">
        <f>+IF(I13=0,"",I13)</f>
        <v/>
      </c>
      <c r="AO21">
        <f>+IF(I14=0,"",I14)</f>
        <v>529.80762845062418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-462.40940384743078</v>
      </c>
      <c r="J22" s="23" t="s">
        <v>44</v>
      </c>
      <c r="K22" s="24">
        <f>+SLOPE(E2:E20,D2:D20)</f>
        <v>-383.02985137353522</v>
      </c>
    </row>
    <row r="23" spans="7:45" x14ac:dyDescent="0.25">
      <c r="G23" s="25" t="s">
        <v>45</v>
      </c>
      <c r="H23" s="26">
        <f>+INTERCEPT(I6:I18,H6:H18)</f>
        <v>942096.05295198411</v>
      </c>
      <c r="J23" s="25" t="s">
        <v>45</v>
      </c>
      <c r="K23" s="26">
        <f>+INTERCEPT(E2:E20,D2:D20)</f>
        <v>781256.20664345322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8029.0571801739279</v>
      </c>
      <c r="J26" s="23">
        <v>2020</v>
      </c>
      <c r="K26" s="29">
        <f>+J26*$K$22+$K$23</f>
        <v>7535.9068689120468</v>
      </c>
    </row>
    <row r="27" spans="7:45" x14ac:dyDescent="0.25">
      <c r="G27" s="23">
        <v>2023</v>
      </c>
      <c r="H27" s="27">
        <f t="shared" ref="H27:H38" si="4">+$H$22*G27+$H$23</f>
        <v>6641.8289686316857</v>
      </c>
      <c r="J27" s="23">
        <v>2023</v>
      </c>
      <c r="K27" s="29">
        <f t="shared" ref="K27:K39" si="5">+J27*$K$22+$K$23</f>
        <v>6386.8173147914931</v>
      </c>
    </row>
    <row r="28" spans="7:45" x14ac:dyDescent="0.25">
      <c r="G28" s="23">
        <v>2025</v>
      </c>
      <c r="H28" s="27">
        <f t="shared" si="4"/>
        <v>5717.0101609367412</v>
      </c>
      <c r="J28" s="23">
        <v>2025</v>
      </c>
      <c r="K28" s="29">
        <f t="shared" si="5"/>
        <v>5620.7576120443409</v>
      </c>
    </row>
    <row r="29" spans="7:45" x14ac:dyDescent="0.25">
      <c r="G29" s="23">
        <v>2027</v>
      </c>
      <c r="H29" s="27">
        <f t="shared" si="4"/>
        <v>4792.191353241913</v>
      </c>
      <c r="J29" s="23">
        <v>2027</v>
      </c>
      <c r="K29" s="29">
        <f t="shared" si="5"/>
        <v>4854.6979092973052</v>
      </c>
    </row>
    <row r="30" spans="7:45" x14ac:dyDescent="0.25">
      <c r="G30" s="23">
        <v>2030</v>
      </c>
      <c r="H30" s="27">
        <f t="shared" si="4"/>
        <v>3404.9631416996708</v>
      </c>
      <c r="J30" s="23">
        <v>2030</v>
      </c>
      <c r="K30" s="29">
        <f t="shared" si="5"/>
        <v>3705.6083551767515</v>
      </c>
    </row>
    <row r="31" spans="7:45" x14ac:dyDescent="0.25">
      <c r="G31" s="23">
        <v>2033</v>
      </c>
      <c r="H31" s="27">
        <f t="shared" si="4"/>
        <v>2017.7349301573122</v>
      </c>
      <c r="J31" s="23">
        <v>2033</v>
      </c>
      <c r="K31" s="29">
        <f t="shared" si="5"/>
        <v>2556.5188010560814</v>
      </c>
    </row>
    <row r="32" spans="7:45" x14ac:dyDescent="0.25">
      <c r="G32" s="23">
        <v>2035</v>
      </c>
      <c r="H32" s="27">
        <f t="shared" si="4"/>
        <v>1092.9161224624841</v>
      </c>
      <c r="J32" s="23">
        <v>2035</v>
      </c>
      <c r="K32" s="29">
        <f t="shared" si="5"/>
        <v>1790.4590983090457</v>
      </c>
    </row>
    <row r="33" spans="7:11" x14ac:dyDescent="0.25">
      <c r="G33" s="23">
        <v>2037</v>
      </c>
      <c r="H33" s="27">
        <f t="shared" si="4"/>
        <v>168.09731476765592</v>
      </c>
      <c r="J33" s="23">
        <v>2037</v>
      </c>
      <c r="K33" s="29">
        <f t="shared" si="5"/>
        <v>1024.3993955620099</v>
      </c>
    </row>
    <row r="34" spans="7:11" x14ac:dyDescent="0.25">
      <c r="G34" s="23">
        <v>2040</v>
      </c>
      <c r="H34" s="27">
        <f t="shared" si="4"/>
        <v>-1219.1308967747027</v>
      </c>
      <c r="J34" s="23">
        <v>2040</v>
      </c>
      <c r="K34" s="29">
        <f t="shared" si="5"/>
        <v>-124.69015855866019</v>
      </c>
    </row>
    <row r="35" spans="7:11" x14ac:dyDescent="0.25">
      <c r="G35" s="23">
        <v>2043</v>
      </c>
      <c r="H35" s="27">
        <f t="shared" si="4"/>
        <v>-2606.3591083169449</v>
      </c>
      <c r="J35" s="23">
        <v>2043</v>
      </c>
      <c r="K35" s="29">
        <f t="shared" si="5"/>
        <v>-1273.7797126792138</v>
      </c>
    </row>
    <row r="36" spans="7:11" x14ac:dyDescent="0.25">
      <c r="G36" s="23">
        <v>2045</v>
      </c>
      <c r="H36" s="27">
        <f t="shared" si="4"/>
        <v>-3531.1779160118895</v>
      </c>
      <c r="J36" s="23">
        <v>2045</v>
      </c>
      <c r="K36" s="29">
        <f t="shared" si="5"/>
        <v>-2039.839415426366</v>
      </c>
    </row>
    <row r="37" spans="7:11" x14ac:dyDescent="0.25">
      <c r="G37" s="23">
        <v>2047</v>
      </c>
      <c r="H37" s="27">
        <f t="shared" si="4"/>
        <v>-4455.9967237067176</v>
      </c>
      <c r="J37" s="23">
        <v>2047</v>
      </c>
      <c r="K37" s="29">
        <f t="shared" si="5"/>
        <v>-2805.8991181734018</v>
      </c>
    </row>
    <row r="38" spans="7:11" x14ac:dyDescent="0.25">
      <c r="G38" s="25">
        <v>2050</v>
      </c>
      <c r="H38" s="28">
        <f t="shared" si="4"/>
        <v>-5843.2249352489598</v>
      </c>
      <c r="J38" s="25">
        <v>2050</v>
      </c>
      <c r="K38" s="30">
        <f t="shared" si="5"/>
        <v>-3954.9886722939555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EB75-2A38-4867-B0B0-741BCC3AE455}">
  <sheetPr>
    <tabColor rgb="FF92D050"/>
  </sheetPr>
  <dimension ref="A1:AS38"/>
  <sheetViews>
    <sheetView showGridLines="0" zoomScaleNormal="100" workbookViewId="0">
      <selection activeCell="K6" sqref="K6:K9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Gibraltar_.csv</v>
      </c>
    </row>
    <row r="2" spans="1:12" x14ac:dyDescent="0.25">
      <c r="A2" s="46" t="s">
        <v>73</v>
      </c>
      <c r="B2" s="40">
        <v>2020</v>
      </c>
      <c r="C2" s="38">
        <v>5461.7834394904457</v>
      </c>
      <c r="D2" s="37">
        <f t="shared" ref="D2" si="0">+IF(B2&lt;2020,"",B2)</f>
        <v>2020</v>
      </c>
      <c r="E2" s="37">
        <f t="shared" ref="E2" si="1">+IF(B2&lt;2020,"",C2)</f>
        <v>5461.7834394904457</v>
      </c>
    </row>
    <row r="3" spans="1:12" x14ac:dyDescent="0.25">
      <c r="A3" s="47" t="s">
        <v>73</v>
      </c>
      <c r="B3" s="41">
        <v>2022.0193852118528</v>
      </c>
      <c r="C3" s="39">
        <v>3098.7261146496821</v>
      </c>
      <c r="D3" s="37">
        <f t="shared" ref="D3:D14" si="2">+IF(B3&lt;2020,"",B3)</f>
        <v>2022.0193852118528</v>
      </c>
      <c r="E3" s="37">
        <f t="shared" ref="E3:E14" si="3">+IF(B3&lt;2020,"",C3)</f>
        <v>3098.7261146496821</v>
      </c>
    </row>
    <row r="4" spans="1:12" ht="15.75" x14ac:dyDescent="0.25">
      <c r="A4" s="46" t="s">
        <v>73</v>
      </c>
      <c r="B4" s="40">
        <v>2023.9674605372472</v>
      </c>
      <c r="C4" s="38">
        <v>1738.8535031847141</v>
      </c>
      <c r="D4" s="37">
        <f t="shared" si="2"/>
        <v>2023.9674605372472</v>
      </c>
      <c r="E4" s="37">
        <f t="shared" si="3"/>
        <v>1738.8535031847141</v>
      </c>
      <c r="L4" s="22"/>
    </row>
    <row r="5" spans="1:12" x14ac:dyDescent="0.25">
      <c r="A5" s="47" t="s">
        <v>73</v>
      </c>
      <c r="B5" s="41">
        <v>2025.9624757684853</v>
      </c>
      <c r="C5" s="39">
        <v>936.30573248407654</v>
      </c>
      <c r="D5" s="37">
        <f t="shared" si="2"/>
        <v>2025.9624757684853</v>
      </c>
      <c r="E5" s="37">
        <f t="shared" si="3"/>
        <v>936.30573248407654</v>
      </c>
      <c r="I5" s="20" t="s">
        <v>42</v>
      </c>
    </row>
    <row r="6" spans="1:12" x14ac:dyDescent="0.25">
      <c r="A6" s="46" t="s">
        <v>73</v>
      </c>
      <c r="B6" s="40">
        <v>2027.9595679867073</v>
      </c>
      <c r="C6" s="38">
        <v>468.15286624203873</v>
      </c>
      <c r="D6" s="37">
        <f t="shared" si="2"/>
        <v>2027.9595679867073</v>
      </c>
      <c r="E6" s="37">
        <f t="shared" si="3"/>
        <v>468.15286624203873</v>
      </c>
      <c r="H6" s="19">
        <v>2020</v>
      </c>
      <c r="I6" s="11">
        <f>+C2</f>
        <v>5461.7834394904457</v>
      </c>
      <c r="K6" s="42">
        <v>5461.7834394904457</v>
      </c>
    </row>
    <row r="7" spans="1:12" x14ac:dyDescent="0.25">
      <c r="A7" s="47"/>
      <c r="B7" s="41"/>
      <c r="C7" s="39"/>
      <c r="D7" s="37"/>
      <c r="E7" s="37"/>
      <c r="H7" s="19">
        <v>2023</v>
      </c>
      <c r="I7" s="11">
        <f>+C4</f>
        <v>1738.8535031847141</v>
      </c>
      <c r="K7" s="42">
        <v>1738.8535031847141</v>
      </c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+C5</f>
        <v>936.30573248407654</v>
      </c>
      <c r="K8" s="42">
        <v>936.30573248407654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>
        <f>+C6</f>
        <v>468.15286624203873</v>
      </c>
      <c r="K9" s="42">
        <v>468.15286624203873</v>
      </c>
    </row>
    <row r="10" spans="1:12" x14ac:dyDescent="0.25">
      <c r="A10" s="46"/>
      <c r="B10" s="40"/>
      <c r="C10" s="38"/>
      <c r="D10" s="37"/>
      <c r="E10" s="37"/>
      <c r="H10" s="19">
        <v>2030</v>
      </c>
      <c r="I10" s="11"/>
      <c r="K10" s="42"/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5461.7834394904457</v>
      </c>
      <c r="AH21">
        <f>+IF(I7=0,"",I7)</f>
        <v>1738.8535031847141</v>
      </c>
      <c r="AI21">
        <f>+IF(I8=0,"",I8)</f>
        <v>936.30573248407654</v>
      </c>
      <c r="AJ21">
        <f>+IF(I9=0,"",I9)</f>
        <v>468.15286624203873</v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-713.79248764807414</v>
      </c>
      <c r="J22" s="23" t="s">
        <v>44</v>
      </c>
      <c r="K22" s="24">
        <f>+SLOPE(E2:E20,D2:D20)</f>
        <v>-611.80266015213056</v>
      </c>
    </row>
    <row r="23" spans="7:45" x14ac:dyDescent="0.25">
      <c r="G23" s="25" t="s">
        <v>45</v>
      </c>
      <c r="H23" s="26">
        <f>+INTERCEPT(I6:I18,H6:H18)</f>
        <v>1446688.8207631402</v>
      </c>
      <c r="J23" s="25" t="s">
        <v>45</v>
      </c>
      <c r="K23" s="26">
        <f>+INTERCEPT(E2:E20,D2:D20)</f>
        <v>1240618.2001503941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4827.9957140304614</v>
      </c>
      <c r="J26" s="23">
        <v>2020</v>
      </c>
      <c r="K26" s="29">
        <f>+J26*$K$22+$K$23</f>
        <v>4776.8266430904623</v>
      </c>
    </row>
    <row r="27" spans="7:45" x14ac:dyDescent="0.25">
      <c r="G27" s="23">
        <v>2023</v>
      </c>
      <c r="H27" s="27">
        <f t="shared" ref="H27:H38" si="4">+$H$22*G27+$H$23</f>
        <v>2686.6182510862127</v>
      </c>
      <c r="J27" s="23">
        <v>2023</v>
      </c>
      <c r="K27" s="29">
        <f t="shared" ref="K27:K39" si="5">+J27*$K$22+$K$23</f>
        <v>2941.4186626339797</v>
      </c>
    </row>
    <row r="28" spans="7:45" x14ac:dyDescent="0.25">
      <c r="G28" s="23">
        <v>2025</v>
      </c>
      <c r="H28" s="27">
        <f t="shared" si="4"/>
        <v>1259.0332757900469</v>
      </c>
      <c r="J28" s="23">
        <v>2025</v>
      </c>
      <c r="K28" s="29">
        <f t="shared" si="5"/>
        <v>1717.8133423298132</v>
      </c>
    </row>
    <row r="29" spans="7:45" x14ac:dyDescent="0.25">
      <c r="G29" s="23">
        <v>2027</v>
      </c>
      <c r="H29" s="27">
        <f t="shared" si="4"/>
        <v>-168.55169950611889</v>
      </c>
      <c r="J29" s="23">
        <v>2027</v>
      </c>
      <c r="K29" s="29">
        <f t="shared" si="5"/>
        <v>494.20802202541381</v>
      </c>
    </row>
    <row r="30" spans="7:45" x14ac:dyDescent="0.25">
      <c r="G30" s="23">
        <v>2030</v>
      </c>
      <c r="H30" s="27">
        <f t="shared" si="4"/>
        <v>-2309.9291624503676</v>
      </c>
      <c r="J30" s="23">
        <v>2030</v>
      </c>
      <c r="K30" s="29">
        <f t="shared" si="5"/>
        <v>-1341.199958430836</v>
      </c>
    </row>
    <row r="31" spans="7:45" x14ac:dyDescent="0.25">
      <c r="G31" s="23">
        <v>2033</v>
      </c>
      <c r="H31" s="27">
        <f t="shared" si="4"/>
        <v>-4451.3066253946163</v>
      </c>
      <c r="J31" s="23">
        <v>2033</v>
      </c>
      <c r="K31" s="29">
        <f t="shared" si="5"/>
        <v>-3176.6079388873186</v>
      </c>
    </row>
    <row r="32" spans="7:45" x14ac:dyDescent="0.25">
      <c r="G32" s="23">
        <v>2035</v>
      </c>
      <c r="H32" s="27">
        <f t="shared" si="4"/>
        <v>-5878.8916006905492</v>
      </c>
      <c r="J32" s="23">
        <v>2035</v>
      </c>
      <c r="K32" s="29">
        <f t="shared" si="5"/>
        <v>-4400.2132591914851</v>
      </c>
    </row>
    <row r="33" spans="7:11" x14ac:dyDescent="0.25">
      <c r="G33" s="23">
        <v>2037</v>
      </c>
      <c r="H33" s="27">
        <f t="shared" si="4"/>
        <v>-7306.476575986715</v>
      </c>
      <c r="J33" s="23">
        <v>2037</v>
      </c>
      <c r="K33" s="29">
        <f t="shared" si="5"/>
        <v>-5623.8185794958845</v>
      </c>
    </row>
    <row r="34" spans="7:11" x14ac:dyDescent="0.25">
      <c r="G34" s="23">
        <v>2040</v>
      </c>
      <c r="H34" s="27">
        <f t="shared" si="4"/>
        <v>-9447.8540389309637</v>
      </c>
      <c r="J34" s="23">
        <v>2040</v>
      </c>
      <c r="K34" s="29">
        <f t="shared" si="5"/>
        <v>-7459.2265599521343</v>
      </c>
    </row>
    <row r="35" spans="7:11" x14ac:dyDescent="0.25">
      <c r="G35" s="23">
        <v>2043</v>
      </c>
      <c r="H35" s="27">
        <f t="shared" si="4"/>
        <v>-11589.231501875212</v>
      </c>
      <c r="J35" s="23">
        <v>2043</v>
      </c>
      <c r="K35" s="29">
        <f t="shared" si="5"/>
        <v>-9294.6345404086169</v>
      </c>
    </row>
    <row r="36" spans="7:11" x14ac:dyDescent="0.25">
      <c r="G36" s="23">
        <v>2045</v>
      </c>
      <c r="H36" s="27">
        <f t="shared" si="4"/>
        <v>-13016.816477171378</v>
      </c>
      <c r="J36" s="23">
        <v>2045</v>
      </c>
      <c r="K36" s="29">
        <f t="shared" si="5"/>
        <v>-10518.239860712783</v>
      </c>
    </row>
    <row r="37" spans="7:11" x14ac:dyDescent="0.25">
      <c r="G37" s="23">
        <v>2047</v>
      </c>
      <c r="H37" s="27">
        <f t="shared" si="4"/>
        <v>-14444.401452467544</v>
      </c>
      <c r="J37" s="23">
        <v>2047</v>
      </c>
      <c r="K37" s="29">
        <f t="shared" si="5"/>
        <v>-11741.845181017183</v>
      </c>
    </row>
    <row r="38" spans="7:11" x14ac:dyDescent="0.25">
      <c r="G38" s="25">
        <v>2050</v>
      </c>
      <c r="H38" s="28">
        <f t="shared" si="4"/>
        <v>-16585.778915411793</v>
      </c>
      <c r="J38" s="25">
        <v>2050</v>
      </c>
      <c r="K38" s="30">
        <f t="shared" si="5"/>
        <v>-13577.253161473433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EB1E-0DA0-46D7-AED7-ED2F37B35512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FlorenaMirador_.csv</v>
      </c>
    </row>
    <row r="2" spans="1:12" x14ac:dyDescent="0.25">
      <c r="A2" s="46" t="s">
        <v>71</v>
      </c>
      <c r="B2" s="40">
        <v>2020.0963597430407</v>
      </c>
      <c r="C2" s="38">
        <v>2515.9744408945689</v>
      </c>
      <c r="D2" s="37">
        <f>+IF(B2&lt;2020,"",B2)</f>
        <v>2020.0963597430407</v>
      </c>
      <c r="E2" s="37">
        <f>+IF(B2&lt;2020,"",C2)</f>
        <v>2515.9744408945689</v>
      </c>
    </row>
    <row r="3" spans="1:12" x14ac:dyDescent="0.25">
      <c r="A3" s="47" t="s">
        <v>71</v>
      </c>
      <c r="B3" s="41">
        <v>2021.0599571734474</v>
      </c>
      <c r="C3" s="39">
        <v>2158.1469648562302</v>
      </c>
      <c r="D3" s="37">
        <f t="shared" ref="D3:D11" si="0">+IF(B3&lt;2020,"",B3)</f>
        <v>2021.0599571734474</v>
      </c>
      <c r="E3" s="37">
        <f t="shared" ref="E3:E11" si="1">+IF(B3&lt;2020,"",C3)</f>
        <v>2158.1469648562302</v>
      </c>
    </row>
    <row r="4" spans="1:12" ht="15.75" x14ac:dyDescent="0.25">
      <c r="A4" s="46" t="s">
        <v>71</v>
      </c>
      <c r="B4" s="40">
        <v>2022.0235546038543</v>
      </c>
      <c r="C4" s="38">
        <v>2180.5111821086266</v>
      </c>
      <c r="D4" s="37">
        <f t="shared" si="0"/>
        <v>2022.0235546038543</v>
      </c>
      <c r="E4" s="37">
        <f t="shared" si="1"/>
        <v>2180.5111821086266</v>
      </c>
      <c r="L4" s="22"/>
    </row>
    <row r="5" spans="1:12" x14ac:dyDescent="0.25">
      <c r="A5" s="47" t="s">
        <v>71</v>
      </c>
      <c r="B5" s="41">
        <v>2025.1070663811563</v>
      </c>
      <c r="C5" s="39">
        <v>1744.408945686901</v>
      </c>
      <c r="D5" s="37">
        <f t="shared" si="0"/>
        <v>2025.1070663811563</v>
      </c>
      <c r="E5" s="37">
        <f t="shared" si="1"/>
        <v>1744.408945686901</v>
      </c>
      <c r="I5" s="20" t="s">
        <v>42</v>
      </c>
    </row>
    <row r="6" spans="1:12" x14ac:dyDescent="0.25">
      <c r="A6" s="46" t="s">
        <v>71</v>
      </c>
      <c r="B6" s="40">
        <v>2030.1177730192719</v>
      </c>
      <c r="C6" s="38">
        <v>1230.031948881789</v>
      </c>
      <c r="D6" s="37">
        <f t="shared" si="0"/>
        <v>2030.1177730192719</v>
      </c>
      <c r="E6" s="37">
        <f t="shared" si="1"/>
        <v>1230.031948881789</v>
      </c>
      <c r="H6" s="19">
        <v>2020</v>
      </c>
      <c r="I6" s="11">
        <f>+C2</f>
        <v>2515.9744408945689</v>
      </c>
      <c r="K6" s="42">
        <v>2515.9744408945689</v>
      </c>
    </row>
    <row r="7" spans="1:12" x14ac:dyDescent="0.25">
      <c r="A7" s="47" t="s">
        <v>71</v>
      </c>
      <c r="B7" s="41">
        <v>2035.0321199143468</v>
      </c>
      <c r="C7" s="39">
        <v>861.02236421725229</v>
      </c>
      <c r="D7" s="37">
        <f t="shared" si="0"/>
        <v>2035.0321199143468</v>
      </c>
      <c r="E7" s="37">
        <f t="shared" si="1"/>
        <v>861.02236421725229</v>
      </c>
      <c r="H7" s="19">
        <v>2023</v>
      </c>
      <c r="I7" s="11">
        <f>+C4</f>
        <v>2180.5111821086266</v>
      </c>
      <c r="K7" s="42">
        <v>2180.5111821086266</v>
      </c>
    </row>
    <row r="8" spans="1:12" x14ac:dyDescent="0.25">
      <c r="A8" s="46" t="s">
        <v>71</v>
      </c>
      <c r="B8" s="40">
        <v>2040.0428265524624</v>
      </c>
      <c r="C8" s="38">
        <v>615.01597444089475</v>
      </c>
      <c r="D8" s="37">
        <f t="shared" si="0"/>
        <v>2040.0428265524624</v>
      </c>
      <c r="E8" s="37">
        <f t="shared" si="1"/>
        <v>615.01597444089475</v>
      </c>
      <c r="H8" s="19">
        <v>2025</v>
      </c>
      <c r="I8" s="11">
        <f>+C5</f>
        <v>1744.408945686901</v>
      </c>
      <c r="K8" s="42">
        <v>1744.408945686901</v>
      </c>
    </row>
    <row r="9" spans="1:12" x14ac:dyDescent="0.25">
      <c r="A9" s="47" t="s">
        <v>71</v>
      </c>
      <c r="B9" s="41">
        <v>2045.053533190578</v>
      </c>
      <c r="C9" s="39">
        <v>447.28434504792313</v>
      </c>
      <c r="D9" s="37">
        <f t="shared" ref="D9:D14" si="2">+IF(B9&lt;2020,"",B9)</f>
        <v>2045.053533190578</v>
      </c>
      <c r="E9" s="37">
        <f t="shared" ref="E9:E14" si="3">+IF(B9&lt;2020,"",C9)</f>
        <v>447.28434504792313</v>
      </c>
      <c r="H9" s="19">
        <v>2027</v>
      </c>
      <c r="I9" s="11"/>
      <c r="K9" s="42"/>
    </row>
    <row r="10" spans="1:12" x14ac:dyDescent="0.25">
      <c r="A10" s="46" t="s">
        <v>71</v>
      </c>
      <c r="B10" s="40">
        <v>2050.0642398286936</v>
      </c>
      <c r="C10" s="38">
        <v>313.09904153354637</v>
      </c>
      <c r="D10" s="37">
        <f t="shared" si="2"/>
        <v>2050.0642398286936</v>
      </c>
      <c r="E10" s="37">
        <f t="shared" si="3"/>
        <v>313.09904153354637</v>
      </c>
      <c r="H10" s="19">
        <v>2030</v>
      </c>
      <c r="I10" s="11">
        <f>+C6</f>
        <v>1230.031948881789</v>
      </c>
      <c r="K10" s="42">
        <v>1230.031948881789</v>
      </c>
    </row>
    <row r="11" spans="1:12" x14ac:dyDescent="0.25">
      <c r="A11" s="47" t="s">
        <v>71</v>
      </c>
      <c r="B11" s="41">
        <v>2055.1713062098502</v>
      </c>
      <c r="C11" s="39">
        <v>246.00638977635754</v>
      </c>
      <c r="D11" s="37">
        <f t="shared" si="2"/>
        <v>2055.1713062098502</v>
      </c>
      <c r="E11" s="37">
        <f t="shared" si="3"/>
        <v>246.00638977635754</v>
      </c>
      <c r="H11" s="19">
        <v>2033</v>
      </c>
      <c r="I11" s="11"/>
      <c r="K11" s="42"/>
    </row>
    <row r="12" spans="1:12" x14ac:dyDescent="0.25">
      <c r="A12" s="46" t="s">
        <v>71</v>
      </c>
      <c r="B12" s="40">
        <v>2060.0856531049249</v>
      </c>
      <c r="C12" s="38">
        <v>167.73162939297117</v>
      </c>
      <c r="D12" s="37">
        <f t="shared" si="2"/>
        <v>2060.0856531049249</v>
      </c>
      <c r="E12" s="37">
        <f t="shared" si="3"/>
        <v>167.73162939297117</v>
      </c>
      <c r="H12" s="19">
        <v>2035</v>
      </c>
      <c r="I12" s="11">
        <f>+C7</f>
        <v>861.02236421725229</v>
      </c>
      <c r="K12" s="42">
        <v>861.02236421725229</v>
      </c>
    </row>
    <row r="13" spans="1:12" x14ac:dyDescent="0.25">
      <c r="A13" s="47" t="s">
        <v>71</v>
      </c>
      <c r="B13" s="41">
        <v>2065</v>
      </c>
      <c r="C13" s="39">
        <v>145.36741214057474</v>
      </c>
      <c r="D13" s="37">
        <f t="shared" si="2"/>
        <v>2065</v>
      </c>
      <c r="E13" s="37">
        <f t="shared" si="3"/>
        <v>145.36741214057474</v>
      </c>
      <c r="H13" s="19">
        <v>2037</v>
      </c>
      <c r="I13" s="11"/>
      <c r="K13" s="42"/>
    </row>
    <row r="14" spans="1:12" x14ac:dyDescent="0.25">
      <c r="A14" s="46" t="s">
        <v>71</v>
      </c>
      <c r="B14" s="40">
        <v>2066.9271948608139</v>
      </c>
      <c r="C14" s="38">
        <v>123.00319488817877</v>
      </c>
      <c r="D14" s="37">
        <f t="shared" si="2"/>
        <v>2066.9271948608139</v>
      </c>
      <c r="E14" s="37">
        <f t="shared" si="3"/>
        <v>123.00319488817877</v>
      </c>
      <c r="H14" s="19">
        <v>2040</v>
      </c>
      <c r="I14">
        <f>+C8</f>
        <v>615.01597444089475</v>
      </c>
      <c r="K14" s="42">
        <v>615.01597444089475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+C9</f>
        <v>447.28434504792313</v>
      </c>
      <c r="K16" s="42">
        <v>447.28434504792313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+C10</f>
        <v>313.09904153354637</v>
      </c>
      <c r="K18" s="42">
        <v>313.09904153354637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2515.9744408945689</v>
      </c>
      <c r="AH21">
        <f>+IF(I7=0,"",I7)</f>
        <v>2180.5111821086266</v>
      </c>
      <c r="AI21">
        <f>+IF(I8=0,"",I8)</f>
        <v>1744.408945686901</v>
      </c>
      <c r="AJ21" t="str">
        <f>+IF(I9=0,"",I9)</f>
        <v/>
      </c>
      <c r="AK21">
        <f>+IF(I10=0,"",I10)</f>
        <v>1230.031948881789</v>
      </c>
      <c r="AL21" t="str">
        <f>+IF(I11=0,"",I11)</f>
        <v/>
      </c>
      <c r="AM21">
        <f>+IF(I12=0,"",I12)</f>
        <v>861.02236421725229</v>
      </c>
      <c r="AN21" t="str">
        <f>+IF(I13=0,"",I13)</f>
        <v/>
      </c>
      <c r="AO21">
        <f>+IF(I14=0,"",I14)</f>
        <v>615.01597444089475</v>
      </c>
      <c r="AP21" t="str">
        <f>+IF(I15=0,"",I15)</f>
        <v/>
      </c>
      <c r="AQ21">
        <f>+IF(I16=0,"",I16)</f>
        <v>447.28434504792313</v>
      </c>
      <c r="AR21" t="str">
        <f>+IF(I17=0,"",I17)</f>
        <v/>
      </c>
      <c r="AS21">
        <f>+IF(I18=0,"",I18)</f>
        <v>313.09904153354637</v>
      </c>
    </row>
    <row r="22" spans="7:45" x14ac:dyDescent="0.25">
      <c r="G22" s="23" t="s">
        <v>44</v>
      </c>
      <c r="H22" s="24">
        <f>+SLOPE(I6:I18,H6:H18)</f>
        <v>-73.116911247089405</v>
      </c>
      <c r="J22" s="23" t="s">
        <v>44</v>
      </c>
      <c r="K22" s="24">
        <f>+SLOPE(E2:E20,D2:D20)</f>
        <v>-47.972556113089333</v>
      </c>
    </row>
    <row r="23" spans="7:45" x14ac:dyDescent="0.25">
      <c r="G23" s="25" t="s">
        <v>45</v>
      </c>
      <c r="H23" s="26">
        <f>+INTERCEPT(I6:I18,H6:H18)</f>
        <v>149921.65755130773</v>
      </c>
      <c r="J23" s="25" t="s">
        <v>45</v>
      </c>
      <c r="K23" s="26">
        <f>+INTERCEPT(E2:E20,D2:D20)</f>
        <v>98902.836531148423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2225.496832187142</v>
      </c>
      <c r="J26" s="23">
        <v>2020</v>
      </c>
      <c r="K26" s="29">
        <f>+J26*$K$22+$K$23</f>
        <v>1998.2731827079697</v>
      </c>
    </row>
    <row r="27" spans="7:45" x14ac:dyDescent="0.25">
      <c r="G27" s="23">
        <v>2023</v>
      </c>
      <c r="H27" s="27">
        <f t="shared" ref="H27:H38" si="4">+$H$22*G27+$H$23</f>
        <v>2006.1460984458681</v>
      </c>
      <c r="J27" s="23">
        <v>2023</v>
      </c>
      <c r="K27" s="29">
        <f t="shared" ref="K27:K39" si="5">+J27*$K$22+$K$23</f>
        <v>1854.3555143686972</v>
      </c>
    </row>
    <row r="28" spans="7:45" x14ac:dyDescent="0.25">
      <c r="G28" s="23">
        <v>2025</v>
      </c>
      <c r="H28" s="27">
        <f t="shared" si="4"/>
        <v>1859.9122759516758</v>
      </c>
      <c r="J28" s="23">
        <v>2025</v>
      </c>
      <c r="K28" s="29">
        <f t="shared" si="5"/>
        <v>1758.4104021425301</v>
      </c>
    </row>
    <row r="29" spans="7:45" x14ac:dyDescent="0.25">
      <c r="G29" s="23">
        <v>2027</v>
      </c>
      <c r="H29" s="27">
        <f t="shared" si="4"/>
        <v>1713.6784534575127</v>
      </c>
      <c r="J29" s="23">
        <v>2027</v>
      </c>
      <c r="K29" s="29">
        <f t="shared" si="5"/>
        <v>1662.4652899163484</v>
      </c>
    </row>
    <row r="30" spans="7:45" x14ac:dyDescent="0.25">
      <c r="G30" s="23">
        <v>2030</v>
      </c>
      <c r="H30" s="27">
        <f t="shared" si="4"/>
        <v>1494.3277197162388</v>
      </c>
      <c r="J30" s="23">
        <v>2030</v>
      </c>
      <c r="K30" s="29">
        <f t="shared" si="5"/>
        <v>1518.5476215770759</v>
      </c>
    </row>
    <row r="31" spans="7:45" x14ac:dyDescent="0.25">
      <c r="G31" s="23">
        <v>2033</v>
      </c>
      <c r="H31" s="27">
        <f t="shared" si="4"/>
        <v>1274.9769859749649</v>
      </c>
      <c r="J31" s="23">
        <v>2033</v>
      </c>
      <c r="K31" s="29">
        <f t="shared" si="5"/>
        <v>1374.6299532378034</v>
      </c>
    </row>
    <row r="32" spans="7:45" x14ac:dyDescent="0.25">
      <c r="G32" s="23">
        <v>2035</v>
      </c>
      <c r="H32" s="27">
        <f t="shared" si="4"/>
        <v>1128.7431634807726</v>
      </c>
      <c r="J32" s="23">
        <v>2035</v>
      </c>
      <c r="K32" s="29">
        <f t="shared" si="5"/>
        <v>1278.6848410116363</v>
      </c>
    </row>
    <row r="33" spans="7:11" x14ac:dyDescent="0.25">
      <c r="G33" s="23">
        <v>2037</v>
      </c>
      <c r="H33" s="27">
        <f t="shared" si="4"/>
        <v>982.50934098660946</v>
      </c>
      <c r="J33" s="23">
        <v>2037</v>
      </c>
      <c r="K33" s="29">
        <f t="shared" si="5"/>
        <v>1182.7397287854546</v>
      </c>
    </row>
    <row r="34" spans="7:11" x14ac:dyDescent="0.25">
      <c r="G34" s="23">
        <v>2040</v>
      </c>
      <c r="H34" s="27">
        <f t="shared" si="4"/>
        <v>763.15860724533559</v>
      </c>
      <c r="J34" s="23">
        <v>2040</v>
      </c>
      <c r="K34" s="29">
        <f t="shared" si="5"/>
        <v>1038.8220604461821</v>
      </c>
    </row>
    <row r="35" spans="7:11" x14ac:dyDescent="0.25">
      <c r="G35" s="23">
        <v>2043</v>
      </c>
      <c r="H35" s="27">
        <f t="shared" si="4"/>
        <v>543.80787350406172</v>
      </c>
      <c r="J35" s="23">
        <v>2043</v>
      </c>
      <c r="K35" s="29">
        <f t="shared" si="5"/>
        <v>894.90439210690965</v>
      </c>
    </row>
    <row r="36" spans="7:11" x14ac:dyDescent="0.25">
      <c r="G36" s="23">
        <v>2045</v>
      </c>
      <c r="H36" s="27">
        <f t="shared" si="4"/>
        <v>397.57405100989854</v>
      </c>
      <c r="J36" s="23">
        <v>2045</v>
      </c>
      <c r="K36" s="29">
        <f t="shared" si="5"/>
        <v>798.95927988074254</v>
      </c>
    </row>
    <row r="37" spans="7:11" x14ac:dyDescent="0.25">
      <c r="G37" s="23">
        <v>2047</v>
      </c>
      <c r="H37" s="27">
        <f t="shared" si="4"/>
        <v>251.34022851570626</v>
      </c>
      <c r="J37" s="23">
        <v>2047</v>
      </c>
      <c r="K37" s="29">
        <f t="shared" si="5"/>
        <v>703.01416765456088</v>
      </c>
    </row>
    <row r="38" spans="7:11" x14ac:dyDescent="0.25">
      <c r="G38" s="25">
        <v>2050</v>
      </c>
      <c r="H38" s="28">
        <f t="shared" si="4"/>
        <v>31.989494774432387</v>
      </c>
      <c r="J38" s="25">
        <v>2050</v>
      </c>
      <c r="K38" s="30">
        <f t="shared" si="5"/>
        <v>559.09649931528838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A315-FAC6-46BD-BC1B-719465E1CAC5}">
  <sheetPr>
    <tabColor rgb="FF92D050"/>
  </sheetPr>
  <dimension ref="A1:AS38"/>
  <sheetViews>
    <sheetView showGridLines="0" zoomScaleNormal="100" workbookViewId="0">
      <selection activeCell="K6" sqref="K6:K10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Florena_.csv</v>
      </c>
    </row>
    <row r="2" spans="1:12" x14ac:dyDescent="0.25">
      <c r="A2" s="47" t="s">
        <v>72</v>
      </c>
      <c r="B2" s="41">
        <v>2020.0520833333335</v>
      </c>
      <c r="C2" s="39">
        <v>3418.0511603375526</v>
      </c>
      <c r="D2" s="37">
        <f>+IF(B2&lt;2020,"",B2)</f>
        <v>2020.0520833333335</v>
      </c>
      <c r="E2" s="37">
        <f>+IF(B2&lt;2020,"",C2)</f>
        <v>3418.0511603375526</v>
      </c>
    </row>
    <row r="3" spans="1:12" x14ac:dyDescent="0.25">
      <c r="A3" s="46" t="s">
        <v>72</v>
      </c>
      <c r="B3" s="40">
        <v>2021.09375</v>
      </c>
      <c r="C3" s="38">
        <v>3284.8760548523205</v>
      </c>
      <c r="D3" s="37">
        <f t="shared" ref="D3:D11" si="0">+IF(B3&lt;2020,"",B3)</f>
        <v>2021.09375</v>
      </c>
      <c r="E3" s="37">
        <f t="shared" ref="E3:E11" si="1">+IF(B3&lt;2020,"",C3)</f>
        <v>3284.8760548523205</v>
      </c>
    </row>
    <row r="4" spans="1:12" ht="15.75" x14ac:dyDescent="0.25">
      <c r="A4" s="47" t="s">
        <v>72</v>
      </c>
      <c r="B4" s="41">
        <v>2022.03125</v>
      </c>
      <c r="C4" s="39">
        <v>2772.6133966244743</v>
      </c>
      <c r="D4" s="37">
        <f t="shared" si="0"/>
        <v>2022.03125</v>
      </c>
      <c r="E4" s="37">
        <f t="shared" si="1"/>
        <v>2772.6133966244743</v>
      </c>
      <c r="L4" s="22"/>
    </row>
    <row r="5" spans="1:12" x14ac:dyDescent="0.25">
      <c r="A5" s="46" t="s">
        <v>72</v>
      </c>
      <c r="B5" s="40">
        <v>2024.0625</v>
      </c>
      <c r="C5" s="38">
        <v>1873.6814345991588</v>
      </c>
      <c r="D5" s="37">
        <f t="shared" si="0"/>
        <v>2024.0625</v>
      </c>
      <c r="E5" s="37">
        <f t="shared" si="1"/>
        <v>1873.6814345991588</v>
      </c>
      <c r="I5" s="20" t="s">
        <v>42</v>
      </c>
    </row>
    <row r="6" spans="1:12" x14ac:dyDescent="0.25">
      <c r="A6" s="47" t="s">
        <v>72</v>
      </c>
      <c r="B6" s="41">
        <v>2026.0416666666667</v>
      </c>
      <c r="C6" s="39">
        <v>1228.2436708860769</v>
      </c>
      <c r="D6" s="37">
        <f t="shared" si="0"/>
        <v>2026.0416666666667</v>
      </c>
      <c r="E6" s="37">
        <f t="shared" si="1"/>
        <v>1228.2436708860769</v>
      </c>
      <c r="H6" s="19">
        <v>2020</v>
      </c>
      <c r="I6" s="11">
        <f>+C2</f>
        <v>3418.0511603375526</v>
      </c>
      <c r="K6" s="42">
        <v>3418.0511603375526</v>
      </c>
    </row>
    <row r="7" spans="1:12" x14ac:dyDescent="0.25">
      <c r="A7" s="46" t="s">
        <v>72</v>
      </c>
      <c r="B7" s="40">
        <v>2027.96875</v>
      </c>
      <c r="C7" s="38">
        <v>773.00896624472807</v>
      </c>
      <c r="D7" s="37">
        <f t="shared" si="0"/>
        <v>2027.96875</v>
      </c>
      <c r="E7" s="37">
        <f t="shared" si="1"/>
        <v>773.00896624472807</v>
      </c>
      <c r="H7" s="19">
        <v>2023</v>
      </c>
      <c r="I7" s="11">
        <f>+C4</f>
        <v>2772.6133966244743</v>
      </c>
      <c r="K7" s="42">
        <v>2772.6133966244743</v>
      </c>
    </row>
    <row r="8" spans="1:12" x14ac:dyDescent="0.25">
      <c r="A8" s="47" t="s">
        <v>72</v>
      </c>
      <c r="B8" s="41">
        <v>2029.8958333333335</v>
      </c>
      <c r="C8" s="39">
        <v>570.93881856540247</v>
      </c>
      <c r="D8" s="37">
        <f t="shared" ref="D8" si="2">+IF(B8&lt;2020,"",B8)</f>
        <v>2029.8958333333335</v>
      </c>
      <c r="E8" s="37">
        <f t="shared" ref="E8" si="3">+IF(B8&lt;2020,"",C8)</f>
        <v>570.93881856540247</v>
      </c>
      <c r="H8" s="19">
        <v>2025</v>
      </c>
      <c r="I8" s="11">
        <f>+C5</f>
        <v>1873.6814345991588</v>
      </c>
      <c r="K8" s="42">
        <v>1873.6814345991588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>
        <f>+C7</f>
        <v>773.00896624472807</v>
      </c>
      <c r="K9" s="42">
        <v>773.00896624472807</v>
      </c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+C8</f>
        <v>570.93881856540247</v>
      </c>
      <c r="K10" s="42">
        <v>570.93881856540247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3418.0511603375526</v>
      </c>
      <c r="AH21">
        <f>+IF(I7=0,"",I7)</f>
        <v>2772.6133966244743</v>
      </c>
      <c r="AI21">
        <f>+IF(I8=0,"",I8)</f>
        <v>1873.6814345991588</v>
      </c>
      <c r="AJ21">
        <f>+IF(I9=0,"",I9)</f>
        <v>773.00896624472807</v>
      </c>
      <c r="AK21">
        <f>+IF(I10=0,"",I10)</f>
        <v>570.93881856540247</v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-314.39259602793521</v>
      </c>
      <c r="J22" s="23" t="s">
        <v>44</v>
      </c>
      <c r="K22" s="24">
        <f>+SLOPE(E2:E20,D2:D20)</f>
        <v>-316.54827021944476</v>
      </c>
    </row>
    <row r="23" spans="7:45" x14ac:dyDescent="0.25">
      <c r="G23" s="25" t="s">
        <v>45</v>
      </c>
      <c r="H23" s="26">
        <f>+INTERCEPT(I6:I18,H6:H18)</f>
        <v>638526.66571184306</v>
      </c>
      <c r="J23" s="25" t="s">
        <v>45</v>
      </c>
      <c r="K23" s="26">
        <f>+INTERCEPT(E2:E20,D2:D20)</f>
        <v>642824.73058160977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3453.621735413908</v>
      </c>
      <c r="J26" s="23">
        <v>2020</v>
      </c>
      <c r="K26" s="29">
        <f>+J26*$K$22+$K$23</f>
        <v>3397.2247383313952</v>
      </c>
    </row>
    <row r="27" spans="7:45" x14ac:dyDescent="0.25">
      <c r="G27" s="23">
        <v>2023</v>
      </c>
      <c r="H27" s="27">
        <f t="shared" ref="H27:H38" si="4">+$H$22*G27+$H$23</f>
        <v>2510.4439473301172</v>
      </c>
      <c r="J27" s="23">
        <v>2023</v>
      </c>
      <c r="K27" s="29">
        <f t="shared" ref="K27:K39" si="5">+J27*$K$22+$K$23</f>
        <v>2447.5799276729813</v>
      </c>
    </row>
    <row r="28" spans="7:45" x14ac:dyDescent="0.25">
      <c r="G28" s="23">
        <v>2025</v>
      </c>
      <c r="H28" s="27">
        <f t="shared" si="4"/>
        <v>1881.6587552742567</v>
      </c>
      <c r="J28" s="23">
        <v>2025</v>
      </c>
      <c r="K28" s="29">
        <f t="shared" si="5"/>
        <v>1814.4833872341551</v>
      </c>
    </row>
    <row r="29" spans="7:45" x14ac:dyDescent="0.25">
      <c r="G29" s="23">
        <v>2027</v>
      </c>
      <c r="H29" s="27">
        <f t="shared" si="4"/>
        <v>1252.8735632183962</v>
      </c>
      <c r="J29" s="23">
        <v>2027</v>
      </c>
      <c r="K29" s="29">
        <f t="shared" si="5"/>
        <v>1181.3868467952125</v>
      </c>
    </row>
    <row r="30" spans="7:45" x14ac:dyDescent="0.25">
      <c r="G30" s="23">
        <v>2030</v>
      </c>
      <c r="H30" s="27">
        <f t="shared" si="4"/>
        <v>309.69577513460536</v>
      </c>
      <c r="J30" s="23">
        <v>2030</v>
      </c>
      <c r="K30" s="29">
        <f t="shared" si="5"/>
        <v>231.74203613691498</v>
      </c>
    </row>
    <row r="31" spans="7:45" x14ac:dyDescent="0.25">
      <c r="G31" s="23">
        <v>2033</v>
      </c>
      <c r="H31" s="27">
        <f t="shared" si="4"/>
        <v>-633.48201294918545</v>
      </c>
      <c r="J31" s="23">
        <v>2033</v>
      </c>
      <c r="K31" s="29">
        <f t="shared" si="5"/>
        <v>-717.90277452138253</v>
      </c>
    </row>
    <row r="32" spans="7:45" x14ac:dyDescent="0.25">
      <c r="G32" s="23">
        <v>2035</v>
      </c>
      <c r="H32" s="27">
        <f t="shared" si="4"/>
        <v>-1262.267205005046</v>
      </c>
      <c r="J32" s="23">
        <v>2035</v>
      </c>
      <c r="K32" s="29">
        <f t="shared" si="5"/>
        <v>-1350.9993149603251</v>
      </c>
    </row>
    <row r="33" spans="7:11" x14ac:dyDescent="0.25">
      <c r="G33" s="23">
        <v>2037</v>
      </c>
      <c r="H33" s="27">
        <f t="shared" si="4"/>
        <v>-1891.0523970610229</v>
      </c>
      <c r="J33" s="23">
        <v>2037</v>
      </c>
      <c r="K33" s="29">
        <f t="shared" si="5"/>
        <v>-1984.0958553992677</v>
      </c>
    </row>
    <row r="34" spans="7:11" x14ac:dyDescent="0.25">
      <c r="G34" s="23">
        <v>2040</v>
      </c>
      <c r="H34" s="27">
        <f t="shared" si="4"/>
        <v>-2834.2301851448137</v>
      </c>
      <c r="J34" s="23">
        <v>2040</v>
      </c>
      <c r="K34" s="29">
        <f t="shared" si="5"/>
        <v>-2933.7406660575652</v>
      </c>
    </row>
    <row r="35" spans="7:11" x14ac:dyDescent="0.25">
      <c r="G35" s="23">
        <v>2043</v>
      </c>
      <c r="H35" s="27">
        <f t="shared" si="4"/>
        <v>-3777.4079732286045</v>
      </c>
      <c r="J35" s="23">
        <v>2043</v>
      </c>
      <c r="K35" s="29">
        <f t="shared" si="5"/>
        <v>-3883.3854767158628</v>
      </c>
    </row>
    <row r="36" spans="7:11" x14ac:dyDescent="0.25">
      <c r="G36" s="23">
        <v>2045</v>
      </c>
      <c r="H36" s="27">
        <f t="shared" si="4"/>
        <v>-4406.1931652844651</v>
      </c>
      <c r="J36" s="23">
        <v>2045</v>
      </c>
      <c r="K36" s="29">
        <f t="shared" si="5"/>
        <v>-4516.4820171548054</v>
      </c>
    </row>
    <row r="37" spans="7:11" x14ac:dyDescent="0.25">
      <c r="G37" s="23">
        <v>2047</v>
      </c>
      <c r="H37" s="27">
        <f t="shared" si="4"/>
        <v>-5034.9783573403256</v>
      </c>
      <c r="J37" s="23">
        <v>2047</v>
      </c>
      <c r="K37" s="29">
        <f t="shared" si="5"/>
        <v>-5149.5785575936316</v>
      </c>
    </row>
    <row r="38" spans="7:11" x14ac:dyDescent="0.25">
      <c r="G38" s="25">
        <v>2050</v>
      </c>
      <c r="H38" s="28">
        <f t="shared" si="4"/>
        <v>-5978.1561454241164</v>
      </c>
      <c r="J38" s="25">
        <v>2050</v>
      </c>
      <c r="K38" s="30">
        <f t="shared" si="5"/>
        <v>-6099.2233682520455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2CC3-FADC-4A2B-AFEE-D352834A37CC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DinaTerciario_.csv</v>
      </c>
    </row>
    <row r="2" spans="1:12" x14ac:dyDescent="0.25">
      <c r="A2" s="46" t="s">
        <v>70</v>
      </c>
      <c r="B2" s="40">
        <v>2020.0540590067803</v>
      </c>
      <c r="C2" s="38">
        <v>3015.5763239875378</v>
      </c>
      <c r="D2" s="37">
        <f>+IF(B2&lt;2020,"",B2)</f>
        <v>2020.0540590067803</v>
      </c>
      <c r="E2" s="37">
        <f>+IF(B2&lt;2020,"",C2)</f>
        <v>3015.5763239875378</v>
      </c>
    </row>
    <row r="3" spans="1:12" x14ac:dyDescent="0.25">
      <c r="A3" s="47" t="s">
        <v>70</v>
      </c>
      <c r="B3" s="41">
        <v>2025.0149494131151</v>
      </c>
      <c r="C3" s="39">
        <v>2068.5358255451711</v>
      </c>
      <c r="D3" s="37">
        <f t="shared" ref="D3:D11" si="0">+IF(B3&lt;2020,"",B3)</f>
        <v>2025.0149494131151</v>
      </c>
      <c r="E3" s="37">
        <f t="shared" ref="E3:E11" si="1">+IF(B3&lt;2020,"",C3)</f>
        <v>2068.5358255451711</v>
      </c>
    </row>
    <row r="4" spans="1:12" ht="15.75" x14ac:dyDescent="0.25">
      <c r="A4" s="46" t="s">
        <v>70</v>
      </c>
      <c r="B4" s="40">
        <v>2029.9760327151027</v>
      </c>
      <c r="C4" s="38">
        <v>1096.5732087227407</v>
      </c>
      <c r="D4" s="37">
        <f t="shared" si="0"/>
        <v>2029.9760327151027</v>
      </c>
      <c r="E4" s="37">
        <f t="shared" si="1"/>
        <v>1096.5732087227407</v>
      </c>
      <c r="L4" s="22"/>
    </row>
    <row r="5" spans="1:12" x14ac:dyDescent="0.25">
      <c r="A5" s="47" t="s">
        <v>70</v>
      </c>
      <c r="B5" s="41">
        <v>2030.8440631540368</v>
      </c>
      <c r="C5" s="39">
        <v>947.0404984423667</v>
      </c>
      <c r="D5" s="37">
        <f t="shared" si="0"/>
        <v>2030.8440631540368</v>
      </c>
      <c r="E5" s="37">
        <f t="shared" si="1"/>
        <v>947.0404984423667</v>
      </c>
      <c r="I5" s="20" t="s">
        <v>42</v>
      </c>
    </row>
    <row r="6" spans="1:12" x14ac:dyDescent="0.25">
      <c r="A6" s="46" t="s">
        <v>70</v>
      </c>
      <c r="B6" s="40">
        <v>2034.9322936257631</v>
      </c>
      <c r="C6" s="38">
        <v>747.66355140186806</v>
      </c>
      <c r="D6" s="37">
        <f t="shared" si="0"/>
        <v>2034.9322936257631</v>
      </c>
      <c r="E6" s="37">
        <f t="shared" si="1"/>
        <v>747.66355140186806</v>
      </c>
      <c r="H6" s="19">
        <v>2020</v>
      </c>
      <c r="I6" s="11">
        <f>+C2</f>
        <v>3015.5763239875378</v>
      </c>
      <c r="K6" s="42">
        <v>3015.5763239875378</v>
      </c>
    </row>
    <row r="7" spans="1:12" x14ac:dyDescent="0.25">
      <c r="A7" s="47" t="s">
        <v>70</v>
      </c>
      <c r="B7" s="41">
        <v>2038.8964921925485</v>
      </c>
      <c r="C7" s="39">
        <v>573.20872274143221</v>
      </c>
      <c r="D7" s="37">
        <f t="shared" si="0"/>
        <v>2038.8964921925485</v>
      </c>
      <c r="E7" s="37">
        <f t="shared" si="1"/>
        <v>573.20872274143221</v>
      </c>
      <c r="H7" s="19">
        <v>2023</v>
      </c>
      <c r="I7" s="11"/>
      <c r="K7" s="42"/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+C3</f>
        <v>2068.5358255451711</v>
      </c>
      <c r="K8" s="42">
        <v>2068.5358255451711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+C4</f>
        <v>1096.5732087227407</v>
      </c>
      <c r="K10" s="42">
        <v>1096.5732087227407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+C6</f>
        <v>747.66355140186806</v>
      </c>
      <c r="K12" s="42">
        <v>747.66355140186806</v>
      </c>
    </row>
    <row r="13" spans="1:12" x14ac:dyDescent="0.25">
      <c r="D13" s="35"/>
      <c r="E13" s="16"/>
      <c r="H13" s="19">
        <v>2037</v>
      </c>
      <c r="I13" s="11">
        <f>+C7</f>
        <v>573.20872274143221</v>
      </c>
      <c r="K13" s="42">
        <v>573.20872274143221</v>
      </c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3015.5763239875378</v>
      </c>
      <c r="AH21" t="str">
        <f>+IF(I7=0,"",I7)</f>
        <v/>
      </c>
      <c r="AI21">
        <f>+IF(I8=0,"",I8)</f>
        <v>2068.5358255451711</v>
      </c>
      <c r="AJ21" t="str">
        <f>+IF(I9=0,"",I9)</f>
        <v/>
      </c>
      <c r="AK21">
        <f>+IF(I10=0,"",I10)</f>
        <v>1096.5732087227407</v>
      </c>
      <c r="AL21" t="str">
        <f>+IF(I11=0,"",I11)</f>
        <v/>
      </c>
      <c r="AM21">
        <f>+IF(I12=0,"",I12)</f>
        <v>747.66355140186806</v>
      </c>
      <c r="AN21">
        <f>+IF(I13=0,"",I13)</f>
        <v>573.20872274143221</v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-143.23899073003355</v>
      </c>
      <c r="J22" s="23" t="s">
        <v>44</v>
      </c>
      <c r="K22" s="24">
        <f>+SLOPE(E2:E20,D2:D20)</f>
        <v>-133.13136612230159</v>
      </c>
    </row>
    <row r="23" spans="7:45" x14ac:dyDescent="0.25">
      <c r="G23" s="25" t="s">
        <v>45</v>
      </c>
      <c r="H23" s="26">
        <f>+INTERCEPT(I6:I18,H6:H18)</f>
        <v>292189.51931400981</v>
      </c>
      <c r="J23" s="25" t="s">
        <v>45</v>
      </c>
      <c r="K23" s="26">
        <f>+INTERCEPT(E2:E20,D2:D20)</f>
        <v>271658.51330417814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2846.7580393420649</v>
      </c>
      <c r="J26" s="23">
        <v>2020</v>
      </c>
      <c r="K26" s="29">
        <f>+J26*$K$22+$K$23</f>
        <v>2733.1537371289451</v>
      </c>
    </row>
    <row r="27" spans="7:45" x14ac:dyDescent="0.25">
      <c r="G27" s="23">
        <v>2023</v>
      </c>
      <c r="H27" s="27">
        <f t="shared" ref="H27:H38" si="2">+$H$22*G27+$H$23</f>
        <v>2417.0410671519348</v>
      </c>
      <c r="J27" s="23">
        <v>2023</v>
      </c>
      <c r="K27" s="29">
        <f t="shared" ref="K27:K39" si="3">+J27*$K$22+$K$23</f>
        <v>2333.7596387620433</v>
      </c>
    </row>
    <row r="28" spans="7:45" x14ac:dyDescent="0.25">
      <c r="G28" s="23">
        <v>2025</v>
      </c>
      <c r="H28" s="27">
        <f t="shared" si="2"/>
        <v>2130.563085691887</v>
      </c>
      <c r="J28" s="23">
        <v>2025</v>
      </c>
      <c r="K28" s="29">
        <f t="shared" si="3"/>
        <v>2067.4969065174228</v>
      </c>
    </row>
    <row r="29" spans="7:45" x14ac:dyDescent="0.25">
      <c r="G29" s="23">
        <v>2027</v>
      </c>
      <c r="H29" s="27">
        <f t="shared" si="2"/>
        <v>1844.0851042317809</v>
      </c>
      <c r="J29" s="23">
        <v>2027</v>
      </c>
      <c r="K29" s="29">
        <f t="shared" si="3"/>
        <v>1801.2341742728022</v>
      </c>
    </row>
    <row r="30" spans="7:45" x14ac:dyDescent="0.25">
      <c r="G30" s="23">
        <v>2030</v>
      </c>
      <c r="H30" s="27">
        <f t="shared" si="2"/>
        <v>1414.368132041709</v>
      </c>
      <c r="J30" s="23">
        <v>2030</v>
      </c>
      <c r="K30" s="29">
        <f t="shared" si="3"/>
        <v>1401.8400759059004</v>
      </c>
    </row>
    <row r="31" spans="7:45" x14ac:dyDescent="0.25">
      <c r="G31" s="23">
        <v>2033</v>
      </c>
      <c r="H31" s="27">
        <f t="shared" si="2"/>
        <v>984.651159851579</v>
      </c>
      <c r="J31" s="23">
        <v>2033</v>
      </c>
      <c r="K31" s="29">
        <f t="shared" si="3"/>
        <v>1002.4459775389987</v>
      </c>
    </row>
    <row r="32" spans="7:45" x14ac:dyDescent="0.25">
      <c r="G32" s="23">
        <v>2035</v>
      </c>
      <c r="H32" s="27">
        <f t="shared" si="2"/>
        <v>698.17317839153111</v>
      </c>
      <c r="J32" s="23">
        <v>2035</v>
      </c>
      <c r="K32" s="29">
        <f t="shared" si="3"/>
        <v>736.18324529443635</v>
      </c>
    </row>
    <row r="33" spans="7:11" x14ac:dyDescent="0.25">
      <c r="G33" s="23">
        <v>2037</v>
      </c>
      <c r="H33" s="27">
        <f t="shared" si="2"/>
        <v>411.69519693148322</v>
      </c>
      <c r="J33" s="23">
        <v>2037</v>
      </c>
      <c r="K33" s="29">
        <f t="shared" si="3"/>
        <v>469.92051304981578</v>
      </c>
    </row>
    <row r="34" spans="7:11" x14ac:dyDescent="0.25">
      <c r="G34" s="23">
        <v>2040</v>
      </c>
      <c r="H34" s="27">
        <f t="shared" si="2"/>
        <v>-18.021775258646812</v>
      </c>
      <c r="J34" s="23">
        <v>2040</v>
      </c>
      <c r="K34" s="29">
        <f t="shared" si="3"/>
        <v>70.526414682914037</v>
      </c>
    </row>
    <row r="35" spans="7:11" x14ac:dyDescent="0.25">
      <c r="G35" s="23">
        <v>2043</v>
      </c>
      <c r="H35" s="27">
        <f t="shared" si="2"/>
        <v>-447.73874744871864</v>
      </c>
      <c r="J35" s="23">
        <v>2043</v>
      </c>
      <c r="K35" s="29">
        <f t="shared" si="3"/>
        <v>-328.86768368398771</v>
      </c>
    </row>
    <row r="36" spans="7:11" x14ac:dyDescent="0.25">
      <c r="G36" s="23">
        <v>2045</v>
      </c>
      <c r="H36" s="27">
        <f t="shared" si="2"/>
        <v>-734.21672890882473</v>
      </c>
      <c r="J36" s="23">
        <v>2045</v>
      </c>
      <c r="K36" s="29">
        <f t="shared" si="3"/>
        <v>-595.13041592860827</v>
      </c>
    </row>
    <row r="37" spans="7:11" x14ac:dyDescent="0.25">
      <c r="G37" s="23">
        <v>2047</v>
      </c>
      <c r="H37" s="27">
        <f t="shared" si="2"/>
        <v>-1020.6947103688726</v>
      </c>
      <c r="J37" s="23">
        <v>2047</v>
      </c>
      <c r="K37" s="29">
        <f t="shared" si="3"/>
        <v>-861.39314817322884</v>
      </c>
    </row>
    <row r="38" spans="7:11" x14ac:dyDescent="0.25">
      <c r="G38" s="25">
        <v>2050</v>
      </c>
      <c r="H38" s="28">
        <f t="shared" si="2"/>
        <v>-1450.4116825589444</v>
      </c>
      <c r="J38" s="25">
        <v>2050</v>
      </c>
      <c r="K38" s="30">
        <f t="shared" si="3"/>
        <v>-1260.7872465401306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BED5-D7B2-4038-94B9-554D5DB72AB8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DinaNorte_.csv</v>
      </c>
    </row>
    <row r="2" spans="1:12" x14ac:dyDescent="0.25">
      <c r="A2" s="46" t="s">
        <v>69</v>
      </c>
      <c r="B2" s="40">
        <v>2020.0622406639004</v>
      </c>
      <c r="C2" s="38">
        <v>478.4770733757025</v>
      </c>
      <c r="D2" s="37">
        <f>+IF(B2&lt;2020,"",B2)</f>
        <v>2020.0622406639004</v>
      </c>
      <c r="E2" s="37">
        <f>+IF(B2&lt;2020,"",C2)</f>
        <v>478.4770733757025</v>
      </c>
    </row>
    <row r="3" spans="1:12" x14ac:dyDescent="0.25">
      <c r="A3" s="47" t="s">
        <v>69</v>
      </c>
      <c r="B3" s="41">
        <v>2021.1203319502076</v>
      </c>
      <c r="C3" s="39">
        <v>412.08834497610167</v>
      </c>
      <c r="D3" s="37">
        <f t="shared" ref="D3:D10" si="0">+IF(B3&lt;2020,"",B3)</f>
        <v>2021.1203319502076</v>
      </c>
      <c r="E3" s="37">
        <f t="shared" ref="E3:E10" si="1">+IF(B3&lt;2020,"",C3)</f>
        <v>412.08834497610167</v>
      </c>
    </row>
    <row r="4" spans="1:12" ht="15.75" x14ac:dyDescent="0.25">
      <c r="A4" s="46" t="s">
        <v>69</v>
      </c>
      <c r="B4" s="40">
        <v>2025.0414937759338</v>
      </c>
      <c r="C4" s="38">
        <v>279.42512737013499</v>
      </c>
      <c r="D4" s="37">
        <f t="shared" si="0"/>
        <v>2025.0414937759338</v>
      </c>
      <c r="E4" s="37">
        <f t="shared" si="1"/>
        <v>279.42512737013499</v>
      </c>
      <c r="L4" s="22"/>
    </row>
    <row r="5" spans="1:12" x14ac:dyDescent="0.25">
      <c r="A5" s="47" t="s">
        <v>69</v>
      </c>
      <c r="B5" s="41">
        <v>2030.1452282157677</v>
      </c>
      <c r="C5" s="39">
        <v>141.14055360050423</v>
      </c>
      <c r="D5" s="37">
        <f t="shared" si="0"/>
        <v>2030.1452282157677</v>
      </c>
      <c r="E5" s="37">
        <f t="shared" si="1"/>
        <v>141.14055360050423</v>
      </c>
      <c r="I5" s="20" t="s">
        <v>42</v>
      </c>
    </row>
    <row r="6" spans="1:12" x14ac:dyDescent="0.25">
      <c r="A6" s="46" t="s">
        <v>69</v>
      </c>
      <c r="B6" s="40">
        <v>2031.0788381742739</v>
      </c>
      <c r="C6" s="38">
        <v>116.51609853458689</v>
      </c>
      <c r="D6" s="37">
        <f t="shared" si="0"/>
        <v>2031.0788381742739</v>
      </c>
      <c r="E6" s="37">
        <f t="shared" si="1"/>
        <v>116.51609853458689</v>
      </c>
      <c r="H6" s="19">
        <v>2020</v>
      </c>
      <c r="I6" s="11">
        <f>+C2</f>
        <v>478.4770733757025</v>
      </c>
      <c r="K6" s="42">
        <v>478.4770733757025</v>
      </c>
    </row>
    <row r="7" spans="1:12" x14ac:dyDescent="0.25">
      <c r="A7" s="47" t="s">
        <v>69</v>
      </c>
      <c r="B7" s="41">
        <v>2035.0622406639004</v>
      </c>
      <c r="C7" s="39">
        <v>88.287199957980988</v>
      </c>
      <c r="D7" s="37">
        <f t="shared" si="0"/>
        <v>2035.0622406639004</v>
      </c>
      <c r="E7" s="37">
        <f t="shared" si="1"/>
        <v>88.287199957980988</v>
      </c>
      <c r="H7" s="19">
        <v>2023</v>
      </c>
      <c r="I7" s="11"/>
      <c r="K7" s="42"/>
    </row>
    <row r="8" spans="1:12" x14ac:dyDescent="0.25">
      <c r="A8" s="46" t="s">
        <v>69</v>
      </c>
      <c r="B8" s="40">
        <v>2040.0414937759338</v>
      </c>
      <c r="C8" s="38">
        <v>56.323861547350248</v>
      </c>
      <c r="D8" s="37">
        <f t="shared" si="0"/>
        <v>2040.0414937759338</v>
      </c>
      <c r="E8" s="37">
        <f t="shared" si="1"/>
        <v>56.323861547350248</v>
      </c>
      <c r="H8" s="19">
        <v>2025</v>
      </c>
      <c r="I8" s="11">
        <f>+C4</f>
        <v>279.42512737013499</v>
      </c>
      <c r="K8" s="42">
        <v>279.42512737013499</v>
      </c>
    </row>
    <row r="9" spans="1:12" x14ac:dyDescent="0.25">
      <c r="A9" s="47" t="s">
        <v>69</v>
      </c>
      <c r="B9" s="41">
        <v>2045.0207468879669</v>
      </c>
      <c r="C9" s="39">
        <v>35.752928200010388</v>
      </c>
      <c r="D9" s="37">
        <f t="shared" si="0"/>
        <v>2045.0207468879669</v>
      </c>
      <c r="E9" s="37">
        <f t="shared" si="1"/>
        <v>35.752928200010388</v>
      </c>
      <c r="H9" s="19">
        <v>2027</v>
      </c>
      <c r="I9" s="11"/>
      <c r="K9" s="42"/>
    </row>
    <row r="10" spans="1:12" x14ac:dyDescent="0.25">
      <c r="A10" s="46" t="s">
        <v>69</v>
      </c>
      <c r="B10" s="40">
        <v>2050.1244813278008</v>
      </c>
      <c r="C10" s="38">
        <v>22.784810126582215</v>
      </c>
      <c r="D10" s="37">
        <f t="shared" si="0"/>
        <v>2050.1244813278008</v>
      </c>
      <c r="E10" s="37">
        <f t="shared" si="1"/>
        <v>22.784810126582215</v>
      </c>
      <c r="H10" s="19">
        <v>2030</v>
      </c>
      <c r="I10" s="11">
        <f>+C5</f>
        <v>141.14055360050423</v>
      </c>
      <c r="K10" s="42">
        <v>141.14055360050423</v>
      </c>
    </row>
    <row r="11" spans="1:12" x14ac:dyDescent="0.25">
      <c r="A11" s="47" t="s">
        <v>69</v>
      </c>
      <c r="B11" s="41">
        <v>2053.112033195021</v>
      </c>
      <c r="C11" s="39">
        <v>21.075161510583484</v>
      </c>
      <c r="D11" s="37">
        <f t="shared" ref="D11" si="2">+IF(B11&lt;2020,"",B11)</f>
        <v>2053.112033195021</v>
      </c>
      <c r="E11" s="37">
        <f t="shared" ref="E11" si="3">+IF(B11&lt;2020,"",C11)</f>
        <v>21.075161510583484</v>
      </c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+C7</f>
        <v>88.287199957980988</v>
      </c>
      <c r="K12" s="42">
        <v>88.287199957980988</v>
      </c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I14">
        <f>+C8</f>
        <v>56.323861547350248</v>
      </c>
      <c r="K14" s="42">
        <v>56.323861547350248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+C9</f>
        <v>35.752928200010388</v>
      </c>
      <c r="K16" s="42">
        <v>35.752928200010388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+C10</f>
        <v>22.784810126582215</v>
      </c>
      <c r="K18" s="42">
        <v>22.784810126582215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478.4770733757025</v>
      </c>
      <c r="AH21" t="str">
        <f>+IF(I7=0,"",I7)</f>
        <v/>
      </c>
      <c r="AI21">
        <f>+IF(I8=0,"",I8)</f>
        <v>279.42512737013499</v>
      </c>
      <c r="AJ21" t="str">
        <f>+IF(I9=0,"",I9)</f>
        <v/>
      </c>
      <c r="AK21">
        <f>+IF(I10=0,"",I10)</f>
        <v>141.14055360050423</v>
      </c>
      <c r="AL21" t="str">
        <f>+IF(I11=0,"",I11)</f>
        <v/>
      </c>
      <c r="AM21">
        <f>+IF(I12=0,"",I12)</f>
        <v>88.287199957980988</v>
      </c>
      <c r="AN21" t="str">
        <f>+IF(I13=0,"",I13)</f>
        <v/>
      </c>
      <c r="AO21">
        <f>+IF(I14=0,"",I14)</f>
        <v>56.323861547350248</v>
      </c>
      <c r="AP21" t="str">
        <f>+IF(I15=0,"",I15)</f>
        <v/>
      </c>
      <c r="AQ21">
        <f>+IF(I16=0,"",I16)</f>
        <v>35.752928200010388</v>
      </c>
      <c r="AR21" t="str">
        <f>+IF(I17=0,"",I17)</f>
        <v/>
      </c>
      <c r="AS21">
        <f>+IF(I18=0,"",I18)</f>
        <v>22.784810126582215</v>
      </c>
    </row>
    <row r="22" spans="7:45" x14ac:dyDescent="0.25">
      <c r="G22" s="23" t="s">
        <v>44</v>
      </c>
      <c r="H22" s="24">
        <f>+SLOPE(I6:I18,H6:H18)</f>
        <v>-13.851699143862602</v>
      </c>
      <c r="J22" s="23" t="s">
        <v>44</v>
      </c>
      <c r="K22" s="24">
        <f>+SLOPE(E2:E20,D2:D20)</f>
        <v>-12.577298248933236</v>
      </c>
    </row>
    <row r="23" spans="7:45" x14ac:dyDescent="0.25">
      <c r="G23" s="25" t="s">
        <v>45</v>
      </c>
      <c r="H23" s="26">
        <f>+INTERCEPT(I6:I18,H6:H18)</f>
        <v>28345.663694071576</v>
      </c>
      <c r="J23" s="25" t="s">
        <v>45</v>
      </c>
      <c r="K23" s="26">
        <f>+INTERCEPT(E2:E20,D2:D20)</f>
        <v>25761.006717710108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365.23142346912209</v>
      </c>
      <c r="J26" s="23">
        <v>2020</v>
      </c>
      <c r="K26" s="29">
        <f>+J26*$K$22+$K$23</f>
        <v>354.86425486497319</v>
      </c>
    </row>
    <row r="27" spans="7:45" x14ac:dyDescent="0.25">
      <c r="G27" s="23">
        <v>2023</v>
      </c>
      <c r="H27" s="27">
        <f t="shared" ref="H27:H38" si="4">+$H$22*G27+$H$23</f>
        <v>323.67632603753373</v>
      </c>
      <c r="J27" s="23">
        <v>2023</v>
      </c>
      <c r="K27" s="29">
        <f t="shared" ref="K27:K39" si="5">+J27*$K$22+$K$23</f>
        <v>317.13236011817207</v>
      </c>
    </row>
    <row r="28" spans="7:45" x14ac:dyDescent="0.25">
      <c r="G28" s="23">
        <v>2025</v>
      </c>
      <c r="H28" s="27">
        <f t="shared" si="4"/>
        <v>295.97292774980815</v>
      </c>
      <c r="J28" s="23">
        <v>2025</v>
      </c>
      <c r="K28" s="29">
        <f t="shared" si="5"/>
        <v>291.97776362030709</v>
      </c>
    </row>
    <row r="29" spans="7:45" x14ac:dyDescent="0.25">
      <c r="G29" s="23">
        <v>2027</v>
      </c>
      <c r="H29" s="27">
        <f t="shared" si="4"/>
        <v>268.26952946208257</v>
      </c>
      <c r="J29" s="23">
        <v>2027</v>
      </c>
      <c r="K29" s="29">
        <f t="shared" si="5"/>
        <v>266.82316712243846</v>
      </c>
    </row>
    <row r="30" spans="7:45" x14ac:dyDescent="0.25">
      <c r="G30" s="23">
        <v>2030</v>
      </c>
      <c r="H30" s="27">
        <f t="shared" si="4"/>
        <v>226.71443203049421</v>
      </c>
      <c r="J30" s="23">
        <v>2030</v>
      </c>
      <c r="K30" s="29">
        <f t="shared" si="5"/>
        <v>229.09127237564098</v>
      </c>
    </row>
    <row r="31" spans="7:45" x14ac:dyDescent="0.25">
      <c r="G31" s="23">
        <v>2033</v>
      </c>
      <c r="H31" s="27">
        <f t="shared" si="4"/>
        <v>185.15933459890584</v>
      </c>
      <c r="J31" s="23">
        <v>2033</v>
      </c>
      <c r="K31" s="29">
        <f t="shared" si="5"/>
        <v>191.35937762883987</v>
      </c>
    </row>
    <row r="32" spans="7:45" x14ac:dyDescent="0.25">
      <c r="G32" s="23">
        <v>2035</v>
      </c>
      <c r="H32" s="27">
        <f t="shared" si="4"/>
        <v>157.45593631118027</v>
      </c>
      <c r="J32" s="23">
        <v>2035</v>
      </c>
      <c r="K32" s="29">
        <f t="shared" si="5"/>
        <v>166.20478113097488</v>
      </c>
    </row>
    <row r="33" spans="7:11" x14ac:dyDescent="0.25">
      <c r="G33" s="23">
        <v>2037</v>
      </c>
      <c r="H33" s="27">
        <f t="shared" si="4"/>
        <v>129.75253802345469</v>
      </c>
      <c r="J33" s="23">
        <v>2037</v>
      </c>
      <c r="K33" s="29">
        <f t="shared" si="5"/>
        <v>141.05018463310626</v>
      </c>
    </row>
    <row r="34" spans="7:11" x14ac:dyDescent="0.25">
      <c r="G34" s="23">
        <v>2040</v>
      </c>
      <c r="H34" s="27">
        <f t="shared" si="4"/>
        <v>88.197440591869963</v>
      </c>
      <c r="J34" s="23">
        <v>2040</v>
      </c>
      <c r="K34" s="29">
        <f t="shared" si="5"/>
        <v>103.31828988630878</v>
      </c>
    </row>
    <row r="35" spans="7:11" x14ac:dyDescent="0.25">
      <c r="G35" s="23">
        <v>2043</v>
      </c>
      <c r="H35" s="27">
        <f t="shared" si="4"/>
        <v>46.642343160281598</v>
      </c>
      <c r="J35" s="23">
        <v>2043</v>
      </c>
      <c r="K35" s="29">
        <f t="shared" si="5"/>
        <v>65.586395139507658</v>
      </c>
    </row>
    <row r="36" spans="7:11" x14ac:dyDescent="0.25">
      <c r="G36" s="23">
        <v>2045</v>
      </c>
      <c r="H36" s="27">
        <f t="shared" si="4"/>
        <v>18.938944872556021</v>
      </c>
      <c r="J36" s="23">
        <v>2045</v>
      </c>
      <c r="K36" s="29">
        <f t="shared" si="5"/>
        <v>40.431798641642672</v>
      </c>
    </row>
    <row r="37" spans="7:11" x14ac:dyDescent="0.25">
      <c r="G37" s="23">
        <v>2047</v>
      </c>
      <c r="H37" s="27">
        <f t="shared" si="4"/>
        <v>-8.7644534151695552</v>
      </c>
      <c r="J37" s="23">
        <v>2047</v>
      </c>
      <c r="K37" s="29">
        <f t="shared" si="5"/>
        <v>15.277202143774048</v>
      </c>
    </row>
    <row r="38" spans="7:11" x14ac:dyDescent="0.25">
      <c r="G38" s="25">
        <v>2050</v>
      </c>
      <c r="H38" s="28">
        <f t="shared" si="4"/>
        <v>-50.31955084675792</v>
      </c>
      <c r="J38" s="25">
        <v>2050</v>
      </c>
      <c r="K38" s="30">
        <f t="shared" si="5"/>
        <v>-22.454692603023432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8901-B2A8-4E5C-BDB3-72F7DD0EDA06}">
  <sheetPr>
    <tabColor rgb="FF92D050"/>
  </sheetPr>
  <dimension ref="A1:AS38"/>
  <sheetViews>
    <sheetView showGridLines="0" zoomScaleNormal="100" workbookViewId="0">
      <selection activeCell="K6" sqref="K6:K11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DinaCretaceo_.csv</v>
      </c>
    </row>
    <row r="2" spans="1:12" x14ac:dyDescent="0.25">
      <c r="A2" s="46" t="s">
        <v>68</v>
      </c>
      <c r="B2" s="40">
        <v>2020</v>
      </c>
      <c r="C2" s="38">
        <v>1011.5853658536586</v>
      </c>
      <c r="D2" s="37">
        <f>+IF(B2&lt;2020,"",B2)</f>
        <v>2020</v>
      </c>
      <c r="E2" s="37">
        <f>+IF(B2&lt;2020,"",C2)</f>
        <v>1011.5853658536586</v>
      </c>
    </row>
    <row r="3" spans="1:12" x14ac:dyDescent="0.25">
      <c r="A3" s="47" t="s">
        <v>68</v>
      </c>
      <c r="B3" s="41">
        <v>2021.0187991248681</v>
      </c>
      <c r="C3" s="39">
        <v>776.82926829268297</v>
      </c>
      <c r="D3" s="37">
        <f t="shared" ref="D3:D10" si="0">+IF(B3&lt;2020,"",B3)</f>
        <v>2021.0187991248681</v>
      </c>
      <c r="E3" s="37">
        <f t="shared" ref="E3:E10" si="1">+IF(B3&lt;2020,"",C3)</f>
        <v>776.82926829268297</v>
      </c>
    </row>
    <row r="4" spans="1:12" ht="15.75" x14ac:dyDescent="0.25">
      <c r="A4" s="46" t="s">
        <v>68</v>
      </c>
      <c r="B4" s="40">
        <v>2022.0531561461792</v>
      </c>
      <c r="C4" s="38">
        <v>700</v>
      </c>
      <c r="D4" s="37">
        <f t="shared" si="0"/>
        <v>2022.0531561461792</v>
      </c>
      <c r="E4" s="37">
        <f t="shared" si="1"/>
        <v>700</v>
      </c>
      <c r="L4" s="22"/>
    </row>
    <row r="5" spans="1:12" x14ac:dyDescent="0.25">
      <c r="A5" s="47" t="s">
        <v>68</v>
      </c>
      <c r="B5" s="41">
        <v>2023.9988655700508</v>
      </c>
      <c r="C5" s="39">
        <v>426.82926829268285</v>
      </c>
      <c r="D5" s="37">
        <f t="shared" si="0"/>
        <v>2023.9988655700508</v>
      </c>
      <c r="E5" s="37">
        <f t="shared" si="1"/>
        <v>426.82926829268285</v>
      </c>
      <c r="I5" s="20" t="s">
        <v>42</v>
      </c>
    </row>
    <row r="6" spans="1:12" x14ac:dyDescent="0.25">
      <c r="A6" s="46" t="s">
        <v>68</v>
      </c>
      <c r="B6" s="40">
        <v>2025.9878453934039</v>
      </c>
      <c r="C6" s="38">
        <v>273.17073170731692</v>
      </c>
      <c r="D6" s="37">
        <f t="shared" si="0"/>
        <v>2025.9878453934039</v>
      </c>
      <c r="E6" s="37">
        <f t="shared" si="1"/>
        <v>273.17073170731692</v>
      </c>
      <c r="H6" s="19">
        <v>2020</v>
      </c>
      <c r="I6" s="11">
        <f>+C2</f>
        <v>1011.5853658536586</v>
      </c>
      <c r="K6" s="42">
        <v>1011.5853658536586</v>
      </c>
    </row>
    <row r="7" spans="1:12" x14ac:dyDescent="0.25">
      <c r="A7" s="47" t="s">
        <v>68</v>
      </c>
      <c r="B7" s="41">
        <v>2028.0181508791832</v>
      </c>
      <c r="C7" s="39">
        <v>170.73170731707319</v>
      </c>
      <c r="D7" s="37">
        <f t="shared" si="0"/>
        <v>2028.0181508791832</v>
      </c>
      <c r="E7" s="37">
        <f t="shared" si="1"/>
        <v>170.73170731707319</v>
      </c>
      <c r="H7" s="19">
        <v>2023</v>
      </c>
      <c r="I7" s="11">
        <f>+C5</f>
        <v>426.82926829268285</v>
      </c>
      <c r="K7" s="42">
        <v>426.82926829268285</v>
      </c>
    </row>
    <row r="8" spans="1:12" x14ac:dyDescent="0.25">
      <c r="A8" s="46" t="s">
        <v>68</v>
      </c>
      <c r="B8" s="40">
        <v>2029.8503362774491</v>
      </c>
      <c r="C8" s="38">
        <v>110.97560975609758</v>
      </c>
      <c r="D8" s="37">
        <f t="shared" si="0"/>
        <v>2029.8503362774491</v>
      </c>
      <c r="E8" s="37">
        <f t="shared" si="1"/>
        <v>110.97560975609758</v>
      </c>
      <c r="H8" s="19">
        <v>2025</v>
      </c>
      <c r="I8" s="11">
        <f>+C6</f>
        <v>273.17073170731692</v>
      </c>
      <c r="K8" s="42">
        <v>273.17073170731692</v>
      </c>
    </row>
    <row r="9" spans="1:12" x14ac:dyDescent="0.25">
      <c r="A9" s="47" t="s">
        <v>68</v>
      </c>
      <c r="B9" s="41">
        <v>2031.9223320638521</v>
      </c>
      <c r="C9" s="39">
        <v>72.560975609756042</v>
      </c>
      <c r="D9" s="37">
        <f t="shared" si="0"/>
        <v>2031.9223320638521</v>
      </c>
      <c r="E9" s="37">
        <f t="shared" si="1"/>
        <v>72.560975609756042</v>
      </c>
      <c r="H9" s="19">
        <v>2027</v>
      </c>
      <c r="I9" s="11">
        <f>+C7</f>
        <v>170.73170731707319</v>
      </c>
      <c r="K9" s="42">
        <v>170.73170731707319</v>
      </c>
    </row>
    <row r="10" spans="1:12" x14ac:dyDescent="0.25">
      <c r="A10" s="46" t="s">
        <v>68</v>
      </c>
      <c r="B10" s="40">
        <v>2032.9583907300866</v>
      </c>
      <c r="C10" s="38">
        <v>55.487804878048792</v>
      </c>
      <c r="D10" s="37">
        <f t="shared" si="0"/>
        <v>2032.9583907300866</v>
      </c>
      <c r="E10" s="37">
        <f t="shared" si="1"/>
        <v>55.487804878048792</v>
      </c>
      <c r="H10" s="19">
        <v>2030</v>
      </c>
      <c r="I10" s="11">
        <f>+E8</f>
        <v>110.97560975609758</v>
      </c>
      <c r="K10" s="42">
        <v>110.97560975609758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>
        <f>+C10</f>
        <v>55.487804878048792</v>
      </c>
      <c r="K11" s="42">
        <v>55.487804878048792</v>
      </c>
    </row>
    <row r="12" spans="1:12" x14ac:dyDescent="0.25"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1011.5853658536586</v>
      </c>
      <c r="AH21">
        <f>+IF(I7=0,"",I7)</f>
        <v>426.82926829268285</v>
      </c>
      <c r="AI21">
        <f>+IF(I8=0,"",I8)</f>
        <v>273.17073170731692</v>
      </c>
      <c r="AJ21">
        <f>+IF(I9=0,"",I9)</f>
        <v>170.73170731707319</v>
      </c>
      <c r="AK21">
        <f>+IF(I10=0,"",I10)</f>
        <v>110.97560975609758</v>
      </c>
      <c r="AL21">
        <f>+IF(I11=0,"",I11)</f>
        <v>55.487804878048792</v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-65.59624653132758</v>
      </c>
      <c r="J22" s="23" t="s">
        <v>44</v>
      </c>
      <c r="K22" s="24">
        <f>+SLOPE(E2:E20,D2:D20)</f>
        <v>-69.587826319477259</v>
      </c>
    </row>
    <row r="23" spans="7:45" x14ac:dyDescent="0.25">
      <c r="G23" s="25" t="s">
        <v>45</v>
      </c>
      <c r="H23" s="26">
        <f>+INTERCEPT(I6:I18,H6:H18)</f>
        <v>133261.32430261426</v>
      </c>
      <c r="J23" s="25" t="s">
        <v>45</v>
      </c>
      <c r="K23" s="26">
        <f>+INTERCEPT(E2:E20,D2:D20)</f>
        <v>141398.71133500329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756.90630933255306</v>
      </c>
      <c r="J26" s="23">
        <v>2020</v>
      </c>
      <c r="K26" s="29">
        <f>+J26*$K$22+$K$23</f>
        <v>831.30216965923319</v>
      </c>
    </row>
    <row r="27" spans="7:45" x14ac:dyDescent="0.25">
      <c r="G27" s="23">
        <v>2023</v>
      </c>
      <c r="H27" s="27">
        <f t="shared" ref="H27:H38" si="2">+$H$22*G27+$H$23</f>
        <v>560.11756973856245</v>
      </c>
      <c r="J27" s="23">
        <v>2023</v>
      </c>
      <c r="K27" s="29">
        <f t="shared" ref="K27:K39" si="3">+J27*$K$22+$K$23</f>
        <v>622.53869070080691</v>
      </c>
    </row>
    <row r="28" spans="7:45" x14ac:dyDescent="0.25">
      <c r="G28" s="23">
        <v>2025</v>
      </c>
      <c r="H28" s="27">
        <f t="shared" si="2"/>
        <v>428.92507667592145</v>
      </c>
      <c r="J28" s="23">
        <v>2025</v>
      </c>
      <c r="K28" s="29">
        <f t="shared" si="3"/>
        <v>483.36303806182696</v>
      </c>
    </row>
    <row r="29" spans="7:45" x14ac:dyDescent="0.25">
      <c r="G29" s="23">
        <v>2027</v>
      </c>
      <c r="H29" s="27">
        <f t="shared" si="2"/>
        <v>297.73258361325134</v>
      </c>
      <c r="J29" s="23">
        <v>2027</v>
      </c>
      <c r="K29" s="29">
        <f t="shared" si="3"/>
        <v>344.1873854228761</v>
      </c>
    </row>
    <row r="30" spans="7:45" x14ac:dyDescent="0.25">
      <c r="G30" s="23">
        <v>2030</v>
      </c>
      <c r="H30" s="27">
        <f t="shared" si="2"/>
        <v>100.94384401926072</v>
      </c>
      <c r="J30" s="23">
        <v>2030</v>
      </c>
      <c r="K30" s="29">
        <f t="shared" si="3"/>
        <v>135.42390646444983</v>
      </c>
    </row>
    <row r="31" spans="7:45" x14ac:dyDescent="0.25">
      <c r="G31" s="23">
        <v>2033</v>
      </c>
      <c r="H31" s="27">
        <f t="shared" si="2"/>
        <v>-95.844895574700786</v>
      </c>
      <c r="J31" s="23">
        <v>2033</v>
      </c>
      <c r="K31" s="29">
        <f t="shared" si="3"/>
        <v>-73.339572493976448</v>
      </c>
    </row>
    <row r="32" spans="7:45" x14ac:dyDescent="0.25">
      <c r="G32" s="23">
        <v>2035</v>
      </c>
      <c r="H32" s="27">
        <f t="shared" si="2"/>
        <v>-227.0373886373709</v>
      </c>
      <c r="J32" s="23">
        <v>2035</v>
      </c>
      <c r="K32" s="29">
        <f t="shared" si="3"/>
        <v>-212.5152251329273</v>
      </c>
    </row>
    <row r="33" spans="7:11" x14ac:dyDescent="0.25">
      <c r="G33" s="23">
        <v>2037</v>
      </c>
      <c r="H33" s="27">
        <f t="shared" si="2"/>
        <v>-358.2298817000119</v>
      </c>
      <c r="J33" s="23">
        <v>2037</v>
      </c>
      <c r="K33" s="29">
        <f t="shared" si="3"/>
        <v>-351.69087777187815</v>
      </c>
    </row>
    <row r="34" spans="7:11" x14ac:dyDescent="0.25">
      <c r="G34" s="23">
        <v>2040</v>
      </c>
      <c r="H34" s="27">
        <f t="shared" si="2"/>
        <v>-555.01862129400251</v>
      </c>
      <c r="J34" s="23">
        <v>2040</v>
      </c>
      <c r="K34" s="29">
        <f t="shared" si="3"/>
        <v>-560.45435673030443</v>
      </c>
    </row>
    <row r="35" spans="7:11" x14ac:dyDescent="0.25">
      <c r="G35" s="23">
        <v>2043</v>
      </c>
      <c r="H35" s="27">
        <f t="shared" si="2"/>
        <v>-751.80736088799313</v>
      </c>
      <c r="J35" s="23">
        <v>2043</v>
      </c>
      <c r="K35" s="29">
        <f t="shared" si="3"/>
        <v>-769.21783568875981</v>
      </c>
    </row>
    <row r="36" spans="7:11" x14ac:dyDescent="0.25">
      <c r="G36" s="23">
        <v>2045</v>
      </c>
      <c r="H36" s="27">
        <f t="shared" si="2"/>
        <v>-882.99985395063413</v>
      </c>
      <c r="J36" s="23">
        <v>2045</v>
      </c>
      <c r="K36" s="29">
        <f t="shared" si="3"/>
        <v>-908.39348832771066</v>
      </c>
    </row>
    <row r="37" spans="7:11" x14ac:dyDescent="0.25">
      <c r="G37" s="23">
        <v>2047</v>
      </c>
      <c r="H37" s="27">
        <f t="shared" si="2"/>
        <v>-1014.1923470133042</v>
      </c>
      <c r="J37" s="23">
        <v>2047</v>
      </c>
      <c r="K37" s="29">
        <f t="shared" si="3"/>
        <v>-1047.5691409666615</v>
      </c>
    </row>
    <row r="38" spans="7:11" x14ac:dyDescent="0.25">
      <c r="G38" s="25">
        <v>2050</v>
      </c>
      <c r="H38" s="28">
        <f t="shared" si="2"/>
        <v>-1210.9810866072658</v>
      </c>
      <c r="J38" s="25">
        <v>2050</v>
      </c>
      <c r="K38" s="30">
        <f t="shared" si="3"/>
        <v>-1256.3326199250878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BC80-D4B2-4601-B2E4-DFAF503FF2C7}">
  <sheetPr>
    <tabColor rgb="FFFF0000"/>
  </sheetPr>
  <dimension ref="B1:V47"/>
  <sheetViews>
    <sheetView showGridLines="0" tabSelected="1" topLeftCell="C1" zoomScale="115" zoomScaleNormal="115" workbookViewId="0">
      <selection activeCell="K13" sqref="K13"/>
    </sheetView>
  </sheetViews>
  <sheetFormatPr baseColWidth="10" defaultColWidth="9.140625" defaultRowHeight="15" x14ac:dyDescent="0.25"/>
  <cols>
    <col min="2" max="2" width="18.5703125" customWidth="1"/>
    <col min="3" max="3" width="20.28515625" customWidth="1"/>
    <col min="4" max="4" width="9.140625" customWidth="1"/>
    <col min="5" max="5" width="12.7109375" customWidth="1"/>
    <col min="6" max="6" width="18.28515625" customWidth="1"/>
    <col min="7" max="7" width="17" customWidth="1"/>
    <col min="8" max="8" width="12.140625" customWidth="1"/>
    <col min="9" max="9" width="12.140625" style="49" customWidth="1"/>
    <col min="10" max="10" width="12.28515625" bestFit="1" customWidth="1"/>
    <col min="11" max="11" width="11.85546875" customWidth="1"/>
    <col min="12" max="12" width="11" customWidth="1"/>
  </cols>
  <sheetData>
    <row r="1" spans="2:22" x14ac:dyDescent="0.25">
      <c r="F1">
        <v>5800</v>
      </c>
      <c r="G1" t="s">
        <v>88</v>
      </c>
    </row>
    <row r="2" spans="2:22" x14ac:dyDescent="0.25">
      <c r="F2" s="52">
        <v>5800000</v>
      </c>
      <c r="G2" t="s">
        <v>87</v>
      </c>
    </row>
    <row r="3" spans="2:22" x14ac:dyDescent="0.25">
      <c r="F3">
        <v>5.7</v>
      </c>
      <c r="G3" t="s">
        <v>86</v>
      </c>
    </row>
    <row r="4" spans="2:22" x14ac:dyDescent="0.25">
      <c r="F4">
        <v>1</v>
      </c>
      <c r="G4" t="s">
        <v>85</v>
      </c>
    </row>
    <row r="5" spans="2:22" ht="15.75" x14ac:dyDescent="0.25">
      <c r="J5" s="33" t="s">
        <v>39</v>
      </c>
      <c r="K5" s="33"/>
      <c r="L5" s="33"/>
      <c r="M5" s="33"/>
      <c r="N5" s="33"/>
      <c r="O5" s="33"/>
      <c r="P5" s="33"/>
      <c r="Q5" s="33"/>
      <c r="R5" s="33"/>
      <c r="S5" s="33"/>
    </row>
    <row r="6" spans="2:22" x14ac:dyDescent="0.25">
      <c r="C6" s="1" t="s">
        <v>0</v>
      </c>
      <c r="D6" s="1" t="s">
        <v>36</v>
      </c>
      <c r="E6" s="1" t="s">
        <v>37</v>
      </c>
      <c r="F6" s="1" t="s">
        <v>38</v>
      </c>
      <c r="G6" s="1" t="s">
        <v>1</v>
      </c>
      <c r="H6" s="1" t="s">
        <v>35</v>
      </c>
      <c r="I6" s="50" t="s">
        <v>84</v>
      </c>
      <c r="J6" s="7">
        <v>2020</v>
      </c>
      <c r="K6" s="8">
        <v>2023</v>
      </c>
      <c r="L6" s="8">
        <v>2025</v>
      </c>
      <c r="M6" s="8">
        <v>2027</v>
      </c>
      <c r="N6" s="8">
        <v>2030</v>
      </c>
      <c r="O6" s="8">
        <v>2033</v>
      </c>
      <c r="P6" s="8">
        <v>2035</v>
      </c>
      <c r="Q6" s="8">
        <v>2037</v>
      </c>
      <c r="R6" s="8">
        <v>2040</v>
      </c>
      <c r="S6" s="8">
        <v>2043</v>
      </c>
      <c r="T6" s="8">
        <v>2045</v>
      </c>
      <c r="U6" s="8">
        <v>2047</v>
      </c>
      <c r="V6" s="9">
        <v>2050</v>
      </c>
    </row>
    <row r="7" spans="2:22" x14ac:dyDescent="0.25">
      <c r="B7" t="s">
        <v>3</v>
      </c>
      <c r="C7" s="1">
        <v>89.87</v>
      </c>
      <c r="D7" s="6">
        <f t="shared" ref="D7:D39" si="0">+G7/C7</f>
        <v>1</v>
      </c>
      <c r="E7" s="6">
        <f t="shared" ref="E7:E39" si="1">100%-D7</f>
        <v>0</v>
      </c>
      <c r="F7" s="6" t="str">
        <f t="shared" ref="F7:F39" si="2">+IF(AND(D7&gt;0,E7&gt;0),"Oil and Gas",IF(D7&gt;0,"Oil","Gas"))</f>
        <v>Oil</v>
      </c>
      <c r="G7" s="3">
        <f>+C7</f>
        <v>89.87</v>
      </c>
      <c r="H7" s="5">
        <v>0</v>
      </c>
      <c r="I7" s="51">
        <f t="shared" ref="I7:I39" si="3">+E7*(G7*1000000*$F$1)/(1000000000)</f>
        <v>0</v>
      </c>
      <c r="J7" s="56">
        <v>9590.163934426233</v>
      </c>
      <c r="K7" s="57">
        <v>19016.393442622953</v>
      </c>
      <c r="L7" s="57">
        <v>16065.573770491805</v>
      </c>
      <c r="M7" s="57"/>
      <c r="N7" s="57">
        <v>11065.573770491806</v>
      </c>
      <c r="O7" s="57"/>
      <c r="P7" s="57">
        <v>7786.8852459016416</v>
      </c>
      <c r="Q7" s="57"/>
      <c r="R7" s="57">
        <v>5409.8360655737706</v>
      </c>
      <c r="S7" s="57"/>
      <c r="T7" s="57">
        <v>3852.4590163934445</v>
      </c>
      <c r="U7" s="57">
        <v>3114.7540983606559</v>
      </c>
      <c r="V7" s="58"/>
    </row>
    <row r="8" spans="2:22" x14ac:dyDescent="0.25">
      <c r="B8" t="s">
        <v>5</v>
      </c>
      <c r="C8" s="1">
        <v>2.5</v>
      </c>
      <c r="D8" s="6">
        <f t="shared" si="0"/>
        <v>0.99529999999999996</v>
      </c>
      <c r="E8" s="6">
        <f t="shared" si="1"/>
        <v>4.7000000000000375E-3</v>
      </c>
      <c r="F8" s="6" t="str">
        <f t="shared" si="2"/>
        <v>Oil and Gas</v>
      </c>
      <c r="G8" s="3">
        <f>+C8*99.53%</f>
        <v>2.4882499999999999</v>
      </c>
      <c r="H8" s="5">
        <v>7.0000000000000007E-2</v>
      </c>
      <c r="I8" s="51">
        <f t="shared" si="3"/>
        <v>6.7829695000000537E-2</v>
      </c>
      <c r="J8" s="54">
        <v>2895.7055214723941</v>
      </c>
      <c r="K8" s="59">
        <v>1104.2944785276086</v>
      </c>
      <c r="L8" s="59">
        <v>638.03680981595244</v>
      </c>
      <c r="M8" s="59"/>
      <c r="N8" s="59">
        <v>245.39877300613625</v>
      </c>
      <c r="O8" s="59"/>
      <c r="P8" s="59"/>
      <c r="Q8" s="59"/>
      <c r="R8" s="59"/>
      <c r="S8" s="59"/>
      <c r="T8" s="59"/>
      <c r="U8" s="59"/>
      <c r="V8" s="55"/>
    </row>
    <row r="9" spans="2:22" x14ac:dyDescent="0.25">
      <c r="B9" t="s">
        <v>4</v>
      </c>
      <c r="C9" s="1">
        <v>1.37</v>
      </c>
      <c r="D9" s="6">
        <f t="shared" si="0"/>
        <v>0.98879999999999979</v>
      </c>
      <c r="E9" s="6">
        <f t="shared" si="1"/>
        <v>1.120000000000021E-2</v>
      </c>
      <c r="F9" s="6" t="str">
        <f t="shared" si="2"/>
        <v>Oil and Gas</v>
      </c>
      <c r="G9" s="4">
        <f>+C9*98.88%</f>
        <v>1.3546559999999999</v>
      </c>
      <c r="H9" s="5">
        <v>1.5344000000000003E-2</v>
      </c>
      <c r="I9" s="51">
        <f t="shared" si="3"/>
        <v>8.7998453760001649E-2</v>
      </c>
      <c r="J9" s="54">
        <v>390.47502763283035</v>
      </c>
      <c r="K9" s="59">
        <v>344.4663650618204</v>
      </c>
      <c r="L9" s="59">
        <v>275.72230933347043</v>
      </c>
      <c r="M9" s="59"/>
      <c r="N9" s="59">
        <v>198.10040356784828</v>
      </c>
      <c r="O9" s="59"/>
      <c r="P9" s="59">
        <v>123.34138755365916</v>
      </c>
      <c r="Q9" s="59"/>
      <c r="R9" s="59">
        <v>59.918258232013045</v>
      </c>
      <c r="S9" s="59"/>
      <c r="T9" s="59"/>
      <c r="U9" s="59"/>
      <c r="V9" s="55"/>
    </row>
    <row r="10" spans="2:22" x14ac:dyDescent="0.25">
      <c r="B10" t="s">
        <v>6</v>
      </c>
      <c r="C10" s="1">
        <v>14.92</v>
      </c>
      <c r="D10" s="6">
        <f t="shared" si="0"/>
        <v>0</v>
      </c>
      <c r="E10" s="6">
        <f t="shared" si="1"/>
        <v>1</v>
      </c>
      <c r="F10" s="6" t="str">
        <f t="shared" si="2"/>
        <v>Gas</v>
      </c>
      <c r="G10" s="3">
        <v>0</v>
      </c>
      <c r="H10" s="5">
        <v>89.54</v>
      </c>
      <c r="I10" s="51">
        <f t="shared" si="3"/>
        <v>0</v>
      </c>
      <c r="J10" s="54">
        <v>2688.1998197310859</v>
      </c>
      <c r="K10" s="59">
        <v>4033.9723277920784</v>
      </c>
      <c r="L10" s="59">
        <v>2897.3861007089963</v>
      </c>
      <c r="M10" s="59">
        <v>2545.9174665712671</v>
      </c>
      <c r="N10" s="59">
        <v>2313.091797764293</v>
      </c>
      <c r="O10" s="59">
        <v>1610.2660360352002</v>
      </c>
      <c r="P10" s="59">
        <v>1259.1319215365602</v>
      </c>
      <c r="Q10" s="59">
        <v>1026.306252729586</v>
      </c>
      <c r="R10" s="59"/>
      <c r="S10" s="59"/>
      <c r="T10" s="59"/>
      <c r="U10" s="59"/>
      <c r="V10" s="55"/>
    </row>
    <row r="11" spans="2:22" x14ac:dyDescent="0.25">
      <c r="B11" t="s">
        <v>12</v>
      </c>
      <c r="C11" s="1">
        <v>21.91</v>
      </c>
      <c r="D11" s="6">
        <f t="shared" si="0"/>
        <v>1</v>
      </c>
      <c r="E11" s="6">
        <f t="shared" si="1"/>
        <v>0</v>
      </c>
      <c r="F11" s="6" t="str">
        <f t="shared" si="2"/>
        <v>Oil</v>
      </c>
      <c r="G11" s="3">
        <f>+C11</f>
        <v>21.91</v>
      </c>
      <c r="H11" s="5">
        <v>0</v>
      </c>
      <c r="I11" s="51">
        <f t="shared" si="3"/>
        <v>0</v>
      </c>
      <c r="J11" s="54">
        <v>10465.971477086872</v>
      </c>
      <c r="K11" s="59"/>
      <c r="L11" s="59">
        <v>6174.2002020980708</v>
      </c>
      <c r="M11" s="59"/>
      <c r="N11" s="59">
        <v>2813.1217901305317</v>
      </c>
      <c r="O11" s="59"/>
      <c r="P11" s="59">
        <v>1643.4531684602007</v>
      </c>
      <c r="Q11" s="59"/>
      <c r="R11" s="59"/>
      <c r="S11" s="59"/>
      <c r="T11" s="59"/>
      <c r="U11" s="59"/>
      <c r="V11" s="55"/>
    </row>
    <row r="12" spans="2:22" x14ac:dyDescent="0.25">
      <c r="B12" t="s">
        <v>13</v>
      </c>
      <c r="C12" s="1">
        <v>8.85</v>
      </c>
      <c r="D12" s="6">
        <f t="shared" si="0"/>
        <v>1</v>
      </c>
      <c r="E12" s="6">
        <f t="shared" si="1"/>
        <v>0</v>
      </c>
      <c r="F12" s="6" t="str">
        <f t="shared" si="2"/>
        <v>Oil</v>
      </c>
      <c r="G12" s="3">
        <f>+C12</f>
        <v>8.85</v>
      </c>
      <c r="H12" s="5">
        <v>0</v>
      </c>
      <c r="I12" s="51">
        <f t="shared" si="3"/>
        <v>0</v>
      </c>
      <c r="J12" s="54">
        <v>1648.5786991601608</v>
      </c>
      <c r="K12" s="59">
        <v>2065.3937346384009</v>
      </c>
      <c r="L12" s="59">
        <v>1591.6354730287221</v>
      </c>
      <c r="M12" s="59"/>
      <c r="N12" s="59">
        <v>1118.8933568407438</v>
      </c>
      <c r="O12" s="59"/>
      <c r="P12" s="59">
        <v>750.03256876351679</v>
      </c>
      <c r="Q12" s="59"/>
      <c r="R12" s="59">
        <v>440.61628785575977</v>
      </c>
      <c r="S12" s="59"/>
      <c r="T12" s="59">
        <v>279.75265109735119</v>
      </c>
      <c r="U12" s="59">
        <v>163.4430828288796</v>
      </c>
      <c r="V12" s="55"/>
    </row>
    <row r="13" spans="2:22" x14ac:dyDescent="0.25">
      <c r="B13" t="s">
        <v>7</v>
      </c>
      <c r="C13" s="1">
        <v>153.29</v>
      </c>
      <c r="D13" s="6">
        <f t="shared" si="0"/>
        <v>1</v>
      </c>
      <c r="E13" s="6">
        <f t="shared" si="1"/>
        <v>0</v>
      </c>
      <c r="F13" s="6" t="str">
        <f t="shared" si="2"/>
        <v>Oil</v>
      </c>
      <c r="G13" s="3">
        <v>153.29</v>
      </c>
      <c r="H13" s="5">
        <v>0</v>
      </c>
      <c r="I13" s="51">
        <f t="shared" si="3"/>
        <v>0</v>
      </c>
      <c r="J13" s="54">
        <v>66124.661246612479</v>
      </c>
      <c r="K13" s="59"/>
      <c r="L13" s="59">
        <v>37723.577235772369</v>
      </c>
      <c r="M13" s="59"/>
      <c r="N13" s="59">
        <v>22764.227642276433</v>
      </c>
      <c r="O13" s="59"/>
      <c r="P13" s="59">
        <v>14092.140921409227</v>
      </c>
      <c r="Q13" s="59"/>
      <c r="R13" s="59"/>
      <c r="S13" s="59"/>
      <c r="T13" s="59"/>
      <c r="U13" s="59"/>
      <c r="V13" s="55"/>
    </row>
    <row r="14" spans="2:22" x14ac:dyDescent="0.25">
      <c r="B14" t="s">
        <v>8</v>
      </c>
      <c r="C14" s="1">
        <v>0.88</v>
      </c>
      <c r="D14" s="6">
        <f t="shared" si="0"/>
        <v>1</v>
      </c>
      <c r="E14" s="6">
        <f t="shared" si="1"/>
        <v>0</v>
      </c>
      <c r="F14" s="6" t="str">
        <f t="shared" si="2"/>
        <v>Oil</v>
      </c>
      <c r="G14" s="3">
        <v>0.88</v>
      </c>
      <c r="H14" s="5">
        <v>0</v>
      </c>
      <c r="I14" s="51">
        <f t="shared" si="3"/>
        <v>0</v>
      </c>
      <c r="J14" s="54">
        <v>139.28969359331495</v>
      </c>
      <c r="K14" s="59">
        <v>224.70055710306417</v>
      </c>
      <c r="L14" s="59">
        <v>158.94150417827314</v>
      </c>
      <c r="M14" s="59"/>
      <c r="N14" s="59">
        <v>115.27855153203359</v>
      </c>
      <c r="O14" s="59"/>
      <c r="P14" s="59">
        <v>78.133704735376114</v>
      </c>
      <c r="Q14" s="59">
        <v>68.920612813370553</v>
      </c>
      <c r="R14" s="59">
        <v>62.841225626741107</v>
      </c>
      <c r="S14" s="59"/>
      <c r="T14" s="59"/>
      <c r="U14" s="59"/>
      <c r="V14" s="55"/>
    </row>
    <row r="15" spans="2:22" x14ac:dyDescent="0.25">
      <c r="B15" t="s">
        <v>9</v>
      </c>
      <c r="C15" s="1">
        <v>543.79</v>
      </c>
      <c r="D15" s="6">
        <f t="shared" si="0"/>
        <v>1</v>
      </c>
      <c r="E15" s="6">
        <f t="shared" si="1"/>
        <v>0</v>
      </c>
      <c r="F15" s="6" t="str">
        <f t="shared" si="2"/>
        <v>Oil</v>
      </c>
      <c r="G15" s="3">
        <f>+C15</f>
        <v>543.79</v>
      </c>
      <c r="H15" s="5">
        <v>0</v>
      </c>
      <c r="I15" s="51">
        <f t="shared" si="3"/>
        <v>0</v>
      </c>
      <c r="J15" s="54">
        <v>46080.722145667336</v>
      </c>
      <c r="K15" s="59">
        <v>39727.331429446349</v>
      </c>
      <c r="L15" s="59"/>
      <c r="M15" s="59"/>
      <c r="N15" s="59">
        <v>32953.221629753898</v>
      </c>
      <c r="O15" s="59"/>
      <c r="P15" s="59"/>
      <c r="Q15" s="59"/>
      <c r="R15" s="59">
        <v>26312.58362790327</v>
      </c>
      <c r="S15" s="59"/>
      <c r="T15" s="59"/>
      <c r="U15" s="59"/>
      <c r="V15" s="55">
        <v>21157.776313249327</v>
      </c>
    </row>
    <row r="16" spans="2:22" x14ac:dyDescent="0.25">
      <c r="B16" t="s">
        <v>14</v>
      </c>
      <c r="C16" s="1">
        <v>146.25</v>
      </c>
      <c r="D16" s="6">
        <f t="shared" si="0"/>
        <v>1</v>
      </c>
      <c r="E16" s="6">
        <f t="shared" si="1"/>
        <v>0</v>
      </c>
      <c r="F16" s="6" t="str">
        <f t="shared" si="2"/>
        <v>Oil</v>
      </c>
      <c r="G16" s="3">
        <v>146.25</v>
      </c>
      <c r="H16" s="5">
        <v>0</v>
      </c>
      <c r="I16" s="51">
        <f t="shared" si="3"/>
        <v>0</v>
      </c>
      <c r="J16" s="54">
        <v>49014.692742976287</v>
      </c>
      <c r="K16" s="59"/>
      <c r="L16" s="59">
        <v>34761.491114861514</v>
      </c>
      <c r="M16" s="59"/>
      <c r="N16" s="59">
        <v>19155.415467090243</v>
      </c>
      <c r="O16" s="59">
        <v>16260.547999602895</v>
      </c>
      <c r="P16" s="59">
        <v>12169.165094807897</v>
      </c>
      <c r="Q16" s="59">
        <v>8406.8797776233405</v>
      </c>
      <c r="R16" s="59"/>
      <c r="S16" s="59"/>
      <c r="T16" s="59"/>
      <c r="U16" s="59"/>
      <c r="V16" s="55"/>
    </row>
    <row r="17" spans="2:22" x14ac:dyDescent="0.25">
      <c r="B17" t="s">
        <v>15</v>
      </c>
      <c r="C17" s="1">
        <v>89.99</v>
      </c>
      <c r="D17" s="6">
        <f t="shared" si="0"/>
        <v>1</v>
      </c>
      <c r="E17" s="6">
        <f t="shared" si="1"/>
        <v>0</v>
      </c>
      <c r="F17" s="6" t="str">
        <f t="shared" si="2"/>
        <v>Oil</v>
      </c>
      <c r="G17" s="3">
        <f>+C17</f>
        <v>89.99</v>
      </c>
      <c r="H17" s="5">
        <v>0</v>
      </c>
      <c r="I17" s="51">
        <f t="shared" si="3"/>
        <v>0</v>
      </c>
      <c r="J17" s="54">
        <v>19904.801688505846</v>
      </c>
      <c r="K17" s="59">
        <v>21393.017324773544</v>
      </c>
      <c r="L17" s="59">
        <v>17374.901064110454</v>
      </c>
      <c r="M17" s="59"/>
      <c r="N17" s="59">
        <v>11787.002022689294</v>
      </c>
      <c r="O17" s="59"/>
      <c r="P17" s="59">
        <v>8168.8066133145694</v>
      </c>
      <c r="Q17" s="59"/>
      <c r="R17" s="59">
        <v>5706.1823938088055</v>
      </c>
      <c r="S17" s="59">
        <v>4334.2713921378891</v>
      </c>
      <c r="T17" s="59"/>
      <c r="U17" s="59"/>
      <c r="V17" s="55"/>
    </row>
    <row r="18" spans="2:22" x14ac:dyDescent="0.25">
      <c r="B18" t="s">
        <v>2</v>
      </c>
      <c r="C18" s="2">
        <v>28.68</v>
      </c>
      <c r="D18" s="6">
        <f t="shared" si="0"/>
        <v>0</v>
      </c>
      <c r="E18" s="6">
        <f t="shared" si="1"/>
        <v>1</v>
      </c>
      <c r="F18" s="6" t="str">
        <f t="shared" si="2"/>
        <v>Gas</v>
      </c>
      <c r="G18" s="3">
        <v>0</v>
      </c>
      <c r="H18" s="5">
        <v>172.07</v>
      </c>
      <c r="I18" s="51">
        <f t="shared" si="3"/>
        <v>0</v>
      </c>
      <c r="J18" s="54">
        <v>18473.762408216862</v>
      </c>
      <c r="K18" s="59"/>
      <c r="L18" s="59">
        <v>12112.142288064424</v>
      </c>
      <c r="M18" s="59">
        <v>9490.7517064662534</v>
      </c>
      <c r="N18" s="59"/>
      <c r="O18" s="59"/>
      <c r="P18" s="59"/>
      <c r="Q18" s="59"/>
      <c r="R18" s="59"/>
      <c r="S18" s="59"/>
      <c r="T18" s="59"/>
      <c r="U18" s="59"/>
      <c r="V18" s="55"/>
    </row>
    <row r="19" spans="2:22" x14ac:dyDescent="0.25">
      <c r="B19" t="s">
        <v>16</v>
      </c>
      <c r="C19" s="1">
        <v>86.96</v>
      </c>
      <c r="D19" s="6">
        <f t="shared" si="0"/>
        <v>0.31430000000000002</v>
      </c>
      <c r="E19" s="6">
        <f t="shared" si="1"/>
        <v>0.68569999999999998</v>
      </c>
      <c r="F19" s="6" t="str">
        <f t="shared" si="2"/>
        <v>Oil and Gas</v>
      </c>
      <c r="G19" s="3">
        <f>+C19*(100%-68.57%)</f>
        <v>27.331527999999999</v>
      </c>
      <c r="H19" s="5">
        <v>357.74</v>
      </c>
      <c r="I19" s="51">
        <f t="shared" si="3"/>
        <v>108.69912674768</v>
      </c>
      <c r="J19" s="54">
        <v>44548.767539958091</v>
      </c>
      <c r="K19" s="59">
        <v>31427.013687623752</v>
      </c>
      <c r="L19" s="59">
        <v>23791.787425751099</v>
      </c>
      <c r="M19" s="59"/>
      <c r="N19" s="59">
        <v>13036.815977502934</v>
      </c>
      <c r="O19" s="59"/>
      <c r="P19" s="59">
        <v>6368.0449941174884</v>
      </c>
      <c r="Q19" s="59"/>
      <c r="R19" s="59"/>
      <c r="S19" s="59"/>
      <c r="T19" s="59"/>
      <c r="U19" s="59"/>
      <c r="V19" s="55"/>
    </row>
    <row r="20" spans="2:22" x14ac:dyDescent="0.25">
      <c r="B20" t="s">
        <v>17</v>
      </c>
      <c r="C20" s="1">
        <v>5.73</v>
      </c>
      <c r="D20" s="6">
        <f t="shared" si="0"/>
        <v>1</v>
      </c>
      <c r="E20" s="6">
        <f t="shared" si="1"/>
        <v>0</v>
      </c>
      <c r="F20" s="6" t="str">
        <f t="shared" si="2"/>
        <v>Oil</v>
      </c>
      <c r="G20" s="3">
        <f>+C20</f>
        <v>5.73</v>
      </c>
      <c r="H20" s="5">
        <v>0</v>
      </c>
      <c r="I20" s="51">
        <f t="shared" si="3"/>
        <v>0</v>
      </c>
      <c r="J20" s="54">
        <v>2264.0625</v>
      </c>
      <c r="K20" s="59">
        <v>1785.9375000000005</v>
      </c>
      <c r="L20" s="59">
        <v>1223.4375</v>
      </c>
      <c r="M20" s="59"/>
      <c r="N20" s="59">
        <v>689.0625</v>
      </c>
      <c r="O20" s="59"/>
      <c r="P20" s="59">
        <v>407.8125</v>
      </c>
      <c r="Q20" s="59"/>
      <c r="R20" s="59">
        <v>239.0625</v>
      </c>
      <c r="S20" s="59"/>
      <c r="T20" s="59">
        <v>140.625</v>
      </c>
      <c r="U20" s="59"/>
      <c r="V20" s="55">
        <v>98.4375</v>
      </c>
    </row>
    <row r="21" spans="2:22" x14ac:dyDescent="0.25">
      <c r="B21" t="s">
        <v>18</v>
      </c>
      <c r="C21" s="1">
        <v>89.27</v>
      </c>
      <c r="D21" s="6">
        <f t="shared" si="0"/>
        <v>5.8400000000000001E-2</v>
      </c>
      <c r="E21" s="6">
        <f t="shared" si="1"/>
        <v>0.94159999999999999</v>
      </c>
      <c r="F21" s="6" t="str">
        <f t="shared" si="2"/>
        <v>Oil and Gas</v>
      </c>
      <c r="G21" s="3">
        <f>+C21*5.84%</f>
        <v>5.213368</v>
      </c>
      <c r="H21" s="5">
        <v>504.38</v>
      </c>
      <c r="I21" s="51">
        <f t="shared" si="3"/>
        <v>28.471662391040002</v>
      </c>
      <c r="J21" s="54">
        <v>10948.509485094852</v>
      </c>
      <c r="K21" s="59">
        <v>18536.585365853658</v>
      </c>
      <c r="L21" s="59">
        <v>15121.951219512197</v>
      </c>
      <c r="M21" s="59"/>
      <c r="N21" s="59">
        <v>10135.501355013552</v>
      </c>
      <c r="O21" s="59"/>
      <c r="P21" s="59">
        <v>6991.8699186991871</v>
      </c>
      <c r="Q21" s="59"/>
      <c r="R21" s="59">
        <v>4932.2493224932259</v>
      </c>
      <c r="S21" s="59"/>
      <c r="T21" s="59">
        <v>3360.4336043360454</v>
      </c>
      <c r="U21" s="59"/>
      <c r="V21" s="55">
        <v>2493.2249322493226</v>
      </c>
    </row>
    <row r="22" spans="2:22" x14ac:dyDescent="0.25">
      <c r="B22" t="s">
        <v>20</v>
      </c>
      <c r="C22" s="1">
        <v>17.7</v>
      </c>
      <c r="D22" s="6">
        <f t="shared" si="0"/>
        <v>8.2299999999999998E-2</v>
      </c>
      <c r="E22" s="6">
        <f t="shared" si="1"/>
        <v>0.91769999999999996</v>
      </c>
      <c r="F22" s="6" t="str">
        <f t="shared" si="2"/>
        <v>Oil and Gas</v>
      </c>
      <c r="G22" s="3">
        <f>+C22*8.23%</f>
        <v>1.4567099999999999</v>
      </c>
      <c r="H22" s="5">
        <v>97.48</v>
      </c>
      <c r="I22" s="51">
        <f t="shared" si="3"/>
        <v>7.7535720485999997</v>
      </c>
      <c r="J22" s="54">
        <v>18542.472955633653</v>
      </c>
      <c r="K22" s="59"/>
      <c r="L22" s="59">
        <v>10048.403417448106</v>
      </c>
      <c r="M22" s="59"/>
      <c r="N22" s="59"/>
      <c r="O22" s="59"/>
      <c r="P22" s="59"/>
      <c r="Q22" s="59"/>
      <c r="R22" s="59"/>
      <c r="S22" s="59"/>
      <c r="T22" s="59"/>
      <c r="U22" s="59"/>
      <c r="V22" s="55"/>
    </row>
    <row r="23" spans="2:22" x14ac:dyDescent="0.25">
      <c r="B23" t="s">
        <v>19</v>
      </c>
      <c r="C23" s="1">
        <v>10.25</v>
      </c>
      <c r="D23" s="6">
        <f t="shared" si="0"/>
        <v>0.02</v>
      </c>
      <c r="E23" s="6">
        <f t="shared" si="1"/>
        <v>0.98</v>
      </c>
      <c r="F23" s="6" t="str">
        <f t="shared" si="2"/>
        <v>Oil and Gas</v>
      </c>
      <c r="G23" s="3">
        <f>+C23*2%</f>
        <v>0.20500000000000002</v>
      </c>
      <c r="H23" s="5">
        <v>60.26</v>
      </c>
      <c r="I23" s="51">
        <f t="shared" si="3"/>
        <v>1.1652200000000001</v>
      </c>
      <c r="J23" s="54">
        <v>9971.5099715100077</v>
      </c>
      <c r="K23" s="59"/>
      <c r="L23" s="59">
        <v>4985.7549857549602</v>
      </c>
      <c r="M23" s="59"/>
      <c r="N23" s="59"/>
      <c r="O23" s="59"/>
      <c r="P23" s="59"/>
      <c r="Q23" s="59"/>
      <c r="R23" s="59"/>
      <c r="S23" s="59"/>
      <c r="T23" s="59"/>
      <c r="U23" s="59"/>
      <c r="V23" s="55"/>
    </row>
    <row r="24" spans="2:22" x14ac:dyDescent="0.25">
      <c r="B24" t="s">
        <v>22</v>
      </c>
      <c r="C24" s="1">
        <v>1.1399999999999999</v>
      </c>
      <c r="D24" s="6">
        <f t="shared" si="0"/>
        <v>0.93119999999999992</v>
      </c>
      <c r="E24" s="6">
        <f t="shared" si="1"/>
        <v>6.8800000000000083E-2</v>
      </c>
      <c r="F24" s="6" t="str">
        <f t="shared" si="2"/>
        <v>Oil and Gas</v>
      </c>
      <c r="G24" s="3">
        <f>+C24*93.12%</f>
        <v>1.0615679999999998</v>
      </c>
      <c r="H24" s="5">
        <v>0.47</v>
      </c>
      <c r="I24" s="51">
        <f t="shared" si="3"/>
        <v>0.42360809472000044</v>
      </c>
      <c r="J24" s="54">
        <v>1011.5853658536586</v>
      </c>
      <c r="K24" s="59">
        <v>426.82926829268285</v>
      </c>
      <c r="L24" s="59">
        <v>273.17073170731692</v>
      </c>
      <c r="M24" s="59">
        <v>170.73170731707319</v>
      </c>
      <c r="N24" s="59">
        <v>110.97560975609758</v>
      </c>
      <c r="O24" s="59">
        <v>55.487804878048792</v>
      </c>
      <c r="P24" s="59"/>
      <c r="Q24" s="59"/>
      <c r="R24" s="59"/>
      <c r="S24" s="59"/>
      <c r="T24" s="59"/>
      <c r="U24" s="59"/>
      <c r="V24" s="55"/>
    </row>
    <row r="25" spans="2:22" x14ac:dyDescent="0.25">
      <c r="B25" t="s">
        <v>23</v>
      </c>
      <c r="C25" s="1">
        <v>1.31</v>
      </c>
      <c r="D25" s="6">
        <f t="shared" si="0"/>
        <v>0.95340000000000003</v>
      </c>
      <c r="E25" s="6">
        <f t="shared" si="1"/>
        <v>4.6599999999999975E-2</v>
      </c>
      <c r="F25" s="6" t="str">
        <f t="shared" si="2"/>
        <v>Oil and Gas</v>
      </c>
      <c r="G25" s="3">
        <f>+C25*95.34%</f>
        <v>1.2489540000000001</v>
      </c>
      <c r="H25" s="5">
        <v>0.37</v>
      </c>
      <c r="I25" s="51">
        <f t="shared" si="3"/>
        <v>0.33756728711999989</v>
      </c>
      <c r="J25" s="54">
        <v>478.4770733757025</v>
      </c>
      <c r="K25" s="59"/>
      <c r="L25" s="59">
        <v>279.42512737013499</v>
      </c>
      <c r="M25" s="59"/>
      <c r="N25" s="59">
        <v>141.14055360050423</v>
      </c>
      <c r="O25" s="59"/>
      <c r="P25" s="59">
        <v>88.287199957980988</v>
      </c>
      <c r="Q25" s="59"/>
      <c r="R25" s="59">
        <v>56.323861547350248</v>
      </c>
      <c r="S25" s="59"/>
      <c r="T25" s="59">
        <v>35.752928200010388</v>
      </c>
      <c r="U25" s="59"/>
      <c r="V25" s="55">
        <v>22.784810126582215</v>
      </c>
    </row>
    <row r="26" spans="2:22" x14ac:dyDescent="0.25">
      <c r="B26" t="s">
        <v>21</v>
      </c>
      <c r="C26" s="1">
        <v>8.8000000000000007</v>
      </c>
      <c r="D26" s="6">
        <f t="shared" si="0"/>
        <v>0.9466</v>
      </c>
      <c r="E26" s="6">
        <f t="shared" si="1"/>
        <v>5.3400000000000003E-2</v>
      </c>
      <c r="F26" s="6" t="str">
        <f t="shared" si="2"/>
        <v>Oil and Gas</v>
      </c>
      <c r="G26" s="3">
        <f>+C26*94.66%</f>
        <v>8.3300800000000006</v>
      </c>
      <c r="H26" s="5">
        <v>2.82</v>
      </c>
      <c r="I26" s="51">
        <f t="shared" si="3"/>
        <v>2.5799923776000004</v>
      </c>
      <c r="J26" s="54">
        <v>3015.5763239875378</v>
      </c>
      <c r="K26" s="59"/>
      <c r="L26" s="59">
        <v>2068.5358255451711</v>
      </c>
      <c r="M26" s="59"/>
      <c r="N26" s="59">
        <v>1096.5732087227407</v>
      </c>
      <c r="O26" s="59"/>
      <c r="P26" s="59">
        <v>747.66355140186806</v>
      </c>
      <c r="Q26" s="59">
        <v>573.20872274143221</v>
      </c>
      <c r="R26" s="59"/>
      <c r="S26" s="59"/>
      <c r="T26" s="59"/>
      <c r="U26" s="59"/>
      <c r="V26" s="55"/>
    </row>
    <row r="27" spans="2:22" x14ac:dyDescent="0.25">
      <c r="B27" t="s">
        <v>24</v>
      </c>
      <c r="C27" s="1">
        <v>4.72</v>
      </c>
      <c r="D27" s="6">
        <f t="shared" si="0"/>
        <v>0.73699999999999999</v>
      </c>
      <c r="E27" s="6">
        <f t="shared" si="1"/>
        <v>0.26300000000000001</v>
      </c>
      <c r="F27" s="6" t="str">
        <f t="shared" si="2"/>
        <v>Oil and Gas</v>
      </c>
      <c r="G27" s="3">
        <f>+C27*73.7%</f>
        <v>3.47864</v>
      </c>
      <c r="H27" s="5">
        <v>7.45</v>
      </c>
      <c r="I27" s="51">
        <f t="shared" si="3"/>
        <v>5.3063174560000004</v>
      </c>
      <c r="J27" s="54">
        <v>3418.0511603375526</v>
      </c>
      <c r="K27" s="59">
        <v>2772.6133966244743</v>
      </c>
      <c r="L27" s="59">
        <v>1873.6814345991588</v>
      </c>
      <c r="M27" s="59">
        <v>773.00896624472807</v>
      </c>
      <c r="N27" s="59">
        <v>570.93881856540247</v>
      </c>
      <c r="O27" s="59"/>
      <c r="P27" s="59"/>
      <c r="Q27" s="59"/>
      <c r="R27" s="59"/>
      <c r="S27" s="59"/>
      <c r="T27" s="59"/>
      <c r="U27" s="59"/>
      <c r="V27" s="55"/>
    </row>
    <row r="28" spans="2:22" x14ac:dyDescent="0.25">
      <c r="B28" t="s">
        <v>25</v>
      </c>
      <c r="C28" s="1">
        <v>11.27</v>
      </c>
      <c r="D28" s="6">
        <f t="shared" si="0"/>
        <v>1</v>
      </c>
      <c r="E28" s="6">
        <f t="shared" si="1"/>
        <v>0</v>
      </c>
      <c r="F28" s="6" t="str">
        <f t="shared" si="2"/>
        <v>Oil</v>
      </c>
      <c r="G28" s="3">
        <v>11.27</v>
      </c>
      <c r="H28" s="5">
        <v>0</v>
      </c>
      <c r="I28" s="51">
        <f t="shared" si="3"/>
        <v>0</v>
      </c>
      <c r="J28" s="54">
        <v>2515.9744408945689</v>
      </c>
      <c r="K28" s="59">
        <v>2180.5111821086266</v>
      </c>
      <c r="L28" s="59">
        <v>1744.408945686901</v>
      </c>
      <c r="M28" s="59"/>
      <c r="N28" s="59">
        <v>1230.031948881789</v>
      </c>
      <c r="O28" s="59"/>
      <c r="P28" s="59">
        <v>861.02236421725229</v>
      </c>
      <c r="Q28" s="59"/>
      <c r="R28" s="59">
        <v>615.01597444089475</v>
      </c>
      <c r="S28" s="59"/>
      <c r="T28" s="59">
        <v>447.28434504792313</v>
      </c>
      <c r="U28" s="59"/>
      <c r="V28" s="55">
        <v>313.09904153354637</v>
      </c>
    </row>
    <row r="29" spans="2:22" x14ac:dyDescent="0.25">
      <c r="B29" t="s">
        <v>26</v>
      </c>
      <c r="C29" s="1">
        <v>3.84</v>
      </c>
      <c r="D29" s="6">
        <f t="shared" si="0"/>
        <v>0</v>
      </c>
      <c r="E29" s="6">
        <f t="shared" si="1"/>
        <v>1</v>
      </c>
      <c r="F29" s="6" t="str">
        <f t="shared" si="2"/>
        <v>Gas</v>
      </c>
      <c r="G29" s="3"/>
      <c r="H29" s="5">
        <v>23.03</v>
      </c>
      <c r="I29" s="51">
        <f t="shared" si="3"/>
        <v>0</v>
      </c>
      <c r="J29" s="54">
        <v>5461.7834394904457</v>
      </c>
      <c r="K29" s="59">
        <v>1738.8535031847141</v>
      </c>
      <c r="L29" s="59">
        <v>936.30573248407654</v>
      </c>
      <c r="M29" s="59">
        <v>468.15286624203873</v>
      </c>
      <c r="N29" s="59"/>
      <c r="O29" s="59"/>
      <c r="P29" s="59"/>
      <c r="Q29" s="59"/>
      <c r="R29" s="59"/>
      <c r="S29" s="59"/>
      <c r="T29" s="59"/>
      <c r="U29" s="59"/>
      <c r="V29" s="55"/>
    </row>
    <row r="30" spans="2:22" x14ac:dyDescent="0.25">
      <c r="B30" t="s">
        <v>27</v>
      </c>
      <c r="C30" s="1">
        <v>14.92</v>
      </c>
      <c r="D30" s="6">
        <f t="shared" si="0"/>
        <v>0.99739999999999995</v>
      </c>
      <c r="E30" s="6">
        <f t="shared" si="1"/>
        <v>2.6000000000000467E-3</v>
      </c>
      <c r="F30" s="6" t="str">
        <f t="shared" si="2"/>
        <v>Oil and Gas</v>
      </c>
      <c r="G30" s="3">
        <f>+C30*99.74%</f>
        <v>14.881207999999999</v>
      </c>
      <c r="H30" s="5">
        <v>0.24</v>
      </c>
      <c r="I30" s="51">
        <f t="shared" si="3"/>
        <v>0.22440861664000403</v>
      </c>
      <c r="J30" s="54">
        <v>10378.588980143002</v>
      </c>
      <c r="K30" s="59"/>
      <c r="L30" s="59">
        <v>4118.367166227612</v>
      </c>
      <c r="M30" s="59"/>
      <c r="N30" s="59">
        <v>1302.5922564363664</v>
      </c>
      <c r="O30" s="59"/>
      <c r="P30" s="59">
        <v>695.4596772408313</v>
      </c>
      <c r="Q30" s="59"/>
      <c r="R30" s="59">
        <v>529.80762845062418</v>
      </c>
      <c r="S30" s="59"/>
      <c r="T30" s="59"/>
      <c r="U30" s="59"/>
      <c r="V30" s="55"/>
    </row>
    <row r="31" spans="2:22" x14ac:dyDescent="0.25">
      <c r="B31" t="s">
        <v>28</v>
      </c>
      <c r="C31" s="1">
        <v>43.42</v>
      </c>
      <c r="D31" s="6">
        <f t="shared" si="0"/>
        <v>0.93490000000000006</v>
      </c>
      <c r="E31" s="6">
        <f t="shared" si="1"/>
        <v>6.5099999999999936E-2</v>
      </c>
      <c r="F31" s="6" t="str">
        <f t="shared" si="2"/>
        <v>Oil and Gas</v>
      </c>
      <c r="G31" s="3">
        <f>+C31*93.49%</f>
        <v>40.593358000000002</v>
      </c>
      <c r="H31" s="5">
        <v>16.96</v>
      </c>
      <c r="I31" s="51">
        <f t="shared" si="3"/>
        <v>15.327240113639984</v>
      </c>
      <c r="J31" s="54">
        <v>25106.666666666664</v>
      </c>
      <c r="K31" s="59"/>
      <c r="L31" s="59">
        <v>11573.333333333336</v>
      </c>
      <c r="M31" s="59"/>
      <c r="N31" s="59">
        <v>4200</v>
      </c>
      <c r="O31" s="59"/>
      <c r="P31" s="59">
        <v>2146.6666666666642</v>
      </c>
      <c r="Q31" s="59"/>
      <c r="R31" s="59">
        <v>1213.3333333333358</v>
      </c>
      <c r="S31" s="59"/>
      <c r="T31" s="59"/>
      <c r="U31" s="59"/>
      <c r="V31" s="55"/>
    </row>
    <row r="32" spans="2:22" x14ac:dyDescent="0.25">
      <c r="B32" t="s">
        <v>29</v>
      </c>
      <c r="C32" s="1">
        <v>7.3</v>
      </c>
      <c r="D32" s="6">
        <f t="shared" si="0"/>
        <v>0.89639999999999997</v>
      </c>
      <c r="E32" s="6">
        <f t="shared" si="1"/>
        <v>0.10360000000000003</v>
      </c>
      <c r="F32" s="6" t="str">
        <f t="shared" si="2"/>
        <v>Oil and Gas</v>
      </c>
      <c r="G32" s="3">
        <f>+C32*89.64%</f>
        <v>6.5437199999999995</v>
      </c>
      <c r="H32" s="5">
        <v>4.54</v>
      </c>
      <c r="I32" s="51">
        <f t="shared" si="3"/>
        <v>3.9319904736000009</v>
      </c>
      <c r="J32" s="54">
        <v>1984.4236760124613</v>
      </c>
      <c r="K32" s="59"/>
      <c r="L32" s="59">
        <v>1548.2866043613712</v>
      </c>
      <c r="M32" s="59"/>
      <c r="N32" s="59">
        <v>937.6947040498444</v>
      </c>
      <c r="O32" s="59"/>
      <c r="P32" s="59">
        <v>632.39875389408189</v>
      </c>
      <c r="Q32" s="59"/>
      <c r="R32" s="59">
        <v>414.33021806853685</v>
      </c>
      <c r="S32" s="59">
        <v>370.71651090342766</v>
      </c>
      <c r="T32" s="59"/>
      <c r="U32" s="59"/>
      <c r="V32" s="55"/>
    </row>
    <row r="33" spans="2:22" x14ac:dyDescent="0.25">
      <c r="B33" t="s">
        <v>31</v>
      </c>
      <c r="C33" s="1">
        <v>130.22</v>
      </c>
      <c r="D33" s="6">
        <f t="shared" si="0"/>
        <v>0.63649999999999995</v>
      </c>
      <c r="E33" s="6">
        <f t="shared" si="1"/>
        <v>0.36350000000000005</v>
      </c>
      <c r="F33" s="6" t="str">
        <f t="shared" si="2"/>
        <v>Oil and Gas</v>
      </c>
      <c r="G33" s="3">
        <f>+C33*63.65%</f>
        <v>82.88503</v>
      </c>
      <c r="H33" s="5">
        <v>284</v>
      </c>
      <c r="I33" s="51">
        <f t="shared" si="3"/>
        <v>174.74650874900004</v>
      </c>
      <c r="J33" s="54">
        <v>56720.867208672084</v>
      </c>
      <c r="K33" s="59">
        <v>45149.051490514903</v>
      </c>
      <c r="L33" s="59">
        <v>33197.83197831978</v>
      </c>
      <c r="M33" s="59">
        <v>20298.102981029806</v>
      </c>
      <c r="N33" s="59">
        <v>14986.449864498638</v>
      </c>
      <c r="O33" s="59">
        <v>10433.604336043354</v>
      </c>
      <c r="P33" s="59">
        <v>7777.7777777777665</v>
      </c>
      <c r="Q33" s="59">
        <v>5880.7588075880631</v>
      </c>
      <c r="R33" s="59">
        <v>4363.1436314363091</v>
      </c>
      <c r="S33" s="59"/>
      <c r="T33" s="59"/>
      <c r="U33" s="59"/>
      <c r="V33" s="55"/>
    </row>
    <row r="34" spans="2:22" x14ac:dyDescent="0.25">
      <c r="B34" t="s">
        <v>30</v>
      </c>
      <c r="C34" s="1">
        <v>0.57999999999999996</v>
      </c>
      <c r="D34" s="6">
        <f t="shared" si="0"/>
        <v>1</v>
      </c>
      <c r="E34" s="6">
        <f t="shared" si="1"/>
        <v>0</v>
      </c>
      <c r="F34" s="6" t="str">
        <f t="shared" si="2"/>
        <v>Oil</v>
      </c>
      <c r="G34" s="3">
        <f>+C34</f>
        <v>0.57999999999999996</v>
      </c>
      <c r="H34" s="5">
        <v>0</v>
      </c>
      <c r="I34" s="51">
        <f t="shared" si="3"/>
        <v>0</v>
      </c>
      <c r="J34" s="54">
        <v>473.60248447204958</v>
      </c>
      <c r="K34" s="59">
        <v>349.37888198757764</v>
      </c>
      <c r="L34" s="59">
        <v>163.04347826086996</v>
      </c>
      <c r="M34" s="59">
        <v>108.695652173913</v>
      </c>
      <c r="N34" s="59">
        <v>77.639751552795133</v>
      </c>
      <c r="O34" s="59"/>
      <c r="P34" s="59"/>
      <c r="Q34" s="59"/>
      <c r="R34" s="59"/>
      <c r="S34" s="59"/>
      <c r="T34" s="59"/>
      <c r="U34" s="59"/>
      <c r="V34" s="55"/>
    </row>
    <row r="35" spans="2:22" x14ac:dyDescent="0.25">
      <c r="B35" t="s">
        <v>10</v>
      </c>
      <c r="C35" s="1">
        <v>272.89999999999998</v>
      </c>
      <c r="D35" s="6">
        <f t="shared" si="0"/>
        <v>0.99776474899230505</v>
      </c>
      <c r="E35" s="6">
        <f t="shared" si="1"/>
        <v>2.2352510076949494E-3</v>
      </c>
      <c r="F35" s="6" t="str">
        <f t="shared" si="2"/>
        <v>Oil and Gas</v>
      </c>
      <c r="G35" s="3">
        <v>272.29000000000002</v>
      </c>
      <c r="H35" s="5">
        <v>0</v>
      </c>
      <c r="I35" s="51">
        <f t="shared" si="3"/>
        <v>3.5300916819344952</v>
      </c>
      <c r="J35" s="54">
        <v>106081.08108108109</v>
      </c>
      <c r="K35" s="59"/>
      <c r="L35" s="59">
        <v>70945.945945945947</v>
      </c>
      <c r="M35" s="59"/>
      <c r="N35" s="59">
        <v>37162.16216216216</v>
      </c>
      <c r="O35" s="59"/>
      <c r="P35" s="59">
        <v>23648.648648648639</v>
      </c>
      <c r="Q35" s="59"/>
      <c r="R35" s="59"/>
      <c r="S35" s="59"/>
      <c r="T35" s="59"/>
      <c r="U35" s="59"/>
      <c r="V35" s="55"/>
    </row>
    <row r="36" spans="2:22" x14ac:dyDescent="0.25">
      <c r="B36" t="s">
        <v>32</v>
      </c>
      <c r="C36" s="1">
        <v>24.09</v>
      </c>
      <c r="D36" s="6">
        <f t="shared" si="0"/>
        <v>1</v>
      </c>
      <c r="E36" s="6">
        <f t="shared" si="1"/>
        <v>0</v>
      </c>
      <c r="F36" s="6" t="str">
        <f t="shared" si="2"/>
        <v>Oil</v>
      </c>
      <c r="G36" s="3">
        <f>+C36</f>
        <v>24.09</v>
      </c>
      <c r="H36" s="5">
        <v>0</v>
      </c>
      <c r="I36" s="51">
        <f t="shared" si="3"/>
        <v>0</v>
      </c>
      <c r="J36" s="54">
        <v>3685.1509048868647</v>
      </c>
      <c r="K36" s="59">
        <v>3841.6159807970034</v>
      </c>
      <c r="L36" s="59">
        <v>3234.0636166995537</v>
      </c>
      <c r="M36" s="59"/>
      <c r="N36" s="59">
        <v>2400.88284952908</v>
      </c>
      <c r="O36" s="59"/>
      <c r="P36" s="59">
        <v>1796.8903625650128</v>
      </c>
      <c r="Q36" s="59"/>
      <c r="R36" s="59">
        <v>1422.2556737660816</v>
      </c>
      <c r="S36" s="59"/>
      <c r="T36" s="59">
        <v>1124.0735843555267</v>
      </c>
      <c r="U36" s="59"/>
      <c r="V36" s="55">
        <v>978.79669372173157</v>
      </c>
    </row>
    <row r="37" spans="2:22" x14ac:dyDescent="0.25">
      <c r="B37" t="s">
        <v>33</v>
      </c>
      <c r="C37" s="1">
        <v>5.59</v>
      </c>
      <c r="D37" s="6">
        <f t="shared" si="0"/>
        <v>1</v>
      </c>
      <c r="E37" s="6">
        <f t="shared" si="1"/>
        <v>0</v>
      </c>
      <c r="F37" s="6" t="str">
        <f t="shared" si="2"/>
        <v>Oil</v>
      </c>
      <c r="G37" s="3">
        <f>+C37</f>
        <v>5.59</v>
      </c>
      <c r="H37" s="5">
        <v>0</v>
      </c>
      <c r="I37" s="51">
        <f t="shared" si="3"/>
        <v>0</v>
      </c>
      <c r="J37" s="54">
        <v>1369.449727815309</v>
      </c>
      <c r="K37" s="59">
        <v>1555.5355151833155</v>
      </c>
      <c r="L37" s="59">
        <v>1215.2021709188698</v>
      </c>
      <c r="M37" s="59"/>
      <c r="N37" s="59"/>
      <c r="O37" s="59">
        <v>733.31229094248101</v>
      </c>
      <c r="P37" s="59">
        <v>436.58588574801706</v>
      </c>
      <c r="Q37" s="59"/>
      <c r="R37" s="59">
        <v>268.17160752935069</v>
      </c>
      <c r="S37" s="59"/>
      <c r="T37" s="59">
        <v>185.1265822784826</v>
      </c>
      <c r="U37" s="59"/>
      <c r="V37" s="55"/>
    </row>
    <row r="38" spans="2:22" x14ac:dyDescent="0.25">
      <c r="B38" t="s">
        <v>11</v>
      </c>
      <c r="C38" s="1">
        <v>16.52</v>
      </c>
      <c r="D38" s="6">
        <f t="shared" si="0"/>
        <v>0.98069999999999991</v>
      </c>
      <c r="E38" s="6">
        <f t="shared" si="1"/>
        <v>1.9300000000000095E-2</v>
      </c>
      <c r="F38" s="6" t="str">
        <f t="shared" si="2"/>
        <v>Oil and Gas</v>
      </c>
      <c r="G38" s="48">
        <f>+C38*98.07%</f>
        <v>16.201163999999999</v>
      </c>
      <c r="H38" s="5">
        <v>1.91</v>
      </c>
      <c r="I38" s="51">
        <f t="shared" si="3"/>
        <v>1.8135582981600087</v>
      </c>
      <c r="J38" s="54">
        <v>3788.1619937694686</v>
      </c>
      <c r="K38" s="59"/>
      <c r="L38" s="59">
        <v>2847.1394346734687</v>
      </c>
      <c r="M38" s="59"/>
      <c r="N38" s="59">
        <v>1707.0015780737667</v>
      </c>
      <c r="O38" s="59"/>
      <c r="P38" s="59">
        <v>1164.8637378271615</v>
      </c>
      <c r="Q38" s="59"/>
      <c r="R38" s="59">
        <v>871.94708138118222</v>
      </c>
      <c r="S38" s="59"/>
      <c r="T38" s="59">
        <v>679.11137276064619</v>
      </c>
      <c r="U38" s="59"/>
      <c r="V38" s="55">
        <v>485.75236506651345</v>
      </c>
    </row>
    <row r="39" spans="2:22" x14ac:dyDescent="0.25">
      <c r="B39" t="s">
        <v>34</v>
      </c>
      <c r="C39" s="1">
        <v>90.73</v>
      </c>
      <c r="D39" s="6">
        <f t="shared" si="0"/>
        <v>0.98150000000000004</v>
      </c>
      <c r="E39" s="6">
        <f t="shared" si="1"/>
        <v>1.8499999999999961E-2</v>
      </c>
      <c r="F39" s="6" t="str">
        <f t="shared" si="2"/>
        <v>Oil and Gas</v>
      </c>
      <c r="G39" s="3">
        <f>+C39*98.15%</f>
        <v>89.051495000000003</v>
      </c>
      <c r="H39" s="5">
        <v>10.09</v>
      </c>
      <c r="I39" s="51">
        <f t="shared" si="3"/>
        <v>9.5552254134999792</v>
      </c>
      <c r="J39" s="60">
        <v>19200.000000000004</v>
      </c>
      <c r="K39" s="61"/>
      <c r="L39" s="61">
        <v>16106.66666666667</v>
      </c>
      <c r="M39" s="61"/>
      <c r="N39" s="61">
        <v>10560.000000000004</v>
      </c>
      <c r="O39" s="61"/>
      <c r="P39" s="61">
        <v>6666.6666666666679</v>
      </c>
      <c r="Q39" s="61"/>
      <c r="R39" s="61">
        <v>4640.0000000000036</v>
      </c>
      <c r="S39" s="61"/>
      <c r="T39" s="61">
        <v>3306.6666666666679</v>
      </c>
      <c r="U39" s="61"/>
      <c r="V39" s="62">
        <v>2293.3333333333358</v>
      </c>
    </row>
    <row r="42" spans="2:22" x14ac:dyDescent="0.25">
      <c r="C42" t="s">
        <v>91</v>
      </c>
      <c r="D42">
        <f>+D33*J33*F1/1000000</f>
        <v>209.39642547425473</v>
      </c>
      <c r="E42" t="s">
        <v>90</v>
      </c>
      <c r="I42" s="49" t="s">
        <v>93</v>
      </c>
      <c r="J42" s="53">
        <f>+SUMPRODUCT(J7:J39,$D$7:$D$39)</f>
        <v>439792.99238419964</v>
      </c>
      <c r="K42" s="53"/>
      <c r="L42" s="53">
        <f t="shared" ref="L42:W42" si="4">+SUMPRODUCT(L7:L39,$D$7:$D$39)</f>
        <v>262319.60734102631</v>
      </c>
      <c r="M42" s="53">
        <f t="shared" si="4"/>
        <v>13757.131173575406</v>
      </c>
      <c r="N42" s="53">
        <f t="shared" si="4"/>
        <v>177719.56713711005</v>
      </c>
      <c r="O42" s="53">
        <f t="shared" si="4"/>
        <v>23686.519694339411</v>
      </c>
      <c r="P42" s="53">
        <f t="shared" si="4"/>
        <v>91014.112604275302</v>
      </c>
      <c r="Q42" s="53">
        <f t="shared" si="4"/>
        <v>12761.502748413553</v>
      </c>
      <c r="R42" s="53">
        <f t="shared" si="4"/>
        <v>51098.155553823701</v>
      </c>
      <c r="S42" s="53">
        <f t="shared" si="4"/>
        <v>4666.581672511722</v>
      </c>
      <c r="T42" s="53">
        <f t="shared" si="4"/>
        <v>10171.155200011544</v>
      </c>
      <c r="U42" s="53">
        <f t="shared" si="4"/>
        <v>3278.1971811895355</v>
      </c>
      <c r="V42" s="53">
        <f t="shared" si="4"/>
        <v>25442.72093361005</v>
      </c>
    </row>
    <row r="43" spans="2:22" x14ac:dyDescent="0.25">
      <c r="C43" t="s">
        <v>92</v>
      </c>
      <c r="D43">
        <f>+(E19*J19)*F1/1000000</f>
        <v>177.17312143246573</v>
      </c>
      <c r="E43" t="s">
        <v>90</v>
      </c>
      <c r="I43" s="49" t="s">
        <v>94</v>
      </c>
      <c r="J43" s="53">
        <f>+SUMPRODUCT(J7:J39,$E$7:$E$39)</f>
        <v>118588.79500053711</v>
      </c>
      <c r="K43" s="53"/>
      <c r="L43" s="53">
        <f t="shared" ref="L43:W43" si="5">+SUMPRODUCT(L7:L39,$E$7:$E$39)</f>
        <v>74750.74327270432</v>
      </c>
      <c r="M43" s="53">
        <f t="shared" si="5"/>
        <v>20098.230172469674</v>
      </c>
      <c r="N43" s="53">
        <f t="shared" si="5"/>
        <v>27155.221206378876</v>
      </c>
      <c r="O43" s="53">
        <f t="shared" si="5"/>
        <v>5406.6987731625695</v>
      </c>
      <c r="P43" s="53">
        <f t="shared" si="5"/>
        <v>15487.636727635963</v>
      </c>
      <c r="Q43" s="53">
        <f t="shared" si="5"/>
        <v>3194.5714250822398</v>
      </c>
      <c r="R43" s="53">
        <f t="shared" si="5"/>
        <v>6459.4631376235538</v>
      </c>
      <c r="S43" s="53">
        <f t="shared" si="5"/>
        <v>38.406230529595113</v>
      </c>
      <c r="T43" s="53">
        <f t="shared" si="5"/>
        <v>3240.1305511245546</v>
      </c>
      <c r="U43" s="53">
        <f t="shared" si="5"/>
        <v>0</v>
      </c>
      <c r="V43" s="53">
        <f t="shared" si="5"/>
        <v>2400.4840556703116</v>
      </c>
    </row>
    <row r="44" spans="2:22" x14ac:dyDescent="0.25">
      <c r="C44" t="s">
        <v>17</v>
      </c>
      <c r="D44">
        <f>+(E20*J20)*F1/1000000</f>
        <v>0</v>
      </c>
      <c r="E44" t="s">
        <v>90</v>
      </c>
      <c r="I44" s="49" t="s">
        <v>95</v>
      </c>
      <c r="J44" s="21">
        <f>+J43*$F$1/1000000</f>
        <v>687.81501100311516</v>
      </c>
      <c r="K44" s="21"/>
      <c r="L44" s="21">
        <f t="shared" ref="L44" si="6">+L43*$F$1/1000000</f>
        <v>433.55431098168503</v>
      </c>
    </row>
    <row r="45" spans="2:22" x14ac:dyDescent="0.25">
      <c r="C45" t="s">
        <v>18</v>
      </c>
      <c r="D45">
        <f>+(E21*J21)*F1/1000000</f>
        <v>59.792875880758814</v>
      </c>
      <c r="E45" t="s">
        <v>90</v>
      </c>
    </row>
    <row r="47" spans="2:22" x14ac:dyDescent="0.25">
      <c r="I47" s="49" t="s">
        <v>89</v>
      </c>
    </row>
  </sheetData>
  <autoFilter ref="B6:H6" xr:uid="{00000000-0001-0000-0000-000000000000}">
    <sortState xmlns:xlrd2="http://schemas.microsoft.com/office/spreadsheetml/2017/richdata2" ref="B7:H40">
      <sortCondition ref="B6"/>
    </sortState>
  </autoFilter>
  <mergeCells count="1">
    <mergeCell ref="J5:S5"/>
  </mergeCells>
  <conditionalFormatting sqref="F7:F39">
    <cfRule type="containsText" dxfId="2" priority="1" operator="containsText" text="Oil and Gas">
      <formula>NOT(ISERROR(SEARCH("Oil and Gas",F7)))</formula>
    </cfRule>
    <cfRule type="containsText" dxfId="1" priority="2" operator="containsText" text="Oil">
      <formula>NOT(ISERROR(SEARCH("Oil",F7)))</formula>
    </cfRule>
    <cfRule type="containsText" dxfId="0" priority="3" operator="containsText" text="Gas">
      <formula>NOT(ISERROR(SEARCH("Gas",F7)))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73F8-0233-4E2D-86D9-EEF9A44C0549}">
  <sheetPr>
    <tabColor rgb="FF92D050"/>
  </sheetPr>
  <dimension ref="A1:AS38"/>
  <sheetViews>
    <sheetView showGridLines="0" zoomScaleNormal="100" workbookViewId="0">
      <selection activeCell="K6" sqref="K6:K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CusianaNorte_.csv</v>
      </c>
    </row>
    <row r="2" spans="1:12" x14ac:dyDescent="0.25">
      <c r="A2" s="46" t="s">
        <v>66</v>
      </c>
      <c r="B2" s="40">
        <v>2020.0992555831265</v>
      </c>
      <c r="C2" s="38">
        <v>9971.5099715100077</v>
      </c>
      <c r="D2" s="37">
        <f>+IF(B2&lt;2020,"",B2)</f>
        <v>2020.0992555831265</v>
      </c>
      <c r="E2" s="37">
        <f>+IF(C2&lt;2020,"",C2)</f>
        <v>9971.5099715100077</v>
      </c>
    </row>
    <row r="3" spans="1:12" x14ac:dyDescent="0.25">
      <c r="A3" s="47" t="s">
        <v>66</v>
      </c>
      <c r="B3" s="41">
        <v>2025.062034739454</v>
      </c>
      <c r="C3" s="39">
        <v>4985.7549857549602</v>
      </c>
      <c r="D3" s="37">
        <f>+IF(B3&lt;2020,"",B3)</f>
        <v>2025.062034739454</v>
      </c>
      <c r="E3" s="37">
        <f>+IF(C3&lt;2020,"",C3)</f>
        <v>4985.7549857549602</v>
      </c>
    </row>
    <row r="4" spans="1:12" ht="15.75" x14ac:dyDescent="0.25">
      <c r="A4" s="46"/>
      <c r="B4" s="40"/>
      <c r="C4" s="38"/>
      <c r="D4" s="37"/>
      <c r="E4" s="37"/>
      <c r="L4" s="22"/>
    </row>
    <row r="5" spans="1:12" x14ac:dyDescent="0.25">
      <c r="A5" s="47"/>
      <c r="B5" s="41"/>
      <c r="C5" s="39"/>
      <c r="D5" s="37"/>
      <c r="E5" s="37"/>
      <c r="I5" s="20" t="s">
        <v>42</v>
      </c>
    </row>
    <row r="6" spans="1:12" x14ac:dyDescent="0.25">
      <c r="A6" s="46"/>
      <c r="B6" s="40"/>
      <c r="C6" s="38"/>
      <c r="D6" s="37"/>
      <c r="E6" s="37"/>
      <c r="H6" s="19">
        <v>2020</v>
      </c>
      <c r="I6" s="11">
        <f>+C2</f>
        <v>9971.5099715100077</v>
      </c>
      <c r="K6" s="42">
        <v>9971.5099715100077</v>
      </c>
    </row>
    <row r="7" spans="1:12" x14ac:dyDescent="0.25">
      <c r="A7" s="47"/>
      <c r="B7" s="41"/>
      <c r="C7" s="39"/>
      <c r="D7" s="37"/>
      <c r="E7" s="37"/>
      <c r="H7" s="19">
        <v>2023</v>
      </c>
      <c r="I7" s="11"/>
      <c r="K7" s="42"/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+C3</f>
        <v>4985.7549857549602</v>
      </c>
      <c r="K8" s="42">
        <v>4985.7549857549602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/>
      <c r="K10" s="42"/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9971.5099715100077</v>
      </c>
      <c r="AH21" t="str">
        <f>+IF(I7=0,"",I7)</f>
        <v/>
      </c>
      <c r="AI21">
        <f>+IF(I8=0,"",I8)</f>
        <v>4985.7549857549602</v>
      </c>
      <c r="AJ21" t="str">
        <f>+IF(I9=0,"",I9)</f>
        <v/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-997.15099715100951</v>
      </c>
      <c r="J22" s="23" t="s">
        <v>44</v>
      </c>
      <c r="K22" s="24">
        <f>+SLOPE(E2:E20,D2:D20)</f>
        <v>-1004.6296296296423</v>
      </c>
    </row>
    <row r="23" spans="7:45" x14ac:dyDescent="0.25">
      <c r="G23" s="25" t="s">
        <v>45</v>
      </c>
      <c r="H23" s="26">
        <f>+INTERCEPT(I6:I18,H6:H18)</f>
        <v>2024216.5242165492</v>
      </c>
      <c r="J23" s="25" t="s">
        <v>45</v>
      </c>
      <c r="K23" s="26">
        <f>+INTERCEPT(E2:E20,D2:D20)</f>
        <v>2039423.0769231024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9971.5099715099204</v>
      </c>
      <c r="J26" s="23">
        <v>2020</v>
      </c>
      <c r="K26" s="29">
        <f>+J26*$K$22+$K$23</f>
        <v>10071.22507122485</v>
      </c>
    </row>
    <row r="27" spans="7:45" x14ac:dyDescent="0.25">
      <c r="G27" s="23">
        <v>2023</v>
      </c>
      <c r="H27" s="27">
        <f t="shared" ref="H27:H38" si="0">+$H$22*G27+$H$23</f>
        <v>6980.056980056921</v>
      </c>
      <c r="J27" s="23">
        <v>2023</v>
      </c>
      <c r="K27" s="29">
        <f t="shared" ref="K27:K39" si="1">+J27*$K$22+$K$23</f>
        <v>7057.3361823360901</v>
      </c>
    </row>
    <row r="28" spans="7:45" x14ac:dyDescent="0.25">
      <c r="G28" s="23">
        <v>2025</v>
      </c>
      <c r="H28" s="27">
        <f t="shared" si="0"/>
        <v>4985.7549857550766</v>
      </c>
      <c r="J28" s="23">
        <v>2025</v>
      </c>
      <c r="K28" s="29">
        <f t="shared" si="1"/>
        <v>5048.0769230767619</v>
      </c>
    </row>
    <row r="29" spans="7:45" x14ac:dyDescent="0.25">
      <c r="G29" s="23">
        <v>2027</v>
      </c>
      <c r="H29" s="27">
        <f t="shared" si="0"/>
        <v>2991.4529914529994</v>
      </c>
      <c r="J29" s="23">
        <v>2027</v>
      </c>
      <c r="K29" s="29">
        <f t="shared" si="1"/>
        <v>3038.8176638174336</v>
      </c>
    </row>
    <row r="30" spans="7:45" x14ac:dyDescent="0.25">
      <c r="G30" s="23">
        <v>2030</v>
      </c>
      <c r="H30" s="27">
        <f t="shared" si="0"/>
        <v>0</v>
      </c>
      <c r="J30" s="23">
        <v>2030</v>
      </c>
      <c r="K30" s="29">
        <f t="shared" si="1"/>
        <v>24.928774928441271</v>
      </c>
    </row>
    <row r="31" spans="7:45" x14ac:dyDescent="0.25">
      <c r="G31" s="23">
        <v>2033</v>
      </c>
      <c r="H31" s="27">
        <f t="shared" si="0"/>
        <v>-2991.4529914529994</v>
      </c>
      <c r="J31" s="23">
        <v>2033</v>
      </c>
      <c r="K31" s="29">
        <f t="shared" si="1"/>
        <v>-2988.9601139603183</v>
      </c>
    </row>
    <row r="32" spans="7:45" x14ac:dyDescent="0.25">
      <c r="G32" s="23">
        <v>2035</v>
      </c>
      <c r="H32" s="27">
        <f t="shared" si="0"/>
        <v>-4985.7549857550766</v>
      </c>
      <c r="J32" s="23">
        <v>2035</v>
      </c>
      <c r="K32" s="29">
        <f t="shared" si="1"/>
        <v>-4998.2193732196465</v>
      </c>
    </row>
    <row r="33" spans="7:11" x14ac:dyDescent="0.25">
      <c r="G33" s="23">
        <v>2037</v>
      </c>
      <c r="H33" s="27">
        <f t="shared" si="0"/>
        <v>-6980.0569800571539</v>
      </c>
      <c r="J33" s="23">
        <v>2037</v>
      </c>
      <c r="K33" s="29">
        <f t="shared" si="1"/>
        <v>-7007.4786324789748</v>
      </c>
    </row>
    <row r="34" spans="7:11" x14ac:dyDescent="0.25">
      <c r="G34" s="23">
        <v>2040</v>
      </c>
      <c r="H34" s="27">
        <f t="shared" si="0"/>
        <v>-9971.5099715101533</v>
      </c>
      <c r="J34" s="23">
        <v>2040</v>
      </c>
      <c r="K34" s="29">
        <f t="shared" si="1"/>
        <v>-10021.367521367967</v>
      </c>
    </row>
    <row r="35" spans="7:11" x14ac:dyDescent="0.25">
      <c r="G35" s="23">
        <v>2043</v>
      </c>
      <c r="H35" s="27">
        <f t="shared" si="0"/>
        <v>-12962.962962963153</v>
      </c>
      <c r="J35" s="23">
        <v>2043</v>
      </c>
      <c r="K35" s="29">
        <f t="shared" si="1"/>
        <v>-13035.256410256727</v>
      </c>
    </row>
    <row r="36" spans="7:11" x14ac:dyDescent="0.25">
      <c r="G36" s="23">
        <v>2045</v>
      </c>
      <c r="H36" s="27">
        <f t="shared" si="0"/>
        <v>-14957.26495726523</v>
      </c>
      <c r="J36" s="23">
        <v>2045</v>
      </c>
      <c r="K36" s="29">
        <f t="shared" si="1"/>
        <v>-15044.515669516055</v>
      </c>
    </row>
    <row r="37" spans="7:11" x14ac:dyDescent="0.25">
      <c r="G37" s="23">
        <v>2047</v>
      </c>
      <c r="H37" s="27">
        <f t="shared" si="0"/>
        <v>-16951.566951567307</v>
      </c>
      <c r="J37" s="23">
        <v>2047</v>
      </c>
      <c r="K37" s="29">
        <f t="shared" si="1"/>
        <v>-17053.774928775383</v>
      </c>
    </row>
    <row r="38" spans="7:11" x14ac:dyDescent="0.25">
      <c r="G38" s="25">
        <v>2050</v>
      </c>
      <c r="H38" s="28">
        <f t="shared" si="0"/>
        <v>-19943.019943020307</v>
      </c>
      <c r="J38" s="25">
        <v>2050</v>
      </c>
      <c r="K38" s="30">
        <f t="shared" si="1"/>
        <v>-20067.663817664376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9706-C6BF-4B63-BEA2-6AF637CF4956}">
  <sheetPr>
    <tabColor rgb="FF92D050"/>
  </sheetPr>
  <dimension ref="A1:AS38"/>
  <sheetViews>
    <sheetView showGridLines="0" zoomScaleNormal="100" workbookViewId="0">
      <selection activeCell="D2" sqref="D2:E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Cusiana_.csv</v>
      </c>
    </row>
    <row r="2" spans="1:12" x14ac:dyDescent="0.25">
      <c r="A2" s="46" t="s">
        <v>67</v>
      </c>
      <c r="B2" s="40">
        <v>2019.9805447470817</v>
      </c>
      <c r="C2" s="38">
        <v>18542.472955633653</v>
      </c>
      <c r="D2" s="37">
        <v>2019.9805447470817</v>
      </c>
      <c r="E2" s="37">
        <v>18542.472955633653</v>
      </c>
    </row>
    <row r="3" spans="1:12" x14ac:dyDescent="0.25">
      <c r="A3" s="47" t="s">
        <v>67</v>
      </c>
      <c r="B3" s="41">
        <v>2024.8832684824902</v>
      </c>
      <c r="C3" s="39">
        <v>10048.403417448106</v>
      </c>
      <c r="D3" s="37">
        <v>2024.8832684824902</v>
      </c>
      <c r="E3" s="37">
        <v>10048.403417448106</v>
      </c>
    </row>
    <row r="4" spans="1:12" ht="15.75" x14ac:dyDescent="0.25">
      <c r="A4" s="46"/>
      <c r="B4" s="40"/>
      <c r="C4" s="38"/>
      <c r="D4" s="37"/>
      <c r="E4" s="37"/>
      <c r="L4" s="22"/>
    </row>
    <row r="5" spans="1:12" x14ac:dyDescent="0.25">
      <c r="A5" s="47"/>
      <c r="B5" s="41"/>
      <c r="C5" s="39"/>
      <c r="D5" s="37"/>
      <c r="E5" s="37"/>
      <c r="I5" s="20" t="s">
        <v>42</v>
      </c>
    </row>
    <row r="6" spans="1:12" x14ac:dyDescent="0.25">
      <c r="A6" s="46"/>
      <c r="B6" s="40"/>
      <c r="C6" s="38"/>
      <c r="D6" s="37"/>
      <c r="E6" s="37"/>
      <c r="H6" s="19">
        <v>2020</v>
      </c>
      <c r="I6" s="11">
        <f>+C2</f>
        <v>18542.472955633653</v>
      </c>
      <c r="K6" s="42">
        <v>18542.472955633653</v>
      </c>
    </row>
    <row r="7" spans="1:12" x14ac:dyDescent="0.25">
      <c r="A7" s="47"/>
      <c r="B7" s="41"/>
      <c r="C7" s="39"/>
      <c r="D7" s="37"/>
      <c r="E7" s="37"/>
      <c r="H7" s="19">
        <v>2023</v>
      </c>
      <c r="I7" s="11"/>
      <c r="K7" s="42"/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+C3</f>
        <v>10048.403417448106</v>
      </c>
      <c r="K8" s="42">
        <v>10048.403417448106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/>
      <c r="K10" s="42"/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18542.472955633653</v>
      </c>
      <c r="AH21" t="str">
        <f>+IF(I7=0,"",I7)</f>
        <v/>
      </c>
      <c r="AI21">
        <f>+IF(I8=0,"",I8)</f>
        <v>10048.403417448106</v>
      </c>
      <c r="AJ21" t="str">
        <f>+IF(I9=0,"",I9)</f>
        <v/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-1698.8139076371094</v>
      </c>
      <c r="J22" s="23" t="s">
        <v>44</v>
      </c>
      <c r="K22" s="24">
        <f>+SLOPE(E2:E20,D2:D20)</f>
        <v>-1732.5205327886708</v>
      </c>
    </row>
    <row r="23" spans="7:45" x14ac:dyDescent="0.25">
      <c r="G23" s="25" t="s">
        <v>45</v>
      </c>
      <c r="H23" s="26">
        <f>+INTERCEPT(I6:I18,H6:H18)</f>
        <v>3450146.5663825944</v>
      </c>
      <c r="J23" s="25" t="s">
        <v>45</v>
      </c>
      <c r="K23" s="26">
        <f>+INTERCEPT(E2:E20,D2:D20)</f>
        <v>3518200.2425635969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18542.47295563342</v>
      </c>
      <c r="J26" s="23">
        <v>2020</v>
      </c>
      <c r="K26" s="29">
        <f>+J26*$K$22+$K$23</f>
        <v>18508.766330481973</v>
      </c>
    </row>
    <row r="27" spans="7:45" x14ac:dyDescent="0.25">
      <c r="G27" s="23">
        <v>2023</v>
      </c>
      <c r="H27" s="27">
        <f t="shared" ref="H27:H38" si="0">+$H$22*G27+$H$23</f>
        <v>13446.031232722104</v>
      </c>
      <c r="J27" s="23">
        <v>2023</v>
      </c>
      <c r="K27" s="29">
        <f t="shared" ref="K27:K39" si="1">+J27*$K$22+$K$23</f>
        <v>13311.204732115846</v>
      </c>
    </row>
    <row r="28" spans="7:45" x14ac:dyDescent="0.25">
      <c r="G28" s="23">
        <v>2025</v>
      </c>
      <c r="H28" s="27">
        <f t="shared" si="0"/>
        <v>10048.403417448048</v>
      </c>
      <c r="J28" s="23">
        <v>2025</v>
      </c>
      <c r="K28" s="29">
        <f t="shared" si="1"/>
        <v>9846.1636665384285</v>
      </c>
    </row>
    <row r="29" spans="7:45" x14ac:dyDescent="0.25">
      <c r="G29" s="23">
        <v>2027</v>
      </c>
      <c r="H29" s="27">
        <f t="shared" si="0"/>
        <v>6650.7756021735258</v>
      </c>
      <c r="J29" s="23">
        <v>2027</v>
      </c>
      <c r="K29" s="29">
        <f t="shared" si="1"/>
        <v>6381.1226009610109</v>
      </c>
    </row>
    <row r="30" spans="7:45" x14ac:dyDescent="0.25">
      <c r="G30" s="23">
        <v>2030</v>
      </c>
      <c r="H30" s="27">
        <f t="shared" si="0"/>
        <v>1554.3338792622089</v>
      </c>
      <c r="J30" s="23">
        <v>2030</v>
      </c>
      <c r="K30" s="29">
        <f t="shared" si="1"/>
        <v>1183.5610025953501</v>
      </c>
    </row>
    <row r="31" spans="7:45" x14ac:dyDescent="0.25">
      <c r="G31" s="23">
        <v>2033</v>
      </c>
      <c r="H31" s="27">
        <f t="shared" si="0"/>
        <v>-3542.107843649108</v>
      </c>
      <c r="J31" s="23">
        <v>2033</v>
      </c>
      <c r="K31" s="29">
        <f t="shared" si="1"/>
        <v>-4014.0005957707763</v>
      </c>
    </row>
    <row r="32" spans="7:45" x14ac:dyDescent="0.25">
      <c r="G32" s="23">
        <v>2035</v>
      </c>
      <c r="H32" s="27">
        <f t="shared" si="0"/>
        <v>-6939.735658923164</v>
      </c>
      <c r="J32" s="23">
        <v>2035</v>
      </c>
      <c r="K32" s="29">
        <f t="shared" si="1"/>
        <v>-7479.0416613481939</v>
      </c>
    </row>
    <row r="33" spans="7:11" x14ac:dyDescent="0.25">
      <c r="G33" s="23">
        <v>2037</v>
      </c>
      <c r="H33" s="27">
        <f t="shared" si="0"/>
        <v>-10337.363474197686</v>
      </c>
      <c r="J33" s="23">
        <v>2037</v>
      </c>
      <c r="K33" s="29">
        <f t="shared" si="1"/>
        <v>-10944.082726925611</v>
      </c>
    </row>
    <row r="34" spans="7:11" x14ac:dyDescent="0.25">
      <c r="G34" s="23">
        <v>2040</v>
      </c>
      <c r="H34" s="27">
        <f t="shared" si="0"/>
        <v>-15433.805197109003</v>
      </c>
      <c r="J34" s="23">
        <v>2040</v>
      </c>
      <c r="K34" s="29">
        <f t="shared" si="1"/>
        <v>-16141.644325291738</v>
      </c>
    </row>
    <row r="35" spans="7:11" x14ac:dyDescent="0.25">
      <c r="G35" s="23">
        <v>2043</v>
      </c>
      <c r="H35" s="27">
        <f t="shared" si="0"/>
        <v>-20530.24692002032</v>
      </c>
      <c r="J35" s="23">
        <v>2043</v>
      </c>
      <c r="K35" s="29">
        <f t="shared" si="1"/>
        <v>-21339.205923657399</v>
      </c>
    </row>
    <row r="36" spans="7:11" x14ac:dyDescent="0.25">
      <c r="G36" s="23">
        <v>2045</v>
      </c>
      <c r="H36" s="27">
        <f t="shared" si="0"/>
        <v>-23927.874735294376</v>
      </c>
      <c r="J36" s="23">
        <v>2045</v>
      </c>
      <c r="K36" s="29">
        <f t="shared" si="1"/>
        <v>-24804.246989234816</v>
      </c>
    </row>
    <row r="37" spans="7:11" x14ac:dyDescent="0.25">
      <c r="G37" s="23">
        <v>2047</v>
      </c>
      <c r="H37" s="27">
        <f t="shared" si="0"/>
        <v>-27325.502550568432</v>
      </c>
      <c r="J37" s="23">
        <v>2047</v>
      </c>
      <c r="K37" s="29">
        <f t="shared" si="1"/>
        <v>-28269.288054812234</v>
      </c>
    </row>
    <row r="38" spans="7:11" x14ac:dyDescent="0.25">
      <c r="G38" s="25">
        <v>2050</v>
      </c>
      <c r="H38" s="28">
        <f t="shared" si="0"/>
        <v>-32421.944273479749</v>
      </c>
      <c r="J38" s="25">
        <v>2050</v>
      </c>
      <c r="K38" s="30">
        <f t="shared" si="1"/>
        <v>-33466.84965317836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FABD-5EB8-48F0-BA6E-B300268C6780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Cupiagua_.csv</v>
      </c>
    </row>
    <row r="2" spans="1:12" x14ac:dyDescent="0.25">
      <c r="A2" s="46" t="s">
        <v>65</v>
      </c>
      <c r="B2" s="40">
        <v>2020.0335734167409</v>
      </c>
      <c r="C2" s="38">
        <v>44548.767539958091</v>
      </c>
      <c r="D2" s="37">
        <v>2019.9616568463634</v>
      </c>
      <c r="E2" s="37">
        <v>19904.801688505846</v>
      </c>
    </row>
    <row r="3" spans="1:12" x14ac:dyDescent="0.25">
      <c r="A3" s="47" t="s">
        <v>65</v>
      </c>
      <c r="B3" s="41">
        <v>2021.167752302792</v>
      </c>
      <c r="C3" s="39">
        <v>46855.863869838431</v>
      </c>
      <c r="D3" s="37">
        <f t="shared" ref="D3:D8" si="0">+IF(B3&lt;2020,"",B3)</f>
        <v>2021.167752302792</v>
      </c>
      <c r="E3" s="37">
        <f t="shared" ref="E3:E11" si="1">+IF(B3&lt;2020,"",C3)</f>
        <v>46855.863869838431</v>
      </c>
    </row>
    <row r="4" spans="1:12" ht="15.75" x14ac:dyDescent="0.25">
      <c r="A4" s="46" t="s">
        <v>65</v>
      </c>
      <c r="B4" s="40">
        <v>2022.015696289707</v>
      </c>
      <c r="C4" s="38">
        <v>31427.013687623752</v>
      </c>
      <c r="D4" s="37">
        <f t="shared" si="0"/>
        <v>2022.015696289707</v>
      </c>
      <c r="E4" s="37">
        <f t="shared" si="1"/>
        <v>31427.013687623752</v>
      </c>
      <c r="L4" s="22"/>
    </row>
    <row r="5" spans="1:12" x14ac:dyDescent="0.25">
      <c r="A5" s="47" t="s">
        <v>65</v>
      </c>
      <c r="B5" s="41">
        <v>2025.0532296479096</v>
      </c>
      <c r="C5" s="39">
        <v>23791.787425751099</v>
      </c>
      <c r="D5" s="37">
        <v>2019.9616568463634</v>
      </c>
      <c r="E5" s="37">
        <v>19904.801688505846</v>
      </c>
      <c r="I5" s="20" t="s">
        <v>42</v>
      </c>
    </row>
    <row r="6" spans="1:12" x14ac:dyDescent="0.25">
      <c r="A6" s="46" t="s">
        <v>65</v>
      </c>
      <c r="B6" s="40">
        <v>2030.1391718557204</v>
      </c>
      <c r="C6" s="38">
        <v>13036.815977502934</v>
      </c>
      <c r="D6" s="37">
        <f t="shared" ref="D6:D10" si="2">+IF(B6&lt;2020,"",B6)</f>
        <v>2030.1391718557204</v>
      </c>
      <c r="E6" s="37">
        <f t="shared" ref="E6:E10" si="3">+IF(B6&lt;2020,"",C6)</f>
        <v>13036.815977502934</v>
      </c>
      <c r="H6" s="19">
        <v>2020</v>
      </c>
      <c r="I6" s="11">
        <f>+C2</f>
        <v>44548.767539958091</v>
      </c>
      <c r="K6" s="42">
        <v>44548.767539958091</v>
      </c>
    </row>
    <row r="7" spans="1:12" x14ac:dyDescent="0.25">
      <c r="A7" s="47" t="s">
        <v>65</v>
      </c>
      <c r="B7" s="41">
        <v>2035.0697294040001</v>
      </c>
      <c r="C7" s="39">
        <v>6368.0449941174884</v>
      </c>
      <c r="D7" s="37">
        <f t="shared" si="2"/>
        <v>2035.0697294040001</v>
      </c>
      <c r="E7" s="37">
        <f t="shared" si="3"/>
        <v>6368.0449941174884</v>
      </c>
      <c r="H7" s="19">
        <v>2023</v>
      </c>
      <c r="I7" s="11">
        <f>+C4</f>
        <v>31427.013687623752</v>
      </c>
      <c r="K7" s="42">
        <v>31427.013687623752</v>
      </c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+C5</f>
        <v>23791.787425751099</v>
      </c>
      <c r="K8" s="42">
        <v>23791.787425751099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+C6</f>
        <v>13036.815977502934</v>
      </c>
      <c r="K10" s="42">
        <v>13036.815977502934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+C7</f>
        <v>6368.0449941174884</v>
      </c>
      <c r="K12" s="42">
        <v>6368.0449941174884</v>
      </c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44548.767539958091</v>
      </c>
      <c r="AH21">
        <f>+IF(I7=0,"",I7)</f>
        <v>31427.013687623752</v>
      </c>
      <c r="AI21">
        <f>+IF(I8=0,"",I8)</f>
        <v>23791.787425751099</v>
      </c>
      <c r="AJ21" t="str">
        <f>+IF(I9=0,"",I9)</f>
        <v/>
      </c>
      <c r="AK21">
        <f>+IF(I10=0,"",I10)</f>
        <v>13036.815977502934</v>
      </c>
      <c r="AL21" t="str">
        <f>+IF(I11=0,"",I11)</f>
        <v/>
      </c>
      <c r="AM21">
        <f>+IF(I12=0,"",I12)</f>
        <v>6368.0449941174884</v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-2460.405259534517</v>
      </c>
      <c r="J22" s="23" t="s">
        <v>44</v>
      </c>
      <c r="K22" s="24">
        <f>+SLOPE(E2:E20,D2:D20)</f>
        <v>-1508.2021098530015</v>
      </c>
    </row>
    <row r="23" spans="7:45" x14ac:dyDescent="0.25">
      <c r="G23" s="25" t="s">
        <v>45</v>
      </c>
      <c r="H23" s="26">
        <f>+INTERCEPT(I6:I18,H6:H18)</f>
        <v>5010091.7848976431</v>
      </c>
      <c r="J23" s="25" t="s">
        <v>45</v>
      </c>
      <c r="K23" s="26">
        <f>+INTERCEPT(E2:E20,D2:D20)</f>
        <v>3076602.1094708079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40073.16063791886</v>
      </c>
      <c r="J26" s="23">
        <v>2020</v>
      </c>
      <c r="K26" s="29">
        <f>+J26*$K$22+$K$23</f>
        <v>30033.847567745019</v>
      </c>
    </row>
    <row r="27" spans="7:45" x14ac:dyDescent="0.25">
      <c r="G27" s="23">
        <v>2023</v>
      </c>
      <c r="H27" s="27">
        <f t="shared" ref="H27:H38" si="4">+$H$22*G27+$H$23</f>
        <v>32691.944859315641</v>
      </c>
      <c r="J27" s="23">
        <v>2023</v>
      </c>
      <c r="K27" s="29">
        <f t="shared" ref="K27:K39" si="5">+J27*$K$22+$K$23</f>
        <v>25509.241238186136</v>
      </c>
    </row>
    <row r="28" spans="7:45" x14ac:dyDescent="0.25">
      <c r="G28" s="23">
        <v>2025</v>
      </c>
      <c r="H28" s="27">
        <f t="shared" si="4"/>
        <v>27771.134340246208</v>
      </c>
      <c r="J28" s="23">
        <v>2025</v>
      </c>
      <c r="K28" s="29">
        <f t="shared" si="5"/>
        <v>22492.837018480059</v>
      </c>
    </row>
    <row r="29" spans="7:45" x14ac:dyDescent="0.25">
      <c r="G29" s="23">
        <v>2027</v>
      </c>
      <c r="H29" s="27">
        <f t="shared" si="4"/>
        <v>22850.323821176775</v>
      </c>
      <c r="J29" s="23">
        <v>2027</v>
      </c>
      <c r="K29" s="29">
        <f t="shared" si="5"/>
        <v>19476.432798773982</v>
      </c>
    </row>
    <row r="30" spans="7:45" x14ac:dyDescent="0.25">
      <c r="G30" s="23">
        <v>2030</v>
      </c>
      <c r="H30" s="27">
        <f t="shared" si="4"/>
        <v>15469.108042573556</v>
      </c>
      <c r="J30" s="23">
        <v>2030</v>
      </c>
      <c r="K30" s="29">
        <f t="shared" si="5"/>
        <v>14951.826469215099</v>
      </c>
    </row>
    <row r="31" spans="7:45" x14ac:dyDescent="0.25">
      <c r="G31" s="23">
        <v>2033</v>
      </c>
      <c r="H31" s="27">
        <f t="shared" si="4"/>
        <v>8087.8922639703378</v>
      </c>
      <c r="J31" s="23">
        <v>2033</v>
      </c>
      <c r="K31" s="29">
        <f t="shared" si="5"/>
        <v>10427.22013965575</v>
      </c>
    </row>
    <row r="32" spans="7:45" x14ac:dyDescent="0.25">
      <c r="G32" s="23">
        <v>2035</v>
      </c>
      <c r="H32" s="27">
        <f t="shared" si="4"/>
        <v>3167.0817449009046</v>
      </c>
      <c r="J32" s="23">
        <v>2035</v>
      </c>
      <c r="K32" s="29">
        <f t="shared" si="5"/>
        <v>7410.8159199496731</v>
      </c>
    </row>
    <row r="33" spans="7:11" x14ac:dyDescent="0.25">
      <c r="G33" s="23">
        <v>2037</v>
      </c>
      <c r="H33" s="27">
        <f t="shared" si="4"/>
        <v>-1753.7287741675973</v>
      </c>
      <c r="J33" s="23">
        <v>2037</v>
      </c>
      <c r="K33" s="29">
        <f t="shared" si="5"/>
        <v>4394.4117002440616</v>
      </c>
    </row>
    <row r="34" spans="7:11" x14ac:dyDescent="0.25">
      <c r="G34" s="23">
        <v>2040</v>
      </c>
      <c r="H34" s="27">
        <f t="shared" si="4"/>
        <v>-9134.9445527717471</v>
      </c>
      <c r="J34" s="23">
        <v>2040</v>
      </c>
      <c r="K34" s="29">
        <f t="shared" si="5"/>
        <v>-130.19462931528687</v>
      </c>
    </row>
    <row r="35" spans="7:11" x14ac:dyDescent="0.25">
      <c r="G35" s="23">
        <v>2043</v>
      </c>
      <c r="H35" s="27">
        <f t="shared" si="4"/>
        <v>-16516.160331374966</v>
      </c>
      <c r="J35" s="23">
        <v>2043</v>
      </c>
      <c r="K35" s="29">
        <f t="shared" si="5"/>
        <v>-4654.8009588741697</v>
      </c>
    </row>
    <row r="36" spans="7:11" x14ac:dyDescent="0.25">
      <c r="G36" s="23">
        <v>2045</v>
      </c>
      <c r="H36" s="27">
        <f t="shared" si="4"/>
        <v>-21436.970850444399</v>
      </c>
      <c r="J36" s="23">
        <v>2045</v>
      </c>
      <c r="K36" s="29">
        <f t="shared" si="5"/>
        <v>-7671.2051785802469</v>
      </c>
    </row>
    <row r="37" spans="7:11" x14ac:dyDescent="0.25">
      <c r="G37" s="23">
        <v>2047</v>
      </c>
      <c r="H37" s="27">
        <f t="shared" si="4"/>
        <v>-26357.781369512901</v>
      </c>
      <c r="J37" s="23">
        <v>2047</v>
      </c>
      <c r="K37" s="29">
        <f t="shared" si="5"/>
        <v>-10687.609398286324</v>
      </c>
    </row>
    <row r="38" spans="7:11" x14ac:dyDescent="0.25">
      <c r="G38" s="25">
        <v>2050</v>
      </c>
      <c r="H38" s="28">
        <f t="shared" si="4"/>
        <v>-33738.997148117051</v>
      </c>
      <c r="J38" s="25">
        <v>2050</v>
      </c>
      <c r="K38" s="30">
        <f t="shared" si="5"/>
        <v>-15212.215727845207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992F-8118-4CEF-94DD-E765DEE3AC91}">
  <sheetPr>
    <tabColor rgb="FF92D050"/>
  </sheetPr>
  <dimension ref="A1:AS38"/>
  <sheetViews>
    <sheetView showGridLines="0" zoomScaleNormal="100" workbookViewId="0">
      <selection activeCell="D3" sqref="D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CupiaguaSur_.csv</v>
      </c>
    </row>
    <row r="2" spans="1:12" x14ac:dyDescent="0.25">
      <c r="A2" s="46" t="s">
        <v>64</v>
      </c>
      <c r="B2" s="40">
        <v>2019.909793814433</v>
      </c>
      <c r="C2" s="38">
        <v>10948.509485094852</v>
      </c>
      <c r="D2" s="37">
        <v>2019.9616568463634</v>
      </c>
      <c r="E2" s="37">
        <v>19904.801688505846</v>
      </c>
    </row>
    <row r="3" spans="1:12" x14ac:dyDescent="0.25">
      <c r="A3" s="47" t="s">
        <v>64</v>
      </c>
      <c r="B3" s="41">
        <v>2022.0747422680413</v>
      </c>
      <c r="C3" s="39">
        <v>18536.585365853658</v>
      </c>
      <c r="D3" s="37">
        <f t="shared" ref="D3:D8" si="0">+IF(B3&lt;2020,"",B3)</f>
        <v>2022.0747422680413</v>
      </c>
      <c r="E3" s="37">
        <f t="shared" ref="E3:E11" si="1">+IF(B3&lt;2020,"",C3)</f>
        <v>18536.585365853658</v>
      </c>
    </row>
    <row r="4" spans="1:12" ht="15.75" x14ac:dyDescent="0.25">
      <c r="A4" s="46" t="s">
        <v>64</v>
      </c>
      <c r="B4" s="40">
        <v>2024.8711340206185</v>
      </c>
      <c r="C4" s="38">
        <v>15121.951219512197</v>
      </c>
      <c r="D4" s="37">
        <f t="shared" si="0"/>
        <v>2024.8711340206185</v>
      </c>
      <c r="E4" s="37">
        <f t="shared" si="1"/>
        <v>15121.951219512197</v>
      </c>
      <c r="L4" s="22"/>
    </row>
    <row r="5" spans="1:12" x14ac:dyDescent="0.25">
      <c r="A5" s="47" t="s">
        <v>64</v>
      </c>
      <c r="B5" s="41">
        <v>2030.0128865979382</v>
      </c>
      <c r="C5" s="39">
        <v>10135.501355013552</v>
      </c>
      <c r="D5" s="37">
        <v>2019.9616568463634</v>
      </c>
      <c r="E5" s="37">
        <v>19904.801688505846</v>
      </c>
      <c r="I5" s="20" t="s">
        <v>42</v>
      </c>
    </row>
    <row r="6" spans="1:12" x14ac:dyDescent="0.25">
      <c r="A6" s="46" t="s">
        <v>64</v>
      </c>
      <c r="B6" s="40">
        <v>2034.9742268041236</v>
      </c>
      <c r="C6" s="38">
        <v>6991.8699186991871</v>
      </c>
      <c r="D6" s="37">
        <f t="shared" ref="D6:D10" si="2">+IF(B6&lt;2020,"",B6)</f>
        <v>2034.9742268041236</v>
      </c>
      <c r="E6" s="37">
        <f t="shared" ref="E6:E10" si="3">+IF(B6&lt;2020,"",C6)</f>
        <v>6991.8699186991871</v>
      </c>
      <c r="H6" s="19">
        <v>2020</v>
      </c>
      <c r="I6" s="11">
        <f>+C2</f>
        <v>10948.509485094852</v>
      </c>
      <c r="K6" s="42">
        <v>10948.509485094852</v>
      </c>
    </row>
    <row r="7" spans="1:12" x14ac:dyDescent="0.25">
      <c r="A7" s="47" t="s">
        <v>64</v>
      </c>
      <c r="B7" s="41">
        <v>2040.1159793814434</v>
      </c>
      <c r="C7" s="39">
        <v>4932.2493224932259</v>
      </c>
      <c r="D7" s="37">
        <f t="shared" si="2"/>
        <v>2040.1159793814434</v>
      </c>
      <c r="E7" s="37">
        <f t="shared" si="3"/>
        <v>4932.2493224932259</v>
      </c>
      <c r="H7" s="19">
        <v>2023</v>
      </c>
      <c r="I7" s="11">
        <f>+C3</f>
        <v>18536.585365853658</v>
      </c>
      <c r="K7" s="42">
        <v>18536.585365853658</v>
      </c>
    </row>
    <row r="8" spans="1:12" x14ac:dyDescent="0.25">
      <c r="A8" s="46" t="s">
        <v>64</v>
      </c>
      <c r="B8" s="40">
        <v>2045.1675257731958</v>
      </c>
      <c r="C8" s="38">
        <v>3360.4336043360454</v>
      </c>
      <c r="D8" s="37">
        <v>2019.9616568463634</v>
      </c>
      <c r="E8" s="37">
        <v>19904.801688505846</v>
      </c>
      <c r="H8" s="19">
        <v>2025</v>
      </c>
      <c r="I8" s="11">
        <f>+C4</f>
        <v>15121.951219512197</v>
      </c>
      <c r="K8" s="42">
        <v>15121.951219512197</v>
      </c>
    </row>
    <row r="9" spans="1:12" x14ac:dyDescent="0.25">
      <c r="A9" s="47" t="s">
        <v>64</v>
      </c>
      <c r="B9" s="41">
        <v>2050.1288659793813</v>
      </c>
      <c r="C9" s="39">
        <v>2493.2249322493226</v>
      </c>
      <c r="D9" s="37">
        <f t="shared" ref="D9:D10" si="4">+IF(B9&lt;2020,"",B9)</f>
        <v>2050.1288659793813</v>
      </c>
      <c r="E9" s="37">
        <f t="shared" ref="E9:E10" si="5">+IF(B9&lt;2020,"",C9)</f>
        <v>2493.2249322493226</v>
      </c>
      <c r="H9" s="19">
        <v>2027</v>
      </c>
      <c r="I9" s="11"/>
      <c r="K9" s="42"/>
    </row>
    <row r="10" spans="1:12" x14ac:dyDescent="0.25">
      <c r="A10" s="46" t="s">
        <v>64</v>
      </c>
      <c r="B10" s="40">
        <v>2054.9097938144328</v>
      </c>
      <c r="C10" s="38">
        <v>1788.6178861788612</v>
      </c>
      <c r="D10" s="37">
        <f t="shared" si="4"/>
        <v>2054.9097938144328</v>
      </c>
      <c r="E10" s="37">
        <f t="shared" si="5"/>
        <v>1788.6178861788612</v>
      </c>
      <c r="H10" s="19">
        <v>2030</v>
      </c>
      <c r="I10" s="11">
        <f>+C5</f>
        <v>10135.501355013552</v>
      </c>
      <c r="K10" s="42">
        <v>10135.501355013552</v>
      </c>
    </row>
    <row r="11" spans="1:12" x14ac:dyDescent="0.25">
      <c r="A11" s="47" t="s">
        <v>64</v>
      </c>
      <c r="B11" s="41">
        <v>2058.9690721649486</v>
      </c>
      <c r="C11" s="39">
        <v>1409.2140921409227</v>
      </c>
      <c r="D11" s="37">
        <f t="shared" ref="D11" si="6">+IF(B11&lt;2020,"",B11)</f>
        <v>2058.9690721649486</v>
      </c>
      <c r="E11" s="37">
        <f t="shared" ref="E11" si="7">+IF(B11&lt;2020,"",C11)</f>
        <v>1409.2140921409227</v>
      </c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+C6</f>
        <v>6991.8699186991871</v>
      </c>
      <c r="K12" s="42">
        <v>6991.8699186991871</v>
      </c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I14">
        <f>+C7</f>
        <v>4932.2493224932259</v>
      </c>
      <c r="K14" s="42">
        <v>4932.2493224932259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+C8</f>
        <v>3360.4336043360454</v>
      </c>
      <c r="K16" s="42">
        <v>3360.4336043360454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+C9</f>
        <v>2493.2249322493226</v>
      </c>
      <c r="K18" s="42">
        <v>2493.2249322493226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10948.509485094852</v>
      </c>
      <c r="AH21">
        <f>+IF(I7=0,"",I7)</f>
        <v>18536.585365853658</v>
      </c>
      <c r="AI21">
        <f>+IF(I8=0,"",I8)</f>
        <v>15121.951219512197</v>
      </c>
      <c r="AJ21" t="str">
        <f>+IF(I9=0,"",I9)</f>
        <v/>
      </c>
      <c r="AK21">
        <f>+IF(I10=0,"",I10)</f>
        <v>10135.501355013552</v>
      </c>
      <c r="AL21" t="str">
        <f>+IF(I11=0,"",I11)</f>
        <v/>
      </c>
      <c r="AM21">
        <f>+IF(I12=0,"",I12)</f>
        <v>6991.8699186991871</v>
      </c>
      <c r="AN21" t="str">
        <f>+IF(I13=0,"",I13)</f>
        <v/>
      </c>
      <c r="AO21">
        <f>+IF(I14=0,"",I14)</f>
        <v>4932.2493224932259</v>
      </c>
      <c r="AP21" t="str">
        <f>+IF(I15=0,"",I15)</f>
        <v/>
      </c>
      <c r="AQ21">
        <f>+IF(I16=0,"",I16)</f>
        <v>3360.4336043360454</v>
      </c>
      <c r="AR21" t="str">
        <f>+IF(I17=0,"",I17)</f>
        <v/>
      </c>
      <c r="AS21">
        <f>+IF(I18=0,"",I18)</f>
        <v>2493.2249322493226</v>
      </c>
    </row>
    <row r="22" spans="7:45" x14ac:dyDescent="0.25">
      <c r="G22" s="23" t="s">
        <v>44</v>
      </c>
      <c r="H22" s="24">
        <f>+SLOPE(I6:I18,H6:H18)</f>
        <v>-465.03540095933653</v>
      </c>
      <c r="J22" s="23" t="s">
        <v>44</v>
      </c>
      <c r="K22" s="24">
        <f>+SLOPE(E2:E20,D2:D20)</f>
        <v>-512.52225942376936</v>
      </c>
    </row>
    <row r="23" spans="7:45" x14ac:dyDescent="0.25">
      <c r="G23" s="25" t="s">
        <v>45</v>
      </c>
      <c r="H23" s="26">
        <f>+INTERCEPT(I6:I18,H6:H18)</f>
        <v>954714.52850121737</v>
      </c>
      <c r="J23" s="25" t="s">
        <v>45</v>
      </c>
      <c r="K23" s="26">
        <f>+INTERCEPT(E2:E20,D2:D20)</f>
        <v>1053872.9508751642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15343.018563357531</v>
      </c>
      <c r="J26" s="23">
        <v>2020</v>
      </c>
      <c r="K26" s="29">
        <f>+J26*$K$22+$K$23</f>
        <v>18577.986839150195</v>
      </c>
    </row>
    <row r="27" spans="7:45" x14ac:dyDescent="0.25">
      <c r="G27" s="23">
        <v>2023</v>
      </c>
      <c r="H27" s="27">
        <f t="shared" ref="H27:H38" si="8">+$H$22*G27+$H$23</f>
        <v>13947.91236047959</v>
      </c>
      <c r="J27" s="23">
        <v>2023</v>
      </c>
      <c r="K27" s="29">
        <f t="shared" ref="K27:K39" si="9">+J27*$K$22+$K$23</f>
        <v>17040.420060878852</v>
      </c>
    </row>
    <row r="28" spans="7:45" x14ac:dyDescent="0.25">
      <c r="G28" s="23">
        <v>2025</v>
      </c>
      <c r="H28" s="27">
        <f t="shared" si="8"/>
        <v>13017.841558560845</v>
      </c>
      <c r="J28" s="23">
        <v>2025</v>
      </c>
      <c r="K28" s="29">
        <f t="shared" si="9"/>
        <v>16015.375542031252</v>
      </c>
    </row>
    <row r="29" spans="7:45" x14ac:dyDescent="0.25">
      <c r="G29" s="23">
        <v>2027</v>
      </c>
      <c r="H29" s="27">
        <f t="shared" si="8"/>
        <v>12087.770756642218</v>
      </c>
      <c r="J29" s="23">
        <v>2027</v>
      </c>
      <c r="K29" s="29">
        <f t="shared" si="9"/>
        <v>14990.331023183768</v>
      </c>
    </row>
    <row r="30" spans="7:45" x14ac:dyDescent="0.25">
      <c r="G30" s="23">
        <v>2030</v>
      </c>
      <c r="H30" s="27">
        <f t="shared" si="8"/>
        <v>10692.664553764276</v>
      </c>
      <c r="J30" s="23">
        <v>2030</v>
      </c>
      <c r="K30" s="29">
        <f t="shared" si="9"/>
        <v>13452.764244912425</v>
      </c>
    </row>
    <row r="31" spans="7:45" x14ac:dyDescent="0.25">
      <c r="G31" s="23">
        <v>2033</v>
      </c>
      <c r="H31" s="27">
        <f t="shared" si="8"/>
        <v>9297.5583508862182</v>
      </c>
      <c r="J31" s="23">
        <v>2033</v>
      </c>
      <c r="K31" s="29">
        <f t="shared" si="9"/>
        <v>11915.197466641199</v>
      </c>
    </row>
    <row r="32" spans="7:45" x14ac:dyDescent="0.25">
      <c r="G32" s="23">
        <v>2035</v>
      </c>
      <c r="H32" s="27">
        <f t="shared" si="8"/>
        <v>8367.4875489675906</v>
      </c>
      <c r="J32" s="23">
        <v>2035</v>
      </c>
      <c r="K32" s="29">
        <f t="shared" si="9"/>
        <v>10890.152947793598</v>
      </c>
    </row>
    <row r="33" spans="7:11" x14ac:dyDescent="0.25">
      <c r="G33" s="23">
        <v>2037</v>
      </c>
      <c r="H33" s="27">
        <f t="shared" si="8"/>
        <v>7437.4167470488464</v>
      </c>
      <c r="J33" s="23">
        <v>2037</v>
      </c>
      <c r="K33" s="29">
        <f t="shared" si="9"/>
        <v>9865.1084289461141</v>
      </c>
    </row>
    <row r="34" spans="7:11" x14ac:dyDescent="0.25">
      <c r="G34" s="23">
        <v>2040</v>
      </c>
      <c r="H34" s="27">
        <f t="shared" si="8"/>
        <v>6042.3105441709049</v>
      </c>
      <c r="J34" s="23">
        <v>2040</v>
      </c>
      <c r="K34" s="29">
        <f t="shared" si="9"/>
        <v>8327.5416506747715</v>
      </c>
    </row>
    <row r="35" spans="7:11" x14ac:dyDescent="0.25">
      <c r="G35" s="23">
        <v>2043</v>
      </c>
      <c r="H35" s="27">
        <f t="shared" si="8"/>
        <v>4647.2043412928469</v>
      </c>
      <c r="J35" s="23">
        <v>2043</v>
      </c>
      <c r="K35" s="29">
        <f t="shared" si="9"/>
        <v>6789.9748724034289</v>
      </c>
    </row>
    <row r="36" spans="7:11" x14ac:dyDescent="0.25">
      <c r="G36" s="23">
        <v>2045</v>
      </c>
      <c r="H36" s="27">
        <f t="shared" si="8"/>
        <v>3717.1335393742193</v>
      </c>
      <c r="J36" s="23">
        <v>2045</v>
      </c>
      <c r="K36" s="29">
        <f t="shared" si="9"/>
        <v>5764.9303535559447</v>
      </c>
    </row>
    <row r="37" spans="7:11" x14ac:dyDescent="0.25">
      <c r="G37" s="23">
        <v>2047</v>
      </c>
      <c r="H37" s="27">
        <f t="shared" si="8"/>
        <v>2787.0627374554751</v>
      </c>
      <c r="J37" s="23">
        <v>2047</v>
      </c>
      <c r="K37" s="29">
        <f t="shared" si="9"/>
        <v>4739.8858347083442</v>
      </c>
    </row>
    <row r="38" spans="7:11" x14ac:dyDescent="0.25">
      <c r="G38" s="25">
        <v>2050</v>
      </c>
      <c r="H38" s="28">
        <f t="shared" si="8"/>
        <v>1391.9565345775336</v>
      </c>
      <c r="J38" s="25">
        <v>2050</v>
      </c>
      <c r="K38" s="30">
        <f t="shared" si="9"/>
        <v>3202.319056437118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DA8B-BD91-4824-BB01-9AFB8BDCD5DA}">
  <sheetPr>
    <tabColor rgb="FF92D050"/>
  </sheetPr>
  <dimension ref="A1:AS38"/>
  <sheetViews>
    <sheetView showGridLines="0" zoomScaleNormal="100" workbookViewId="0">
      <selection activeCell="E2" sqref="E2:E10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CupiaguaLira_.csv</v>
      </c>
    </row>
    <row r="2" spans="1:12" x14ac:dyDescent="0.25">
      <c r="A2" s="46" t="s">
        <v>63</v>
      </c>
      <c r="B2" s="40">
        <v>2020.0635660980811</v>
      </c>
      <c r="C2" s="38">
        <v>2264.0625</v>
      </c>
      <c r="D2" s="37">
        <v>2019.9616568463634</v>
      </c>
      <c r="E2" s="37">
        <v>2264.0625</v>
      </c>
    </row>
    <row r="3" spans="1:12" x14ac:dyDescent="0.25">
      <c r="A3" s="47" t="s">
        <v>63</v>
      </c>
      <c r="B3" s="41">
        <v>2021.101012793177</v>
      </c>
      <c r="C3" s="39">
        <v>1771.8750000000005</v>
      </c>
      <c r="D3" s="37">
        <f t="shared" ref="D3:D4" si="0">+IF(B3&lt;2020,"",B3)</f>
        <v>2021.101012793177</v>
      </c>
      <c r="E3" s="37">
        <v>1771.8750000000005</v>
      </c>
    </row>
    <row r="4" spans="1:12" ht="15.75" x14ac:dyDescent="0.25">
      <c r="A4" s="46" t="s">
        <v>63</v>
      </c>
      <c r="B4" s="40">
        <v>2022.0601012793177</v>
      </c>
      <c r="C4" s="38">
        <v>1785.9375000000005</v>
      </c>
      <c r="D4" s="37">
        <f t="shared" si="0"/>
        <v>2022.0601012793177</v>
      </c>
      <c r="E4" s="37">
        <v>1785.9375000000005</v>
      </c>
      <c r="L4" s="22"/>
    </row>
    <row r="5" spans="1:12" x14ac:dyDescent="0.25">
      <c r="A5" s="47" t="s">
        <v>63</v>
      </c>
      <c r="B5" s="41">
        <v>2025.0185234541577</v>
      </c>
      <c r="C5" s="39">
        <v>1223.4375</v>
      </c>
      <c r="D5" s="37">
        <v>2019.9616568463634</v>
      </c>
      <c r="E5" s="37">
        <v>1223.4375</v>
      </c>
      <c r="I5" s="20" t="s">
        <v>42</v>
      </c>
    </row>
    <row r="6" spans="1:12" x14ac:dyDescent="0.25">
      <c r="A6" s="46" t="s">
        <v>63</v>
      </c>
      <c r="B6" s="40">
        <v>2030.0870202558635</v>
      </c>
      <c r="C6" s="38">
        <v>689.0625</v>
      </c>
      <c r="D6" s="37">
        <f t="shared" ref="D6:D7" si="1">+IF(B6&lt;2020,"",B6)</f>
        <v>2030.0870202558635</v>
      </c>
      <c r="E6" s="37">
        <v>689.0625</v>
      </c>
      <c r="H6" s="19">
        <v>2020</v>
      </c>
      <c r="I6" s="11">
        <f>+C2</f>
        <v>2264.0625</v>
      </c>
      <c r="K6" s="42">
        <v>2264.0625</v>
      </c>
    </row>
    <row r="7" spans="1:12" x14ac:dyDescent="0.25">
      <c r="A7" s="47" t="s">
        <v>63</v>
      </c>
      <c r="B7" s="41">
        <v>2035.0843550106611</v>
      </c>
      <c r="C7" s="39">
        <v>407.8125</v>
      </c>
      <c r="D7" s="37">
        <f t="shared" si="1"/>
        <v>2035.0843550106611</v>
      </c>
      <c r="E7" s="37">
        <v>407.8125</v>
      </c>
      <c r="H7" s="19">
        <v>2023</v>
      </c>
      <c r="I7" s="11">
        <f>+C4</f>
        <v>1785.9375000000005</v>
      </c>
      <c r="K7" s="42">
        <v>1785.9375000000005</v>
      </c>
    </row>
    <row r="8" spans="1:12" x14ac:dyDescent="0.25">
      <c r="A8" s="46" t="s">
        <v>63</v>
      </c>
      <c r="B8" s="40">
        <v>2040.1424573560769</v>
      </c>
      <c r="C8" s="38">
        <v>239.0625</v>
      </c>
      <c r="D8" s="37">
        <v>2019.9616568463634</v>
      </c>
      <c r="E8" s="37">
        <v>239.0625</v>
      </c>
      <c r="H8" s="19">
        <v>2025</v>
      </c>
      <c r="I8" s="11">
        <f>+C5</f>
        <v>1223.4375</v>
      </c>
      <c r="K8" s="42">
        <v>1223.4375</v>
      </c>
    </row>
    <row r="9" spans="1:12" x14ac:dyDescent="0.25">
      <c r="A9" s="47" t="s">
        <v>63</v>
      </c>
      <c r="B9" s="41">
        <v>2044.9426972281449</v>
      </c>
      <c r="C9" s="39">
        <v>140.625</v>
      </c>
      <c r="D9" s="37">
        <f t="shared" ref="D9:D10" si="2">+IF(B9&lt;2020,"",B9)</f>
        <v>2044.9426972281449</v>
      </c>
      <c r="E9" s="37">
        <v>140.625</v>
      </c>
      <c r="H9" s="19">
        <v>2027</v>
      </c>
      <c r="I9" s="11"/>
      <c r="K9" s="42"/>
    </row>
    <row r="10" spans="1:12" x14ac:dyDescent="0.25">
      <c r="A10" s="46" t="s">
        <v>63</v>
      </c>
      <c r="B10" s="40">
        <v>2050.0611673773988</v>
      </c>
      <c r="C10" s="38">
        <v>98.4375</v>
      </c>
      <c r="D10" s="37">
        <f t="shared" si="2"/>
        <v>2050.0611673773988</v>
      </c>
      <c r="E10" s="37">
        <v>98.4375</v>
      </c>
      <c r="H10" s="19">
        <v>2030</v>
      </c>
      <c r="I10" s="11">
        <f>+C6</f>
        <v>689.0625</v>
      </c>
      <c r="K10" s="42">
        <v>689.0625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+C7</f>
        <v>407.8125</v>
      </c>
      <c r="K12" s="42">
        <v>407.8125</v>
      </c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I14">
        <f>+C8</f>
        <v>239.0625</v>
      </c>
      <c r="K14" s="42">
        <v>239.0625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+C9</f>
        <v>140.625</v>
      </c>
      <c r="K16" s="42">
        <v>140.625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+C10</f>
        <v>98.4375</v>
      </c>
      <c r="K18" s="42">
        <v>98.4375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2264.0625</v>
      </c>
      <c r="AH21">
        <f>+IF(I7=0,"",I7)</f>
        <v>1785.9375000000005</v>
      </c>
      <c r="AI21">
        <f>+IF(I8=0,"",I8)</f>
        <v>1223.4375</v>
      </c>
      <c r="AJ21" t="str">
        <f>+IF(I9=0,"",I9)</f>
        <v/>
      </c>
      <c r="AK21">
        <f>+IF(I10=0,"",I10)</f>
        <v>689.0625</v>
      </c>
      <c r="AL21" t="str">
        <f>+IF(I11=0,"",I11)</f>
        <v/>
      </c>
      <c r="AM21">
        <f>+IF(I12=0,"",I12)</f>
        <v>407.8125</v>
      </c>
      <c r="AN21" t="str">
        <f>+IF(I13=0,"",I13)</f>
        <v/>
      </c>
      <c r="AO21">
        <f>+IF(I14=0,"",I14)</f>
        <v>239.0625</v>
      </c>
      <c r="AP21" t="str">
        <f>+IF(I15=0,"",I15)</f>
        <v/>
      </c>
      <c r="AQ21">
        <f>+IF(I16=0,"",I16)</f>
        <v>140.625</v>
      </c>
      <c r="AR21" t="str">
        <f>+IF(I17=0,"",I17)</f>
        <v/>
      </c>
      <c r="AS21">
        <f>+IF(I18=0,"",I18)</f>
        <v>98.4375</v>
      </c>
    </row>
    <row r="22" spans="7:45" x14ac:dyDescent="0.25">
      <c r="G22" s="23" t="s">
        <v>44</v>
      </c>
      <c r="H22" s="24">
        <f>+SLOPE(I6:I18,H6:H18)</f>
        <v>-68.669605024213084</v>
      </c>
      <c r="J22" s="23" t="s">
        <v>44</v>
      </c>
      <c r="K22" s="24">
        <f>+SLOPE(E2:E20,D2:D20)</f>
        <v>-50.094446107709665</v>
      </c>
    </row>
    <row r="23" spans="7:45" x14ac:dyDescent="0.25">
      <c r="G23" s="25" t="s">
        <v>45</v>
      </c>
      <c r="H23" s="26">
        <f>+INTERCEPT(I6:I18,H6:H18)</f>
        <v>140495.6965042373</v>
      </c>
      <c r="J23" s="25" t="s">
        <v>45</v>
      </c>
      <c r="K23" s="26">
        <f>+INTERCEPT(E2:E20,D2:D20)</f>
        <v>102611.80765472449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1783.0943553268735</v>
      </c>
      <c r="J26" s="23">
        <v>2020</v>
      </c>
      <c r="K26" s="29">
        <f>+J26*$K$22+$K$23</f>
        <v>1421.0265171509673</v>
      </c>
    </row>
    <row r="27" spans="7:45" x14ac:dyDescent="0.25">
      <c r="G27" s="23">
        <v>2023</v>
      </c>
      <c r="H27" s="27">
        <f t="shared" ref="H27:H38" si="3">+$H$22*G27+$H$23</f>
        <v>1577.085540254222</v>
      </c>
      <c r="J27" s="23">
        <v>2023</v>
      </c>
      <c r="K27" s="29">
        <f t="shared" ref="K27:K38" si="4">+J27*$K$22+$K$23</f>
        <v>1270.7431788278336</v>
      </c>
    </row>
    <row r="28" spans="7:45" x14ac:dyDescent="0.25">
      <c r="G28" s="23">
        <v>2025</v>
      </c>
      <c r="H28" s="27">
        <f t="shared" si="3"/>
        <v>1439.7463302058168</v>
      </c>
      <c r="J28" s="23">
        <v>2025</v>
      </c>
      <c r="K28" s="29">
        <f t="shared" si="4"/>
        <v>1170.554286612416</v>
      </c>
    </row>
    <row r="29" spans="7:45" x14ac:dyDescent="0.25">
      <c r="G29" s="23">
        <v>2027</v>
      </c>
      <c r="H29" s="27">
        <f t="shared" si="3"/>
        <v>1302.4071201573825</v>
      </c>
      <c r="J29" s="23">
        <v>2027</v>
      </c>
      <c r="K29" s="29">
        <f t="shared" si="4"/>
        <v>1070.3653943969985</v>
      </c>
    </row>
    <row r="30" spans="7:45" x14ac:dyDescent="0.25">
      <c r="G30" s="23">
        <v>2030</v>
      </c>
      <c r="H30" s="27">
        <f t="shared" si="3"/>
        <v>1096.398305084731</v>
      </c>
      <c r="J30" s="23">
        <v>2030</v>
      </c>
      <c r="K30" s="29">
        <f t="shared" si="4"/>
        <v>920.08205607386481</v>
      </c>
    </row>
    <row r="31" spans="7:45" x14ac:dyDescent="0.25">
      <c r="G31" s="23">
        <v>2033</v>
      </c>
      <c r="H31" s="27">
        <f t="shared" si="3"/>
        <v>890.38949001210858</v>
      </c>
      <c r="J31" s="23">
        <v>2033</v>
      </c>
      <c r="K31" s="29">
        <f t="shared" si="4"/>
        <v>769.79871775073116</v>
      </c>
    </row>
    <row r="32" spans="7:45" x14ac:dyDescent="0.25">
      <c r="G32" s="23">
        <v>2035</v>
      </c>
      <c r="H32" s="27">
        <f t="shared" si="3"/>
        <v>753.05027996367426</v>
      </c>
      <c r="J32" s="23">
        <v>2035</v>
      </c>
      <c r="K32" s="29">
        <f t="shared" si="4"/>
        <v>669.60982553531358</v>
      </c>
    </row>
    <row r="33" spans="7:11" x14ac:dyDescent="0.25">
      <c r="G33" s="23">
        <v>2037</v>
      </c>
      <c r="H33" s="27">
        <f t="shared" si="3"/>
        <v>615.71106991523993</v>
      </c>
      <c r="J33" s="23">
        <v>2037</v>
      </c>
      <c r="K33" s="29">
        <f t="shared" si="4"/>
        <v>569.42093331989599</v>
      </c>
    </row>
    <row r="34" spans="7:11" x14ac:dyDescent="0.25">
      <c r="G34" s="23">
        <v>2040</v>
      </c>
      <c r="H34" s="27">
        <f t="shared" si="3"/>
        <v>409.70225484261755</v>
      </c>
      <c r="J34" s="23">
        <v>2040</v>
      </c>
      <c r="K34" s="29">
        <f t="shared" si="4"/>
        <v>419.13759499676235</v>
      </c>
    </row>
    <row r="35" spans="7:11" x14ac:dyDescent="0.25">
      <c r="G35" s="23">
        <v>2043</v>
      </c>
      <c r="H35" s="27">
        <f t="shared" si="3"/>
        <v>203.69343976996606</v>
      </c>
      <c r="J35" s="23">
        <v>2043</v>
      </c>
      <c r="K35" s="29">
        <f t="shared" si="4"/>
        <v>268.85425667364325</v>
      </c>
    </row>
    <row r="36" spans="7:11" x14ac:dyDescent="0.25">
      <c r="G36" s="23">
        <v>2045</v>
      </c>
      <c r="H36" s="27">
        <f t="shared" si="3"/>
        <v>66.354229721560841</v>
      </c>
      <c r="J36" s="23">
        <v>2045</v>
      </c>
      <c r="K36" s="29">
        <f t="shared" si="4"/>
        <v>168.66536445822567</v>
      </c>
    </row>
    <row r="37" spans="7:11" x14ac:dyDescent="0.25">
      <c r="G37" s="23">
        <v>2047</v>
      </c>
      <c r="H37" s="27">
        <f t="shared" si="3"/>
        <v>-70.984980326873483</v>
      </c>
      <c r="J37" s="23">
        <v>2047</v>
      </c>
      <c r="K37" s="29">
        <f t="shared" si="4"/>
        <v>68.476472242808086</v>
      </c>
    </row>
    <row r="38" spans="7:11" x14ac:dyDescent="0.25">
      <c r="G38" s="25">
        <v>2050</v>
      </c>
      <c r="H38" s="28">
        <f t="shared" si="3"/>
        <v>-276.99379539952497</v>
      </c>
      <c r="J38" s="25">
        <v>2050</v>
      </c>
      <c r="K38" s="30">
        <f t="shared" si="4"/>
        <v>-81.806866080325563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B01E-364F-47E4-85D8-F9825D58A2C4}">
  <sheetPr>
    <tabColor rgb="FF92D050"/>
  </sheetPr>
  <dimension ref="A1:AS38"/>
  <sheetViews>
    <sheetView showGridLines="0" zoomScaleNormal="100" workbookViewId="0">
      <selection activeCell="K6" sqref="K6:K9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Chuchupa_.csv</v>
      </c>
    </row>
    <row r="2" spans="1:12" x14ac:dyDescent="0.25">
      <c r="A2" s="46" t="s">
        <v>62</v>
      </c>
      <c r="B2" s="40">
        <v>2019.9524665704873</v>
      </c>
      <c r="C2" s="38">
        <v>18473.762408216862</v>
      </c>
      <c r="D2" s="37">
        <v>2019.9616568463634</v>
      </c>
      <c r="E2" s="37">
        <v>19904.801688505846</v>
      </c>
    </row>
    <row r="3" spans="1:12" x14ac:dyDescent="0.25">
      <c r="A3" s="47" t="s">
        <v>62</v>
      </c>
      <c r="B3" s="41">
        <v>2024.820471135419</v>
      </c>
      <c r="C3" s="39">
        <v>12112.142288064424</v>
      </c>
      <c r="D3" s="37">
        <f t="shared" ref="D3:D8" si="0">+IF(B3&lt;2020,"",B3)</f>
        <v>2024.820471135419</v>
      </c>
      <c r="E3" s="37">
        <f t="shared" ref="E3:E11" si="1">+IF(B3&lt;2020,"",C3)</f>
        <v>12112.142288064424</v>
      </c>
    </row>
    <row r="4" spans="1:12" ht="15.75" x14ac:dyDescent="0.25">
      <c r="A4" s="46" t="s">
        <v>62</v>
      </c>
      <c r="B4" s="40">
        <v>2026.6994681423741</v>
      </c>
      <c r="C4" s="38">
        <v>9490.7517064662534</v>
      </c>
      <c r="D4" s="37">
        <f t="shared" si="0"/>
        <v>2026.6994681423741</v>
      </c>
      <c r="E4" s="37">
        <f t="shared" si="1"/>
        <v>9490.7517064662534</v>
      </c>
      <c r="L4" s="22"/>
    </row>
    <row r="5" spans="1:12" x14ac:dyDescent="0.25">
      <c r="A5" s="47"/>
      <c r="B5" s="41"/>
      <c r="C5" s="39"/>
      <c r="D5" s="37"/>
      <c r="E5" s="37"/>
      <c r="I5" s="20" t="s">
        <v>42</v>
      </c>
    </row>
    <row r="6" spans="1:12" x14ac:dyDescent="0.25">
      <c r="A6" s="46"/>
      <c r="B6" s="40"/>
      <c r="C6" s="38"/>
      <c r="D6" s="37"/>
      <c r="E6" s="37"/>
      <c r="H6" s="19">
        <v>2020</v>
      </c>
      <c r="I6" s="11">
        <f>+C2</f>
        <v>18473.762408216862</v>
      </c>
      <c r="K6" s="42">
        <v>18473.762408216862</v>
      </c>
    </row>
    <row r="7" spans="1:12" x14ac:dyDescent="0.25">
      <c r="A7" s="47"/>
      <c r="B7" s="41"/>
      <c r="C7" s="39"/>
      <c r="D7" s="37"/>
      <c r="E7" s="37"/>
      <c r="H7" s="19">
        <v>2023</v>
      </c>
      <c r="I7" s="11"/>
      <c r="K7" s="42"/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+C3</f>
        <v>12112.142288064424</v>
      </c>
      <c r="K8" s="42">
        <v>12112.142288064424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>
        <f>+C4</f>
        <v>9490.7517064662534</v>
      </c>
      <c r="K9" s="42">
        <v>9490.7517064662534</v>
      </c>
    </row>
    <row r="10" spans="1:12" x14ac:dyDescent="0.25">
      <c r="A10" s="46"/>
      <c r="B10" s="40"/>
      <c r="C10" s="38"/>
      <c r="D10" s="37"/>
      <c r="E10" s="37"/>
      <c r="H10" s="19">
        <v>2030</v>
      </c>
      <c r="I10" s="11"/>
      <c r="K10" s="42"/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18473.762408216862</v>
      </c>
      <c r="AH21" t="str">
        <f>+IF(I7=0,"",I7)</f>
        <v/>
      </c>
      <c r="AI21">
        <f>+IF(I8=0,"",I8)</f>
        <v>12112.142288064424</v>
      </c>
      <c r="AJ21">
        <f>+IF(I9=0,"",I9)</f>
        <v>9490.7517064662534</v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-1281.1789317463179</v>
      </c>
      <c r="J22" s="23" t="s">
        <v>44</v>
      </c>
      <c r="K22" s="24">
        <f>+SLOPE(E2:E20,D2:D20)</f>
        <v>-1557.2311218359621</v>
      </c>
    </row>
    <row r="23" spans="7:45" x14ac:dyDescent="0.25">
      <c r="G23" s="25" t="s">
        <v>45</v>
      </c>
      <c r="H23" s="26">
        <f>+INTERCEPT(I6:I18,H6:H18)</f>
        <v>2606465.0433221296</v>
      </c>
      <c r="J23" s="25" t="s">
        <v>45</v>
      </c>
      <c r="K23" s="26">
        <f>+INTERCEPT(E2:E20,D2:D20)</f>
        <v>3165402.5976072848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 t="shared" ref="H26:H38" si="2">+$H$22*G26+$H$23</f>
        <v>18483.601194567513</v>
      </c>
      <c r="J26" s="23">
        <v>2020</v>
      </c>
      <c r="K26" s="29">
        <f t="shared" ref="K26:K38" si="3">+J26*$K$22+$K$23</f>
        <v>19795.731498641428</v>
      </c>
    </row>
    <row r="27" spans="7:45" x14ac:dyDescent="0.25">
      <c r="G27" s="23">
        <v>2023</v>
      </c>
      <c r="H27" s="27">
        <f t="shared" si="2"/>
        <v>14640.064399328548</v>
      </c>
      <c r="J27" s="23">
        <v>2023</v>
      </c>
      <c r="K27" s="29">
        <f t="shared" si="3"/>
        <v>15124.038133133668</v>
      </c>
    </row>
    <row r="28" spans="7:45" x14ac:dyDescent="0.25">
      <c r="G28" s="23">
        <v>2025</v>
      </c>
      <c r="H28" s="27">
        <f t="shared" si="2"/>
        <v>12077.70653583575</v>
      </c>
      <c r="J28" s="23">
        <v>2025</v>
      </c>
      <c r="K28" s="29">
        <f t="shared" si="3"/>
        <v>12009.575889461674</v>
      </c>
    </row>
    <row r="29" spans="7:45" x14ac:dyDescent="0.25">
      <c r="G29" s="23">
        <v>2027</v>
      </c>
      <c r="H29" s="27">
        <f t="shared" si="2"/>
        <v>9515.348672343418</v>
      </c>
      <c r="J29" s="23">
        <v>2027</v>
      </c>
      <c r="K29" s="29">
        <f t="shared" si="3"/>
        <v>8895.1136457896791</v>
      </c>
    </row>
    <row r="30" spans="7:45" x14ac:dyDescent="0.25">
      <c r="G30" s="23">
        <v>2030</v>
      </c>
      <c r="H30" s="27">
        <f t="shared" si="2"/>
        <v>5671.8118771044537</v>
      </c>
      <c r="J30" s="23">
        <v>2030</v>
      </c>
      <c r="K30" s="29">
        <f t="shared" si="3"/>
        <v>4223.42028028192</v>
      </c>
    </row>
    <row r="31" spans="7:45" x14ac:dyDescent="0.25">
      <c r="G31" s="23">
        <v>2033</v>
      </c>
      <c r="H31" s="27">
        <f t="shared" si="2"/>
        <v>1828.2750818654895</v>
      </c>
      <c r="J31" s="23">
        <v>2033</v>
      </c>
      <c r="K31" s="29">
        <f t="shared" si="3"/>
        <v>-448.27308522630483</v>
      </c>
    </row>
    <row r="32" spans="7:45" x14ac:dyDescent="0.25">
      <c r="G32" s="23">
        <v>2035</v>
      </c>
      <c r="H32" s="27">
        <f t="shared" si="2"/>
        <v>-734.08278162730858</v>
      </c>
      <c r="J32" s="23">
        <v>2035</v>
      </c>
      <c r="K32" s="29">
        <f t="shared" si="3"/>
        <v>-3562.7353288978338</v>
      </c>
    </row>
    <row r="33" spans="7:11" x14ac:dyDescent="0.25">
      <c r="G33" s="23">
        <v>2037</v>
      </c>
      <c r="H33" s="27">
        <f t="shared" si="2"/>
        <v>-3296.440645119641</v>
      </c>
      <c r="J33" s="23">
        <v>2037</v>
      </c>
      <c r="K33" s="29">
        <f t="shared" si="3"/>
        <v>-6677.1975725698285</v>
      </c>
    </row>
    <row r="34" spans="7:11" x14ac:dyDescent="0.25">
      <c r="G34" s="23">
        <v>2040</v>
      </c>
      <c r="H34" s="27">
        <f t="shared" si="2"/>
        <v>-7139.9774403586052</v>
      </c>
      <c r="J34" s="23">
        <v>2040</v>
      </c>
      <c r="K34" s="29">
        <f t="shared" si="3"/>
        <v>-11348.890938078053</v>
      </c>
    </row>
    <row r="35" spans="7:11" x14ac:dyDescent="0.25">
      <c r="G35" s="23">
        <v>2043</v>
      </c>
      <c r="H35" s="27">
        <f t="shared" si="2"/>
        <v>-10983.514235597569</v>
      </c>
      <c r="J35" s="23">
        <v>2043</v>
      </c>
      <c r="K35" s="29">
        <f t="shared" si="3"/>
        <v>-16020.584303585812</v>
      </c>
    </row>
    <row r="36" spans="7:11" x14ac:dyDescent="0.25">
      <c r="G36" s="23">
        <v>2045</v>
      </c>
      <c r="H36" s="27">
        <f t="shared" si="2"/>
        <v>-13545.872099090368</v>
      </c>
      <c r="J36" s="23">
        <v>2045</v>
      </c>
      <c r="K36" s="29">
        <f t="shared" si="3"/>
        <v>-19135.046547257807</v>
      </c>
    </row>
    <row r="37" spans="7:11" x14ac:dyDescent="0.25">
      <c r="G37" s="23">
        <v>2047</v>
      </c>
      <c r="H37" s="27">
        <f t="shared" si="2"/>
        <v>-16108.229962583166</v>
      </c>
      <c r="J37" s="23">
        <v>2047</v>
      </c>
      <c r="K37" s="29">
        <f t="shared" si="3"/>
        <v>-22249.508790929802</v>
      </c>
    </row>
    <row r="38" spans="7:11" x14ac:dyDescent="0.25">
      <c r="G38" s="25">
        <v>2050</v>
      </c>
      <c r="H38" s="28">
        <f t="shared" si="2"/>
        <v>-19951.76675782213</v>
      </c>
      <c r="J38" s="25">
        <v>2050</v>
      </c>
      <c r="K38" s="30">
        <f t="shared" si="3"/>
        <v>-26921.202156437561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B761-A16C-495F-8344-EC7DCB78F568}">
  <sheetPr>
    <tabColor rgb="FF92D050"/>
  </sheetPr>
  <dimension ref="A1:AS38"/>
  <sheetViews>
    <sheetView showGridLines="0" topLeftCell="B1" zoomScaleNormal="100" workbookViewId="0">
      <selection activeCell="K6" sqref="K6:K1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Chichimene_.csv</v>
      </c>
    </row>
    <row r="2" spans="1:12" x14ac:dyDescent="0.25">
      <c r="A2" s="46" t="s">
        <v>61</v>
      </c>
      <c r="B2" s="40">
        <v>2019.9458329196864</v>
      </c>
      <c r="C2" s="38">
        <v>49014.692742976287</v>
      </c>
      <c r="D2" s="37">
        <v>2019.9616568463634</v>
      </c>
      <c r="E2" s="37">
        <v>19904.801688505846</v>
      </c>
    </row>
    <row r="3" spans="1:12" x14ac:dyDescent="0.25">
      <c r="A3" s="47" t="s">
        <v>61</v>
      </c>
      <c r="B3" s="41">
        <v>2024.9174774148714</v>
      </c>
      <c r="C3" s="39">
        <v>34761.491114861514</v>
      </c>
      <c r="D3" s="37">
        <f t="shared" ref="D3:D11" si="0">+IF(B3&lt;2020,"",B3)</f>
        <v>2024.9174774148714</v>
      </c>
      <c r="E3" s="37">
        <f t="shared" ref="E3:E11" si="1">+IF(B3&lt;2020,"",C3)</f>
        <v>34761.491114861514</v>
      </c>
    </row>
    <row r="4" spans="1:12" ht="15.75" x14ac:dyDescent="0.25">
      <c r="A4" s="46" t="s">
        <v>61</v>
      </c>
      <c r="B4" s="40">
        <v>2029.9566911545717</v>
      </c>
      <c r="C4" s="38">
        <v>19155.415467090243</v>
      </c>
      <c r="D4" s="37">
        <f t="shared" si="0"/>
        <v>2029.9566911545717</v>
      </c>
      <c r="E4" s="37">
        <f t="shared" si="1"/>
        <v>19155.415467090243</v>
      </c>
      <c r="L4" s="22"/>
    </row>
    <row r="5" spans="1:12" x14ac:dyDescent="0.25">
      <c r="A5" s="47" t="s">
        <v>61</v>
      </c>
      <c r="B5" s="41">
        <v>2031.0834036533308</v>
      </c>
      <c r="C5" s="39">
        <v>16100.466593864781</v>
      </c>
      <c r="D5" s="37">
        <f t="shared" si="0"/>
        <v>2031.0834036533308</v>
      </c>
      <c r="E5" s="37">
        <f t="shared" si="1"/>
        <v>16100.466593864781</v>
      </c>
      <c r="I5" s="20" t="s">
        <v>42</v>
      </c>
    </row>
    <row r="6" spans="1:12" x14ac:dyDescent="0.25">
      <c r="A6" s="46" t="s">
        <v>61</v>
      </c>
      <c r="B6" s="40">
        <v>2031.8761788940733</v>
      </c>
      <c r="C6" s="38">
        <v>16260.547999602895</v>
      </c>
      <c r="D6" s="37">
        <f t="shared" si="0"/>
        <v>2031.8761788940733</v>
      </c>
      <c r="E6" s="37">
        <f t="shared" si="1"/>
        <v>16260.547999602895</v>
      </c>
      <c r="H6" s="19">
        <v>2020</v>
      </c>
      <c r="I6" s="11">
        <f>+C2</f>
        <v>49014.692742976287</v>
      </c>
      <c r="K6" s="42">
        <v>49014.692742976287</v>
      </c>
    </row>
    <row r="7" spans="1:12" x14ac:dyDescent="0.25">
      <c r="A7" s="47" t="s">
        <v>61</v>
      </c>
      <c r="B7" s="41">
        <v>2034.9864116946292</v>
      </c>
      <c r="C7" s="39">
        <v>12169.165094807897</v>
      </c>
      <c r="D7" s="37">
        <f t="shared" si="0"/>
        <v>2034.9864116946292</v>
      </c>
      <c r="E7" s="37">
        <f t="shared" si="1"/>
        <v>12169.165094807897</v>
      </c>
      <c r="H7" s="19">
        <v>2023</v>
      </c>
      <c r="I7" s="11"/>
      <c r="K7" s="42"/>
    </row>
    <row r="8" spans="1:12" x14ac:dyDescent="0.25">
      <c r="A8" s="46" t="s">
        <v>61</v>
      </c>
      <c r="B8" s="40">
        <v>2038.8892335947583</v>
      </c>
      <c r="C8" s="38">
        <v>8406.8797776233405</v>
      </c>
      <c r="D8" s="37">
        <f t="shared" si="0"/>
        <v>2038.8892335947583</v>
      </c>
      <c r="E8" s="37">
        <f t="shared" si="1"/>
        <v>8406.8797776233405</v>
      </c>
      <c r="H8" s="19">
        <v>2025</v>
      </c>
      <c r="I8" s="11">
        <f>+C3</f>
        <v>34761.491114861514</v>
      </c>
      <c r="K8" s="42">
        <v>34761.491114861514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+C4</f>
        <v>19155.415467090243</v>
      </c>
      <c r="K10" s="42">
        <v>19155.415467090243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>
        <f>+C6</f>
        <v>16260.547999602895</v>
      </c>
      <c r="K11" s="42">
        <v>16260.547999602895</v>
      </c>
    </row>
    <row r="12" spans="1:12" x14ac:dyDescent="0.25">
      <c r="B12" s="40"/>
      <c r="C12" s="38"/>
      <c r="D12" s="37"/>
      <c r="E12" s="37"/>
      <c r="H12" s="19">
        <v>2035</v>
      </c>
      <c r="I12" s="11">
        <f>+C7</f>
        <v>12169.165094807897</v>
      </c>
      <c r="K12" s="42">
        <v>12169.165094807897</v>
      </c>
    </row>
    <row r="13" spans="1:12" x14ac:dyDescent="0.25">
      <c r="D13" s="35"/>
      <c r="E13" s="16"/>
      <c r="H13" s="19">
        <v>2037</v>
      </c>
      <c r="I13" s="11">
        <f>+C8</f>
        <v>8406.8797776233405</v>
      </c>
      <c r="K13" s="42">
        <v>8406.8797776233405</v>
      </c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49014.692742976287</v>
      </c>
      <c r="AH21" t="str">
        <f>+IF(I7=0,"",I7)</f>
        <v/>
      </c>
      <c r="AI21">
        <f>+IF(I8=0,"",I8)</f>
        <v>34761.491114861514</v>
      </c>
      <c r="AJ21" t="str">
        <f>+IF(I9=0,"",I9)</f>
        <v/>
      </c>
      <c r="AK21">
        <f>+IF(I10=0,"",I10)</f>
        <v>19155.415467090243</v>
      </c>
      <c r="AL21">
        <f>+IF(I11=0,"",I11)</f>
        <v>16260.547999602895</v>
      </c>
      <c r="AM21">
        <f>+IF(I12=0,"",I12)</f>
        <v>12169.165094807897</v>
      </c>
      <c r="AN21">
        <f>+IF(I13=0,"",I13)</f>
        <v>8406.8797776233405</v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-2382.1093994608605</v>
      </c>
      <c r="J22" s="23" t="s">
        <v>44</v>
      </c>
      <c r="K22" s="24">
        <f>+SLOPE(E2:E20,D2:D20)</f>
        <v>-954.99991892055073</v>
      </c>
    </row>
    <row r="23" spans="7:45" x14ac:dyDescent="0.25">
      <c r="G23" s="25" t="s">
        <v>45</v>
      </c>
      <c r="H23" s="26">
        <f>+INTERCEPT(I6:I18,H6:H18)</f>
        <v>4858976.7796050403</v>
      </c>
      <c r="J23" s="25" t="s">
        <v>45</v>
      </c>
      <c r="K23" s="26">
        <f>+INTERCEPT(E2:E20,D2:D20)</f>
        <v>1956986.2101883038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 t="shared" ref="H26:H38" si="2">+$H$22*G26+$H$23</f>
        <v>47115.792694102041</v>
      </c>
      <c r="J26" s="23">
        <v>2020</v>
      </c>
      <c r="K26" s="29">
        <f t="shared" ref="K26:K38" si="3">+J26*$K$22+$K$23</f>
        <v>27886.373968791449</v>
      </c>
    </row>
    <row r="27" spans="7:45" x14ac:dyDescent="0.25">
      <c r="G27" s="23">
        <v>2023</v>
      </c>
      <c r="H27" s="27">
        <f t="shared" si="2"/>
        <v>39969.46449571941</v>
      </c>
      <c r="J27" s="23">
        <v>2023</v>
      </c>
      <c r="K27" s="29">
        <f t="shared" si="3"/>
        <v>25021.374212029623</v>
      </c>
    </row>
    <row r="28" spans="7:45" x14ac:dyDescent="0.25">
      <c r="G28" s="23">
        <v>2025</v>
      </c>
      <c r="H28" s="27">
        <f t="shared" si="2"/>
        <v>35205.245696797967</v>
      </c>
      <c r="J28" s="23">
        <v>2025</v>
      </c>
      <c r="K28" s="29">
        <f t="shared" si="3"/>
        <v>23111.374374188716</v>
      </c>
    </row>
    <row r="29" spans="7:45" x14ac:dyDescent="0.25">
      <c r="G29" s="23">
        <v>2027</v>
      </c>
      <c r="H29" s="27">
        <f t="shared" si="2"/>
        <v>30441.026897876523</v>
      </c>
      <c r="J29" s="23">
        <v>2027</v>
      </c>
      <c r="K29" s="29">
        <f t="shared" si="3"/>
        <v>21201.374536347575</v>
      </c>
    </row>
    <row r="30" spans="7:45" x14ac:dyDescent="0.25">
      <c r="G30" s="23">
        <v>2030</v>
      </c>
      <c r="H30" s="27">
        <f t="shared" si="2"/>
        <v>23294.698699493892</v>
      </c>
      <c r="J30" s="23">
        <v>2030</v>
      </c>
      <c r="K30" s="29">
        <f t="shared" si="3"/>
        <v>18336.374779585982</v>
      </c>
    </row>
    <row r="31" spans="7:45" x14ac:dyDescent="0.25">
      <c r="G31" s="23">
        <v>2033</v>
      </c>
      <c r="H31" s="27">
        <f t="shared" si="2"/>
        <v>16148.370501111262</v>
      </c>
      <c r="J31" s="23">
        <v>2033</v>
      </c>
      <c r="K31" s="29">
        <f t="shared" si="3"/>
        <v>15471.375022824155</v>
      </c>
    </row>
    <row r="32" spans="7:45" x14ac:dyDescent="0.25">
      <c r="G32" s="23">
        <v>2035</v>
      </c>
      <c r="H32" s="27">
        <f t="shared" si="2"/>
        <v>11384.151702188887</v>
      </c>
      <c r="J32" s="23">
        <v>2035</v>
      </c>
      <c r="K32" s="29">
        <f t="shared" si="3"/>
        <v>13561.375184983015</v>
      </c>
    </row>
    <row r="33" spans="7:11" x14ac:dyDescent="0.25">
      <c r="G33" s="23">
        <v>2037</v>
      </c>
      <c r="H33" s="27">
        <f t="shared" si="2"/>
        <v>6619.9329032674432</v>
      </c>
      <c r="J33" s="23">
        <v>2037</v>
      </c>
      <c r="K33" s="29">
        <f t="shared" si="3"/>
        <v>11651.375347142108</v>
      </c>
    </row>
    <row r="34" spans="7:11" x14ac:dyDescent="0.25">
      <c r="G34" s="23">
        <v>2040</v>
      </c>
      <c r="H34" s="27">
        <f t="shared" si="2"/>
        <v>-526.39529511518776</v>
      </c>
      <c r="J34" s="23">
        <v>2040</v>
      </c>
      <c r="K34" s="29">
        <f t="shared" si="3"/>
        <v>8786.3755903802812</v>
      </c>
    </row>
    <row r="35" spans="7:11" x14ac:dyDescent="0.25">
      <c r="G35" s="23">
        <v>2043</v>
      </c>
      <c r="H35" s="27">
        <f t="shared" si="2"/>
        <v>-7672.7234934978187</v>
      </c>
      <c r="J35" s="23">
        <v>2043</v>
      </c>
      <c r="K35" s="29">
        <f t="shared" si="3"/>
        <v>5921.3758336186875</v>
      </c>
    </row>
    <row r="36" spans="7:11" x14ac:dyDescent="0.25">
      <c r="G36" s="23">
        <v>2045</v>
      </c>
      <c r="H36" s="27">
        <f t="shared" si="2"/>
        <v>-12436.942292419262</v>
      </c>
      <c r="J36" s="23">
        <v>2045</v>
      </c>
      <c r="K36" s="29">
        <f t="shared" si="3"/>
        <v>4011.3759957775474</v>
      </c>
    </row>
    <row r="37" spans="7:11" x14ac:dyDescent="0.25">
      <c r="G37" s="23">
        <v>2047</v>
      </c>
      <c r="H37" s="27">
        <f t="shared" si="2"/>
        <v>-17201.161091340706</v>
      </c>
      <c r="J37" s="23">
        <v>2047</v>
      </c>
      <c r="K37" s="29">
        <f t="shared" si="3"/>
        <v>2101.3761579364073</v>
      </c>
    </row>
    <row r="38" spans="7:11" x14ac:dyDescent="0.25">
      <c r="G38" s="25">
        <v>2050</v>
      </c>
      <c r="H38" s="28">
        <f t="shared" si="2"/>
        <v>-24347.489289723337</v>
      </c>
      <c r="J38" s="25">
        <v>2050</v>
      </c>
      <c r="K38" s="30">
        <f t="shared" si="3"/>
        <v>-763.62359882518649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AC3C-FCE7-4AFA-938A-66A3919EAE07}">
  <sheetPr>
    <tabColor rgb="FF92D050"/>
  </sheetPr>
  <dimension ref="A1:AS38"/>
  <sheetViews>
    <sheetView showGridLines="0" zoomScaleNormal="100" workbookViewId="0">
      <selection activeCell="K6" sqref="K6:K16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ChichimeneSW_.csv</v>
      </c>
    </row>
    <row r="2" spans="1:12" x14ac:dyDescent="0.25">
      <c r="A2" s="46" t="s">
        <v>60</v>
      </c>
      <c r="B2" s="40">
        <v>2019.9616568463634</v>
      </c>
      <c r="C2" s="38">
        <v>19904.801688505846</v>
      </c>
      <c r="D2" s="37">
        <v>2019.9616568463634</v>
      </c>
      <c r="E2" s="37">
        <v>19904.801688505846</v>
      </c>
    </row>
    <row r="3" spans="1:12" x14ac:dyDescent="0.25">
      <c r="A3" s="47" t="s">
        <v>60</v>
      </c>
      <c r="B3" s="41">
        <v>2021.8309735291532</v>
      </c>
      <c r="C3" s="39">
        <v>21393.017324773544</v>
      </c>
      <c r="D3" s="37">
        <f t="shared" ref="D3:D11" si="0">+IF(B3&lt;2020,"",B3)</f>
        <v>2021.8309735291532</v>
      </c>
      <c r="E3" s="37">
        <f t="shared" ref="E3:E11" si="1">+IF(B3&lt;2020,"",C3)</f>
        <v>21393.017324773544</v>
      </c>
    </row>
    <row r="4" spans="1:12" ht="15.75" x14ac:dyDescent="0.25">
      <c r="A4" s="46" t="s">
        <v>60</v>
      </c>
      <c r="B4" s="40">
        <v>2024.7644006683668</v>
      </c>
      <c r="C4" s="38">
        <v>17374.901064110454</v>
      </c>
      <c r="D4" s="37">
        <f t="shared" si="0"/>
        <v>2024.7644006683668</v>
      </c>
      <c r="E4" s="37">
        <f t="shared" si="1"/>
        <v>17374.901064110454</v>
      </c>
      <c r="L4" s="22"/>
    </row>
    <row r="5" spans="1:12" x14ac:dyDescent="0.25">
      <c r="A5" s="47" t="s">
        <v>60</v>
      </c>
      <c r="B5" s="41">
        <v>2029.8418784627561</v>
      </c>
      <c r="C5" s="39">
        <v>11787.002022689294</v>
      </c>
      <c r="D5" s="37">
        <f t="shared" si="0"/>
        <v>2029.8418784627561</v>
      </c>
      <c r="E5" s="37">
        <f t="shared" si="1"/>
        <v>11787.002022689294</v>
      </c>
      <c r="I5" s="20" t="s">
        <v>42</v>
      </c>
    </row>
    <row r="6" spans="1:12" x14ac:dyDescent="0.25">
      <c r="A6" s="46" t="s">
        <v>60</v>
      </c>
      <c r="B6" s="40">
        <v>2035.0386069826752</v>
      </c>
      <c r="C6" s="38">
        <v>8168.8066133145694</v>
      </c>
      <c r="D6" s="37">
        <f t="shared" si="0"/>
        <v>2035.0386069826752</v>
      </c>
      <c r="E6" s="37">
        <f t="shared" si="1"/>
        <v>8168.8066133145694</v>
      </c>
      <c r="H6" s="19">
        <v>2020</v>
      </c>
      <c r="I6" s="11">
        <f>+C2</f>
        <v>19904.801688505846</v>
      </c>
      <c r="K6" s="42">
        <v>19904.801688505846</v>
      </c>
    </row>
    <row r="7" spans="1:12" x14ac:dyDescent="0.25">
      <c r="A7" s="47" t="s">
        <v>60</v>
      </c>
      <c r="B7" s="41">
        <v>2040.0351772051711</v>
      </c>
      <c r="C7" s="39">
        <v>5706.1823938088055</v>
      </c>
      <c r="D7" s="37">
        <f t="shared" si="0"/>
        <v>2040.0351772051711</v>
      </c>
      <c r="E7" s="37">
        <f t="shared" si="1"/>
        <v>5706.1823938088055</v>
      </c>
      <c r="H7" s="19">
        <v>2023</v>
      </c>
      <c r="I7" s="11">
        <f>+C3</f>
        <v>21393.017324773544</v>
      </c>
      <c r="K7" s="42">
        <v>21393.017324773544</v>
      </c>
    </row>
    <row r="8" spans="1:12" x14ac:dyDescent="0.25">
      <c r="A8" s="46" t="s">
        <v>60</v>
      </c>
      <c r="B8" s="40">
        <v>2043.9257760970891</v>
      </c>
      <c r="C8" s="38">
        <v>4334.2713921378891</v>
      </c>
      <c r="D8" s="37">
        <f t="shared" si="0"/>
        <v>2043.9257760970891</v>
      </c>
      <c r="E8" s="37">
        <f t="shared" si="1"/>
        <v>4334.2713921378891</v>
      </c>
      <c r="H8" s="19">
        <v>2025</v>
      </c>
      <c r="I8" s="11">
        <f>+C4</f>
        <v>17374.901064110454</v>
      </c>
      <c r="K8" s="42">
        <v>17374.901064110454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+C5</f>
        <v>11787.002022689294</v>
      </c>
      <c r="K10" s="42">
        <v>11787.002022689294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+C6</f>
        <v>8168.8066133145694</v>
      </c>
      <c r="K12" s="42">
        <v>8168.8066133145694</v>
      </c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I14">
        <f>+C7</f>
        <v>5706.1823938088055</v>
      </c>
      <c r="K14" s="42">
        <v>5706.1823938088055</v>
      </c>
    </row>
    <row r="15" spans="1:12" x14ac:dyDescent="0.25">
      <c r="H15" s="19">
        <v>2043</v>
      </c>
      <c r="I15">
        <f>+C8</f>
        <v>4334.2713921378891</v>
      </c>
      <c r="K15" s="42">
        <v>4334.2713921378891</v>
      </c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19904.801688505846</v>
      </c>
      <c r="AH21">
        <f>+IF(I7=0,"",I7)</f>
        <v>21393.017324773544</v>
      </c>
      <c r="AI21">
        <f>+IF(I8=0,"",I8)</f>
        <v>17374.901064110454</v>
      </c>
      <c r="AJ21" t="str">
        <f>+IF(I9=0,"",I9)</f>
        <v/>
      </c>
      <c r="AK21">
        <f>+IF(I10=0,"",I10)</f>
        <v>11787.002022689294</v>
      </c>
      <c r="AL21" t="str">
        <f>+IF(I11=0,"",I11)</f>
        <v/>
      </c>
      <c r="AM21">
        <f>+IF(I12=0,"",I12)</f>
        <v>8168.8066133145694</v>
      </c>
      <c r="AN21" t="str">
        <f>+IF(I13=0,"",I13)</f>
        <v/>
      </c>
      <c r="AO21">
        <f>+IF(I14=0,"",I14)</f>
        <v>5706.1823938088055</v>
      </c>
      <c r="AP21">
        <f>+IF(I15=0,"",I15)</f>
        <v>4334.2713921378891</v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-772.21287149137254</v>
      </c>
      <c r="J22" s="23" t="s">
        <v>44</v>
      </c>
      <c r="K22" s="24">
        <f>+SLOPE(E2:E20,D2:D20)</f>
        <v>-738.07731536809285</v>
      </c>
    </row>
    <row r="23" spans="7:45" x14ac:dyDescent="0.25">
      <c r="G23" s="25" t="s">
        <v>45</v>
      </c>
      <c r="H23" s="26">
        <f>+INTERCEPT(I6:I18,H6:H18)</f>
        <v>1580921.0233743847</v>
      </c>
      <c r="J23" s="25" t="s">
        <v>45</v>
      </c>
      <c r="K23" s="26">
        <f>+INTERCEPT(E2:E20,D2:D20)</f>
        <v>1511533.1602815427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 t="shared" ref="H26:H38" si="2">+$H$22*G26+$H$23</f>
        <v>21051.022961812094</v>
      </c>
      <c r="J26" s="23">
        <v>2020</v>
      </c>
      <c r="K26" s="29">
        <f t="shared" ref="K26:K38" si="3">+J26*$K$22+$K$23</f>
        <v>20616.983237995068</v>
      </c>
    </row>
    <row r="27" spans="7:45" x14ac:dyDescent="0.25">
      <c r="G27" s="23">
        <v>2023</v>
      </c>
      <c r="H27" s="27">
        <f t="shared" si="2"/>
        <v>18734.384347337997</v>
      </c>
      <c r="J27" s="23">
        <v>2023</v>
      </c>
      <c r="K27" s="29">
        <f t="shared" si="3"/>
        <v>18402.751291890861</v>
      </c>
    </row>
    <row r="28" spans="7:45" x14ac:dyDescent="0.25">
      <c r="G28" s="23">
        <v>2025</v>
      </c>
      <c r="H28" s="27">
        <f t="shared" si="2"/>
        <v>17189.958604355343</v>
      </c>
      <c r="J28" s="23">
        <v>2025</v>
      </c>
      <c r="K28" s="29">
        <f t="shared" si="3"/>
        <v>16926.596661154646</v>
      </c>
    </row>
    <row r="29" spans="7:45" x14ac:dyDescent="0.25">
      <c r="G29" s="23">
        <v>2027</v>
      </c>
      <c r="H29" s="27">
        <f t="shared" si="2"/>
        <v>15645.532861372689</v>
      </c>
      <c r="J29" s="23">
        <v>2027</v>
      </c>
      <c r="K29" s="29">
        <f t="shared" si="3"/>
        <v>15450.442030418431</v>
      </c>
    </row>
    <row r="30" spans="7:45" x14ac:dyDescent="0.25">
      <c r="G30" s="23">
        <v>2030</v>
      </c>
      <c r="H30" s="27">
        <f t="shared" si="2"/>
        <v>13328.894246898592</v>
      </c>
      <c r="J30" s="23">
        <v>2030</v>
      </c>
      <c r="K30" s="29">
        <f t="shared" si="3"/>
        <v>13236.210084314225</v>
      </c>
    </row>
    <row r="31" spans="7:45" x14ac:dyDescent="0.25">
      <c r="G31" s="23">
        <v>2033</v>
      </c>
      <c r="H31" s="27">
        <f t="shared" si="2"/>
        <v>11012.255632424261</v>
      </c>
      <c r="J31" s="23">
        <v>2033</v>
      </c>
      <c r="K31" s="29">
        <f t="shared" si="3"/>
        <v>11021.978138210019</v>
      </c>
    </row>
    <row r="32" spans="7:45" x14ac:dyDescent="0.25">
      <c r="G32" s="23">
        <v>2035</v>
      </c>
      <c r="H32" s="27">
        <f t="shared" si="2"/>
        <v>9467.8298894416075</v>
      </c>
      <c r="J32" s="23">
        <v>2035</v>
      </c>
      <c r="K32" s="29">
        <f t="shared" si="3"/>
        <v>9545.8235074738041</v>
      </c>
    </row>
    <row r="33" spans="7:11" x14ac:dyDescent="0.25">
      <c r="G33" s="23">
        <v>2037</v>
      </c>
      <c r="H33" s="27">
        <f t="shared" si="2"/>
        <v>7923.4041464589536</v>
      </c>
      <c r="J33" s="23">
        <v>2037</v>
      </c>
      <c r="K33" s="29">
        <f t="shared" si="3"/>
        <v>8069.668876737589</v>
      </c>
    </row>
    <row r="34" spans="7:11" x14ac:dyDescent="0.25">
      <c r="G34" s="23">
        <v>2040</v>
      </c>
      <c r="H34" s="27">
        <f t="shared" si="2"/>
        <v>5606.7655319848564</v>
      </c>
      <c r="J34" s="23">
        <v>2040</v>
      </c>
      <c r="K34" s="29">
        <f t="shared" si="3"/>
        <v>5855.43693063315</v>
      </c>
    </row>
    <row r="35" spans="7:11" x14ac:dyDescent="0.25">
      <c r="G35" s="23">
        <v>2043</v>
      </c>
      <c r="H35" s="27">
        <f t="shared" si="2"/>
        <v>3290.1269175105263</v>
      </c>
      <c r="J35" s="23">
        <v>2043</v>
      </c>
      <c r="K35" s="29">
        <f t="shared" si="3"/>
        <v>3641.2049845289439</v>
      </c>
    </row>
    <row r="36" spans="7:11" x14ac:dyDescent="0.25">
      <c r="G36" s="23">
        <v>2045</v>
      </c>
      <c r="H36" s="27">
        <f t="shared" si="2"/>
        <v>1745.7011745278724</v>
      </c>
      <c r="J36" s="23">
        <v>2045</v>
      </c>
      <c r="K36" s="29">
        <f t="shared" si="3"/>
        <v>2165.0503537927289</v>
      </c>
    </row>
    <row r="37" spans="7:11" x14ac:dyDescent="0.25">
      <c r="G37" s="23">
        <v>2047</v>
      </c>
      <c r="H37" s="27">
        <f t="shared" si="2"/>
        <v>201.27543154521845</v>
      </c>
      <c r="J37" s="23">
        <v>2047</v>
      </c>
      <c r="K37" s="29">
        <f t="shared" si="3"/>
        <v>688.89572305651382</v>
      </c>
    </row>
    <row r="38" spans="7:11" x14ac:dyDescent="0.25">
      <c r="G38" s="25">
        <v>2050</v>
      </c>
      <c r="H38" s="28">
        <f t="shared" si="2"/>
        <v>-2115.3631829288788</v>
      </c>
      <c r="J38" s="25">
        <v>2050</v>
      </c>
      <c r="K38" s="30">
        <f t="shared" si="3"/>
        <v>-1525.3362230476923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CCFA-73CD-4438-A8DF-29D13A50B4E1}">
  <sheetPr>
    <tabColor rgb="FF92D050"/>
  </sheetPr>
  <dimension ref="A1:AS38"/>
  <sheetViews>
    <sheetView showGridLines="0" zoomScaleNormal="100" workbookViewId="0">
      <selection activeCell="H2" sqref="H2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">
        <v>7</v>
      </c>
    </row>
    <row r="2" spans="1:12" x14ac:dyDescent="0.25">
      <c r="A2" s="46" t="s">
        <v>59</v>
      </c>
      <c r="B2" s="40">
        <v>2018.9751552795033</v>
      </c>
      <c r="C2" s="38">
        <v>70243.902439024416</v>
      </c>
      <c r="D2" s="37" t="str">
        <f>+IF(B2&lt;2020,"",B2)</f>
        <v/>
      </c>
      <c r="E2" s="37" t="str">
        <f>+IF(B2&lt;2020,"",C2)</f>
        <v/>
      </c>
    </row>
    <row r="3" spans="1:12" x14ac:dyDescent="0.25">
      <c r="A3" s="47" t="s">
        <v>59</v>
      </c>
      <c r="B3" s="41">
        <v>2020.0310559006211</v>
      </c>
      <c r="C3" s="39">
        <v>66124.661246612479</v>
      </c>
      <c r="D3" s="37">
        <f t="shared" ref="D3:D11" si="0">+IF(B3&lt;2020,"",B3)</f>
        <v>2020.0310559006211</v>
      </c>
      <c r="E3" s="37">
        <f t="shared" ref="E3:E11" si="1">+IF(B3&lt;2020,"",C3)</f>
        <v>66124.661246612479</v>
      </c>
    </row>
    <row r="4" spans="1:12" ht="15.75" x14ac:dyDescent="0.25">
      <c r="A4" s="46" t="s">
        <v>59</v>
      </c>
      <c r="B4" s="40">
        <v>2020.9627329192547</v>
      </c>
      <c r="C4" s="38">
        <v>55501.35501355015</v>
      </c>
      <c r="D4" s="37">
        <f t="shared" si="0"/>
        <v>2020.9627329192547</v>
      </c>
      <c r="E4" s="37">
        <f t="shared" si="1"/>
        <v>55501.35501355015</v>
      </c>
      <c r="L4" s="22"/>
    </row>
    <row r="5" spans="1:12" x14ac:dyDescent="0.25">
      <c r="A5" s="47" t="s">
        <v>59</v>
      </c>
      <c r="B5" s="41">
        <v>2024.9378881987579</v>
      </c>
      <c r="C5" s="39">
        <v>37723.577235772369</v>
      </c>
      <c r="D5" s="37">
        <f t="shared" si="0"/>
        <v>2024.9378881987579</v>
      </c>
      <c r="E5" s="37">
        <f t="shared" si="1"/>
        <v>37723.577235772369</v>
      </c>
      <c r="I5" s="20" t="s">
        <v>42</v>
      </c>
    </row>
    <row r="6" spans="1:12" x14ac:dyDescent="0.25">
      <c r="A6" s="46" t="s">
        <v>59</v>
      </c>
      <c r="B6" s="40">
        <v>2029.9068322981368</v>
      </c>
      <c r="C6" s="38">
        <v>22764.227642276433</v>
      </c>
      <c r="D6" s="37">
        <f t="shared" si="0"/>
        <v>2029.9068322981368</v>
      </c>
      <c r="E6" s="37">
        <f t="shared" si="1"/>
        <v>22764.227642276433</v>
      </c>
      <c r="H6" s="19">
        <v>2020</v>
      </c>
      <c r="I6" s="11">
        <f>+C3</f>
        <v>66124.661246612479</v>
      </c>
      <c r="K6" s="42">
        <v>66124.661246612479</v>
      </c>
    </row>
    <row r="7" spans="1:12" x14ac:dyDescent="0.25">
      <c r="A7" s="47" t="s">
        <v>59</v>
      </c>
      <c r="B7" s="41">
        <v>2034.8757763975157</v>
      </c>
      <c r="C7" s="39">
        <v>14092.140921409227</v>
      </c>
      <c r="D7" s="37">
        <f t="shared" si="0"/>
        <v>2034.8757763975157</v>
      </c>
      <c r="E7" s="37">
        <f t="shared" si="1"/>
        <v>14092.140921409227</v>
      </c>
      <c r="H7" s="19">
        <v>2023</v>
      </c>
      <c r="I7" s="11"/>
      <c r="K7" s="42"/>
    </row>
    <row r="8" spans="1:12" x14ac:dyDescent="0.25">
      <c r="A8" s="46" t="s">
        <v>59</v>
      </c>
      <c r="B8" s="40">
        <v>2035.9316770186335</v>
      </c>
      <c r="C8" s="38">
        <v>12574.525745257459</v>
      </c>
      <c r="D8" s="37">
        <f t="shared" si="0"/>
        <v>2035.9316770186335</v>
      </c>
      <c r="E8" s="37">
        <f t="shared" si="1"/>
        <v>12574.525745257459</v>
      </c>
      <c r="H8" s="19">
        <v>2025</v>
      </c>
      <c r="I8" s="11">
        <f>+C5</f>
        <v>37723.577235772369</v>
      </c>
      <c r="K8" s="42">
        <v>37723.577235772369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+C6</f>
        <v>22764.227642276433</v>
      </c>
      <c r="K10" s="42">
        <v>22764.227642276433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>
        <f>+C7</f>
        <v>14092.140921409227</v>
      </c>
      <c r="K12" s="42">
        <v>14092.140921409227</v>
      </c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66124.661246612479</v>
      </c>
      <c r="AH21" t="str">
        <f>+IF(I7=0,"",I7)</f>
        <v/>
      </c>
      <c r="AI21">
        <f>+IF(I8=0,"",I8)</f>
        <v>37723.577235772369</v>
      </c>
      <c r="AJ21" t="str">
        <f>+IF(I9=0,"",I9)</f>
        <v/>
      </c>
      <c r="AK21">
        <f>+IF(I10=0,"",I10)</f>
        <v>22764.227642276433</v>
      </c>
      <c r="AL21" t="str">
        <f>+IF(I11=0,"",I11)</f>
        <v/>
      </c>
      <c r="AM21">
        <f>+IF(I12=0,"",I12)</f>
        <v>14092.140921409227</v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-3421.1382113821137</v>
      </c>
      <c r="J22" s="23" t="s">
        <v>44</v>
      </c>
      <c r="K22" s="24">
        <f>+SLOPE(E2:E20,D2:D20)</f>
        <v>-3161.5548990985394</v>
      </c>
    </row>
    <row r="23" spans="7:45" x14ac:dyDescent="0.25">
      <c r="G23" s="25" t="s">
        <v>45</v>
      </c>
      <c r="H23" s="26">
        <f>+INTERCEPT(I6:I18,H6:H18)</f>
        <v>6971533.8753387537</v>
      </c>
      <c r="J23" s="25" t="s">
        <v>45</v>
      </c>
      <c r="K23" s="26">
        <f>+INTERCEPT(E2:E20,D2:D20)</f>
        <v>6445716.6061467677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 t="shared" ref="H26:H38" si="2">+$H$22*G26+$H$23</f>
        <v>60834.688346884213</v>
      </c>
      <c r="J26" s="23">
        <v>2020</v>
      </c>
      <c r="K26" s="29">
        <f t="shared" ref="K26:K38" si="3">+J26*$K$22+$K$23</f>
        <v>59375.70996771846</v>
      </c>
    </row>
    <row r="27" spans="7:45" x14ac:dyDescent="0.25">
      <c r="G27" s="23">
        <v>2023</v>
      </c>
      <c r="H27" s="27">
        <f t="shared" si="2"/>
        <v>50571.273712737486</v>
      </c>
      <c r="J27" s="23">
        <v>2023</v>
      </c>
      <c r="K27" s="29">
        <f t="shared" si="3"/>
        <v>49891.045270422474</v>
      </c>
    </row>
    <row r="28" spans="7:45" x14ac:dyDescent="0.25">
      <c r="G28" s="23">
        <v>2025</v>
      </c>
      <c r="H28" s="27">
        <f t="shared" si="2"/>
        <v>43728.997289973311</v>
      </c>
      <c r="J28" s="23">
        <v>2025</v>
      </c>
      <c r="K28" s="29">
        <f t="shared" si="3"/>
        <v>43567.93547222577</v>
      </c>
    </row>
    <row r="29" spans="7:45" x14ac:dyDescent="0.25">
      <c r="G29" s="23">
        <v>2027</v>
      </c>
      <c r="H29" s="27">
        <f t="shared" si="2"/>
        <v>36886.720867209136</v>
      </c>
      <c r="J29" s="23">
        <v>2027</v>
      </c>
      <c r="K29" s="29">
        <f t="shared" si="3"/>
        <v>37244.825674028136</v>
      </c>
    </row>
    <row r="30" spans="7:45" x14ac:dyDescent="0.25">
      <c r="G30" s="23">
        <v>2030</v>
      </c>
      <c r="H30" s="27">
        <f t="shared" si="2"/>
        <v>26623.30623306334</v>
      </c>
      <c r="J30" s="23">
        <v>2030</v>
      </c>
      <c r="K30" s="29">
        <f t="shared" si="3"/>
        <v>27760.160976733081</v>
      </c>
    </row>
    <row r="31" spans="7:45" x14ac:dyDescent="0.25">
      <c r="G31" s="23">
        <v>2033</v>
      </c>
      <c r="H31" s="27">
        <f t="shared" si="2"/>
        <v>16359.891598916613</v>
      </c>
      <c r="J31" s="23">
        <v>2033</v>
      </c>
      <c r="K31" s="29">
        <f t="shared" si="3"/>
        <v>18275.496279437095</v>
      </c>
    </row>
    <row r="32" spans="7:45" x14ac:dyDescent="0.25">
      <c r="G32" s="23">
        <v>2035</v>
      </c>
      <c r="H32" s="27">
        <f t="shared" si="2"/>
        <v>9517.6151761524379</v>
      </c>
      <c r="J32" s="23">
        <v>2035</v>
      </c>
      <c r="K32" s="29">
        <f t="shared" si="3"/>
        <v>11952.386481240392</v>
      </c>
    </row>
    <row r="33" spans="7:11" x14ac:dyDescent="0.25">
      <c r="G33" s="23">
        <v>2037</v>
      </c>
      <c r="H33" s="27">
        <f t="shared" si="2"/>
        <v>2675.3387533882633</v>
      </c>
      <c r="J33" s="23">
        <v>2037</v>
      </c>
      <c r="K33" s="29">
        <f t="shared" si="3"/>
        <v>5629.2766830427572</v>
      </c>
    </row>
    <row r="34" spans="7:11" x14ac:dyDescent="0.25">
      <c r="G34" s="23">
        <v>2040</v>
      </c>
      <c r="H34" s="27">
        <f t="shared" si="2"/>
        <v>-7588.0758807584643</v>
      </c>
      <c r="J34" s="23">
        <v>2040</v>
      </c>
      <c r="K34" s="29">
        <f t="shared" si="3"/>
        <v>-3855.3880142522976</v>
      </c>
    </row>
    <row r="35" spans="7:11" x14ac:dyDescent="0.25">
      <c r="G35" s="23">
        <v>2043</v>
      </c>
      <c r="H35" s="27">
        <f t="shared" si="2"/>
        <v>-17851.490514904261</v>
      </c>
      <c r="J35" s="23">
        <v>2043</v>
      </c>
      <c r="K35" s="29">
        <f t="shared" si="3"/>
        <v>-13340.052711548284</v>
      </c>
    </row>
    <row r="36" spans="7:11" x14ac:dyDescent="0.25">
      <c r="G36" s="23">
        <v>2045</v>
      </c>
      <c r="H36" s="27">
        <f t="shared" si="2"/>
        <v>-24693.766937668435</v>
      </c>
      <c r="J36" s="23">
        <v>2045</v>
      </c>
      <c r="K36" s="29">
        <f t="shared" si="3"/>
        <v>-19663.162509744987</v>
      </c>
    </row>
    <row r="37" spans="7:11" x14ac:dyDescent="0.25">
      <c r="G37" s="23">
        <v>2047</v>
      </c>
      <c r="H37" s="27">
        <f t="shared" si="2"/>
        <v>-31536.04336043261</v>
      </c>
      <c r="J37" s="23">
        <v>2047</v>
      </c>
      <c r="K37" s="29">
        <f t="shared" si="3"/>
        <v>-25986.272307942621</v>
      </c>
    </row>
    <row r="38" spans="7:11" x14ac:dyDescent="0.25">
      <c r="G38" s="25">
        <v>2050</v>
      </c>
      <c r="H38" s="28">
        <f t="shared" si="2"/>
        <v>-41799.457994579338</v>
      </c>
      <c r="J38" s="25">
        <v>2050</v>
      </c>
      <c r="K38" s="30">
        <f t="shared" si="3"/>
        <v>-35470.937005237676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1F7-5015-4A3F-B8EC-E65EEE31B9C2}">
  <sheetPr>
    <tabColor rgb="FF92D050"/>
  </sheetPr>
  <dimension ref="A1:AS38"/>
  <sheetViews>
    <sheetView showGridLines="0" zoomScaleNormal="100" workbookViewId="0">
      <selection activeCell="F39" sqref="F39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">
        <v>9</v>
      </c>
    </row>
    <row r="2" spans="1:12" x14ac:dyDescent="0.25">
      <c r="A2" s="46" t="s">
        <v>58</v>
      </c>
      <c r="B2" s="40">
        <v>2020.0135136034721</v>
      </c>
      <c r="C2" s="38">
        <v>46080.722145667336</v>
      </c>
      <c r="D2" s="37">
        <f>+IF(B2&lt;2020,"",B2)</f>
        <v>2020.0135136034721</v>
      </c>
      <c r="E2" s="37">
        <f>+IF(B2&lt;2020,"",C2)</f>
        <v>46080.722145667336</v>
      </c>
    </row>
    <row r="3" spans="1:12" x14ac:dyDescent="0.25">
      <c r="A3" s="47" t="s">
        <v>58</v>
      </c>
      <c r="B3" s="41">
        <v>2021.0699046059419</v>
      </c>
      <c r="C3" s="39">
        <v>39727.331429446349</v>
      </c>
      <c r="D3" s="37">
        <f t="shared" ref="D3" si="0">+IF(B3&lt;2020,"",B3)</f>
        <v>2021.0699046059419</v>
      </c>
      <c r="E3" s="37">
        <f t="shared" ref="E3" si="1">+IF(B3&lt;2020,"",C3)</f>
        <v>39727.331429446349</v>
      </c>
    </row>
    <row r="4" spans="1:12" ht="15.75" x14ac:dyDescent="0.25">
      <c r="A4" s="46" t="s">
        <v>58</v>
      </c>
      <c r="B4" s="40">
        <v>2030.0587808466305</v>
      </c>
      <c r="C4" s="38">
        <v>32953.221629753898</v>
      </c>
      <c r="D4" s="37">
        <f t="shared" ref="D4:D11" si="2">+IF(B4&lt;2020,"",B4)</f>
        <v>2030.0587808466305</v>
      </c>
      <c r="E4" s="37">
        <f t="shared" ref="E4:E11" si="3">+IF(B4&lt;2020,"",C4)</f>
        <v>32953.221629753898</v>
      </c>
      <c r="L4" s="22"/>
    </row>
    <row r="5" spans="1:12" x14ac:dyDescent="0.25">
      <c r="A5" s="47" t="s">
        <v>58</v>
      </c>
      <c r="B5" s="41">
        <v>2039.9092658052575</v>
      </c>
      <c r="C5" s="39">
        <v>26312.58362790327</v>
      </c>
      <c r="D5" s="37">
        <f t="shared" si="2"/>
        <v>2039.9092658052575</v>
      </c>
      <c r="E5" s="37">
        <f t="shared" si="3"/>
        <v>26312.58362790327</v>
      </c>
      <c r="I5" s="20" t="s">
        <v>42</v>
      </c>
    </row>
    <row r="6" spans="1:12" x14ac:dyDescent="0.25">
      <c r="A6" s="46" t="s">
        <v>58</v>
      </c>
      <c r="B6" s="40">
        <v>2050.0994547959976</v>
      </c>
      <c r="C6" s="38">
        <v>21157.776313249327</v>
      </c>
      <c r="D6" s="37">
        <f t="shared" si="2"/>
        <v>2050.0994547959976</v>
      </c>
      <c r="E6" s="37">
        <f t="shared" si="3"/>
        <v>21157.776313249327</v>
      </c>
      <c r="H6" s="19">
        <v>2020</v>
      </c>
      <c r="I6" s="11">
        <f>+C2</f>
        <v>46080.722145667336</v>
      </c>
      <c r="K6" s="42">
        <v>46080.722145667336</v>
      </c>
    </row>
    <row r="7" spans="1:12" x14ac:dyDescent="0.25">
      <c r="A7" s="47" t="s">
        <v>58</v>
      </c>
      <c r="B7" s="41">
        <v>2060.2854499097984</v>
      </c>
      <c r="C7" s="39">
        <v>17219.193311099138</v>
      </c>
      <c r="D7" s="37">
        <f t="shared" si="2"/>
        <v>2060.2854499097984</v>
      </c>
      <c r="E7" s="37">
        <f t="shared" si="3"/>
        <v>17219.193311099138</v>
      </c>
      <c r="H7" s="19">
        <v>2023</v>
      </c>
      <c r="I7" s="11">
        <f>+C3</f>
        <v>39727.331429446349</v>
      </c>
      <c r="K7" s="42">
        <v>39727.331429446349</v>
      </c>
    </row>
    <row r="8" spans="1:12" x14ac:dyDescent="0.25">
      <c r="A8" s="46" t="s">
        <v>58</v>
      </c>
      <c r="B8" s="40">
        <v>2070.1252171829128</v>
      </c>
      <c r="C8" s="38">
        <v>13686.684107869187</v>
      </c>
      <c r="D8" s="37">
        <f t="shared" si="2"/>
        <v>2070.1252171829128</v>
      </c>
      <c r="E8" s="37">
        <f t="shared" si="3"/>
        <v>13686.684107869187</v>
      </c>
      <c r="H8" s="19">
        <v>2025</v>
      </c>
      <c r="I8" s="11"/>
      <c r="K8" s="42"/>
    </row>
    <row r="9" spans="1:12" x14ac:dyDescent="0.25">
      <c r="A9" s="47" t="s">
        <v>58</v>
      </c>
      <c r="B9" s="41">
        <v>2079.7888416245614</v>
      </c>
      <c r="C9" s="39">
        <v>11235.596029796499</v>
      </c>
      <c r="D9" s="37">
        <f t="shared" si="2"/>
        <v>2079.7888416245614</v>
      </c>
      <c r="E9" s="37">
        <f t="shared" si="3"/>
        <v>11235.596029796499</v>
      </c>
      <c r="H9" s="19">
        <v>2027</v>
      </c>
      <c r="I9" s="11"/>
      <c r="K9" s="42"/>
    </row>
    <row r="10" spans="1:12" x14ac:dyDescent="0.25">
      <c r="A10" s="46" t="s">
        <v>58</v>
      </c>
      <c r="B10" s="40">
        <v>2089.4510681072302</v>
      </c>
      <c r="C10" s="38">
        <v>9189.9160558917356</v>
      </c>
      <c r="D10" s="37">
        <f t="shared" si="2"/>
        <v>2089.4510681072302</v>
      </c>
      <c r="E10" s="37">
        <f t="shared" si="3"/>
        <v>9189.9160558917356</v>
      </c>
      <c r="H10" s="19">
        <v>2030</v>
      </c>
      <c r="I10" s="11">
        <f>+C4</f>
        <v>32953.221629753898</v>
      </c>
      <c r="K10" s="42">
        <v>32953.221629753898</v>
      </c>
    </row>
    <row r="11" spans="1:12" x14ac:dyDescent="0.25">
      <c r="A11" s="47" t="s">
        <v>58</v>
      </c>
      <c r="B11" s="41">
        <v>2098.5955837810129</v>
      </c>
      <c r="C11" s="39">
        <v>7280.3706588381028</v>
      </c>
      <c r="D11" s="37">
        <f t="shared" si="2"/>
        <v>2098.5955837810129</v>
      </c>
      <c r="E11" s="37">
        <f t="shared" si="3"/>
        <v>7280.3706588381028</v>
      </c>
      <c r="H11" s="19">
        <v>2033</v>
      </c>
      <c r="I11" s="11"/>
      <c r="K11" s="42"/>
    </row>
    <row r="12" spans="1:12" x14ac:dyDescent="0.25">
      <c r="B12" s="40"/>
      <c r="C12" s="38"/>
      <c r="D12" s="37"/>
      <c r="E12" s="37"/>
      <c r="H12" s="19">
        <v>2035</v>
      </c>
      <c r="I12" s="11"/>
      <c r="K12" s="42"/>
    </row>
    <row r="13" spans="1:12" x14ac:dyDescent="0.25">
      <c r="D13" s="35"/>
      <c r="E13" s="16"/>
      <c r="H13" s="19">
        <v>2037</v>
      </c>
      <c r="I13" s="11"/>
      <c r="K13" s="42"/>
    </row>
    <row r="14" spans="1:12" x14ac:dyDescent="0.25">
      <c r="D14" s="21"/>
      <c r="E14" s="11"/>
      <c r="H14" s="19">
        <v>2040</v>
      </c>
      <c r="I14">
        <f>+C5</f>
        <v>26312.58362790327</v>
      </c>
      <c r="K14" s="42">
        <v>26312.58362790327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+C6</f>
        <v>21157.776313249327</v>
      </c>
      <c r="K18" s="42">
        <v>21157.776313249327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46080.722145667336</v>
      </c>
      <c r="AH21">
        <f>+IF(I7=0,"",I7)</f>
        <v>39727.331429446349</v>
      </c>
      <c r="AI21" t="str">
        <f>+IF(I8=0,"",I8)</f>
        <v/>
      </c>
      <c r="AJ21" t="str">
        <f>+IF(I9=0,"",I9)</f>
        <v/>
      </c>
      <c r="AK21">
        <f>+IF(I10=0,"",I10)</f>
        <v>32953.221629753898</v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>
        <f>+IF(I14=0,"",I14)</f>
        <v>26312.58362790327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>
        <f>+IF(I18=0,"",I18)</f>
        <v>21157.776313249327</v>
      </c>
    </row>
    <row r="22" spans="7:45" x14ac:dyDescent="0.25">
      <c r="G22" s="23" t="s">
        <v>44</v>
      </c>
      <c r="H22" s="24">
        <f>+SLOPE(I6:I18,H6:H18)</f>
        <v>-788.06799463334039</v>
      </c>
      <c r="J22" s="23" t="s">
        <v>44</v>
      </c>
      <c r="K22" s="24">
        <f>+SLOPE(E2:E20,D2:D20)</f>
        <v>-456.11760006250518</v>
      </c>
    </row>
    <row r="23" spans="7:45" x14ac:dyDescent="0.25">
      <c r="G23" s="25" t="s">
        <v>45</v>
      </c>
      <c r="H23" s="26">
        <f>+INTERCEPT(I6:I18,H6:H18)</f>
        <v>1635073.3329209315</v>
      </c>
      <c r="J23" s="25" t="s">
        <v>45</v>
      </c>
      <c r="K23" s="26">
        <f>+INTERCEPT(E2:E20,D2:D20)</f>
        <v>960234.62502910662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 t="shared" ref="H26:H38" si="4">+$H$22*G26+$H$23</f>
        <v>43175.983761583921</v>
      </c>
      <c r="J26" s="23">
        <v>2020</v>
      </c>
      <c r="K26" s="29">
        <f t="shared" ref="K26:K38" si="5">+J26*$K$22+$K$23</f>
        <v>38877.07290284615</v>
      </c>
    </row>
    <row r="27" spans="7:45" x14ac:dyDescent="0.25">
      <c r="G27" s="23">
        <v>2023</v>
      </c>
      <c r="H27" s="27">
        <f t="shared" si="4"/>
        <v>40811.779777684016</v>
      </c>
      <c r="J27" s="23">
        <v>2023</v>
      </c>
      <c r="K27" s="29">
        <f t="shared" si="5"/>
        <v>37508.720102658612</v>
      </c>
    </row>
    <row r="28" spans="7:45" x14ac:dyDescent="0.25">
      <c r="G28" s="23">
        <v>2025</v>
      </c>
      <c r="H28" s="27">
        <f t="shared" si="4"/>
        <v>39235.643788417336</v>
      </c>
      <c r="J28" s="23">
        <v>2025</v>
      </c>
      <c r="K28" s="29">
        <f t="shared" si="5"/>
        <v>36596.484902533586</v>
      </c>
    </row>
    <row r="29" spans="7:45" x14ac:dyDescent="0.25">
      <c r="G29" s="23">
        <v>2027</v>
      </c>
      <c r="H29" s="27">
        <f t="shared" si="4"/>
        <v>37659.507799150655</v>
      </c>
      <c r="J29" s="23">
        <v>2027</v>
      </c>
      <c r="K29" s="29">
        <f t="shared" si="5"/>
        <v>35684.249702408677</v>
      </c>
    </row>
    <row r="30" spans="7:45" x14ac:dyDescent="0.25">
      <c r="G30" s="23">
        <v>2030</v>
      </c>
      <c r="H30" s="27">
        <f t="shared" si="4"/>
        <v>35295.303815250518</v>
      </c>
      <c r="J30" s="23">
        <v>2030</v>
      </c>
      <c r="K30" s="29">
        <f t="shared" si="5"/>
        <v>34315.896902221139</v>
      </c>
    </row>
    <row r="31" spans="7:45" x14ac:dyDescent="0.25">
      <c r="G31" s="23">
        <v>2033</v>
      </c>
      <c r="H31" s="27">
        <f t="shared" si="4"/>
        <v>32931.099831350613</v>
      </c>
      <c r="J31" s="23">
        <v>2033</v>
      </c>
      <c r="K31" s="29">
        <f t="shared" si="5"/>
        <v>32947.5441020336</v>
      </c>
    </row>
    <row r="32" spans="7:45" x14ac:dyDescent="0.25">
      <c r="G32" s="23">
        <v>2035</v>
      </c>
      <c r="H32" s="27">
        <f t="shared" si="4"/>
        <v>31354.963842083933</v>
      </c>
      <c r="J32" s="23">
        <v>2035</v>
      </c>
      <c r="K32" s="29">
        <f t="shared" si="5"/>
        <v>32035.308901908575</v>
      </c>
    </row>
    <row r="33" spans="7:11" x14ac:dyDescent="0.25">
      <c r="G33" s="23">
        <v>2037</v>
      </c>
      <c r="H33" s="27">
        <f t="shared" si="4"/>
        <v>29778.827852817252</v>
      </c>
      <c r="J33" s="23">
        <v>2037</v>
      </c>
      <c r="K33" s="29">
        <f t="shared" si="5"/>
        <v>31123.073701783549</v>
      </c>
    </row>
    <row r="34" spans="7:11" x14ac:dyDescent="0.25">
      <c r="G34" s="23">
        <v>2040</v>
      </c>
      <c r="H34" s="27">
        <f t="shared" si="4"/>
        <v>27414.623868917115</v>
      </c>
      <c r="J34" s="23">
        <v>2040</v>
      </c>
      <c r="K34" s="29">
        <f t="shared" si="5"/>
        <v>29754.720901596011</v>
      </c>
    </row>
    <row r="35" spans="7:11" x14ac:dyDescent="0.25">
      <c r="G35" s="23">
        <v>2043</v>
      </c>
      <c r="H35" s="27">
        <f t="shared" si="4"/>
        <v>25050.419885017211</v>
      </c>
      <c r="J35" s="23">
        <v>2043</v>
      </c>
      <c r="K35" s="29">
        <f t="shared" si="5"/>
        <v>28386.368101408589</v>
      </c>
    </row>
    <row r="36" spans="7:11" x14ac:dyDescent="0.25">
      <c r="G36" s="23">
        <v>2045</v>
      </c>
      <c r="H36" s="27">
        <f t="shared" si="4"/>
        <v>23474.28389575053</v>
      </c>
      <c r="J36" s="23">
        <v>2045</v>
      </c>
      <c r="K36" s="29">
        <f t="shared" si="5"/>
        <v>27474.132901283563</v>
      </c>
    </row>
    <row r="37" spans="7:11" x14ac:dyDescent="0.25">
      <c r="G37" s="23">
        <v>2047</v>
      </c>
      <c r="H37" s="27">
        <f t="shared" si="4"/>
        <v>21898.14790648385</v>
      </c>
      <c r="J37" s="23">
        <v>2047</v>
      </c>
      <c r="K37" s="29">
        <f t="shared" si="5"/>
        <v>26561.897701158538</v>
      </c>
    </row>
    <row r="38" spans="7:11" x14ac:dyDescent="0.25">
      <c r="G38" s="25">
        <v>2050</v>
      </c>
      <c r="H38" s="28">
        <f t="shared" si="4"/>
        <v>19533.943922583712</v>
      </c>
      <c r="J38" s="25">
        <v>2050</v>
      </c>
      <c r="K38" s="30">
        <f t="shared" si="5"/>
        <v>25193.544900970999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V47"/>
  <sheetViews>
    <sheetView showGridLines="0" zoomScale="115" zoomScaleNormal="115" workbookViewId="0">
      <selection activeCell="E27" sqref="B27:E28"/>
    </sheetView>
  </sheetViews>
  <sheetFormatPr baseColWidth="10" defaultColWidth="9.140625" defaultRowHeight="15" x14ac:dyDescent="0.25"/>
  <cols>
    <col min="2" max="2" width="18.5703125" customWidth="1"/>
    <col min="3" max="3" width="20.28515625" customWidth="1"/>
    <col min="4" max="4" width="9.140625" customWidth="1"/>
    <col min="5" max="5" width="12.7109375" customWidth="1"/>
    <col min="6" max="6" width="18.28515625" customWidth="1"/>
    <col min="7" max="7" width="17" customWidth="1"/>
    <col min="8" max="8" width="12.140625" customWidth="1"/>
    <col min="9" max="9" width="12.140625" style="49" customWidth="1"/>
    <col min="10" max="10" width="12.28515625" bestFit="1" customWidth="1"/>
    <col min="11" max="11" width="11.85546875" customWidth="1"/>
    <col min="12" max="12" width="11" customWidth="1"/>
  </cols>
  <sheetData>
    <row r="1" spans="2:22" x14ac:dyDescent="0.25">
      <c r="F1">
        <v>5800</v>
      </c>
      <c r="G1" t="s">
        <v>88</v>
      </c>
    </row>
    <row r="2" spans="2:22" x14ac:dyDescent="0.25">
      <c r="F2" s="52">
        <v>5800000</v>
      </c>
      <c r="G2" t="s">
        <v>87</v>
      </c>
    </row>
    <row r="3" spans="2:22" x14ac:dyDescent="0.25">
      <c r="F3">
        <v>5.7</v>
      </c>
      <c r="G3" t="s">
        <v>86</v>
      </c>
    </row>
    <row r="4" spans="2:22" x14ac:dyDescent="0.25">
      <c r="F4">
        <v>1</v>
      </c>
      <c r="G4" t="s">
        <v>85</v>
      </c>
    </row>
    <row r="5" spans="2:22" ht="15.75" x14ac:dyDescent="0.25">
      <c r="J5" s="33" t="s">
        <v>39</v>
      </c>
      <c r="K5" s="33"/>
      <c r="L5" s="33"/>
      <c r="M5" s="33"/>
      <c r="N5" s="33"/>
      <c r="O5" s="33"/>
      <c r="P5" s="33"/>
      <c r="Q5" s="33"/>
      <c r="R5" s="33"/>
      <c r="S5" s="33"/>
    </row>
    <row r="6" spans="2:22" x14ac:dyDescent="0.25">
      <c r="C6" s="1" t="s">
        <v>0</v>
      </c>
      <c r="D6" s="1" t="s">
        <v>36</v>
      </c>
      <c r="E6" s="1" t="s">
        <v>37</v>
      </c>
      <c r="F6" s="1" t="s">
        <v>38</v>
      </c>
      <c r="G6" s="1" t="s">
        <v>1</v>
      </c>
      <c r="H6" s="1" t="s">
        <v>35</v>
      </c>
      <c r="I6" s="50" t="s">
        <v>84</v>
      </c>
      <c r="J6" s="7">
        <v>2020</v>
      </c>
      <c r="K6" s="8">
        <v>2023</v>
      </c>
      <c r="L6" s="8">
        <v>2025</v>
      </c>
      <c r="M6" s="8">
        <v>2027</v>
      </c>
      <c r="N6" s="8">
        <v>2030</v>
      </c>
      <c r="O6" s="8">
        <v>2033</v>
      </c>
      <c r="P6" s="8">
        <v>2035</v>
      </c>
      <c r="Q6" s="8">
        <v>2037</v>
      </c>
      <c r="R6" s="8">
        <v>2040</v>
      </c>
      <c r="S6" s="8">
        <v>2043</v>
      </c>
      <c r="T6" s="8">
        <v>2045</v>
      </c>
      <c r="U6" s="8">
        <v>2047</v>
      </c>
      <c r="V6" s="9">
        <v>2050</v>
      </c>
    </row>
    <row r="7" spans="2:22" x14ac:dyDescent="0.25">
      <c r="B7" t="s">
        <v>3</v>
      </c>
      <c r="C7" s="1">
        <v>89.87</v>
      </c>
      <c r="D7" s="6">
        <f t="shared" ref="D7:D39" si="0">+G7/C7</f>
        <v>1</v>
      </c>
      <c r="E7" s="6">
        <f t="shared" ref="E7:E39" si="1">100%-D7</f>
        <v>0</v>
      </c>
      <c r="F7" s="6" t="str">
        <f t="shared" ref="F7:F39" si="2">+IF(AND(D7&gt;0,E7&gt;0),"Oil and Gas",IF(D7&gt;0,"Oil","Gas"))</f>
        <v>Oil</v>
      </c>
      <c r="G7" s="3">
        <f>+C7</f>
        <v>89.87</v>
      </c>
      <c r="H7" s="5">
        <v>0</v>
      </c>
      <c r="I7" s="51">
        <f t="shared" ref="I7:I39" si="3">+E7*(G7*1000000*$F$1)/(1000000000)</f>
        <v>0</v>
      </c>
      <c r="J7" s="10">
        <v>9590.163934426233</v>
      </c>
      <c r="K7" s="11">
        <v>19016.393442622953</v>
      </c>
      <c r="L7" s="11">
        <v>16065.573770491805</v>
      </c>
      <c r="M7" s="11"/>
      <c r="N7" s="11">
        <v>11065.573770491806</v>
      </c>
      <c r="O7" s="11"/>
      <c r="P7" s="11">
        <v>7786.8852459016416</v>
      </c>
      <c r="Q7" s="11"/>
      <c r="R7" s="11">
        <v>5409.8360655737706</v>
      </c>
      <c r="S7" s="11"/>
      <c r="T7" s="11">
        <v>3852.4590163934445</v>
      </c>
      <c r="U7" s="11">
        <v>3114.7540983606559</v>
      </c>
      <c r="V7" s="12"/>
    </row>
    <row r="8" spans="2:22" x14ac:dyDescent="0.25">
      <c r="B8" t="s">
        <v>5</v>
      </c>
      <c r="C8" s="1">
        <v>2.5</v>
      </c>
      <c r="D8" s="6">
        <f t="shared" si="0"/>
        <v>0.99529999999999996</v>
      </c>
      <c r="E8" s="6">
        <f t="shared" si="1"/>
        <v>4.7000000000000375E-3</v>
      </c>
      <c r="F8" s="6" t="str">
        <f t="shared" si="2"/>
        <v>Oil and Gas</v>
      </c>
      <c r="G8" s="3">
        <f>+C8*99.53%</f>
        <v>2.4882499999999999</v>
      </c>
      <c r="H8" s="5">
        <v>7.0000000000000007E-2</v>
      </c>
      <c r="I8" s="51">
        <f t="shared" si="3"/>
        <v>6.7829695000000537E-2</v>
      </c>
      <c r="J8" s="11">
        <v>2895.7055214723941</v>
      </c>
      <c r="K8" s="11">
        <v>1104.2944785276086</v>
      </c>
      <c r="L8" s="11">
        <v>638.03680981595244</v>
      </c>
      <c r="M8" s="11"/>
      <c r="N8" s="11">
        <v>245.39877300613625</v>
      </c>
      <c r="O8" s="11"/>
      <c r="P8" s="11"/>
      <c r="Q8" s="11"/>
      <c r="R8" s="11"/>
      <c r="S8" s="11"/>
      <c r="T8" s="11"/>
      <c r="U8" s="11"/>
      <c r="V8" s="12"/>
    </row>
    <row r="9" spans="2:22" x14ac:dyDescent="0.25">
      <c r="B9" t="s">
        <v>4</v>
      </c>
      <c r="C9" s="1">
        <v>1.37</v>
      </c>
      <c r="D9" s="6">
        <f t="shared" si="0"/>
        <v>0.98879999999999979</v>
      </c>
      <c r="E9" s="6">
        <f t="shared" si="1"/>
        <v>1.120000000000021E-2</v>
      </c>
      <c r="F9" s="6" t="str">
        <f t="shared" si="2"/>
        <v>Oil and Gas</v>
      </c>
      <c r="G9" s="4">
        <f>+C9*98.88%</f>
        <v>1.3546559999999999</v>
      </c>
      <c r="H9" s="5">
        <v>1.5344000000000003E-2</v>
      </c>
      <c r="I9" s="51">
        <f t="shared" si="3"/>
        <v>8.7998453760001649E-2</v>
      </c>
      <c r="J9" s="11">
        <v>390.47502763283035</v>
      </c>
      <c r="K9" s="11">
        <v>344.4663650618204</v>
      </c>
      <c r="L9" s="11">
        <v>275.72230933347043</v>
      </c>
      <c r="M9" s="11"/>
      <c r="N9" s="11">
        <v>198.10040356784828</v>
      </c>
      <c r="O9" s="11"/>
      <c r="P9" s="11">
        <v>123.34138755365916</v>
      </c>
      <c r="Q9" s="11"/>
      <c r="R9" s="11">
        <v>59.918258232013045</v>
      </c>
      <c r="S9" s="11"/>
      <c r="T9" s="11"/>
      <c r="U9" s="11"/>
      <c r="V9" s="11"/>
    </row>
    <row r="10" spans="2:22" x14ac:dyDescent="0.25">
      <c r="B10" t="s">
        <v>6</v>
      </c>
      <c r="C10" s="1">
        <v>14.92</v>
      </c>
      <c r="D10" s="6">
        <f t="shared" si="0"/>
        <v>0</v>
      </c>
      <c r="E10" s="6">
        <f t="shared" si="1"/>
        <v>1</v>
      </c>
      <c r="F10" s="6" t="str">
        <f t="shared" si="2"/>
        <v>Gas</v>
      </c>
      <c r="G10" s="3">
        <v>0</v>
      </c>
      <c r="H10" s="5">
        <v>89.54</v>
      </c>
      <c r="I10" s="51">
        <f t="shared" si="3"/>
        <v>0</v>
      </c>
      <c r="J10" s="44">
        <v>2688.1998197310859</v>
      </c>
      <c r="K10" s="44">
        <v>4033.9723277920784</v>
      </c>
      <c r="L10" s="44">
        <v>2897.3861007089963</v>
      </c>
      <c r="M10" s="44">
        <v>2545.9174665712671</v>
      </c>
      <c r="N10" s="44">
        <v>2313.091797764293</v>
      </c>
      <c r="O10" s="44">
        <v>1610.2660360352002</v>
      </c>
      <c r="P10" s="44">
        <v>1259.1319215365602</v>
      </c>
      <c r="Q10" s="44">
        <v>1026.306252729586</v>
      </c>
      <c r="R10" s="44"/>
      <c r="S10" s="44"/>
      <c r="T10" s="44"/>
      <c r="U10" s="44"/>
      <c r="V10" s="44"/>
    </row>
    <row r="11" spans="2:22" x14ac:dyDescent="0.25">
      <c r="B11" t="s">
        <v>12</v>
      </c>
      <c r="C11" s="1">
        <v>21.91</v>
      </c>
      <c r="D11" s="6">
        <f t="shared" si="0"/>
        <v>1</v>
      </c>
      <c r="E11" s="6">
        <f t="shared" si="1"/>
        <v>0</v>
      </c>
      <c r="F11" s="6" t="str">
        <f t="shared" si="2"/>
        <v>Oil</v>
      </c>
      <c r="G11" s="3">
        <f>+C11</f>
        <v>21.91</v>
      </c>
      <c r="H11" s="5">
        <v>0</v>
      </c>
      <c r="I11" s="51">
        <f t="shared" si="3"/>
        <v>0</v>
      </c>
      <c r="J11" s="43">
        <v>10465.971477086872</v>
      </c>
      <c r="K11" s="43"/>
      <c r="L11" s="43">
        <v>6174.2002020980708</v>
      </c>
      <c r="M11" s="43"/>
      <c r="N11" s="43">
        <v>2813.1217901305317</v>
      </c>
      <c r="O11" s="43"/>
      <c r="P11" s="43">
        <v>1643.4531684602007</v>
      </c>
      <c r="Q11" s="43"/>
      <c r="R11" s="44"/>
      <c r="S11" s="44"/>
      <c r="T11" s="44"/>
      <c r="U11" s="44"/>
      <c r="V11" s="45"/>
    </row>
    <row r="12" spans="2:22" x14ac:dyDescent="0.25">
      <c r="B12" t="s">
        <v>13</v>
      </c>
      <c r="C12" s="1">
        <v>8.85</v>
      </c>
      <c r="D12" s="6">
        <f t="shared" si="0"/>
        <v>1</v>
      </c>
      <c r="E12" s="6">
        <f t="shared" si="1"/>
        <v>0</v>
      </c>
      <c r="F12" s="6" t="str">
        <f t="shared" si="2"/>
        <v>Oil</v>
      </c>
      <c r="G12" s="3">
        <f>+C12</f>
        <v>8.85</v>
      </c>
      <c r="H12" s="5">
        <v>0</v>
      </c>
      <c r="I12" s="51">
        <f t="shared" si="3"/>
        <v>0</v>
      </c>
      <c r="J12" s="43">
        <v>1648.5786991601608</v>
      </c>
      <c r="K12" s="43">
        <v>2065.3937346384009</v>
      </c>
      <c r="L12" s="43">
        <v>1591.6354730287221</v>
      </c>
      <c r="M12" s="43"/>
      <c r="N12" s="43">
        <v>1118.8933568407438</v>
      </c>
      <c r="O12" s="43"/>
      <c r="P12" s="43">
        <v>750.03256876351679</v>
      </c>
      <c r="Q12" s="43"/>
      <c r="R12" s="43">
        <v>440.61628785575977</v>
      </c>
      <c r="S12" s="43"/>
      <c r="T12" s="43">
        <v>279.75265109735119</v>
      </c>
      <c r="U12" s="43">
        <v>163.4430828288796</v>
      </c>
      <c r="V12" s="43"/>
    </row>
    <row r="13" spans="2:22" x14ac:dyDescent="0.25">
      <c r="B13" t="s">
        <v>7</v>
      </c>
      <c r="C13" s="1">
        <v>153.29</v>
      </c>
      <c r="D13" s="6">
        <f t="shared" si="0"/>
        <v>1</v>
      </c>
      <c r="E13" s="6">
        <f t="shared" si="1"/>
        <v>0</v>
      </c>
      <c r="F13" s="6" t="str">
        <f t="shared" si="2"/>
        <v>Oil</v>
      </c>
      <c r="G13" s="3">
        <v>153.29</v>
      </c>
      <c r="H13" s="5">
        <v>0</v>
      </c>
      <c r="I13" s="51">
        <f t="shared" si="3"/>
        <v>0</v>
      </c>
      <c r="J13" s="43">
        <v>66124.661246612479</v>
      </c>
      <c r="K13" s="43"/>
      <c r="L13" s="43">
        <v>37723.577235772369</v>
      </c>
      <c r="M13" s="43"/>
      <c r="N13" s="43">
        <v>22764.227642276433</v>
      </c>
      <c r="O13" s="43"/>
      <c r="P13" s="43">
        <v>14092.140921409227</v>
      </c>
      <c r="Q13" s="43"/>
      <c r="R13" s="44"/>
      <c r="S13" s="44"/>
      <c r="T13" s="44"/>
      <c r="U13" s="44"/>
      <c r="V13" s="45"/>
    </row>
    <row r="14" spans="2:22" x14ac:dyDescent="0.25">
      <c r="B14" t="s">
        <v>8</v>
      </c>
      <c r="C14" s="1">
        <v>0.88</v>
      </c>
      <c r="D14" s="6">
        <f t="shared" si="0"/>
        <v>1</v>
      </c>
      <c r="E14" s="6">
        <f t="shared" si="1"/>
        <v>0</v>
      </c>
      <c r="F14" s="6" t="str">
        <f t="shared" si="2"/>
        <v>Oil</v>
      </c>
      <c r="G14" s="3">
        <v>0.88</v>
      </c>
      <c r="H14" s="5">
        <v>0</v>
      </c>
      <c r="I14" s="51">
        <f t="shared" si="3"/>
        <v>0</v>
      </c>
      <c r="J14" s="43">
        <v>139.28969359331495</v>
      </c>
      <c r="K14" s="43">
        <v>224.70055710306417</v>
      </c>
      <c r="L14" s="43">
        <v>158.94150417827314</v>
      </c>
      <c r="M14" s="43"/>
      <c r="N14" s="43">
        <v>115.27855153203359</v>
      </c>
      <c r="O14" s="43"/>
      <c r="P14" s="43">
        <v>78.133704735376114</v>
      </c>
      <c r="Q14" s="43">
        <v>68.920612813370553</v>
      </c>
      <c r="R14" s="43">
        <v>62.841225626741107</v>
      </c>
      <c r="S14" s="44"/>
      <c r="T14" s="44"/>
      <c r="U14" s="44"/>
      <c r="V14" s="45"/>
    </row>
    <row r="15" spans="2:22" x14ac:dyDescent="0.25">
      <c r="B15" t="s">
        <v>9</v>
      </c>
      <c r="C15" s="1">
        <v>543.79</v>
      </c>
      <c r="D15" s="6">
        <f t="shared" si="0"/>
        <v>1</v>
      </c>
      <c r="E15" s="6">
        <f t="shared" si="1"/>
        <v>0</v>
      </c>
      <c r="F15" s="6" t="str">
        <f t="shared" si="2"/>
        <v>Oil</v>
      </c>
      <c r="G15" s="3">
        <f>+C15</f>
        <v>543.79</v>
      </c>
      <c r="H15" s="5">
        <v>0</v>
      </c>
      <c r="I15" s="51">
        <f t="shared" si="3"/>
        <v>0</v>
      </c>
      <c r="J15" s="43">
        <v>46080.722145667336</v>
      </c>
      <c r="K15" s="43">
        <v>39727.331429446349</v>
      </c>
      <c r="L15" s="43"/>
      <c r="M15" s="43"/>
      <c r="N15" s="43">
        <v>32953.221629753898</v>
      </c>
      <c r="O15" s="43"/>
      <c r="P15" s="43"/>
      <c r="Q15" s="43"/>
      <c r="R15" s="43">
        <v>26312.58362790327</v>
      </c>
      <c r="S15" s="43"/>
      <c r="T15" s="43"/>
      <c r="U15" s="43"/>
      <c r="V15" s="43">
        <v>21157.776313249327</v>
      </c>
    </row>
    <row r="16" spans="2:22" x14ac:dyDescent="0.25">
      <c r="B16" t="s">
        <v>14</v>
      </c>
      <c r="C16" s="1">
        <v>146.25</v>
      </c>
      <c r="D16" s="6">
        <f t="shared" si="0"/>
        <v>1</v>
      </c>
      <c r="E16" s="6">
        <f t="shared" si="1"/>
        <v>0</v>
      </c>
      <c r="F16" s="6" t="str">
        <f t="shared" si="2"/>
        <v>Oil</v>
      </c>
      <c r="G16" s="3">
        <v>146.25</v>
      </c>
      <c r="H16" s="5">
        <v>0</v>
      </c>
      <c r="I16" s="51">
        <f t="shared" si="3"/>
        <v>0</v>
      </c>
      <c r="J16" s="42">
        <v>49014.692742976287</v>
      </c>
      <c r="K16" s="42"/>
      <c r="L16" s="42">
        <v>34761.491114861514</v>
      </c>
      <c r="M16" s="42"/>
      <c r="N16" s="42">
        <v>19155.415467090243</v>
      </c>
      <c r="O16" s="42">
        <v>16260.547999602895</v>
      </c>
      <c r="P16" s="42">
        <v>12169.165094807897</v>
      </c>
      <c r="Q16" s="42">
        <v>8406.8797776233405</v>
      </c>
      <c r="R16" s="44"/>
      <c r="S16" s="44"/>
      <c r="T16" s="44"/>
      <c r="U16" s="44"/>
      <c r="V16" s="45"/>
    </row>
    <row r="17" spans="2:22" x14ac:dyDescent="0.25">
      <c r="B17" t="s">
        <v>15</v>
      </c>
      <c r="C17" s="1">
        <v>89.99</v>
      </c>
      <c r="D17" s="6">
        <f t="shared" si="0"/>
        <v>1</v>
      </c>
      <c r="E17" s="6">
        <f t="shared" si="1"/>
        <v>0</v>
      </c>
      <c r="F17" s="6" t="str">
        <f t="shared" si="2"/>
        <v>Oil</v>
      </c>
      <c r="G17" s="3">
        <f>+C17</f>
        <v>89.99</v>
      </c>
      <c r="H17" s="5">
        <v>0</v>
      </c>
      <c r="I17" s="51">
        <f t="shared" si="3"/>
        <v>0</v>
      </c>
      <c r="J17" s="43">
        <v>19904.801688505846</v>
      </c>
      <c r="K17" s="43">
        <v>21393.017324773544</v>
      </c>
      <c r="L17" s="43">
        <v>17374.901064110454</v>
      </c>
      <c r="M17" s="43"/>
      <c r="N17" s="43">
        <v>11787.002022689294</v>
      </c>
      <c r="O17" s="43"/>
      <c r="P17" s="43">
        <v>8168.8066133145694</v>
      </c>
      <c r="Q17" s="43"/>
      <c r="R17" s="43">
        <v>5706.1823938088055</v>
      </c>
      <c r="S17" s="43">
        <v>4334.2713921378891</v>
      </c>
      <c r="T17" s="43"/>
      <c r="U17" s="44"/>
      <c r="V17" s="45"/>
    </row>
    <row r="18" spans="2:22" x14ac:dyDescent="0.25">
      <c r="B18" t="s">
        <v>2</v>
      </c>
      <c r="C18" s="2">
        <v>28.68</v>
      </c>
      <c r="D18" s="6">
        <f t="shared" si="0"/>
        <v>0</v>
      </c>
      <c r="E18" s="6">
        <f t="shared" si="1"/>
        <v>1</v>
      </c>
      <c r="F18" s="6" t="str">
        <f t="shared" si="2"/>
        <v>Gas</v>
      </c>
      <c r="G18" s="3">
        <v>0</v>
      </c>
      <c r="H18" s="5">
        <v>172.07</v>
      </c>
      <c r="I18" s="51">
        <f t="shared" si="3"/>
        <v>0</v>
      </c>
      <c r="J18" s="42">
        <v>18473.762408216862</v>
      </c>
      <c r="K18" s="42"/>
      <c r="L18" s="42">
        <v>12112.142288064424</v>
      </c>
      <c r="M18" s="42">
        <v>9490.7517064662534</v>
      </c>
      <c r="N18" s="44"/>
      <c r="O18" s="44"/>
      <c r="P18" s="44"/>
      <c r="Q18" s="44"/>
      <c r="R18" s="44"/>
      <c r="S18" s="44"/>
      <c r="T18" s="44"/>
      <c r="U18" s="44"/>
      <c r="V18" s="45"/>
    </row>
    <row r="19" spans="2:22" x14ac:dyDescent="0.25">
      <c r="B19" t="s">
        <v>16</v>
      </c>
      <c r="C19" s="1">
        <v>86.96</v>
      </c>
      <c r="D19" s="6">
        <f t="shared" si="0"/>
        <v>0.31430000000000002</v>
      </c>
      <c r="E19" s="6">
        <f t="shared" si="1"/>
        <v>0.68569999999999998</v>
      </c>
      <c r="F19" s="6" t="str">
        <f t="shared" si="2"/>
        <v>Oil and Gas</v>
      </c>
      <c r="G19" s="3">
        <f>+C19*(100%-68.57%)</f>
        <v>27.331527999999999</v>
      </c>
      <c r="H19" s="5">
        <v>357.74</v>
      </c>
      <c r="I19" s="51">
        <f t="shared" si="3"/>
        <v>108.69912674768</v>
      </c>
      <c r="J19" s="42">
        <v>44548.767539958091</v>
      </c>
      <c r="K19" s="42">
        <v>31427.013687623752</v>
      </c>
      <c r="L19" s="42">
        <v>23791.787425751099</v>
      </c>
      <c r="M19" s="42"/>
      <c r="N19" s="42">
        <v>13036.815977502934</v>
      </c>
      <c r="O19" s="42"/>
      <c r="P19" s="42">
        <v>6368.0449941174884</v>
      </c>
      <c r="Q19" s="42"/>
      <c r="R19" s="42"/>
      <c r="S19" s="44"/>
      <c r="T19" s="44"/>
      <c r="U19" s="44"/>
      <c r="V19" s="45"/>
    </row>
    <row r="20" spans="2:22" x14ac:dyDescent="0.25">
      <c r="B20" t="s">
        <v>17</v>
      </c>
      <c r="C20" s="1">
        <v>5.73</v>
      </c>
      <c r="D20" s="6">
        <f t="shared" si="0"/>
        <v>1</v>
      </c>
      <c r="E20" s="6">
        <f t="shared" si="1"/>
        <v>0</v>
      </c>
      <c r="F20" s="6" t="str">
        <f t="shared" si="2"/>
        <v>Oil</v>
      </c>
      <c r="G20" s="3">
        <f>+C20</f>
        <v>5.73</v>
      </c>
      <c r="H20" s="5">
        <v>0</v>
      </c>
      <c r="I20" s="51">
        <f t="shared" si="3"/>
        <v>0</v>
      </c>
      <c r="J20" s="42">
        <v>2264.0625</v>
      </c>
      <c r="K20" s="42">
        <v>1785.9375000000005</v>
      </c>
      <c r="L20" s="42">
        <v>1223.4375</v>
      </c>
      <c r="M20" s="42"/>
      <c r="N20" s="42">
        <v>689.0625</v>
      </c>
      <c r="O20" s="42"/>
      <c r="P20" s="42">
        <v>407.8125</v>
      </c>
      <c r="Q20" s="42"/>
      <c r="R20" s="42">
        <v>239.0625</v>
      </c>
      <c r="S20" s="42"/>
      <c r="T20" s="42">
        <v>140.625</v>
      </c>
      <c r="U20" s="42"/>
      <c r="V20" s="42">
        <v>98.4375</v>
      </c>
    </row>
    <row r="21" spans="2:22" x14ac:dyDescent="0.25">
      <c r="B21" t="s">
        <v>18</v>
      </c>
      <c r="C21" s="1">
        <v>89.27</v>
      </c>
      <c r="D21" s="6">
        <f t="shared" si="0"/>
        <v>5.8400000000000001E-2</v>
      </c>
      <c r="E21" s="6">
        <f t="shared" si="1"/>
        <v>0.94159999999999999</v>
      </c>
      <c r="F21" s="6" t="str">
        <f t="shared" si="2"/>
        <v>Oil and Gas</v>
      </c>
      <c r="G21" s="3">
        <f>+C21*5.84%</f>
        <v>5.213368</v>
      </c>
      <c r="H21" s="5">
        <v>504.38</v>
      </c>
      <c r="I21" s="51">
        <f t="shared" si="3"/>
        <v>28.471662391040002</v>
      </c>
      <c r="J21" s="42">
        <v>10948.509485094852</v>
      </c>
      <c r="K21" s="42">
        <v>18536.585365853658</v>
      </c>
      <c r="L21" s="42">
        <v>15121.951219512197</v>
      </c>
      <c r="M21" s="42"/>
      <c r="N21" s="42">
        <v>10135.501355013552</v>
      </c>
      <c r="O21" s="42"/>
      <c r="P21" s="42">
        <v>6991.8699186991871</v>
      </c>
      <c r="Q21" s="42"/>
      <c r="R21" s="42">
        <v>4932.2493224932259</v>
      </c>
      <c r="S21" s="42"/>
      <c r="T21" s="42">
        <v>3360.4336043360454</v>
      </c>
      <c r="U21" s="42"/>
      <c r="V21" s="42">
        <v>2493.2249322493226</v>
      </c>
    </row>
    <row r="22" spans="2:22" x14ac:dyDescent="0.25">
      <c r="B22" t="s">
        <v>20</v>
      </c>
      <c r="C22" s="1">
        <v>17.7</v>
      </c>
      <c r="D22" s="6">
        <f t="shared" si="0"/>
        <v>8.2299999999999998E-2</v>
      </c>
      <c r="E22" s="6">
        <f t="shared" si="1"/>
        <v>0.91769999999999996</v>
      </c>
      <c r="F22" s="6" t="str">
        <f t="shared" si="2"/>
        <v>Oil and Gas</v>
      </c>
      <c r="G22" s="3">
        <f>+C22*8.23%</f>
        <v>1.4567099999999999</v>
      </c>
      <c r="H22" s="5">
        <v>97.48</v>
      </c>
      <c r="I22" s="51">
        <f t="shared" si="3"/>
        <v>7.7535720485999997</v>
      </c>
      <c r="J22" s="42">
        <v>18542.472955633653</v>
      </c>
      <c r="K22" s="42"/>
      <c r="L22" s="42">
        <v>10048.403417448106</v>
      </c>
      <c r="M22" s="44"/>
      <c r="N22" s="44"/>
      <c r="O22" s="44"/>
      <c r="P22" s="44"/>
      <c r="Q22" s="44"/>
      <c r="R22" s="44"/>
      <c r="S22" s="44"/>
      <c r="T22" s="44"/>
      <c r="U22" s="44"/>
      <c r="V22" s="45"/>
    </row>
    <row r="23" spans="2:22" x14ac:dyDescent="0.25">
      <c r="B23" t="s">
        <v>19</v>
      </c>
      <c r="C23" s="1">
        <v>10.25</v>
      </c>
      <c r="D23" s="6">
        <f t="shared" si="0"/>
        <v>0.02</v>
      </c>
      <c r="E23" s="6">
        <f t="shared" si="1"/>
        <v>0.98</v>
      </c>
      <c r="F23" s="6" t="str">
        <f t="shared" si="2"/>
        <v>Oil and Gas</v>
      </c>
      <c r="G23" s="3">
        <f>+C23*2%</f>
        <v>0.20500000000000002</v>
      </c>
      <c r="H23" s="5">
        <v>60.26</v>
      </c>
      <c r="I23" s="51">
        <f t="shared" si="3"/>
        <v>1.1652200000000001</v>
      </c>
      <c r="J23" s="42">
        <v>9971.5099715100077</v>
      </c>
      <c r="K23" s="42"/>
      <c r="L23" s="42">
        <v>4985.7549857549602</v>
      </c>
      <c r="M23" s="44"/>
      <c r="N23" s="44"/>
      <c r="O23" s="44"/>
      <c r="P23" s="44"/>
      <c r="Q23" s="44"/>
      <c r="R23" s="44"/>
      <c r="S23" s="44"/>
      <c r="T23" s="44"/>
      <c r="U23" s="44"/>
      <c r="V23" s="45"/>
    </row>
    <row r="24" spans="2:22" x14ac:dyDescent="0.25">
      <c r="B24" t="s">
        <v>22</v>
      </c>
      <c r="C24" s="1">
        <v>1.1399999999999999</v>
      </c>
      <c r="D24" s="6">
        <f t="shared" si="0"/>
        <v>0.93119999999999992</v>
      </c>
      <c r="E24" s="6">
        <f t="shared" si="1"/>
        <v>6.8800000000000083E-2</v>
      </c>
      <c r="F24" s="6" t="str">
        <f t="shared" si="2"/>
        <v>Oil and Gas</v>
      </c>
      <c r="G24" s="3">
        <f>+C24*93.12%</f>
        <v>1.0615679999999998</v>
      </c>
      <c r="H24" s="5">
        <v>0.47</v>
      </c>
      <c r="I24" s="51">
        <f t="shared" si="3"/>
        <v>0.42360809472000044</v>
      </c>
      <c r="J24" s="42">
        <v>1011.5853658536586</v>
      </c>
      <c r="K24" s="42">
        <v>426.82926829268285</v>
      </c>
      <c r="L24" s="42">
        <v>273.17073170731692</v>
      </c>
      <c r="M24" s="42">
        <v>170.73170731707319</v>
      </c>
      <c r="N24" s="42">
        <v>110.97560975609758</v>
      </c>
      <c r="O24" s="42">
        <v>55.487804878048792</v>
      </c>
      <c r="P24" s="44"/>
      <c r="Q24" s="44"/>
      <c r="R24" s="44"/>
      <c r="S24" s="44"/>
      <c r="T24" s="44"/>
      <c r="U24" s="44"/>
      <c r="V24" s="45"/>
    </row>
    <row r="25" spans="2:22" x14ac:dyDescent="0.25">
      <c r="B25" t="s">
        <v>23</v>
      </c>
      <c r="C25" s="1">
        <v>1.31</v>
      </c>
      <c r="D25" s="6">
        <f t="shared" si="0"/>
        <v>0.95340000000000003</v>
      </c>
      <c r="E25" s="6">
        <f t="shared" si="1"/>
        <v>4.6599999999999975E-2</v>
      </c>
      <c r="F25" s="6" t="str">
        <f t="shared" si="2"/>
        <v>Oil and Gas</v>
      </c>
      <c r="G25" s="3">
        <f>+C25*95.34%</f>
        <v>1.2489540000000001</v>
      </c>
      <c r="H25" s="5">
        <v>0.37</v>
      </c>
      <c r="I25" s="51">
        <f t="shared" si="3"/>
        <v>0.33756728711999989</v>
      </c>
      <c r="J25" s="42">
        <v>478.4770733757025</v>
      </c>
      <c r="K25" s="42"/>
      <c r="L25" s="42">
        <v>279.42512737013499</v>
      </c>
      <c r="M25" s="42"/>
      <c r="N25" s="42">
        <v>141.14055360050423</v>
      </c>
      <c r="O25" s="42"/>
      <c r="P25" s="42">
        <v>88.287199957980988</v>
      </c>
      <c r="Q25" s="42"/>
      <c r="R25" s="42">
        <v>56.323861547350248</v>
      </c>
      <c r="S25" s="42"/>
      <c r="T25" s="42">
        <v>35.752928200010388</v>
      </c>
      <c r="U25" s="42"/>
      <c r="V25" s="42">
        <v>22.784810126582215</v>
      </c>
    </row>
    <row r="26" spans="2:22" x14ac:dyDescent="0.25">
      <c r="B26" t="s">
        <v>21</v>
      </c>
      <c r="C26" s="1">
        <v>8.8000000000000007</v>
      </c>
      <c r="D26" s="6">
        <f t="shared" si="0"/>
        <v>0.9466</v>
      </c>
      <c r="E26" s="6">
        <f t="shared" si="1"/>
        <v>5.3400000000000003E-2</v>
      </c>
      <c r="F26" s="6" t="str">
        <f t="shared" si="2"/>
        <v>Oil and Gas</v>
      </c>
      <c r="G26" s="3">
        <f>+C26*94.66%</f>
        <v>8.3300800000000006</v>
      </c>
      <c r="H26" s="5">
        <v>2.82</v>
      </c>
      <c r="I26" s="51">
        <f t="shared" si="3"/>
        <v>2.5799923776000004</v>
      </c>
      <c r="J26" s="42">
        <v>3015.5763239875378</v>
      </c>
      <c r="K26" s="42"/>
      <c r="L26" s="42">
        <v>2068.5358255451711</v>
      </c>
      <c r="M26" s="42"/>
      <c r="N26" s="42">
        <v>1096.5732087227407</v>
      </c>
      <c r="O26" s="42"/>
      <c r="P26" s="42">
        <v>747.66355140186806</v>
      </c>
      <c r="Q26" s="42">
        <v>573.20872274143221</v>
      </c>
      <c r="R26" s="42"/>
      <c r="S26" s="44"/>
      <c r="T26" s="44"/>
      <c r="U26" s="44"/>
      <c r="V26" s="45"/>
    </row>
    <row r="27" spans="2:22" x14ac:dyDescent="0.25">
      <c r="B27" t="s">
        <v>24</v>
      </c>
      <c r="C27" s="1">
        <v>4.72</v>
      </c>
      <c r="D27" s="6">
        <f t="shared" si="0"/>
        <v>0.73699999999999999</v>
      </c>
      <c r="E27" s="6">
        <f t="shared" si="1"/>
        <v>0.26300000000000001</v>
      </c>
      <c r="F27" s="6" t="str">
        <f t="shared" si="2"/>
        <v>Oil and Gas</v>
      </c>
      <c r="G27" s="3">
        <f>+C27*73.7%</f>
        <v>3.47864</v>
      </c>
      <c r="H27" s="5">
        <v>7.45</v>
      </c>
      <c r="I27" s="51">
        <f t="shared" si="3"/>
        <v>5.3063174560000004</v>
      </c>
      <c r="J27" s="42">
        <v>3418.0511603375526</v>
      </c>
      <c r="K27" s="42">
        <v>2772.6133966244743</v>
      </c>
      <c r="L27" s="42">
        <v>1873.6814345991588</v>
      </c>
      <c r="M27" s="42">
        <v>773.00896624472807</v>
      </c>
      <c r="N27" s="42">
        <v>570.93881856540247</v>
      </c>
      <c r="O27" s="44"/>
      <c r="P27" s="44"/>
      <c r="Q27" s="44"/>
      <c r="R27" s="44"/>
      <c r="S27" s="44"/>
      <c r="T27" s="44"/>
      <c r="U27" s="44"/>
      <c r="V27" s="45"/>
    </row>
    <row r="28" spans="2:22" x14ac:dyDescent="0.25">
      <c r="B28" t="s">
        <v>25</v>
      </c>
      <c r="C28" s="1">
        <v>11.27</v>
      </c>
      <c r="D28" s="6">
        <f t="shared" si="0"/>
        <v>1</v>
      </c>
      <c r="E28" s="6">
        <f t="shared" si="1"/>
        <v>0</v>
      </c>
      <c r="F28" s="6" t="str">
        <f t="shared" si="2"/>
        <v>Oil</v>
      </c>
      <c r="G28" s="3">
        <v>11.27</v>
      </c>
      <c r="H28" s="5">
        <v>0</v>
      </c>
      <c r="I28" s="51">
        <f t="shared" si="3"/>
        <v>0</v>
      </c>
      <c r="J28" s="42">
        <v>2515.9744408945689</v>
      </c>
      <c r="K28" s="42">
        <v>2180.5111821086266</v>
      </c>
      <c r="L28" s="42">
        <v>1744.408945686901</v>
      </c>
      <c r="M28" s="42"/>
      <c r="N28" s="42">
        <v>1230.031948881789</v>
      </c>
      <c r="O28" s="42"/>
      <c r="P28" s="42">
        <v>861.02236421725229</v>
      </c>
      <c r="Q28" s="42"/>
      <c r="R28" s="42">
        <v>615.01597444089475</v>
      </c>
      <c r="S28" s="42"/>
      <c r="T28" s="42">
        <v>447.28434504792313</v>
      </c>
      <c r="U28" s="42"/>
      <c r="V28" s="42">
        <v>313.09904153354637</v>
      </c>
    </row>
    <row r="29" spans="2:22" x14ac:dyDescent="0.25">
      <c r="B29" t="s">
        <v>26</v>
      </c>
      <c r="C29" s="1">
        <v>3.84</v>
      </c>
      <c r="D29" s="6">
        <f t="shared" si="0"/>
        <v>0</v>
      </c>
      <c r="E29" s="6">
        <f t="shared" si="1"/>
        <v>1</v>
      </c>
      <c r="F29" s="6" t="str">
        <f t="shared" si="2"/>
        <v>Gas</v>
      </c>
      <c r="G29" s="3"/>
      <c r="H29" s="5">
        <v>23.03</v>
      </c>
      <c r="I29" s="51">
        <f t="shared" si="3"/>
        <v>0</v>
      </c>
      <c r="J29" s="42">
        <v>5461.7834394904457</v>
      </c>
      <c r="K29" s="42">
        <v>1738.8535031847141</v>
      </c>
      <c r="L29" s="42">
        <v>936.30573248407654</v>
      </c>
      <c r="M29" s="42">
        <v>468.15286624203873</v>
      </c>
      <c r="N29" s="44"/>
      <c r="O29" s="44"/>
      <c r="P29" s="44"/>
      <c r="Q29" s="44"/>
      <c r="R29" s="44"/>
      <c r="S29" s="44"/>
      <c r="T29" s="44"/>
      <c r="U29" s="44"/>
      <c r="V29" s="45"/>
    </row>
    <row r="30" spans="2:22" x14ac:dyDescent="0.25">
      <c r="B30" t="s">
        <v>27</v>
      </c>
      <c r="C30" s="1">
        <v>14.92</v>
      </c>
      <c r="D30" s="6">
        <f t="shared" si="0"/>
        <v>0.99739999999999995</v>
      </c>
      <c r="E30" s="6">
        <f t="shared" si="1"/>
        <v>2.6000000000000467E-3</v>
      </c>
      <c r="F30" s="6" t="str">
        <f t="shared" si="2"/>
        <v>Oil and Gas</v>
      </c>
      <c r="G30" s="3">
        <f>+C30*99.74%</f>
        <v>14.881207999999999</v>
      </c>
      <c r="H30" s="5">
        <v>0.24</v>
      </c>
      <c r="I30" s="51">
        <f t="shared" si="3"/>
        <v>0.22440861664000403</v>
      </c>
      <c r="J30" s="42">
        <v>10378.588980143002</v>
      </c>
      <c r="K30" s="42"/>
      <c r="L30" s="42">
        <v>4118.367166227612</v>
      </c>
      <c r="M30" s="42"/>
      <c r="N30" s="42">
        <v>1302.5922564363664</v>
      </c>
      <c r="O30" s="42"/>
      <c r="P30" s="42">
        <v>695.4596772408313</v>
      </c>
      <c r="Q30" s="42"/>
      <c r="R30" s="42">
        <v>529.80762845062418</v>
      </c>
      <c r="S30" s="44"/>
      <c r="T30" s="44"/>
      <c r="U30" s="44"/>
      <c r="V30" s="45"/>
    </row>
    <row r="31" spans="2:22" x14ac:dyDescent="0.25">
      <c r="B31" t="s">
        <v>28</v>
      </c>
      <c r="C31" s="1">
        <v>43.42</v>
      </c>
      <c r="D31" s="6">
        <f t="shared" si="0"/>
        <v>0.93490000000000006</v>
      </c>
      <c r="E31" s="6">
        <f t="shared" si="1"/>
        <v>6.5099999999999936E-2</v>
      </c>
      <c r="F31" s="6" t="str">
        <f t="shared" si="2"/>
        <v>Oil and Gas</v>
      </c>
      <c r="G31" s="3">
        <f>+C31*93.49%</f>
        <v>40.593358000000002</v>
      </c>
      <c r="H31" s="5">
        <v>16.96</v>
      </c>
      <c r="I31" s="51">
        <f t="shared" si="3"/>
        <v>15.327240113639984</v>
      </c>
      <c r="J31" s="42">
        <v>25106.666666666664</v>
      </c>
      <c r="K31" s="42"/>
      <c r="L31" s="42">
        <v>11573.333333333336</v>
      </c>
      <c r="M31" s="42"/>
      <c r="N31" s="42">
        <v>4200</v>
      </c>
      <c r="O31" s="42"/>
      <c r="P31" s="42">
        <v>2146.6666666666642</v>
      </c>
      <c r="Q31" s="42"/>
      <c r="R31" s="42">
        <v>1213.3333333333358</v>
      </c>
      <c r="S31" s="44"/>
      <c r="T31" s="44"/>
      <c r="U31" s="44"/>
      <c r="V31" s="45"/>
    </row>
    <row r="32" spans="2:22" x14ac:dyDescent="0.25">
      <c r="B32" t="s">
        <v>29</v>
      </c>
      <c r="C32" s="1">
        <v>7.3</v>
      </c>
      <c r="D32" s="6">
        <f t="shared" si="0"/>
        <v>0.89639999999999997</v>
      </c>
      <c r="E32" s="6">
        <f t="shared" si="1"/>
        <v>0.10360000000000003</v>
      </c>
      <c r="F32" s="6" t="str">
        <f t="shared" si="2"/>
        <v>Oil and Gas</v>
      </c>
      <c r="G32" s="3">
        <f>+C32*89.64%</f>
        <v>6.5437199999999995</v>
      </c>
      <c r="H32" s="5">
        <v>4.54</v>
      </c>
      <c r="I32" s="51">
        <f t="shared" si="3"/>
        <v>3.9319904736000009</v>
      </c>
      <c r="J32" s="42">
        <v>1984.4236760124613</v>
      </c>
      <c r="K32" s="42"/>
      <c r="L32" s="42">
        <v>1548.2866043613712</v>
      </c>
      <c r="M32" s="42"/>
      <c r="N32" s="42">
        <v>937.6947040498444</v>
      </c>
      <c r="O32" s="42"/>
      <c r="P32" s="42">
        <v>632.39875389408189</v>
      </c>
      <c r="Q32" s="42"/>
      <c r="R32" s="42">
        <v>414.33021806853685</v>
      </c>
      <c r="S32" s="42">
        <v>370.71651090342766</v>
      </c>
      <c r="T32" s="44"/>
      <c r="U32" s="44"/>
      <c r="V32" s="45"/>
    </row>
    <row r="33" spans="2:22" x14ac:dyDescent="0.25">
      <c r="B33" t="s">
        <v>31</v>
      </c>
      <c r="C33" s="1">
        <v>130.22</v>
      </c>
      <c r="D33" s="6">
        <f t="shared" si="0"/>
        <v>0.63649999999999995</v>
      </c>
      <c r="E33" s="6">
        <f t="shared" si="1"/>
        <v>0.36350000000000005</v>
      </c>
      <c r="F33" s="6" t="str">
        <f t="shared" si="2"/>
        <v>Oil and Gas</v>
      </c>
      <c r="G33" s="3">
        <f>+C33*63.65%</f>
        <v>82.88503</v>
      </c>
      <c r="H33" s="5">
        <v>284</v>
      </c>
      <c r="I33" s="51">
        <f t="shared" si="3"/>
        <v>174.74650874900004</v>
      </c>
      <c r="J33" s="42">
        <v>56720.867208672084</v>
      </c>
      <c r="K33" s="42">
        <v>45149.051490514903</v>
      </c>
      <c r="L33" s="42">
        <v>33197.83197831978</v>
      </c>
      <c r="M33" s="42">
        <v>20298.102981029806</v>
      </c>
      <c r="N33" s="42">
        <v>14986.449864498638</v>
      </c>
      <c r="O33" s="42">
        <v>10433.604336043354</v>
      </c>
      <c r="P33" s="42">
        <v>7777.7777777777665</v>
      </c>
      <c r="Q33" s="42">
        <v>5880.7588075880631</v>
      </c>
      <c r="R33" s="42">
        <v>4363.1436314363091</v>
      </c>
      <c r="S33" s="42"/>
      <c r="T33" s="44"/>
      <c r="U33" s="44"/>
      <c r="V33" s="45"/>
    </row>
    <row r="34" spans="2:22" x14ac:dyDescent="0.25">
      <c r="B34" t="s">
        <v>30</v>
      </c>
      <c r="C34" s="1">
        <v>0.57999999999999996</v>
      </c>
      <c r="D34" s="6">
        <f t="shared" si="0"/>
        <v>1</v>
      </c>
      <c r="E34" s="6">
        <f t="shared" si="1"/>
        <v>0</v>
      </c>
      <c r="F34" s="6" t="str">
        <f t="shared" si="2"/>
        <v>Oil</v>
      </c>
      <c r="G34" s="3">
        <f>+C34</f>
        <v>0.57999999999999996</v>
      </c>
      <c r="H34" s="5">
        <v>0</v>
      </c>
      <c r="I34" s="51">
        <f t="shared" si="3"/>
        <v>0</v>
      </c>
      <c r="J34" s="42">
        <v>473.60248447204958</v>
      </c>
      <c r="K34" s="42">
        <v>349.37888198757764</v>
      </c>
      <c r="L34" s="42">
        <v>163.04347826086996</v>
      </c>
      <c r="M34" s="42">
        <v>108.695652173913</v>
      </c>
      <c r="N34" s="42">
        <v>77.639751552795133</v>
      </c>
      <c r="O34" s="44"/>
      <c r="P34" s="44"/>
      <c r="Q34" s="44"/>
      <c r="R34" s="44"/>
      <c r="S34" s="44"/>
      <c r="T34" s="44"/>
      <c r="U34" s="44"/>
      <c r="V34" s="45"/>
    </row>
    <row r="35" spans="2:22" x14ac:dyDescent="0.25">
      <c r="B35" t="s">
        <v>10</v>
      </c>
      <c r="C35" s="1">
        <v>272.89999999999998</v>
      </c>
      <c r="D35" s="6">
        <f t="shared" si="0"/>
        <v>0.99776474899230505</v>
      </c>
      <c r="E35" s="6">
        <f t="shared" si="1"/>
        <v>2.2352510076949494E-3</v>
      </c>
      <c r="F35" s="6" t="str">
        <f t="shared" si="2"/>
        <v>Oil and Gas</v>
      </c>
      <c r="G35" s="3">
        <v>272.29000000000002</v>
      </c>
      <c r="H35" s="5">
        <v>0</v>
      </c>
      <c r="I35" s="51">
        <f t="shared" si="3"/>
        <v>3.5300916819344952</v>
      </c>
      <c r="J35" s="42">
        <v>106081.08108108109</v>
      </c>
      <c r="K35" s="42"/>
      <c r="L35" s="42">
        <v>70945.945945945947</v>
      </c>
      <c r="M35" s="42"/>
      <c r="N35" s="42">
        <v>37162.16216216216</v>
      </c>
      <c r="O35" s="42"/>
      <c r="P35" s="42">
        <v>23648.648648648639</v>
      </c>
      <c r="Q35" s="42"/>
      <c r="R35" s="44"/>
      <c r="S35" s="44"/>
      <c r="T35" s="44"/>
      <c r="U35" s="44"/>
      <c r="V35" s="45"/>
    </row>
    <row r="36" spans="2:22" x14ac:dyDescent="0.25">
      <c r="B36" t="s">
        <v>32</v>
      </c>
      <c r="C36" s="1">
        <v>24.09</v>
      </c>
      <c r="D36" s="6">
        <f t="shared" si="0"/>
        <v>1</v>
      </c>
      <c r="E36" s="6">
        <f t="shared" si="1"/>
        <v>0</v>
      </c>
      <c r="F36" s="6" t="str">
        <f t="shared" si="2"/>
        <v>Oil</v>
      </c>
      <c r="G36" s="3">
        <f>+C36</f>
        <v>24.09</v>
      </c>
      <c r="H36" s="5">
        <v>0</v>
      </c>
      <c r="I36" s="51">
        <f t="shared" si="3"/>
        <v>0</v>
      </c>
      <c r="J36" s="42">
        <v>3685.1509048868647</v>
      </c>
      <c r="K36" s="42">
        <v>3841.6159807970034</v>
      </c>
      <c r="L36" s="42">
        <v>3234.0636166995537</v>
      </c>
      <c r="M36" s="42"/>
      <c r="N36" s="42">
        <v>2400.88284952908</v>
      </c>
      <c r="O36" s="42"/>
      <c r="P36" s="42">
        <v>1796.8903625650128</v>
      </c>
      <c r="Q36" s="42"/>
      <c r="R36" s="42">
        <v>1422.2556737660816</v>
      </c>
      <c r="S36" s="42"/>
      <c r="T36" s="42">
        <v>1124.0735843555267</v>
      </c>
      <c r="U36" s="42"/>
      <c r="V36" s="42">
        <v>978.79669372173157</v>
      </c>
    </row>
    <row r="37" spans="2:22" x14ac:dyDescent="0.25">
      <c r="B37" t="s">
        <v>33</v>
      </c>
      <c r="C37" s="1">
        <v>5.59</v>
      </c>
      <c r="D37" s="6">
        <f t="shared" si="0"/>
        <v>1</v>
      </c>
      <c r="E37" s="6">
        <f t="shared" si="1"/>
        <v>0</v>
      </c>
      <c r="F37" s="6" t="str">
        <f t="shared" si="2"/>
        <v>Oil</v>
      </c>
      <c r="G37" s="3">
        <f>+C37</f>
        <v>5.59</v>
      </c>
      <c r="H37" s="5">
        <v>0</v>
      </c>
      <c r="I37" s="51">
        <f t="shared" si="3"/>
        <v>0</v>
      </c>
      <c r="J37" s="42">
        <v>1369.449727815309</v>
      </c>
      <c r="K37" s="42">
        <v>1555.5355151833155</v>
      </c>
      <c r="L37" s="42">
        <v>1215.2021709188698</v>
      </c>
      <c r="M37" s="42"/>
      <c r="N37" s="42"/>
      <c r="O37" s="42">
        <v>733.31229094248101</v>
      </c>
      <c r="P37" s="42">
        <v>436.58588574801706</v>
      </c>
      <c r="Q37" s="42"/>
      <c r="R37" s="42">
        <v>268.17160752935069</v>
      </c>
      <c r="S37" s="42"/>
      <c r="T37" s="42">
        <v>185.1265822784826</v>
      </c>
      <c r="U37" s="42"/>
      <c r="V37" s="45"/>
    </row>
    <row r="38" spans="2:22" x14ac:dyDescent="0.25">
      <c r="B38" t="s">
        <v>11</v>
      </c>
      <c r="C38" s="1">
        <v>16.52</v>
      </c>
      <c r="D38" s="6">
        <f t="shared" si="0"/>
        <v>0.98069999999999991</v>
      </c>
      <c r="E38" s="6">
        <f t="shared" si="1"/>
        <v>1.9300000000000095E-2</v>
      </c>
      <c r="F38" s="6" t="str">
        <f t="shared" si="2"/>
        <v>Oil and Gas</v>
      </c>
      <c r="G38" s="48">
        <f>+C38*98.07%</f>
        <v>16.201163999999999</v>
      </c>
      <c r="H38" s="5">
        <v>1.91</v>
      </c>
      <c r="I38" s="51">
        <f t="shared" si="3"/>
        <v>1.8135582981600087</v>
      </c>
      <c r="J38" s="42">
        <v>3788.1619937694686</v>
      </c>
      <c r="K38" s="42"/>
      <c r="L38" s="42">
        <v>2847.1394346734687</v>
      </c>
      <c r="M38" s="42"/>
      <c r="N38" s="42">
        <v>1707.0015780737667</v>
      </c>
      <c r="O38" s="42"/>
      <c r="P38" s="42">
        <v>1164.8637378271615</v>
      </c>
      <c r="Q38" s="42"/>
      <c r="R38" s="42">
        <v>871.94708138118222</v>
      </c>
      <c r="S38" s="42"/>
      <c r="T38" s="42">
        <v>679.11137276064619</v>
      </c>
      <c r="U38" s="42"/>
      <c r="V38" s="42">
        <v>485.75236506651345</v>
      </c>
    </row>
    <row r="39" spans="2:22" x14ac:dyDescent="0.25">
      <c r="B39" t="s">
        <v>34</v>
      </c>
      <c r="C39" s="1">
        <v>90.73</v>
      </c>
      <c r="D39" s="6">
        <f t="shared" si="0"/>
        <v>0.98150000000000004</v>
      </c>
      <c r="E39" s="6">
        <f t="shared" si="1"/>
        <v>1.8499999999999961E-2</v>
      </c>
      <c r="F39" s="6" t="str">
        <f t="shared" si="2"/>
        <v>Oil and Gas</v>
      </c>
      <c r="G39" s="3">
        <f>+C39*98.15%</f>
        <v>89.051495000000003</v>
      </c>
      <c r="H39" s="5">
        <v>10.09</v>
      </c>
      <c r="I39" s="51">
        <f t="shared" si="3"/>
        <v>9.5552254134999792</v>
      </c>
      <c r="J39" s="42">
        <v>19200.000000000004</v>
      </c>
      <c r="K39" s="42"/>
      <c r="L39" s="42">
        <v>16106.66666666667</v>
      </c>
      <c r="M39" s="42"/>
      <c r="N39" s="42">
        <v>10560.000000000004</v>
      </c>
      <c r="O39" s="42"/>
      <c r="P39" s="42">
        <v>6666.6666666666679</v>
      </c>
      <c r="Q39" s="42"/>
      <c r="R39" s="42">
        <v>4640.0000000000036</v>
      </c>
      <c r="S39" s="42"/>
      <c r="T39" s="42">
        <v>3306.6666666666679</v>
      </c>
      <c r="U39" s="42"/>
      <c r="V39" s="42">
        <v>2293.3333333333358</v>
      </c>
    </row>
    <row r="42" spans="2:22" x14ac:dyDescent="0.25">
      <c r="C42" t="s">
        <v>91</v>
      </c>
      <c r="D42">
        <f>+D33*J33*F1/1000000</f>
        <v>209.39642547425473</v>
      </c>
      <c r="E42" t="s">
        <v>90</v>
      </c>
      <c r="I42" s="49" t="s">
        <v>93</v>
      </c>
      <c r="J42" s="53">
        <f>+SUMPRODUCT(J7:J39,$D$7:$D$39)</f>
        <v>439792.99238419964</v>
      </c>
      <c r="K42" s="53"/>
      <c r="L42" s="53">
        <f t="shared" ref="K42:V42" si="4">+SUMPRODUCT(L7:L39,$D$7:$D$39)</f>
        <v>262319.60734102631</v>
      </c>
      <c r="M42" s="53">
        <f t="shared" si="4"/>
        <v>13757.131173575406</v>
      </c>
      <c r="N42" s="53">
        <f t="shared" si="4"/>
        <v>177719.56713711005</v>
      </c>
      <c r="O42" s="53">
        <f t="shared" si="4"/>
        <v>23686.519694339411</v>
      </c>
      <c r="P42" s="53">
        <f t="shared" si="4"/>
        <v>91014.112604275302</v>
      </c>
      <c r="Q42" s="53">
        <f t="shared" si="4"/>
        <v>12761.502748413553</v>
      </c>
      <c r="R42" s="53">
        <f t="shared" si="4"/>
        <v>51098.155553823701</v>
      </c>
      <c r="S42" s="53">
        <f t="shared" si="4"/>
        <v>4666.581672511722</v>
      </c>
      <c r="T42" s="53">
        <f t="shared" si="4"/>
        <v>10171.155200011544</v>
      </c>
      <c r="U42" s="53">
        <f t="shared" si="4"/>
        <v>3278.1971811895355</v>
      </c>
      <c r="V42" s="53">
        <f t="shared" si="4"/>
        <v>25442.72093361005</v>
      </c>
    </row>
    <row r="43" spans="2:22" x14ac:dyDescent="0.25">
      <c r="C43" t="s">
        <v>92</v>
      </c>
      <c r="D43">
        <f>+(E19*J19)*F1/1000000</f>
        <v>177.17312143246573</v>
      </c>
      <c r="E43" t="s">
        <v>90</v>
      </c>
      <c r="I43" s="49" t="s">
        <v>94</v>
      </c>
      <c r="J43" s="53">
        <f>+SUMPRODUCT(J7:J39,$E$7:$E$39)</f>
        <v>118588.79500053711</v>
      </c>
      <c r="K43" s="53"/>
      <c r="L43" s="53">
        <f t="shared" ref="K43:V43" si="5">+SUMPRODUCT(L7:L39,$E$7:$E$39)</f>
        <v>74750.74327270432</v>
      </c>
      <c r="M43" s="53">
        <f t="shared" si="5"/>
        <v>20098.230172469674</v>
      </c>
      <c r="N43" s="53">
        <f t="shared" si="5"/>
        <v>27155.221206378876</v>
      </c>
      <c r="O43" s="53">
        <f t="shared" si="5"/>
        <v>5406.6987731625695</v>
      </c>
      <c r="P43" s="53">
        <f t="shared" si="5"/>
        <v>15487.636727635963</v>
      </c>
      <c r="Q43" s="53">
        <f t="shared" si="5"/>
        <v>3194.5714250822398</v>
      </c>
      <c r="R43" s="53">
        <f t="shared" si="5"/>
        <v>6459.4631376235538</v>
      </c>
      <c r="S43" s="53">
        <f t="shared" si="5"/>
        <v>38.406230529595113</v>
      </c>
      <c r="T43" s="53">
        <f t="shared" si="5"/>
        <v>3240.1305511245546</v>
      </c>
      <c r="U43" s="53">
        <f t="shared" si="5"/>
        <v>0</v>
      </c>
      <c r="V43" s="53">
        <f t="shared" si="5"/>
        <v>2400.4840556703116</v>
      </c>
    </row>
    <row r="44" spans="2:22" x14ac:dyDescent="0.25">
      <c r="C44" t="s">
        <v>17</v>
      </c>
      <c r="D44">
        <f>+(E20*J20)*F1/1000000</f>
        <v>0</v>
      </c>
      <c r="E44" t="s">
        <v>90</v>
      </c>
      <c r="I44" s="49" t="s">
        <v>95</v>
      </c>
      <c r="J44" s="21">
        <f>+J43*$F$1/1000000</f>
        <v>687.81501100311516</v>
      </c>
      <c r="K44" s="21"/>
      <c r="L44" s="21">
        <f t="shared" ref="K44:L44" si="6">+L43*$F$1/1000000</f>
        <v>433.55431098168503</v>
      </c>
    </row>
    <row r="45" spans="2:22" x14ac:dyDescent="0.25">
      <c r="C45" t="s">
        <v>18</v>
      </c>
      <c r="D45">
        <f>+(E21*J21)*F1/1000000</f>
        <v>59.792875880758814</v>
      </c>
      <c r="E45" t="s">
        <v>90</v>
      </c>
    </row>
    <row r="47" spans="2:22" x14ac:dyDescent="0.25">
      <c r="I47" s="49" t="s">
        <v>89</v>
      </c>
    </row>
  </sheetData>
  <autoFilter ref="B6:H6" xr:uid="{00000000-0001-0000-0000-000000000000}">
    <sortState xmlns:xlrd2="http://schemas.microsoft.com/office/spreadsheetml/2017/richdata2" ref="B7:H40">
      <sortCondition ref="B6"/>
    </sortState>
  </autoFilter>
  <mergeCells count="1">
    <mergeCell ref="J5:S5"/>
  </mergeCells>
  <conditionalFormatting sqref="F7:F39">
    <cfRule type="containsText" dxfId="5" priority="1" operator="containsText" text="Oil and Gas">
      <formula>NOT(ISERROR(SEARCH("Oil and Gas",F7)))</formula>
    </cfRule>
    <cfRule type="containsText" dxfId="4" priority="2" operator="containsText" text="Oil">
      <formula>NOT(ISERROR(SEARCH("Oil",F7)))</formula>
    </cfRule>
    <cfRule type="containsText" dxfId="3" priority="3" operator="containsText" text="Gas">
      <formula>NOT(ISERROR(SEARCH("Gas",F7)))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1FA8-7987-455E-8191-41E81B374FAC}">
  <sheetPr>
    <tabColor rgb="FF92D050"/>
  </sheetPr>
  <dimension ref="A1:AR38"/>
  <sheetViews>
    <sheetView showGridLines="0" zoomScaleNormal="100" workbookViewId="0">
      <selection activeCell="G2" sqref="G2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12</v>
      </c>
    </row>
    <row r="2" spans="1:11" x14ac:dyDescent="0.25">
      <c r="A2" s="40">
        <v>2020.0298459262654</v>
      </c>
      <c r="B2" s="38">
        <v>10465.971477086872</v>
      </c>
      <c r="C2" s="37">
        <f>+IF(A2&lt;2020,"",A2)</f>
        <v>2020.0298459262654</v>
      </c>
      <c r="D2" s="37">
        <f>+IF(A2&lt;2020,"",B2)</f>
        <v>10465.971477086872</v>
      </c>
    </row>
    <row r="3" spans="1:11" x14ac:dyDescent="0.25">
      <c r="A3" s="41">
        <v>2025.0936526621733</v>
      </c>
      <c r="B3" s="39">
        <v>6174.2002020980708</v>
      </c>
      <c r="C3" s="37">
        <f t="shared" ref="C3:C14" si="0">+IF(A3&lt;2020,"",A3)</f>
        <v>2025.0936526621733</v>
      </c>
      <c r="D3" s="37">
        <f t="shared" ref="D3:D14" si="1">+IF(A3&lt;2020,"",B3)</f>
        <v>6174.2002020980708</v>
      </c>
    </row>
    <row r="4" spans="1:11" ht="15.75" x14ac:dyDescent="0.25">
      <c r="A4" s="40">
        <v>2030.0460450241162</v>
      </c>
      <c r="B4" s="38">
        <v>2813.1217901305317</v>
      </c>
      <c r="C4" s="35">
        <f t="shared" si="0"/>
        <v>2030.0460450241162</v>
      </c>
      <c r="D4" s="16">
        <f t="shared" si="1"/>
        <v>2813.1217901305317</v>
      </c>
      <c r="K4" s="22"/>
    </row>
    <row r="5" spans="1:11" x14ac:dyDescent="0.25">
      <c r="A5" s="41">
        <v>2034.9476524329898</v>
      </c>
      <c r="B5" s="39">
        <v>1643.4531684602007</v>
      </c>
      <c r="C5" s="36">
        <f t="shared" si="0"/>
        <v>2034.9476524329898</v>
      </c>
      <c r="D5" s="18">
        <f t="shared" si="1"/>
        <v>1643.4531684602007</v>
      </c>
      <c r="H5" s="20" t="s">
        <v>42</v>
      </c>
    </row>
    <row r="6" spans="1:11" x14ac:dyDescent="0.25">
      <c r="A6" s="40"/>
      <c r="B6" s="38"/>
      <c r="C6" s="35"/>
      <c r="D6" s="16"/>
      <c r="G6" s="19">
        <v>2020</v>
      </c>
      <c r="H6" s="11">
        <f>+D2</f>
        <v>10465.971477086872</v>
      </c>
      <c r="J6" s="42">
        <v>10465.971477086872</v>
      </c>
    </row>
    <row r="7" spans="1:11" x14ac:dyDescent="0.25">
      <c r="A7" s="41"/>
      <c r="B7" s="39"/>
      <c r="C7" s="36"/>
      <c r="D7" s="18"/>
      <c r="G7" s="19">
        <v>2023</v>
      </c>
      <c r="H7" s="11"/>
      <c r="J7" s="42"/>
    </row>
    <row r="8" spans="1:11" x14ac:dyDescent="0.25">
      <c r="A8" s="40"/>
      <c r="B8" s="38"/>
      <c r="C8" s="35"/>
      <c r="D8" s="16"/>
      <c r="G8" s="19">
        <v>2025</v>
      </c>
      <c r="H8" s="11">
        <f>+D3</f>
        <v>6174.2002020980708</v>
      </c>
      <c r="J8" s="42">
        <v>6174.2002020980708</v>
      </c>
    </row>
    <row r="9" spans="1:11" x14ac:dyDescent="0.25">
      <c r="A9" s="41"/>
      <c r="B9" s="39"/>
      <c r="C9" s="36"/>
      <c r="D9" s="18"/>
      <c r="G9" s="19">
        <v>2027</v>
      </c>
      <c r="H9" s="11"/>
      <c r="J9" s="42"/>
    </row>
    <row r="10" spans="1:11" x14ac:dyDescent="0.25">
      <c r="A10" s="40"/>
      <c r="B10" s="38"/>
      <c r="C10" s="35"/>
      <c r="D10" s="16"/>
      <c r="G10" s="19">
        <v>2030</v>
      </c>
      <c r="H10" s="11">
        <f>+D4</f>
        <v>2813.1217901305317</v>
      </c>
      <c r="J10" s="42">
        <v>2813.1217901305317</v>
      </c>
    </row>
    <row r="11" spans="1:11" x14ac:dyDescent="0.25">
      <c r="C11" s="35"/>
      <c r="D11" s="16"/>
      <c r="G11" s="19">
        <v>2033</v>
      </c>
      <c r="H11" s="11"/>
      <c r="J11" s="42"/>
    </row>
    <row r="12" spans="1:11" x14ac:dyDescent="0.25">
      <c r="C12" s="35"/>
      <c r="D12" s="16"/>
      <c r="G12" s="19">
        <v>2035</v>
      </c>
      <c r="H12" s="11">
        <f>+D5</f>
        <v>1643.4531684602007</v>
      </c>
      <c r="J12" s="42">
        <v>1643.4531684602007</v>
      </c>
    </row>
    <row r="13" spans="1:11" x14ac:dyDescent="0.25">
      <c r="C13" s="35"/>
      <c r="D13" s="16"/>
      <c r="G13" s="19">
        <v>2037</v>
      </c>
      <c r="H13" s="11"/>
      <c r="J13" s="42"/>
    </row>
    <row r="14" spans="1:11" x14ac:dyDescent="0.25">
      <c r="C14" s="21"/>
      <c r="D14" s="11"/>
      <c r="G14" s="19">
        <v>2040</v>
      </c>
      <c r="J14" s="42"/>
    </row>
    <row r="15" spans="1:11" x14ac:dyDescent="0.25">
      <c r="G15" s="19">
        <v>2043</v>
      </c>
      <c r="J15" s="42"/>
    </row>
    <row r="16" spans="1:11" x14ac:dyDescent="0.25">
      <c r="G16" s="19">
        <v>2045</v>
      </c>
      <c r="J16" s="42"/>
    </row>
    <row r="17" spans="6:44" x14ac:dyDescent="0.25">
      <c r="G17" s="19">
        <v>2047</v>
      </c>
      <c r="J17" s="42"/>
    </row>
    <row r="18" spans="6:44" x14ac:dyDescent="0.25">
      <c r="G18" s="19">
        <v>2050</v>
      </c>
      <c r="J18" s="42"/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10465.971477086872</v>
      </c>
      <c r="AG21" t="str">
        <f>+IF(H7=0,"",H7)</f>
        <v/>
      </c>
      <c r="AH21">
        <f>+IF(H8=0,"",H8)</f>
        <v>6174.2002020980708</v>
      </c>
      <c r="AI21" t="str">
        <f>+IF(H9=0,"",H9)</f>
        <v/>
      </c>
      <c r="AJ21">
        <f>+IF(H10=0,"",H10)</f>
        <v>2813.1217901305317</v>
      </c>
      <c r="AK21" t="str">
        <f>+IF(H11=0,"",H11)</f>
        <v/>
      </c>
      <c r="AL21">
        <f>+IF(H12=0,"",H12)</f>
        <v>1643.4531684602007</v>
      </c>
      <c r="AM21" t="str">
        <f>+IF(H13=0,"",H13)</f>
        <v/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-596.57266675695109</v>
      </c>
      <c r="I22" s="23" t="s">
        <v>44</v>
      </c>
      <c r="J22" s="24">
        <f>+SLOPE(D2:D20,C2:C20)</f>
        <v>-601.0645297552112</v>
      </c>
    </row>
    <row r="23" spans="6:44" x14ac:dyDescent="0.25">
      <c r="F23" s="25" t="s">
        <v>45</v>
      </c>
      <c r="G23" s="26">
        <f>+INTERCEPT(H6:H18,G6:G18)</f>
        <v>1214825.2685091621</v>
      </c>
      <c r="I23" s="25" t="s">
        <v>45</v>
      </c>
      <c r="J23" s="26">
        <f>+INTERCEPT(D2:D20,C2:C20)</f>
        <v>1223950.1313346357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2">+$G$22*F26+$G$23</f>
        <v>9748.4816601208877</v>
      </c>
      <c r="I26" s="23">
        <v>2020</v>
      </c>
      <c r="J26" s="29">
        <f t="shared" ref="J26:J38" si="3">+I26*$J$22+$J$23</f>
        <v>9799.7812291090377</v>
      </c>
    </row>
    <row r="27" spans="6:44" x14ac:dyDescent="0.25">
      <c r="F27" s="23">
        <v>2023</v>
      </c>
      <c r="G27" s="27">
        <f t="shared" si="2"/>
        <v>7958.7636598499957</v>
      </c>
      <c r="I27" s="23">
        <v>2023</v>
      </c>
      <c r="J27" s="29">
        <f t="shared" si="3"/>
        <v>7996.5876398433466</v>
      </c>
    </row>
    <row r="28" spans="6:44" x14ac:dyDescent="0.25">
      <c r="F28" s="23">
        <v>2025</v>
      </c>
      <c r="G28" s="27">
        <f t="shared" si="2"/>
        <v>6765.6183263361454</v>
      </c>
      <c r="I28" s="23">
        <v>2025</v>
      </c>
      <c r="J28" s="29">
        <f t="shared" si="3"/>
        <v>6794.458580333041</v>
      </c>
    </row>
    <row r="29" spans="6:44" x14ac:dyDescent="0.25">
      <c r="F29" s="23">
        <v>2027</v>
      </c>
      <c r="G29" s="27">
        <f t="shared" si="2"/>
        <v>5572.4729928222951</v>
      </c>
      <c r="I29" s="23">
        <v>2027</v>
      </c>
      <c r="J29" s="29">
        <f t="shared" si="3"/>
        <v>5592.3295208225027</v>
      </c>
    </row>
    <row r="30" spans="6:44" x14ac:dyDescent="0.25">
      <c r="F30" s="23">
        <v>2030</v>
      </c>
      <c r="G30" s="27">
        <f t="shared" si="2"/>
        <v>3782.7549925514031</v>
      </c>
      <c r="I30" s="23">
        <v>2030</v>
      </c>
      <c r="J30" s="29">
        <f t="shared" si="3"/>
        <v>3789.1359315570444</v>
      </c>
    </row>
    <row r="31" spans="6:44" x14ac:dyDescent="0.25">
      <c r="F31" s="23">
        <v>2033</v>
      </c>
      <c r="G31" s="27">
        <f t="shared" si="2"/>
        <v>1993.0369922805112</v>
      </c>
      <c r="I31" s="23">
        <v>2033</v>
      </c>
      <c r="J31" s="29">
        <f t="shared" si="3"/>
        <v>1985.9423422913533</v>
      </c>
    </row>
    <row r="32" spans="6:44" x14ac:dyDescent="0.25">
      <c r="F32" s="23">
        <v>2035</v>
      </c>
      <c r="G32" s="27">
        <f t="shared" si="2"/>
        <v>799.89165876666084</v>
      </c>
      <c r="I32" s="23">
        <v>2035</v>
      </c>
      <c r="J32" s="29">
        <f t="shared" si="3"/>
        <v>783.81328278081492</v>
      </c>
    </row>
    <row r="33" spans="6:10" x14ac:dyDescent="0.25">
      <c r="F33" s="23">
        <v>2037</v>
      </c>
      <c r="G33" s="27">
        <f t="shared" si="2"/>
        <v>-393.25367474718951</v>
      </c>
      <c r="I33" s="23">
        <v>2037</v>
      </c>
      <c r="J33" s="29">
        <f t="shared" si="3"/>
        <v>-418.31577672949061</v>
      </c>
    </row>
    <row r="34" spans="6:10" x14ac:dyDescent="0.25">
      <c r="F34" s="23">
        <v>2040</v>
      </c>
      <c r="G34" s="27">
        <f t="shared" si="2"/>
        <v>-2182.9716750180814</v>
      </c>
      <c r="I34" s="23">
        <v>2040</v>
      </c>
      <c r="J34" s="29">
        <f t="shared" si="3"/>
        <v>-2221.5093659951817</v>
      </c>
    </row>
    <row r="35" spans="6:10" x14ac:dyDescent="0.25">
      <c r="F35" s="23">
        <v>2043</v>
      </c>
      <c r="G35" s="27">
        <f t="shared" si="2"/>
        <v>-3972.6896752889734</v>
      </c>
      <c r="I35" s="23">
        <v>2043</v>
      </c>
      <c r="J35" s="29">
        <f t="shared" si="3"/>
        <v>-4024.7029552608728</v>
      </c>
    </row>
    <row r="36" spans="6:10" x14ac:dyDescent="0.25">
      <c r="F36" s="23">
        <v>2045</v>
      </c>
      <c r="G36" s="27">
        <f t="shared" si="2"/>
        <v>-5165.8350088028237</v>
      </c>
      <c r="I36" s="23">
        <v>2045</v>
      </c>
      <c r="J36" s="29">
        <f t="shared" si="3"/>
        <v>-5226.8320147711784</v>
      </c>
    </row>
    <row r="37" spans="6:10" x14ac:dyDescent="0.25">
      <c r="F37" s="23">
        <v>2047</v>
      </c>
      <c r="G37" s="27">
        <f t="shared" si="2"/>
        <v>-6358.9803423166741</v>
      </c>
      <c r="I37" s="23">
        <v>2047</v>
      </c>
      <c r="J37" s="29">
        <f t="shared" si="3"/>
        <v>-6428.9610742817167</v>
      </c>
    </row>
    <row r="38" spans="6:10" x14ac:dyDescent="0.25">
      <c r="F38" s="25">
        <v>2050</v>
      </c>
      <c r="G38" s="28">
        <f t="shared" si="2"/>
        <v>-8148.698342587566</v>
      </c>
      <c r="I38" s="25">
        <v>2050</v>
      </c>
      <c r="J38" s="30">
        <f t="shared" si="3"/>
        <v>-8232.1546635474078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E421-D501-4A36-8200-87550762AF8F}">
  <sheetPr>
    <tabColor rgb="FF92D050"/>
  </sheetPr>
  <dimension ref="A1:AR38"/>
  <sheetViews>
    <sheetView showGridLines="0" zoomScaleNormal="100" workbookViewId="0">
      <selection activeCell="J6" sqref="J6:J18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13</v>
      </c>
    </row>
    <row r="2" spans="1:11" x14ac:dyDescent="0.25">
      <c r="A2" s="40">
        <v>2020.0500256207608</v>
      </c>
      <c r="B2" s="38">
        <v>1648.5786991601608</v>
      </c>
      <c r="C2" s="37">
        <f>+IF(A2&lt;2020,"",A2)</f>
        <v>2020.0500256207608</v>
      </c>
      <c r="D2" s="37">
        <f>+IF(A2&lt;2020,"",B2)</f>
        <v>1648.5786991601608</v>
      </c>
    </row>
    <row r="3" spans="1:11" x14ac:dyDescent="0.25">
      <c r="A3" s="41">
        <v>2022.0163972868049</v>
      </c>
      <c r="B3" s="39">
        <v>2065.3937346384009</v>
      </c>
      <c r="C3" s="37">
        <f t="shared" ref="C3:C14" si="0">+IF(A3&lt;2020,"",A3)</f>
        <v>2022.0163972868049</v>
      </c>
      <c r="D3" s="37">
        <f t="shared" ref="D3:D14" si="1">+IF(A3&lt;2020,"",B3)</f>
        <v>2065.3937346384009</v>
      </c>
    </row>
    <row r="4" spans="1:11" ht="15.75" x14ac:dyDescent="0.25">
      <c r="A4" s="40">
        <v>2025.0247088352542</v>
      </c>
      <c r="B4" s="38">
        <v>1591.6354730287221</v>
      </c>
      <c r="C4" s="35">
        <f t="shared" si="0"/>
        <v>2025.0247088352542</v>
      </c>
      <c r="D4" s="16">
        <f t="shared" si="1"/>
        <v>1591.6354730287221</v>
      </c>
      <c r="K4" s="22"/>
    </row>
    <row r="5" spans="1:11" x14ac:dyDescent="0.25">
      <c r="A5" s="41">
        <v>2030.0856341355382</v>
      </c>
      <c r="B5" s="39">
        <v>1118.8933568407438</v>
      </c>
      <c r="C5" s="36">
        <f t="shared" si="0"/>
        <v>2030.0856341355382</v>
      </c>
      <c r="D5" s="18">
        <f t="shared" si="1"/>
        <v>1118.8933568407438</v>
      </c>
      <c r="H5" s="20" t="s">
        <v>42</v>
      </c>
    </row>
    <row r="6" spans="1:11" x14ac:dyDescent="0.25">
      <c r="A6" s="40">
        <v>2034.9868422195395</v>
      </c>
      <c r="B6" s="38">
        <v>750.03256876351679</v>
      </c>
      <c r="C6" s="35">
        <f t="shared" si="0"/>
        <v>2034.9868422195395</v>
      </c>
      <c r="D6" s="16">
        <f t="shared" si="1"/>
        <v>750.03256876351679</v>
      </c>
      <c r="G6" s="19">
        <v>2020</v>
      </c>
      <c r="H6" s="11">
        <f>+D2</f>
        <v>1648.5786991601608</v>
      </c>
      <c r="J6" s="42">
        <v>1648.5786991601608</v>
      </c>
    </row>
    <row r="7" spans="1:11" x14ac:dyDescent="0.25">
      <c r="A7" s="41">
        <v>2039.9659547858714</v>
      </c>
      <c r="B7" s="39">
        <v>440.61628785575977</v>
      </c>
      <c r="C7" s="36">
        <f t="shared" si="0"/>
        <v>2039.9659547858714</v>
      </c>
      <c r="D7" s="18">
        <f t="shared" si="1"/>
        <v>440.61628785575977</v>
      </c>
      <c r="G7" s="19">
        <v>2023</v>
      </c>
      <c r="H7" s="11">
        <f>+D3</f>
        <v>2065.3937346384009</v>
      </c>
      <c r="J7" s="42">
        <v>2065.3937346384009</v>
      </c>
    </row>
    <row r="8" spans="1:11" x14ac:dyDescent="0.25">
      <c r="A8" s="40">
        <v>2045.0214085338846</v>
      </c>
      <c r="B8" s="38">
        <v>279.75265109735119</v>
      </c>
      <c r="C8" s="35">
        <f t="shared" si="0"/>
        <v>2045.0214085338846</v>
      </c>
      <c r="D8" s="16">
        <f t="shared" si="1"/>
        <v>279.75265109735119</v>
      </c>
      <c r="G8" s="19">
        <v>2025</v>
      </c>
      <c r="H8" s="11">
        <f>+D4</f>
        <v>1591.6354730287221</v>
      </c>
      <c r="J8" s="42">
        <v>1591.6354730287221</v>
      </c>
    </row>
    <row r="9" spans="1:11" x14ac:dyDescent="0.25">
      <c r="A9" s="41">
        <v>2050.0760806315734</v>
      </c>
      <c r="B9" s="39">
        <v>163.4430828288796</v>
      </c>
      <c r="C9" s="36">
        <f t="shared" si="0"/>
        <v>2050.0760806315734</v>
      </c>
      <c r="D9" s="18">
        <f t="shared" si="1"/>
        <v>163.4430828288796</v>
      </c>
      <c r="G9" s="19">
        <v>2027</v>
      </c>
      <c r="H9" s="11"/>
      <c r="J9" s="42"/>
    </row>
    <row r="10" spans="1:11" x14ac:dyDescent="0.25">
      <c r="A10" s="40">
        <v>2051.9715826682068</v>
      </c>
      <c r="B10" s="38">
        <v>119.82699472820332</v>
      </c>
      <c r="C10" s="35">
        <f t="shared" si="0"/>
        <v>2051.9715826682068</v>
      </c>
      <c r="D10" s="16">
        <f t="shared" si="1"/>
        <v>119.82699472820332</v>
      </c>
      <c r="G10" s="19">
        <v>2030</v>
      </c>
      <c r="H10" s="11">
        <f>+D5</f>
        <v>1118.8933568407438</v>
      </c>
      <c r="J10" s="42">
        <v>1118.8933568407438</v>
      </c>
    </row>
    <row r="11" spans="1:11" x14ac:dyDescent="0.25">
      <c r="C11" s="35"/>
      <c r="D11" s="16"/>
      <c r="G11" s="19">
        <v>2033</v>
      </c>
      <c r="H11" s="11"/>
      <c r="J11" s="42"/>
    </row>
    <row r="12" spans="1:11" x14ac:dyDescent="0.25">
      <c r="C12" s="35"/>
      <c r="D12" s="16"/>
      <c r="G12" s="19">
        <v>2035</v>
      </c>
      <c r="H12" s="11">
        <f>+D6</f>
        <v>750.03256876351679</v>
      </c>
      <c r="J12" s="42">
        <v>750.03256876351679</v>
      </c>
    </row>
    <row r="13" spans="1:11" x14ac:dyDescent="0.25">
      <c r="C13" s="35"/>
      <c r="D13" s="16"/>
      <c r="G13" s="19">
        <v>2037</v>
      </c>
      <c r="H13" s="11"/>
      <c r="J13" s="42"/>
    </row>
    <row r="14" spans="1:11" x14ac:dyDescent="0.25">
      <c r="C14" s="21"/>
      <c r="D14" s="11"/>
      <c r="G14" s="19">
        <v>2040</v>
      </c>
      <c r="H14">
        <f>+D7</f>
        <v>440.61628785575977</v>
      </c>
      <c r="J14" s="42">
        <v>440.61628785575977</v>
      </c>
    </row>
    <row r="15" spans="1:11" x14ac:dyDescent="0.25">
      <c r="G15" s="19">
        <v>2043</v>
      </c>
      <c r="J15" s="42"/>
    </row>
    <row r="16" spans="1:11" x14ac:dyDescent="0.25">
      <c r="G16" s="19">
        <v>2045</v>
      </c>
      <c r="H16">
        <f>+D8</f>
        <v>279.75265109735119</v>
      </c>
      <c r="J16" s="42">
        <v>279.75265109735119</v>
      </c>
    </row>
    <row r="17" spans="6:44" x14ac:dyDescent="0.25">
      <c r="G17" s="19">
        <v>2047</v>
      </c>
      <c r="H17">
        <f>+D9</f>
        <v>163.4430828288796</v>
      </c>
      <c r="J17" s="42">
        <v>163.4430828288796</v>
      </c>
    </row>
    <row r="18" spans="6:44" x14ac:dyDescent="0.25">
      <c r="G18" s="19">
        <v>2050</v>
      </c>
      <c r="J18" s="42"/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1648.5786991601608</v>
      </c>
      <c r="AG21">
        <f>+IF(H7=0,"",H7)</f>
        <v>2065.3937346384009</v>
      </c>
      <c r="AH21">
        <f>+IF(H8=0,"",H8)</f>
        <v>1591.6354730287221</v>
      </c>
      <c r="AI21" t="str">
        <f>+IF(H9=0,"",H9)</f>
        <v/>
      </c>
      <c r="AJ21">
        <f>+IF(H10=0,"",H10)</f>
        <v>1118.8933568407438</v>
      </c>
      <c r="AK21" t="str">
        <f>+IF(H11=0,"",H11)</f>
        <v/>
      </c>
      <c r="AL21">
        <f>+IF(H12=0,"",H12)</f>
        <v>750.03256876351679</v>
      </c>
      <c r="AM21" t="str">
        <f>+IF(H13=0,"",H13)</f>
        <v/>
      </c>
      <c r="AN21">
        <f>+IF(H14=0,"",H14)</f>
        <v>440.61628785575977</v>
      </c>
      <c r="AO21" t="str">
        <f>+IF(H15=0,"",H15)</f>
        <v/>
      </c>
      <c r="AP21">
        <f>+IF(H16=0,"",H16)</f>
        <v>279.75265109735119</v>
      </c>
      <c r="AQ21">
        <f>+IF(H17=0,"",H17)</f>
        <v>163.4430828288796</v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-66.613918553093967</v>
      </c>
      <c r="I22" s="23" t="s">
        <v>44</v>
      </c>
      <c r="J22" s="24">
        <f>+SLOPE(D2:D20,C2:C20)</f>
        <v>-58.200217487601314</v>
      </c>
    </row>
    <row r="23" spans="6:44" x14ac:dyDescent="0.25">
      <c r="F23" s="25" t="s">
        <v>45</v>
      </c>
      <c r="G23" s="26">
        <f>+INTERCEPT(H6:H18,G6:G18)</f>
        <v>136441.71639003584</v>
      </c>
      <c r="I23" s="25" t="s">
        <v>45</v>
      </c>
      <c r="J23" s="26">
        <f>+INTERCEPT(D2:D20,C2:C20)</f>
        <v>119373.27973200729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2">+$G$22*F26+$G$23</f>
        <v>1881.6009127860307</v>
      </c>
      <c r="I26" s="23">
        <v>2020</v>
      </c>
      <c r="J26" s="29">
        <f t="shared" ref="J26:J38" si="3">+I26*$J$22+$J$23</f>
        <v>1808.8404070526303</v>
      </c>
    </row>
    <row r="27" spans="6:44" x14ac:dyDescent="0.25">
      <c r="F27" s="23">
        <v>2023</v>
      </c>
      <c r="G27" s="27">
        <f t="shared" si="2"/>
        <v>1681.7591571267403</v>
      </c>
      <c r="I27" s="23">
        <v>2023</v>
      </c>
      <c r="J27" s="29">
        <f t="shared" si="3"/>
        <v>1634.2397545898275</v>
      </c>
    </row>
    <row r="28" spans="6:44" x14ac:dyDescent="0.25">
      <c r="F28" s="23">
        <v>2025</v>
      </c>
      <c r="G28" s="27">
        <f t="shared" si="2"/>
        <v>1548.5313200205564</v>
      </c>
      <c r="I28" s="23">
        <v>2025</v>
      </c>
      <c r="J28" s="29">
        <f t="shared" si="3"/>
        <v>1517.8393196146208</v>
      </c>
    </row>
    <row r="29" spans="6:44" x14ac:dyDescent="0.25">
      <c r="F29" s="23">
        <v>2027</v>
      </c>
      <c r="G29" s="27">
        <f t="shared" si="2"/>
        <v>1415.3034829143726</v>
      </c>
      <c r="I29" s="23">
        <v>2027</v>
      </c>
      <c r="J29" s="29">
        <f t="shared" si="3"/>
        <v>1401.4388846394286</v>
      </c>
    </row>
    <row r="30" spans="6:44" x14ac:dyDescent="0.25">
      <c r="F30" s="23">
        <v>2030</v>
      </c>
      <c r="G30" s="27">
        <f t="shared" si="2"/>
        <v>1215.4617272550822</v>
      </c>
      <c r="I30" s="23">
        <v>2030</v>
      </c>
      <c r="J30" s="29">
        <f t="shared" si="3"/>
        <v>1226.8382321766112</v>
      </c>
    </row>
    <row r="31" spans="6:44" x14ac:dyDescent="0.25">
      <c r="F31" s="23">
        <v>2033</v>
      </c>
      <c r="G31" s="27">
        <f t="shared" si="2"/>
        <v>1015.619971595821</v>
      </c>
      <c r="I31" s="23">
        <v>2033</v>
      </c>
      <c r="J31" s="29">
        <f t="shared" si="3"/>
        <v>1052.2375797138084</v>
      </c>
    </row>
    <row r="32" spans="6:44" x14ac:dyDescent="0.25">
      <c r="F32" s="23">
        <v>2035</v>
      </c>
      <c r="G32" s="27">
        <f t="shared" si="2"/>
        <v>882.392134489608</v>
      </c>
      <c r="I32" s="23">
        <v>2035</v>
      </c>
      <c r="J32" s="29">
        <f t="shared" si="3"/>
        <v>935.83714473861619</v>
      </c>
    </row>
    <row r="33" spans="6:10" x14ac:dyDescent="0.25">
      <c r="F33" s="23">
        <v>2037</v>
      </c>
      <c r="G33" s="27">
        <f t="shared" si="2"/>
        <v>749.16429738342413</v>
      </c>
      <c r="I33" s="23">
        <v>2037</v>
      </c>
      <c r="J33" s="29">
        <f t="shared" si="3"/>
        <v>819.43670976340945</v>
      </c>
    </row>
    <row r="34" spans="6:10" x14ac:dyDescent="0.25">
      <c r="F34" s="23">
        <v>2040</v>
      </c>
      <c r="G34" s="27">
        <f t="shared" si="2"/>
        <v>549.32254172416287</v>
      </c>
      <c r="I34" s="23">
        <v>2040</v>
      </c>
      <c r="J34" s="29">
        <f t="shared" si="3"/>
        <v>644.83605730060663</v>
      </c>
    </row>
    <row r="35" spans="6:10" x14ac:dyDescent="0.25">
      <c r="F35" s="23">
        <v>2043</v>
      </c>
      <c r="G35" s="27">
        <f t="shared" si="2"/>
        <v>349.48078606487252</v>
      </c>
      <c r="I35" s="23">
        <v>2043</v>
      </c>
      <c r="J35" s="29">
        <f t="shared" si="3"/>
        <v>470.2354048378038</v>
      </c>
    </row>
    <row r="36" spans="6:10" x14ac:dyDescent="0.25">
      <c r="F36" s="23">
        <v>2045</v>
      </c>
      <c r="G36" s="27">
        <f t="shared" si="2"/>
        <v>216.25294895868865</v>
      </c>
      <c r="I36" s="23">
        <v>2045</v>
      </c>
      <c r="J36" s="29">
        <f t="shared" si="3"/>
        <v>353.83496986259706</v>
      </c>
    </row>
    <row r="37" spans="6:10" x14ac:dyDescent="0.25">
      <c r="F37" s="23">
        <v>2047</v>
      </c>
      <c r="G37" s="27">
        <f t="shared" si="2"/>
        <v>83.025111852504779</v>
      </c>
      <c r="I37" s="23">
        <v>2047</v>
      </c>
      <c r="J37" s="29">
        <f t="shared" si="3"/>
        <v>237.43453488739033</v>
      </c>
    </row>
    <row r="38" spans="6:10" x14ac:dyDescent="0.25">
      <c r="F38" s="25">
        <v>2050</v>
      </c>
      <c r="G38" s="28">
        <f t="shared" si="2"/>
        <v>-116.81664380678558</v>
      </c>
      <c r="I38" s="25">
        <v>2050</v>
      </c>
      <c r="J38" s="30">
        <f t="shared" si="3"/>
        <v>62.8338824245875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8A3F-BBFD-443C-A4EF-14A22F8F3828}">
  <sheetPr>
    <tabColor rgb="FF92D050"/>
  </sheetPr>
  <dimension ref="A1:AR38"/>
  <sheetViews>
    <sheetView showGridLines="0" zoomScaleNormal="100" workbookViewId="0">
      <selection activeCell="J6" sqref="J6:J18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6</v>
      </c>
    </row>
    <row r="2" spans="1:11" x14ac:dyDescent="0.25">
      <c r="A2" s="15">
        <v>2018.0334519639089</v>
      </c>
      <c r="B2" s="16">
        <v>4894.8028657182431</v>
      </c>
      <c r="C2" s="37" t="str">
        <f>+IF(A2&lt;2020,"",A2)</f>
        <v/>
      </c>
      <c r="D2" s="37" t="str">
        <f>+IF(A2&lt;2020,"",B2)</f>
        <v/>
      </c>
    </row>
    <row r="3" spans="1:11" x14ac:dyDescent="0.25">
      <c r="A3" s="17">
        <v>2020.0212419970821</v>
      </c>
      <c r="B3" s="18">
        <v>2688.1998197310859</v>
      </c>
      <c r="C3" s="37">
        <f t="shared" ref="C3:C14" si="0">+IF(A3&lt;2020,"",A3)</f>
        <v>2020.0212419970821</v>
      </c>
      <c r="D3" s="37">
        <f t="shared" ref="D3:D14" si="1">+IF(A3&lt;2020,"",B3)</f>
        <v>2688.1998197310859</v>
      </c>
    </row>
    <row r="4" spans="1:11" ht="15.75" x14ac:dyDescent="0.25">
      <c r="A4" s="15">
        <v>2021.8793127479858</v>
      </c>
      <c r="B4" s="16">
        <v>4033.9723277920784</v>
      </c>
      <c r="C4" s="35">
        <f t="shared" si="0"/>
        <v>2021.8793127479858</v>
      </c>
      <c r="D4" s="16">
        <f t="shared" si="1"/>
        <v>4033.9723277920784</v>
      </c>
      <c r="K4" s="22"/>
    </row>
    <row r="5" spans="1:11" x14ac:dyDescent="0.25">
      <c r="A5" s="17">
        <v>2023.9721047789847</v>
      </c>
      <c r="B5" s="18">
        <v>3524.9449436427349</v>
      </c>
      <c r="C5" s="36">
        <f t="shared" si="0"/>
        <v>2023.9721047789847</v>
      </c>
      <c r="D5" s="18">
        <f t="shared" si="1"/>
        <v>3524.9449436427349</v>
      </c>
      <c r="H5" s="20" t="s">
        <v>42</v>
      </c>
    </row>
    <row r="6" spans="1:11" x14ac:dyDescent="0.25">
      <c r="A6" s="15">
        <v>2026.0089576925577</v>
      </c>
      <c r="B6" s="16">
        <v>2897.3861007089963</v>
      </c>
      <c r="C6" s="35">
        <f t="shared" si="0"/>
        <v>2026.0089576925577</v>
      </c>
      <c r="D6" s="16">
        <f t="shared" si="1"/>
        <v>2897.3861007089963</v>
      </c>
      <c r="G6" s="19">
        <v>2020</v>
      </c>
      <c r="H6" s="11">
        <f>+D3</f>
        <v>2688.1998197310859</v>
      </c>
      <c r="J6" s="42">
        <v>2688.1998197310859</v>
      </c>
    </row>
    <row r="7" spans="1:11" x14ac:dyDescent="0.25">
      <c r="A7" s="17">
        <v>2027.9315163961082</v>
      </c>
      <c r="B7" s="18">
        <v>2545.9174665712671</v>
      </c>
      <c r="C7" s="36">
        <f t="shared" si="0"/>
        <v>2027.9315163961082</v>
      </c>
      <c r="D7" s="18">
        <f t="shared" si="1"/>
        <v>2545.9174665712671</v>
      </c>
      <c r="G7" s="19">
        <v>2023</v>
      </c>
      <c r="H7" s="11">
        <f>+D4</f>
        <v>4033.9723277920784</v>
      </c>
      <c r="J7" s="42">
        <v>4033.9723277920784</v>
      </c>
    </row>
    <row r="8" spans="1:11" x14ac:dyDescent="0.25">
      <c r="A8" s="15">
        <v>2029.9665108672421</v>
      </c>
      <c r="B8" s="16">
        <v>2313.091797764293</v>
      </c>
      <c r="C8" s="35">
        <f t="shared" si="0"/>
        <v>2029.9665108672421</v>
      </c>
      <c r="D8" s="16">
        <f t="shared" si="1"/>
        <v>2313.091797764293</v>
      </c>
      <c r="G8" s="19">
        <v>2025</v>
      </c>
      <c r="H8" s="11">
        <f>+D6</f>
        <v>2897.3861007089963</v>
      </c>
      <c r="J8" s="42">
        <v>2897.3861007089963</v>
      </c>
    </row>
    <row r="9" spans="1:11" x14ac:dyDescent="0.25">
      <c r="A9" s="17">
        <v>2031.9455662209502</v>
      </c>
      <c r="B9" s="18">
        <v>1961.7346701729293</v>
      </c>
      <c r="C9" s="36">
        <f t="shared" si="0"/>
        <v>2031.9455662209502</v>
      </c>
      <c r="D9" s="18">
        <f t="shared" si="1"/>
        <v>1961.7346701729293</v>
      </c>
      <c r="G9" s="19">
        <v>2027</v>
      </c>
      <c r="H9" s="11">
        <f>+D7</f>
        <v>2545.9174665712671</v>
      </c>
      <c r="J9" s="42">
        <v>2545.9174665712671</v>
      </c>
    </row>
    <row r="10" spans="1:11" x14ac:dyDescent="0.25">
      <c r="A10">
        <v>2033.8681249245008</v>
      </c>
      <c r="B10">
        <v>1610.2660360352002</v>
      </c>
      <c r="C10" s="35">
        <f t="shared" si="0"/>
        <v>2033.8681249245008</v>
      </c>
      <c r="D10" s="16">
        <f t="shared" si="1"/>
        <v>1610.2660360352002</v>
      </c>
      <c r="G10" s="19">
        <v>2030</v>
      </c>
      <c r="H10" s="11">
        <f>+D8</f>
        <v>2313.091797764293</v>
      </c>
      <c r="J10" s="42">
        <v>2313.091797764293</v>
      </c>
    </row>
    <row r="11" spans="1:11" x14ac:dyDescent="0.25">
      <c r="A11">
        <v>2035.9601735785238</v>
      </c>
      <c r="B11">
        <v>1259.1319215365602</v>
      </c>
      <c r="C11" s="35">
        <f t="shared" ref="C11:C13" si="2">+IF(A11&lt;2020,"",A11)</f>
        <v>2035.9601735785238</v>
      </c>
      <c r="D11" s="16">
        <f t="shared" ref="D11:D13" si="3">+IF(A11&lt;2020,"",B11)</f>
        <v>1259.1319215365602</v>
      </c>
      <c r="G11" s="19">
        <v>2033</v>
      </c>
      <c r="H11" s="11">
        <f>+D10</f>
        <v>1610.2660360352002</v>
      </c>
      <c r="J11" s="42">
        <v>1610.2660360352002</v>
      </c>
    </row>
    <row r="12" spans="1:11" x14ac:dyDescent="0.25">
      <c r="A12">
        <v>2037.9951680496574</v>
      </c>
      <c r="B12">
        <v>1026.306252729586</v>
      </c>
      <c r="C12" s="35">
        <f t="shared" si="2"/>
        <v>2037.9951680496574</v>
      </c>
      <c r="D12" s="16">
        <f t="shared" si="3"/>
        <v>1026.306252729586</v>
      </c>
      <c r="G12" s="19">
        <v>2035</v>
      </c>
      <c r="H12" s="11">
        <f>+D11</f>
        <v>1259.1319215365602</v>
      </c>
      <c r="J12" s="42">
        <v>1259.1319215365602</v>
      </c>
    </row>
    <row r="13" spans="1:11" x14ac:dyDescent="0.25">
      <c r="A13">
        <v>2039.0124794409805</v>
      </c>
      <c r="B13">
        <v>949.36673573877852</v>
      </c>
      <c r="C13" s="35">
        <f t="shared" si="2"/>
        <v>2039.0124794409805</v>
      </c>
      <c r="D13" s="16">
        <f t="shared" si="3"/>
        <v>949.36673573877852</v>
      </c>
      <c r="G13" s="19">
        <v>2037</v>
      </c>
      <c r="H13" s="11">
        <f>+D12</f>
        <v>1026.306252729586</v>
      </c>
      <c r="J13" s="42">
        <v>1026.306252729586</v>
      </c>
    </row>
    <row r="14" spans="1:11" x14ac:dyDescent="0.25">
      <c r="C14" s="21"/>
      <c r="D14" s="11"/>
      <c r="G14" s="19">
        <v>2040</v>
      </c>
      <c r="J14" s="42"/>
    </row>
    <row r="15" spans="1:11" x14ac:dyDescent="0.25">
      <c r="G15" s="19">
        <v>2043</v>
      </c>
      <c r="J15" s="42"/>
    </row>
    <row r="16" spans="1:11" x14ac:dyDescent="0.25">
      <c r="G16" s="19">
        <v>2045</v>
      </c>
      <c r="J16" s="42"/>
    </row>
    <row r="17" spans="6:44" x14ac:dyDescent="0.25">
      <c r="G17" s="19">
        <v>2047</v>
      </c>
      <c r="J17" s="42"/>
    </row>
    <row r="18" spans="6:44" x14ac:dyDescent="0.25">
      <c r="G18" s="19">
        <v>2050</v>
      </c>
      <c r="J18" s="42"/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2688.1998197310859</v>
      </c>
      <c r="AG21">
        <f>+IF(H7=0,"",H7)</f>
        <v>4033.9723277920784</v>
      </c>
      <c r="AH21">
        <f>+IF(H8=0,"",H8)</f>
        <v>2897.3861007089963</v>
      </c>
      <c r="AI21">
        <f>+IF(H9=0,"",H9)</f>
        <v>2545.9174665712671</v>
      </c>
      <c r="AJ21">
        <f>+IF(H10=0,"",H10)</f>
        <v>2313.091797764293</v>
      </c>
      <c r="AK21">
        <f>+IF(H11=0,"",H11)</f>
        <v>1610.2660360352002</v>
      </c>
      <c r="AL21">
        <f>+IF(H12=0,"",H12)</f>
        <v>1259.1319215365602</v>
      </c>
      <c r="AM21">
        <f>+IF(H13=0,"",H13)</f>
        <v>1026.306252729586</v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-141.87789450348069</v>
      </c>
      <c r="I22" s="23" t="s">
        <v>44</v>
      </c>
      <c r="J22" s="24">
        <f>+SLOPE(D2:D20,C2:C20)</f>
        <v>-142.84939488449402</v>
      </c>
    </row>
    <row r="23" spans="6:44" x14ac:dyDescent="0.25">
      <c r="F23" s="25" t="s">
        <v>45</v>
      </c>
      <c r="G23" s="26">
        <f>+INTERCEPT(H6:H18,G6:G18)</f>
        <v>290131.56243929506</v>
      </c>
      <c r="I23" s="25" t="s">
        <v>45</v>
      </c>
      <c r="J23" s="26">
        <f>+INTERCEPT(D2:D20,C2:C20)</f>
        <v>292221.06981342379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4">+$G$22*F26+$G$23</f>
        <v>3538.2155422640499</v>
      </c>
      <c r="I26" s="23">
        <v>2020</v>
      </c>
      <c r="J26" s="29">
        <f t="shared" ref="J26:J38" si="5">+I26*$J$22+$J$23</f>
        <v>3665.2921467458946</v>
      </c>
    </row>
    <row r="27" spans="6:44" x14ac:dyDescent="0.25">
      <c r="F27" s="23">
        <v>2023</v>
      </c>
      <c r="G27" s="27">
        <f t="shared" si="4"/>
        <v>3112.5818587536342</v>
      </c>
      <c r="I27" s="23">
        <v>2023</v>
      </c>
      <c r="J27" s="29">
        <f t="shared" si="5"/>
        <v>3236.7439620923833</v>
      </c>
    </row>
    <row r="28" spans="6:44" x14ac:dyDescent="0.25">
      <c r="F28" s="23">
        <v>2025</v>
      </c>
      <c r="G28" s="27">
        <f t="shared" si="4"/>
        <v>2828.8260697466321</v>
      </c>
      <c r="I28" s="23">
        <v>2025</v>
      </c>
      <c r="J28" s="29">
        <f t="shared" si="5"/>
        <v>2951.0451723234146</v>
      </c>
    </row>
    <row r="29" spans="6:44" x14ac:dyDescent="0.25">
      <c r="F29" s="23">
        <v>2027</v>
      </c>
      <c r="G29" s="27">
        <f t="shared" si="4"/>
        <v>2545.0702807396883</v>
      </c>
      <c r="I29" s="23">
        <v>2027</v>
      </c>
      <c r="J29" s="29">
        <f t="shared" si="5"/>
        <v>2665.3463825543877</v>
      </c>
    </row>
    <row r="30" spans="6:44" x14ac:dyDescent="0.25">
      <c r="F30" s="23">
        <v>2030</v>
      </c>
      <c r="G30" s="27">
        <f t="shared" si="4"/>
        <v>2119.4365972292726</v>
      </c>
      <c r="I30" s="23">
        <v>2030</v>
      </c>
      <c r="J30" s="29">
        <f t="shared" si="5"/>
        <v>2236.7981979009346</v>
      </c>
    </row>
    <row r="31" spans="6:44" x14ac:dyDescent="0.25">
      <c r="F31" s="23">
        <v>2033</v>
      </c>
      <c r="G31" s="27">
        <f t="shared" si="4"/>
        <v>1693.8029137187987</v>
      </c>
      <c r="I31" s="23">
        <v>2033</v>
      </c>
      <c r="J31" s="29">
        <f t="shared" si="5"/>
        <v>1808.2500132474233</v>
      </c>
    </row>
    <row r="32" spans="6:44" x14ac:dyDescent="0.25">
      <c r="F32" s="23">
        <v>2035</v>
      </c>
      <c r="G32" s="27">
        <f t="shared" si="4"/>
        <v>1410.0471247118548</v>
      </c>
      <c r="I32" s="23">
        <v>2035</v>
      </c>
      <c r="J32" s="29">
        <f t="shared" si="5"/>
        <v>1522.5512234784546</v>
      </c>
    </row>
    <row r="33" spans="6:10" x14ac:dyDescent="0.25">
      <c r="F33" s="23">
        <v>2037</v>
      </c>
      <c r="G33" s="27">
        <f t="shared" si="4"/>
        <v>1126.291335704911</v>
      </c>
      <c r="I33" s="23">
        <v>2037</v>
      </c>
      <c r="J33" s="29">
        <f t="shared" si="5"/>
        <v>1236.8524337094859</v>
      </c>
    </row>
    <row r="34" spans="6:10" x14ac:dyDescent="0.25">
      <c r="F34" s="23">
        <v>2040</v>
      </c>
      <c r="G34" s="27">
        <f t="shared" si="4"/>
        <v>700.65765219443711</v>
      </c>
      <c r="I34" s="23">
        <v>2040</v>
      </c>
      <c r="J34" s="29">
        <f t="shared" si="5"/>
        <v>808.30424905597465</v>
      </c>
    </row>
    <row r="35" spans="6:10" x14ac:dyDescent="0.25">
      <c r="F35" s="23">
        <v>2043</v>
      </c>
      <c r="G35" s="27">
        <f t="shared" si="4"/>
        <v>275.02396868402138</v>
      </c>
      <c r="I35" s="23">
        <v>2043</v>
      </c>
      <c r="J35" s="29">
        <f t="shared" si="5"/>
        <v>379.75606440252159</v>
      </c>
    </row>
    <row r="36" spans="6:10" x14ac:dyDescent="0.25">
      <c r="F36" s="23">
        <v>2045</v>
      </c>
      <c r="G36" s="27">
        <f t="shared" si="4"/>
        <v>-8.7318203229806386</v>
      </c>
      <c r="I36" s="23">
        <v>2045</v>
      </c>
      <c r="J36" s="29">
        <f t="shared" si="5"/>
        <v>94.057274633494671</v>
      </c>
    </row>
    <row r="37" spans="6:10" x14ac:dyDescent="0.25">
      <c r="F37" s="23">
        <v>2047</v>
      </c>
      <c r="G37" s="27">
        <f t="shared" si="4"/>
        <v>-292.48760932992445</v>
      </c>
      <c r="I37" s="23">
        <v>2047</v>
      </c>
      <c r="J37" s="29">
        <f t="shared" si="5"/>
        <v>-191.64151513547404</v>
      </c>
    </row>
    <row r="38" spans="6:10" x14ac:dyDescent="0.25">
      <c r="F38" s="25">
        <v>2050</v>
      </c>
      <c r="G38" s="28">
        <f t="shared" si="4"/>
        <v>-718.12129284034017</v>
      </c>
      <c r="I38" s="25">
        <v>2050</v>
      </c>
      <c r="J38" s="30">
        <f t="shared" si="5"/>
        <v>-620.1896997889271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9B78-F0E7-4896-9B72-B10BF3FEE4EF}">
  <sheetPr>
    <tabColor rgb="FF92D050"/>
  </sheetPr>
  <dimension ref="A1:AR38"/>
  <sheetViews>
    <sheetView showGridLines="0" zoomScaleNormal="100" workbookViewId="0">
      <selection activeCell="G2" sqref="G2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4</v>
      </c>
    </row>
    <row r="2" spans="1:11" x14ac:dyDescent="0.25">
      <c r="A2" s="15">
        <v>2020.1336657841298</v>
      </c>
      <c r="B2" s="16">
        <v>390.47502763283035</v>
      </c>
      <c r="C2" s="37">
        <f>+IF(A2&lt;2020,"",A2)</f>
        <v>2020.1336657841298</v>
      </c>
      <c r="D2" s="37">
        <f>+IF(A2&lt;2020,"",B2)</f>
        <v>390.47502763283035</v>
      </c>
    </row>
    <row r="3" spans="1:11" x14ac:dyDescent="0.25">
      <c r="A3" s="17">
        <v>2021.2236845487496</v>
      </c>
      <c r="B3" s="18">
        <v>367.51407346477129</v>
      </c>
      <c r="C3" s="37">
        <f t="shared" ref="C3:C14" si="0">+IF(A3&lt;2020,"",A3)</f>
        <v>2021.2236845487496</v>
      </c>
      <c r="D3" s="37">
        <f t="shared" ref="D3:D14" si="1">+IF(A3&lt;2020,"",B3)</f>
        <v>367.51407346477129</v>
      </c>
    </row>
    <row r="4" spans="1:11" ht="15.75" x14ac:dyDescent="0.25">
      <c r="A4" s="15">
        <v>2022.1961031282935</v>
      </c>
      <c r="B4" s="16">
        <v>373.13574788576716</v>
      </c>
      <c r="C4" s="35">
        <f t="shared" si="0"/>
        <v>2022.1961031282935</v>
      </c>
      <c r="D4" s="16">
        <f t="shared" si="1"/>
        <v>373.13574788576716</v>
      </c>
      <c r="K4" s="22"/>
    </row>
    <row r="5" spans="1:11" x14ac:dyDescent="0.25">
      <c r="A5" s="17">
        <v>2023.2246227797343</v>
      </c>
      <c r="B5" s="18">
        <v>344.4663650618204</v>
      </c>
      <c r="C5" s="36">
        <f t="shared" si="0"/>
        <v>2023.2246227797343</v>
      </c>
      <c r="D5" s="18">
        <f t="shared" si="1"/>
        <v>344.4663650618204</v>
      </c>
      <c r="H5" s="20" t="s">
        <v>42</v>
      </c>
    </row>
    <row r="6" spans="1:11" x14ac:dyDescent="0.25">
      <c r="A6" s="15">
        <v>2025.0372079274093</v>
      </c>
      <c r="B6" s="16">
        <v>275.72230933347043</v>
      </c>
      <c r="C6" s="35">
        <f t="shared" si="0"/>
        <v>2025.0372079274093</v>
      </c>
      <c r="D6" s="16">
        <f t="shared" si="1"/>
        <v>275.72230933347043</v>
      </c>
      <c r="G6" s="19">
        <v>2020</v>
      </c>
      <c r="H6" s="11">
        <v>390.47502763283035</v>
      </c>
    </row>
    <row r="7" spans="1:11" x14ac:dyDescent="0.25">
      <c r="A7" s="17">
        <v>2030.0672184664422</v>
      </c>
      <c r="B7" s="18">
        <v>198.10040356784828</v>
      </c>
      <c r="C7" s="36">
        <f t="shared" si="0"/>
        <v>2030.0672184664422</v>
      </c>
      <c r="D7" s="18">
        <f t="shared" si="1"/>
        <v>198.10040356784828</v>
      </c>
      <c r="G7" s="19">
        <v>2023</v>
      </c>
      <c r="H7" s="11">
        <v>344.4663650618204</v>
      </c>
    </row>
    <row r="8" spans="1:11" x14ac:dyDescent="0.25">
      <c r="A8" s="15">
        <v>2035.0368866154281</v>
      </c>
      <c r="B8" s="16">
        <v>123.34138755365916</v>
      </c>
      <c r="C8" s="35">
        <f t="shared" si="0"/>
        <v>2035.0368866154281</v>
      </c>
      <c r="D8" s="16">
        <f t="shared" si="1"/>
        <v>123.34138755365916</v>
      </c>
      <c r="G8" s="19">
        <v>2025</v>
      </c>
      <c r="H8" s="11">
        <v>275.72230933347043</v>
      </c>
    </row>
    <row r="9" spans="1:11" x14ac:dyDescent="0.25">
      <c r="A9" s="17">
        <v>2039.9489113950081</v>
      </c>
      <c r="B9" s="18">
        <v>71.445004241318202</v>
      </c>
      <c r="C9" s="36">
        <f t="shared" si="0"/>
        <v>2039.9489113950081</v>
      </c>
      <c r="D9" s="18">
        <f t="shared" si="1"/>
        <v>71.445004241318202</v>
      </c>
      <c r="G9" s="19">
        <v>2027</v>
      </c>
      <c r="H9" s="11"/>
    </row>
    <row r="10" spans="1:11" x14ac:dyDescent="0.25">
      <c r="A10">
        <v>2040.9797444927126</v>
      </c>
      <c r="B10">
        <v>59.918258232013045</v>
      </c>
      <c r="C10" s="35">
        <f t="shared" ref="C10" si="2">+IF(A10&lt;2020,"",A10)</f>
        <v>2040.9797444927126</v>
      </c>
      <c r="D10" s="16">
        <f t="shared" ref="D10" si="3">+IF(A10&lt;2020,"",B10)</f>
        <v>59.918258232013045</v>
      </c>
      <c r="G10" s="19">
        <v>2030</v>
      </c>
      <c r="H10" s="11">
        <v>198.10040356784828</v>
      </c>
    </row>
    <row r="11" spans="1:11" x14ac:dyDescent="0.25">
      <c r="C11" s="21"/>
      <c r="D11" s="11"/>
      <c r="G11" s="19">
        <v>2033</v>
      </c>
    </row>
    <row r="12" spans="1:11" x14ac:dyDescent="0.25">
      <c r="C12" s="21"/>
      <c r="D12" s="11"/>
      <c r="G12" s="19">
        <v>2035</v>
      </c>
      <c r="H12">
        <v>123.34138755365916</v>
      </c>
    </row>
    <row r="13" spans="1:11" x14ac:dyDescent="0.25">
      <c r="C13" s="21"/>
      <c r="D13" s="11"/>
      <c r="G13" s="19">
        <v>2037</v>
      </c>
    </row>
    <row r="14" spans="1:11" x14ac:dyDescent="0.25">
      <c r="C14" s="21"/>
      <c r="D14" s="11"/>
      <c r="G14" s="19">
        <v>2040</v>
      </c>
      <c r="H14">
        <v>59.918258232013045</v>
      </c>
    </row>
    <row r="15" spans="1:11" x14ac:dyDescent="0.25">
      <c r="G15" s="19">
        <v>2043</v>
      </c>
    </row>
    <row r="16" spans="1:11" x14ac:dyDescent="0.25">
      <c r="G16" s="19">
        <v>2045</v>
      </c>
    </row>
    <row r="17" spans="6:44" x14ac:dyDescent="0.25">
      <c r="G17" s="19">
        <v>2047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390.47502763283035</v>
      </c>
      <c r="AG21">
        <f>+IF(H7=0,"",H7)</f>
        <v>344.4663650618204</v>
      </c>
      <c r="AH21">
        <f>+IF(H8=0,"",H8)</f>
        <v>275.72230933347043</v>
      </c>
      <c r="AI21" t="str">
        <f>+IF(H9=0,"",H9)</f>
        <v/>
      </c>
      <c r="AJ21">
        <f>+IF(H10=0,"",H10)</f>
        <v>198.10040356784828</v>
      </c>
      <c r="AK21" t="str">
        <f>+IF(H11=0,"",H11)</f>
        <v/>
      </c>
      <c r="AL21">
        <f>+IF(H12=0,"",H12)</f>
        <v>123.34138755365916</v>
      </c>
      <c r="AM21" t="str">
        <f>+IF(H13=0,"",H13)</f>
        <v/>
      </c>
      <c r="AN21">
        <f>+IF(H14=0,"",H14)</f>
        <v>59.918258232013045</v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-16.69240967929418</v>
      </c>
      <c r="I22" s="23" t="s">
        <v>44</v>
      </c>
      <c r="J22" s="24">
        <f>+SLOPE(D2:D20,C2:C20)</f>
        <v>-16.306800622199251</v>
      </c>
    </row>
    <row r="23" spans="6:44" x14ac:dyDescent="0.25">
      <c r="F23" s="25" t="s">
        <v>45</v>
      </c>
      <c r="G23" s="26">
        <f>+INTERCEPT(H6:H18,G6:G18)</f>
        <v>34098.121129571613</v>
      </c>
      <c r="I23" s="25" t="s">
        <v>45</v>
      </c>
      <c r="J23" s="26">
        <f>+INTERCEPT(D2:D20,C2:C20)</f>
        <v>33325.689604383071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4">+$G$22*F26+$G$23</f>
        <v>379.45357739736937</v>
      </c>
      <c r="I26" s="23">
        <v>2020</v>
      </c>
      <c r="J26" s="29">
        <f t="shared" ref="J26:J38" si="5">+I26*$J$22+$J$23</f>
        <v>385.95234754058038</v>
      </c>
    </row>
    <row r="27" spans="6:44" x14ac:dyDescent="0.25">
      <c r="F27" s="23">
        <v>2023</v>
      </c>
      <c r="G27" s="27">
        <f t="shared" si="4"/>
        <v>329.37634835948847</v>
      </c>
      <c r="I27" s="23">
        <v>2023</v>
      </c>
      <c r="J27" s="29">
        <f t="shared" si="5"/>
        <v>337.03194567398896</v>
      </c>
    </row>
    <row r="28" spans="6:44" x14ac:dyDescent="0.25">
      <c r="F28" s="23">
        <v>2025</v>
      </c>
      <c r="G28" s="27">
        <f t="shared" si="4"/>
        <v>295.99152900090121</v>
      </c>
      <c r="I28" s="23">
        <v>2025</v>
      </c>
      <c r="J28" s="29">
        <f t="shared" si="5"/>
        <v>304.41834442958498</v>
      </c>
    </row>
    <row r="29" spans="6:44" x14ac:dyDescent="0.25">
      <c r="F29" s="23">
        <v>2027</v>
      </c>
      <c r="G29" s="27">
        <f t="shared" si="4"/>
        <v>262.60670964231394</v>
      </c>
      <c r="I29" s="23">
        <v>2027</v>
      </c>
      <c r="J29" s="29">
        <f t="shared" si="5"/>
        <v>271.80474318518827</v>
      </c>
    </row>
    <row r="30" spans="6:44" x14ac:dyDescent="0.25">
      <c r="F30" s="23">
        <v>2030</v>
      </c>
      <c r="G30" s="27">
        <f t="shared" si="4"/>
        <v>212.52948060442577</v>
      </c>
      <c r="I30" s="23">
        <v>2030</v>
      </c>
      <c r="J30" s="29">
        <f t="shared" si="5"/>
        <v>222.88434131858958</v>
      </c>
    </row>
    <row r="31" spans="6:44" x14ac:dyDescent="0.25">
      <c r="F31" s="23">
        <v>2033</v>
      </c>
      <c r="G31" s="27">
        <f t="shared" si="4"/>
        <v>162.45225156654487</v>
      </c>
      <c r="I31" s="23">
        <v>2033</v>
      </c>
      <c r="J31" s="29">
        <f t="shared" si="5"/>
        <v>173.96393945199088</v>
      </c>
    </row>
    <row r="32" spans="6:44" x14ac:dyDescent="0.25">
      <c r="F32" s="23">
        <v>2035</v>
      </c>
      <c r="G32" s="27">
        <f t="shared" si="4"/>
        <v>129.06743220795761</v>
      </c>
      <c r="I32" s="23">
        <v>2035</v>
      </c>
      <c r="J32" s="29">
        <f t="shared" si="5"/>
        <v>141.35033820759418</v>
      </c>
    </row>
    <row r="33" spans="6:10" x14ac:dyDescent="0.25">
      <c r="F33" s="23">
        <v>2037</v>
      </c>
      <c r="G33" s="27">
        <f t="shared" si="4"/>
        <v>95.682612849370344</v>
      </c>
      <c r="I33" s="23">
        <v>2037</v>
      </c>
      <c r="J33" s="29">
        <f t="shared" si="5"/>
        <v>108.73673696319747</v>
      </c>
    </row>
    <row r="34" spans="6:10" x14ac:dyDescent="0.25">
      <c r="F34" s="23">
        <v>2040</v>
      </c>
      <c r="G34" s="27">
        <f t="shared" si="4"/>
        <v>45.605383811489446</v>
      </c>
      <c r="I34" s="23">
        <v>2040</v>
      </c>
      <c r="J34" s="29">
        <f t="shared" si="5"/>
        <v>59.816335096598777</v>
      </c>
    </row>
    <row r="35" spans="6:10" x14ac:dyDescent="0.25">
      <c r="F35" s="23">
        <v>2043</v>
      </c>
      <c r="G35" s="27">
        <f t="shared" si="4"/>
        <v>-4.4718452263987274</v>
      </c>
      <c r="I35" s="23">
        <v>2043</v>
      </c>
      <c r="J35" s="29">
        <f t="shared" si="5"/>
        <v>10.895933230000082</v>
      </c>
    </row>
    <row r="36" spans="6:10" x14ac:dyDescent="0.25">
      <c r="F36" s="23">
        <v>2045</v>
      </c>
      <c r="G36" s="27">
        <f t="shared" si="4"/>
        <v>-37.856664584985992</v>
      </c>
      <c r="I36" s="23">
        <v>2045</v>
      </c>
      <c r="J36" s="29">
        <f t="shared" si="5"/>
        <v>-21.717668014396622</v>
      </c>
    </row>
    <row r="37" spans="6:10" x14ac:dyDescent="0.25">
      <c r="F37" s="23">
        <v>2047</v>
      </c>
      <c r="G37" s="27">
        <f t="shared" si="4"/>
        <v>-71.241483943573257</v>
      </c>
      <c r="I37" s="23">
        <v>2047</v>
      </c>
      <c r="J37" s="29">
        <f t="shared" si="5"/>
        <v>-54.331269258793327</v>
      </c>
    </row>
    <row r="38" spans="6:10" x14ac:dyDescent="0.25">
      <c r="F38" s="25">
        <v>2050</v>
      </c>
      <c r="G38" s="28">
        <f t="shared" si="4"/>
        <v>-121.31871298145415</v>
      </c>
      <c r="I38" s="25">
        <v>2050</v>
      </c>
      <c r="J38" s="30">
        <f t="shared" si="5"/>
        <v>-103.25167112539202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BE25-5D5E-4463-BD4C-0DB985BDD593}">
  <sheetPr>
    <tabColor rgb="FF92D050"/>
  </sheetPr>
  <dimension ref="A1:AR38"/>
  <sheetViews>
    <sheetView showGridLines="0" zoomScaleNormal="100" workbookViewId="0">
      <selection activeCell="K6" sqref="K6:K9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5</v>
      </c>
    </row>
    <row r="2" spans="1:11" x14ac:dyDescent="0.25">
      <c r="A2" s="15">
        <v>2018.1285932434967</v>
      </c>
      <c r="B2" s="16">
        <v>3779.1411042944801</v>
      </c>
      <c r="C2" s="37" t="str">
        <f>+IF(A2&lt;2020,"",A2)</f>
        <v/>
      </c>
      <c r="D2" s="37" t="str">
        <f>+IF(A2&lt;2020,"",B2)</f>
        <v/>
      </c>
    </row>
    <row r="3" spans="1:11" x14ac:dyDescent="0.25">
      <c r="A3" s="17">
        <v>2019.0461596163634</v>
      </c>
      <c r="B3" s="18">
        <v>3828.2208588957074</v>
      </c>
      <c r="C3" s="37" t="str">
        <f t="shared" ref="C3:C14" si="0">+IF(A3&lt;2020,"",A3)</f>
        <v/>
      </c>
      <c r="D3" s="37" t="str">
        <f t="shared" ref="D3:D14" si="1">+IF(A3&lt;2020,"",B3)</f>
        <v/>
      </c>
    </row>
    <row r="4" spans="1:11" ht="15.75" x14ac:dyDescent="0.25">
      <c r="A4" s="15">
        <v>2020.0840142524178</v>
      </c>
      <c r="B4" s="16">
        <v>2895.7055214723941</v>
      </c>
      <c r="C4" s="35">
        <f t="shared" si="0"/>
        <v>2020.0840142524178</v>
      </c>
      <c r="D4" s="16">
        <f t="shared" si="1"/>
        <v>2895.7055214723941</v>
      </c>
      <c r="K4" s="22"/>
    </row>
    <row r="5" spans="1:11" x14ac:dyDescent="0.25">
      <c r="A5" s="17">
        <v>2021.9933560157526</v>
      </c>
      <c r="B5" s="18">
        <v>1791.4110429447855</v>
      </c>
      <c r="C5" s="36">
        <f t="shared" si="0"/>
        <v>2021.9933560157526</v>
      </c>
      <c r="D5" s="18">
        <f t="shared" si="1"/>
        <v>1791.4110429447855</v>
      </c>
      <c r="H5" s="20" t="s">
        <v>42</v>
      </c>
    </row>
    <row r="6" spans="1:11" x14ac:dyDescent="0.25">
      <c r="A6" s="15">
        <v>2023.9945883676694</v>
      </c>
      <c r="B6" s="16">
        <v>1104.2944785276086</v>
      </c>
      <c r="C6" s="35">
        <f t="shared" si="0"/>
        <v>2023.9945883676694</v>
      </c>
      <c r="D6" s="16">
        <f t="shared" si="1"/>
        <v>1104.2944785276086</v>
      </c>
      <c r="G6" s="19">
        <v>2020</v>
      </c>
      <c r="H6" s="11">
        <v>2895.7055214723941</v>
      </c>
    </row>
    <row r="7" spans="1:11" x14ac:dyDescent="0.25">
      <c r="A7" s="17">
        <v>2025.9545637206311</v>
      </c>
      <c r="B7" s="18">
        <v>638.03680981595244</v>
      </c>
      <c r="C7" s="36">
        <f t="shared" si="0"/>
        <v>2025.9545637206311</v>
      </c>
      <c r="D7" s="18">
        <f t="shared" si="1"/>
        <v>638.03680981595244</v>
      </c>
      <c r="G7" s="19">
        <v>2023</v>
      </c>
      <c r="H7" s="11">
        <v>1104.2944785276086</v>
      </c>
    </row>
    <row r="8" spans="1:11" x14ac:dyDescent="0.25">
      <c r="A8" s="15">
        <v>2028.0037506362687</v>
      </c>
      <c r="B8" s="16">
        <v>343.55828220858984</v>
      </c>
      <c r="C8" s="35">
        <f t="shared" si="0"/>
        <v>2028.0037506362687</v>
      </c>
      <c r="D8" s="16">
        <f t="shared" si="1"/>
        <v>343.55828220858984</v>
      </c>
      <c r="G8" s="19">
        <v>2025</v>
      </c>
      <c r="H8" s="11">
        <v>638.03680981595244</v>
      </c>
    </row>
    <row r="9" spans="1:11" x14ac:dyDescent="0.25">
      <c r="A9" s="17">
        <v>2029.0070458381333</v>
      </c>
      <c r="B9" s="18">
        <v>245.39877300613625</v>
      </c>
      <c r="C9" s="36">
        <f t="shared" si="0"/>
        <v>2029.0070458381333</v>
      </c>
      <c r="D9" s="18">
        <f t="shared" si="1"/>
        <v>245.39877300613625</v>
      </c>
      <c r="G9" s="19">
        <v>2027</v>
      </c>
      <c r="H9" s="11"/>
    </row>
    <row r="10" spans="1:11" x14ac:dyDescent="0.25">
      <c r="C10" s="21"/>
      <c r="D10" s="11"/>
      <c r="G10" s="19">
        <v>2030</v>
      </c>
      <c r="H10" s="11">
        <v>245.39877300613625</v>
      </c>
    </row>
    <row r="11" spans="1:11" x14ac:dyDescent="0.25">
      <c r="C11" s="21"/>
      <c r="D11" s="11"/>
      <c r="G11" s="19">
        <v>2033</v>
      </c>
    </row>
    <row r="12" spans="1:11" x14ac:dyDescent="0.25">
      <c r="C12" s="21"/>
      <c r="D12" s="11"/>
      <c r="G12" s="19">
        <v>2035</v>
      </c>
    </row>
    <row r="13" spans="1:11" x14ac:dyDescent="0.25">
      <c r="C13" s="21"/>
      <c r="D13" s="11"/>
      <c r="G13" s="19">
        <v>2037</v>
      </c>
    </row>
    <row r="14" spans="1:11" x14ac:dyDescent="0.25">
      <c r="C14" s="21"/>
      <c r="D14" s="11"/>
      <c r="G14" s="19">
        <v>2040</v>
      </c>
    </row>
    <row r="15" spans="1:11" x14ac:dyDescent="0.25">
      <c r="G15" s="19">
        <v>2043</v>
      </c>
    </row>
    <row r="16" spans="1:11" x14ac:dyDescent="0.25">
      <c r="G16" s="19">
        <v>2045</v>
      </c>
    </row>
    <row r="17" spans="6:44" x14ac:dyDescent="0.25">
      <c r="G17" s="19">
        <v>2047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2895.7055214723941</v>
      </c>
      <c r="AG21">
        <f>+IF(H7=0,"",H7)</f>
        <v>1104.2944785276086</v>
      </c>
      <c r="AH21">
        <f>+IF(H8=0,"",H8)</f>
        <v>638.03680981595244</v>
      </c>
      <c r="AI21" t="str">
        <f>+IF(H9=0,"",H9)</f>
        <v/>
      </c>
      <c r="AJ21">
        <f>+IF(H10=0,"",H10)</f>
        <v>245.39877300613625</v>
      </c>
      <c r="AK21" t="str">
        <f>+IF(H11=0,"",H11)</f>
        <v/>
      </c>
      <c r="AL21" t="str">
        <f>+IF(H12=0,"",H12)</f>
        <v/>
      </c>
      <c r="AM21" t="str">
        <f>+IF(H13=0,"",H13)</f>
        <v/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-245.6302812825559</v>
      </c>
      <c r="I22" s="23" t="s">
        <v>44</v>
      </c>
      <c r="J22" s="24">
        <f>+SLOPE(D2:D20,C2:C20)</f>
        <v>-282.76922617770487</v>
      </c>
    </row>
    <row r="23" spans="6:44" x14ac:dyDescent="0.25">
      <c r="F23" s="25" t="s">
        <v>45</v>
      </c>
      <c r="G23" s="26">
        <f>+INTERCEPT(H6:H18,G6:G18)</f>
        <v>498499.36335223995</v>
      </c>
      <c r="I23" s="25" t="s">
        <v>45</v>
      </c>
      <c r="J23" s="26">
        <f>+INTERCEPT(D2:D20,C2:C20)</f>
        <v>573732.0477263066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2">+$G$22*F26+$G$23</f>
        <v>2326.1951614770223</v>
      </c>
      <c r="I26" s="23">
        <v>2020</v>
      </c>
      <c r="J26" s="29">
        <f t="shared" ref="J26:J38" si="3">+I26*$J$22+$J$23</f>
        <v>2538.2108473427361</v>
      </c>
    </row>
    <row r="27" spans="6:44" x14ac:dyDescent="0.25">
      <c r="F27" s="23">
        <v>2023</v>
      </c>
      <c r="G27" s="27">
        <f t="shared" si="2"/>
        <v>1589.3043176293722</v>
      </c>
      <c r="I27" s="23">
        <v>2023</v>
      </c>
      <c r="J27" s="29">
        <f t="shared" si="3"/>
        <v>1689.9031688096002</v>
      </c>
    </row>
    <row r="28" spans="6:44" x14ac:dyDescent="0.25">
      <c r="F28" s="23">
        <v>2025</v>
      </c>
      <c r="G28" s="27">
        <f t="shared" si="2"/>
        <v>1098.0437550642528</v>
      </c>
      <c r="I28" s="23">
        <v>2025</v>
      </c>
      <c r="J28" s="29">
        <f t="shared" si="3"/>
        <v>1124.3647164542926</v>
      </c>
    </row>
    <row r="29" spans="6:44" x14ac:dyDescent="0.25">
      <c r="F29" s="23">
        <v>2027</v>
      </c>
      <c r="G29" s="27">
        <f t="shared" si="2"/>
        <v>606.78319249913329</v>
      </c>
      <c r="I29" s="23">
        <v>2027</v>
      </c>
      <c r="J29" s="29">
        <f t="shared" si="3"/>
        <v>558.82626409886871</v>
      </c>
    </row>
    <row r="30" spans="6:44" x14ac:dyDescent="0.25">
      <c r="F30" s="23">
        <v>2030</v>
      </c>
      <c r="G30" s="27">
        <f t="shared" si="2"/>
        <v>-130.10765134851681</v>
      </c>
      <c r="I30" s="23">
        <v>2030</v>
      </c>
      <c r="J30" s="29">
        <f t="shared" si="3"/>
        <v>-289.48141443426721</v>
      </c>
    </row>
    <row r="31" spans="6:44" x14ac:dyDescent="0.25">
      <c r="F31" s="23">
        <v>2033</v>
      </c>
      <c r="G31" s="27">
        <f t="shared" si="2"/>
        <v>-866.99849519616691</v>
      </c>
      <c r="I31" s="23">
        <v>2033</v>
      </c>
      <c r="J31" s="29">
        <f t="shared" si="3"/>
        <v>-1137.7890929674031</v>
      </c>
    </row>
    <row r="32" spans="6:44" x14ac:dyDescent="0.25">
      <c r="F32" s="23">
        <v>2035</v>
      </c>
      <c r="G32" s="27">
        <f t="shared" si="2"/>
        <v>-1358.2590577612864</v>
      </c>
      <c r="I32" s="23">
        <v>2035</v>
      </c>
      <c r="J32" s="29">
        <f t="shared" si="3"/>
        <v>-1703.3275453228271</v>
      </c>
    </row>
    <row r="33" spans="6:10" x14ac:dyDescent="0.25">
      <c r="F33" s="23">
        <v>2037</v>
      </c>
      <c r="G33" s="27">
        <f t="shared" si="2"/>
        <v>-1849.5196203264059</v>
      </c>
      <c r="I33" s="23">
        <v>2037</v>
      </c>
      <c r="J33" s="29">
        <f t="shared" si="3"/>
        <v>-2268.865997678251</v>
      </c>
    </row>
    <row r="34" spans="6:10" x14ac:dyDescent="0.25">
      <c r="F34" s="23">
        <v>2040</v>
      </c>
      <c r="G34" s="27">
        <f t="shared" si="2"/>
        <v>-2586.4104641741142</v>
      </c>
      <c r="I34" s="23">
        <v>2040</v>
      </c>
      <c r="J34" s="29">
        <f t="shared" si="3"/>
        <v>-3117.1736762112705</v>
      </c>
    </row>
    <row r="35" spans="6:10" x14ac:dyDescent="0.25">
      <c r="F35" s="23">
        <v>2043</v>
      </c>
      <c r="G35" s="27">
        <f t="shared" si="2"/>
        <v>-3323.3013080217643</v>
      </c>
      <c r="I35" s="23">
        <v>2043</v>
      </c>
      <c r="J35" s="29">
        <f t="shared" si="3"/>
        <v>-3965.4813547444064</v>
      </c>
    </row>
    <row r="36" spans="6:10" x14ac:dyDescent="0.25">
      <c r="F36" s="23">
        <v>2045</v>
      </c>
      <c r="G36" s="27">
        <f t="shared" si="2"/>
        <v>-3814.5618705868837</v>
      </c>
      <c r="I36" s="23">
        <v>2045</v>
      </c>
      <c r="J36" s="29">
        <f t="shared" si="3"/>
        <v>-4531.0198070998304</v>
      </c>
    </row>
    <row r="37" spans="6:10" x14ac:dyDescent="0.25">
      <c r="F37" s="23">
        <v>2047</v>
      </c>
      <c r="G37" s="27">
        <f t="shared" si="2"/>
        <v>-4305.8224331520032</v>
      </c>
      <c r="I37" s="23">
        <v>2047</v>
      </c>
      <c r="J37" s="29">
        <f t="shared" si="3"/>
        <v>-5096.5582594552543</v>
      </c>
    </row>
    <row r="38" spans="6:10" x14ac:dyDescent="0.25">
      <c r="F38" s="25">
        <v>2050</v>
      </c>
      <c r="G38" s="28">
        <f t="shared" si="2"/>
        <v>-5042.7132769996533</v>
      </c>
      <c r="I38" s="25">
        <v>2050</v>
      </c>
      <c r="J38" s="30">
        <f t="shared" si="3"/>
        <v>-5944.8659379883902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D5A3-FB96-4941-BBD0-57668762D13C}">
  <sheetPr>
    <tabColor rgb="FF92D050"/>
  </sheetPr>
  <dimension ref="A1:AR38"/>
  <sheetViews>
    <sheetView showGridLines="0" zoomScaleNormal="100" workbookViewId="0">
      <selection activeCell="G2" sqref="G2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49</v>
      </c>
    </row>
    <row r="2" spans="1:11" x14ac:dyDescent="0.25">
      <c r="A2" s="15">
        <v>2018.0231850117098</v>
      </c>
      <c r="B2" s="16">
        <v>8114.7540983606559</v>
      </c>
      <c r="C2" s="37" t="str">
        <f>+IF(A2&lt;2020,"",A2)</f>
        <v/>
      </c>
      <c r="D2" s="37" t="str">
        <f>+IF(A2&lt;2020,"",B2)</f>
        <v/>
      </c>
      <c r="G2" t="s">
        <v>49</v>
      </c>
    </row>
    <row r="3" spans="1:11" x14ac:dyDescent="0.25">
      <c r="A3" s="17">
        <v>2018.9135831381734</v>
      </c>
      <c r="B3" s="18">
        <v>19754.098360655738</v>
      </c>
      <c r="C3" s="37" t="str">
        <f t="shared" ref="C3:C10" si="0">+IF(A3&lt;2020,"",A3)</f>
        <v/>
      </c>
      <c r="D3" s="37" t="str">
        <f t="shared" ref="D3:D10" si="1">+IF(A3&lt;2020,"",B3)</f>
        <v/>
      </c>
    </row>
    <row r="4" spans="1:11" ht="15.75" x14ac:dyDescent="0.25">
      <c r="A4" s="15">
        <v>2020.027400468384</v>
      </c>
      <c r="B4" s="16">
        <v>9590.163934426233</v>
      </c>
      <c r="C4" s="35">
        <f t="shared" si="0"/>
        <v>2020.027400468384</v>
      </c>
      <c r="D4" s="16">
        <f t="shared" si="1"/>
        <v>9590.163934426233</v>
      </c>
      <c r="K4" s="22"/>
    </row>
    <row r="5" spans="1:11" x14ac:dyDescent="0.25">
      <c r="A5" s="17">
        <v>2021.0482435597191</v>
      </c>
      <c r="B5" s="18">
        <v>16885.245901639348</v>
      </c>
      <c r="C5" s="36">
        <f t="shared" si="0"/>
        <v>2021.0482435597191</v>
      </c>
      <c r="D5" s="18">
        <f t="shared" si="1"/>
        <v>16885.245901639348</v>
      </c>
      <c r="H5" s="20" t="s">
        <v>42</v>
      </c>
    </row>
    <row r="6" spans="1:11" x14ac:dyDescent="0.25">
      <c r="A6" s="15">
        <v>2022.0573770491803</v>
      </c>
      <c r="B6" s="16">
        <v>20081.967213114756</v>
      </c>
      <c r="C6" s="35">
        <f t="shared" si="0"/>
        <v>2022.0573770491803</v>
      </c>
      <c r="D6" s="16">
        <f t="shared" si="1"/>
        <v>20081.967213114756</v>
      </c>
      <c r="G6" s="19">
        <v>2020</v>
      </c>
      <c r="H6" s="11">
        <v>9590.163934426233</v>
      </c>
    </row>
    <row r="7" spans="1:11" x14ac:dyDescent="0.25">
      <c r="A7" s="17">
        <v>2023.1257611241219</v>
      </c>
      <c r="B7" s="18">
        <v>19016.393442622953</v>
      </c>
      <c r="C7" s="36">
        <f t="shared" si="0"/>
        <v>2023.1257611241219</v>
      </c>
      <c r="D7" s="18">
        <f t="shared" si="1"/>
        <v>19016.393442622953</v>
      </c>
      <c r="G7" s="19">
        <v>2023</v>
      </c>
      <c r="H7" s="11">
        <v>19016.393442622953</v>
      </c>
    </row>
    <row r="8" spans="1:11" x14ac:dyDescent="0.25">
      <c r="A8" s="15">
        <v>2023.9777517564403</v>
      </c>
      <c r="B8" s="16">
        <v>17213.114754098362</v>
      </c>
      <c r="C8" s="35">
        <f t="shared" si="0"/>
        <v>2023.9777517564403</v>
      </c>
      <c r="D8" s="16">
        <f t="shared" si="1"/>
        <v>17213.114754098362</v>
      </c>
      <c r="G8" s="19">
        <v>2025</v>
      </c>
      <c r="H8" s="11">
        <v>16065.573770491805</v>
      </c>
    </row>
    <row r="9" spans="1:11" x14ac:dyDescent="0.25">
      <c r="A9" s="17">
        <v>2024.9744730679158</v>
      </c>
      <c r="B9" s="18">
        <v>16065.573770491805</v>
      </c>
      <c r="C9" s="36">
        <f t="shared" si="0"/>
        <v>2024.9744730679158</v>
      </c>
      <c r="D9" s="18">
        <f t="shared" si="1"/>
        <v>16065.573770491805</v>
      </c>
      <c r="G9" s="19">
        <v>2027</v>
      </c>
      <c r="H9" s="11"/>
    </row>
    <row r="10" spans="1:11" x14ac:dyDescent="0.25">
      <c r="A10">
        <v>2029.9601873536301</v>
      </c>
      <c r="B10">
        <v>11065.573770491806</v>
      </c>
      <c r="C10" s="21">
        <f t="shared" si="0"/>
        <v>2029.9601873536301</v>
      </c>
      <c r="D10" s="11">
        <f t="shared" si="1"/>
        <v>11065.573770491806</v>
      </c>
      <c r="G10" s="19">
        <v>2030</v>
      </c>
      <c r="H10" s="11">
        <v>11065.573770491806</v>
      </c>
    </row>
    <row r="11" spans="1:11" x14ac:dyDescent="0.25">
      <c r="A11">
        <v>2035.0222482435597</v>
      </c>
      <c r="B11">
        <v>7786.8852459016416</v>
      </c>
      <c r="C11" s="21">
        <f t="shared" ref="C11:C14" si="2">+IF(A11&lt;2020,"",A11)</f>
        <v>2035.0222482435597</v>
      </c>
      <c r="D11" s="11">
        <f t="shared" ref="D11:D14" si="3">+IF(A11&lt;2020,"",B11)</f>
        <v>7786.8852459016416</v>
      </c>
      <c r="G11" s="19">
        <v>2033</v>
      </c>
    </row>
    <row r="12" spans="1:11" x14ac:dyDescent="0.25">
      <c r="A12">
        <v>2039.9440281030445</v>
      </c>
      <c r="B12">
        <v>5409.8360655737706</v>
      </c>
      <c r="C12" s="21">
        <f t="shared" si="2"/>
        <v>2039.9440281030445</v>
      </c>
      <c r="D12" s="11">
        <f t="shared" si="3"/>
        <v>5409.8360655737706</v>
      </c>
      <c r="G12" s="19">
        <v>2035</v>
      </c>
      <c r="H12">
        <v>7786.8852459016416</v>
      </c>
    </row>
    <row r="13" spans="1:11" x14ac:dyDescent="0.25">
      <c r="A13">
        <v>2045.0110070257613</v>
      </c>
      <c r="B13">
        <v>3852.4590163934445</v>
      </c>
      <c r="C13" s="21">
        <f t="shared" si="2"/>
        <v>2045.0110070257613</v>
      </c>
      <c r="D13" s="11">
        <f t="shared" si="3"/>
        <v>3852.4590163934445</v>
      </c>
      <c r="G13" s="19">
        <v>2037</v>
      </c>
    </row>
    <row r="14" spans="1:11" x14ac:dyDescent="0.25">
      <c r="A14">
        <v>2047.9374707259954</v>
      </c>
      <c r="B14">
        <v>3114.7540983606559</v>
      </c>
      <c r="C14" s="21">
        <f t="shared" si="2"/>
        <v>2047.9374707259954</v>
      </c>
      <c r="D14" s="11">
        <f t="shared" si="3"/>
        <v>3114.7540983606559</v>
      </c>
      <c r="G14" s="19">
        <v>2040</v>
      </c>
      <c r="H14">
        <v>5409.8360655737706</v>
      </c>
    </row>
    <row r="15" spans="1:11" x14ac:dyDescent="0.25">
      <c r="G15" s="19">
        <v>2043</v>
      </c>
    </row>
    <row r="16" spans="1:11" x14ac:dyDescent="0.25">
      <c r="G16" s="19">
        <v>2045</v>
      </c>
      <c r="H16">
        <v>3852.4590163934445</v>
      </c>
    </row>
    <row r="17" spans="6:44" x14ac:dyDescent="0.25">
      <c r="G17" s="19">
        <v>2047</v>
      </c>
      <c r="H17">
        <v>3114.7540983606559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9590.163934426233</v>
      </c>
      <c r="AG21">
        <f>+IF(H7=0,"",H7)</f>
        <v>19016.393442622953</v>
      </c>
      <c r="AH21">
        <f>+IF(H8=0,"",H8)</f>
        <v>16065.573770491805</v>
      </c>
      <c r="AI21" t="str">
        <f>+IF(H9=0,"",H9)</f>
        <v/>
      </c>
      <c r="AJ21">
        <f>+IF(H10=0,"",H10)</f>
        <v>11065.573770491806</v>
      </c>
      <c r="AK21" t="str">
        <f>+IF(H11=0,"",H11)</f>
        <v/>
      </c>
      <c r="AL21">
        <f>+IF(H12=0,"",H12)</f>
        <v>7786.8852459016416</v>
      </c>
      <c r="AM21" t="str">
        <f>+IF(H13=0,"",H13)</f>
        <v/>
      </c>
      <c r="AN21">
        <f>+IF(H14=0,"",H14)</f>
        <v>5409.8360655737706</v>
      </c>
      <c r="AO21" t="str">
        <f>+IF(H15=0,"",H15)</f>
        <v/>
      </c>
      <c r="AP21">
        <f>+IF(H16=0,"",H16)</f>
        <v>3852.4590163934445</v>
      </c>
      <c r="AQ21">
        <f>+IF(H17=0,"",H17)</f>
        <v>3114.7540983606559</v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-466.42815913267293</v>
      </c>
      <c r="I22" s="23" t="s">
        <v>44</v>
      </c>
      <c r="J22" s="24">
        <f>+SLOPE(D2:D20,C2:C20)</f>
        <v>-539.98941143617083</v>
      </c>
    </row>
    <row r="23" spans="6:44" x14ac:dyDescent="0.25">
      <c r="F23" s="25" t="s">
        <v>45</v>
      </c>
      <c r="G23" s="26">
        <f>+INTERCEPT(H6:H18,G6:G18)</f>
        <v>957794.45595464844</v>
      </c>
      <c r="I23" s="25" t="s">
        <v>45</v>
      </c>
      <c r="J23" s="26">
        <f>+INTERCEPT(D2:D20,C2:C20)</f>
        <v>1108155.6276440942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4">+$G$22*F26+$G$23</f>
        <v>15609.574506649165</v>
      </c>
      <c r="I26" s="23">
        <v>2020</v>
      </c>
      <c r="J26" s="29">
        <f t="shared" ref="J26:J38" si="5">+I26*$J$22+$J$23</f>
        <v>17377.016543029109</v>
      </c>
    </row>
    <row r="27" spans="6:44" x14ac:dyDescent="0.25">
      <c r="F27" s="23">
        <v>2023</v>
      </c>
      <c r="G27" s="27">
        <f t="shared" si="4"/>
        <v>14210.290029251133</v>
      </c>
      <c r="I27" s="23">
        <v>2023</v>
      </c>
      <c r="J27" s="29">
        <f t="shared" si="5"/>
        <v>15757.048308720579</v>
      </c>
    </row>
    <row r="28" spans="6:44" x14ac:dyDescent="0.25">
      <c r="F28" s="23">
        <v>2025</v>
      </c>
      <c r="G28" s="27">
        <f t="shared" si="4"/>
        <v>13277.433710985701</v>
      </c>
      <c r="I28" s="23">
        <v>2025</v>
      </c>
      <c r="J28" s="29">
        <f t="shared" si="5"/>
        <v>14677.069485848304</v>
      </c>
    </row>
    <row r="29" spans="6:44" x14ac:dyDescent="0.25">
      <c r="F29" s="23">
        <v>2027</v>
      </c>
      <c r="G29" s="27">
        <f t="shared" si="4"/>
        <v>12344.577392720385</v>
      </c>
      <c r="I29" s="23">
        <v>2027</v>
      </c>
      <c r="J29" s="29">
        <f t="shared" si="5"/>
        <v>13597.090662975796</v>
      </c>
    </row>
    <row r="30" spans="6:44" x14ac:dyDescent="0.25">
      <c r="F30" s="23">
        <v>2030</v>
      </c>
      <c r="G30" s="27">
        <f t="shared" si="4"/>
        <v>10945.292915322352</v>
      </c>
      <c r="I30" s="23">
        <v>2030</v>
      </c>
      <c r="J30" s="29">
        <f t="shared" si="5"/>
        <v>11977.122428667499</v>
      </c>
    </row>
    <row r="31" spans="6:44" x14ac:dyDescent="0.25">
      <c r="F31" s="23">
        <v>2033</v>
      </c>
      <c r="G31" s="27">
        <f t="shared" si="4"/>
        <v>9546.0084379243199</v>
      </c>
      <c r="I31" s="23">
        <v>2033</v>
      </c>
      <c r="J31" s="29">
        <f t="shared" si="5"/>
        <v>10357.154194358969</v>
      </c>
    </row>
    <row r="32" spans="6:44" x14ac:dyDescent="0.25">
      <c r="F32" s="23">
        <v>2035</v>
      </c>
      <c r="G32" s="27">
        <f t="shared" si="4"/>
        <v>8613.1521196590038</v>
      </c>
      <c r="I32" s="23">
        <v>2035</v>
      </c>
      <c r="J32" s="29">
        <f t="shared" si="5"/>
        <v>9277.1753714864608</v>
      </c>
    </row>
    <row r="33" spans="6:10" x14ac:dyDescent="0.25">
      <c r="F33" s="23">
        <v>2037</v>
      </c>
      <c r="G33" s="27">
        <f t="shared" si="4"/>
        <v>7680.2958013936877</v>
      </c>
      <c r="I33" s="23">
        <v>2037</v>
      </c>
      <c r="J33" s="29">
        <f t="shared" si="5"/>
        <v>8197.1965486141853</v>
      </c>
    </row>
    <row r="34" spans="6:10" x14ac:dyDescent="0.25">
      <c r="F34" s="23">
        <v>2040</v>
      </c>
      <c r="G34" s="27">
        <f t="shared" si="4"/>
        <v>6281.0113239956554</v>
      </c>
      <c r="I34" s="23">
        <v>2040</v>
      </c>
      <c r="J34" s="29">
        <f t="shared" si="5"/>
        <v>6577.2283143056557</v>
      </c>
    </row>
    <row r="35" spans="6:10" x14ac:dyDescent="0.25">
      <c r="F35" s="23">
        <v>2043</v>
      </c>
      <c r="G35" s="27">
        <f t="shared" si="4"/>
        <v>4881.7268465976231</v>
      </c>
      <c r="I35" s="23">
        <v>2043</v>
      </c>
      <c r="J35" s="29">
        <f t="shared" si="5"/>
        <v>4957.260079997126</v>
      </c>
    </row>
    <row r="36" spans="6:10" x14ac:dyDescent="0.25">
      <c r="F36" s="23">
        <v>2045</v>
      </c>
      <c r="G36" s="27">
        <f t="shared" si="4"/>
        <v>3948.870528332307</v>
      </c>
      <c r="I36" s="23">
        <v>2045</v>
      </c>
      <c r="J36" s="29">
        <f t="shared" si="5"/>
        <v>3877.2812571248505</v>
      </c>
    </row>
    <row r="37" spans="6:10" x14ac:dyDescent="0.25">
      <c r="F37" s="23">
        <v>2047</v>
      </c>
      <c r="G37" s="27">
        <f t="shared" si="4"/>
        <v>3016.0142100669909</v>
      </c>
      <c r="I37" s="23">
        <v>2047</v>
      </c>
      <c r="J37" s="29">
        <f t="shared" si="5"/>
        <v>2797.302434252575</v>
      </c>
    </row>
    <row r="38" spans="6:10" x14ac:dyDescent="0.25">
      <c r="F38" s="25">
        <v>2050</v>
      </c>
      <c r="G38" s="28">
        <f t="shared" si="4"/>
        <v>1616.7297326689586</v>
      </c>
      <c r="I38" s="25">
        <v>2050</v>
      </c>
      <c r="J38" s="30">
        <f t="shared" si="5"/>
        <v>1177.3341999440454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FE3E-76AE-4B2D-B0BB-C3ADF77DA1CD}">
  <sheetPr>
    <tabColor rgb="FF0070C0"/>
  </sheetPr>
  <dimension ref="A1:AR38"/>
  <sheetViews>
    <sheetView showGridLines="0" zoomScaleNormal="100" workbookViewId="0">
      <selection activeCell="J24" sqref="J24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5</v>
      </c>
    </row>
    <row r="2" spans="1:11" x14ac:dyDescent="0.25">
      <c r="A2" s="15">
        <v>2018.1285932434967</v>
      </c>
      <c r="B2" s="16">
        <v>3779.1411042944801</v>
      </c>
      <c r="C2" s="37" t="str">
        <f>+IF(A2&lt;2020,"",A2)</f>
        <v/>
      </c>
      <c r="D2" s="37" t="str">
        <f>+IF(A2&lt;2020,"",B2)</f>
        <v/>
      </c>
    </row>
    <row r="3" spans="1:11" x14ac:dyDescent="0.25">
      <c r="A3" s="17">
        <v>2019.0461596163634</v>
      </c>
      <c r="B3" s="18">
        <v>3828.2208588957074</v>
      </c>
      <c r="C3" s="37" t="str">
        <f t="shared" ref="C3:C10" si="0">+IF(A3&lt;2020,"",A3)</f>
        <v/>
      </c>
      <c r="D3" s="37" t="str">
        <f t="shared" ref="D3:D10" si="1">+IF(A3&lt;2020,"",B3)</f>
        <v/>
      </c>
    </row>
    <row r="4" spans="1:11" ht="15.75" x14ac:dyDescent="0.25">
      <c r="A4" s="15">
        <v>2020.0840142524178</v>
      </c>
      <c r="B4" s="16">
        <v>2895.7055214723941</v>
      </c>
      <c r="C4" s="35">
        <f t="shared" si="0"/>
        <v>2020.0840142524178</v>
      </c>
      <c r="D4" s="16">
        <f t="shared" si="1"/>
        <v>2895.7055214723941</v>
      </c>
      <c r="K4" s="22"/>
    </row>
    <row r="5" spans="1:11" x14ac:dyDescent="0.25">
      <c r="A5" s="17">
        <v>2021.9933560157526</v>
      </c>
      <c r="B5" s="18">
        <v>1791.4110429447855</v>
      </c>
      <c r="C5" s="36">
        <f t="shared" si="0"/>
        <v>2021.9933560157526</v>
      </c>
      <c r="D5" s="18">
        <f t="shared" si="1"/>
        <v>1791.4110429447855</v>
      </c>
      <c r="H5" s="20" t="s">
        <v>42</v>
      </c>
    </row>
    <row r="6" spans="1:11" x14ac:dyDescent="0.25">
      <c r="A6" s="15">
        <v>2023.9945883676694</v>
      </c>
      <c r="B6" s="16">
        <v>1104.2944785276086</v>
      </c>
      <c r="C6" s="35">
        <f t="shared" si="0"/>
        <v>2023.9945883676694</v>
      </c>
      <c r="D6" s="16">
        <f t="shared" si="1"/>
        <v>1104.2944785276086</v>
      </c>
      <c r="G6" s="19">
        <v>2020</v>
      </c>
      <c r="H6" s="11">
        <f>+D4</f>
        <v>2895.7055214723941</v>
      </c>
    </row>
    <row r="7" spans="1:11" x14ac:dyDescent="0.25">
      <c r="A7" s="17">
        <v>2025.9545637206311</v>
      </c>
      <c r="B7" s="18">
        <v>638.03680981595244</v>
      </c>
      <c r="C7" s="36">
        <f t="shared" si="0"/>
        <v>2025.9545637206311</v>
      </c>
      <c r="D7" s="18">
        <f t="shared" si="1"/>
        <v>638.03680981595244</v>
      </c>
      <c r="G7" s="19">
        <v>2023</v>
      </c>
      <c r="H7" s="11">
        <f>+D5</f>
        <v>1791.4110429447855</v>
      </c>
    </row>
    <row r="8" spans="1:11" x14ac:dyDescent="0.25">
      <c r="A8" s="15">
        <v>2028.0037506362687</v>
      </c>
      <c r="B8" s="16">
        <v>343.55828220858984</v>
      </c>
      <c r="C8" s="35">
        <f t="shared" si="0"/>
        <v>2028.0037506362687</v>
      </c>
      <c r="D8" s="16">
        <f t="shared" si="1"/>
        <v>343.55828220858984</v>
      </c>
      <c r="G8" s="19">
        <v>2025</v>
      </c>
      <c r="H8" s="11">
        <f>+D7</f>
        <v>638.03680981595244</v>
      </c>
    </row>
    <row r="9" spans="1:11" x14ac:dyDescent="0.25">
      <c r="A9" s="17">
        <v>2029.0070458381333</v>
      </c>
      <c r="B9" s="18">
        <v>245.39877300613625</v>
      </c>
      <c r="C9" s="36">
        <f t="shared" si="0"/>
        <v>2029.0070458381333</v>
      </c>
      <c r="D9" s="18">
        <f t="shared" si="1"/>
        <v>245.39877300613625</v>
      </c>
      <c r="G9" s="19">
        <v>2027</v>
      </c>
      <c r="H9" s="11">
        <f>+D8</f>
        <v>343.55828220858984</v>
      </c>
    </row>
    <row r="10" spans="1:11" x14ac:dyDescent="0.25">
      <c r="C10" s="21" t="str">
        <f t="shared" si="0"/>
        <v/>
      </c>
      <c r="D10" s="11" t="str">
        <f t="shared" si="1"/>
        <v/>
      </c>
      <c r="G10" s="19">
        <v>2030</v>
      </c>
      <c r="H10" s="11">
        <f>+D9</f>
        <v>245.39877300613625</v>
      </c>
    </row>
    <row r="11" spans="1:11" x14ac:dyDescent="0.25">
      <c r="G11" s="19">
        <v>2033</v>
      </c>
    </row>
    <row r="12" spans="1:11" x14ac:dyDescent="0.25">
      <c r="G12" s="19">
        <v>2035</v>
      </c>
    </row>
    <row r="13" spans="1:11" x14ac:dyDescent="0.25">
      <c r="G13" s="19">
        <v>2037</v>
      </c>
    </row>
    <row r="14" spans="1:11" x14ac:dyDescent="0.25">
      <c r="G14" s="19">
        <v>2040</v>
      </c>
    </row>
    <row r="15" spans="1:11" x14ac:dyDescent="0.25">
      <c r="G15" s="19">
        <v>2043</v>
      </c>
    </row>
    <row r="16" spans="1:11" x14ac:dyDescent="0.25">
      <c r="G16" s="19">
        <v>2045</v>
      </c>
    </row>
    <row r="17" spans="6:44" x14ac:dyDescent="0.25">
      <c r="G17" s="19">
        <v>2047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31" t="s">
        <v>46</v>
      </c>
      <c r="G21" s="32"/>
      <c r="I21" s="31" t="s">
        <v>47</v>
      </c>
      <c r="J21" s="32"/>
      <c r="AF21">
        <f>+IF(H6=0,"",H6)</f>
        <v>2895.7055214723941</v>
      </c>
      <c r="AG21">
        <f>+IF(H7=0,"",H7)</f>
        <v>1791.4110429447855</v>
      </c>
      <c r="AH21">
        <f>+IF(H8=0,"",H8)</f>
        <v>638.03680981595244</v>
      </c>
      <c r="AI21">
        <f>+IF(H9=0,"",H9)</f>
        <v>343.55828220858984</v>
      </c>
      <c r="AJ21">
        <f>+IF(H10=0,"",H10)</f>
        <v>245.39877300613625</v>
      </c>
      <c r="AK21" t="str">
        <f>+IF(H11=0,"",H11)</f>
        <v/>
      </c>
      <c r="AL21" t="str">
        <f>+IF(H12=0,"",H12)</f>
        <v/>
      </c>
      <c r="AM21" t="str">
        <f>+IF(H13=0,"",H13)</f>
        <v/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-278.40067696213242</v>
      </c>
      <c r="I22" s="23" t="s">
        <v>44</v>
      </c>
      <c r="J22" s="24">
        <f>+SLOPE(D2:D20,C2:C20)</f>
        <v>-282.76922617770487</v>
      </c>
    </row>
    <row r="23" spans="6:44" x14ac:dyDescent="0.25">
      <c r="F23" s="25" t="s">
        <v>45</v>
      </c>
      <c r="G23" s="26">
        <f>+INTERCEPT(H6:H18,G6:G18)</f>
        <v>564944.19293420773</v>
      </c>
      <c r="I23" s="25" t="s">
        <v>45</v>
      </c>
      <c r="J23" s="26">
        <f>+INTERCEPT(D2:D20,C2:C20)</f>
        <v>573732.0477263066</v>
      </c>
    </row>
    <row r="25" spans="6:44" x14ac:dyDescent="0.25">
      <c r="F25" s="31" t="s">
        <v>46</v>
      </c>
      <c r="G25" s="32"/>
      <c r="I25" s="31" t="s">
        <v>47</v>
      </c>
      <c r="J25" s="32"/>
    </row>
    <row r="26" spans="6:44" x14ac:dyDescent="0.25">
      <c r="F26" s="23">
        <v>2020</v>
      </c>
      <c r="G26" s="27">
        <f t="shared" ref="G26:G38" si="2">+$G$22*F26+$G$23</f>
        <v>2574.8254707002779</v>
      </c>
      <c r="I26" s="23">
        <v>2020</v>
      </c>
      <c r="J26" s="29">
        <f t="shared" ref="J26:J38" si="3">+I26*$J$22+$J$23</f>
        <v>2538.2108473427361</v>
      </c>
    </row>
    <row r="27" spans="6:44" x14ac:dyDescent="0.25">
      <c r="F27" s="23">
        <v>2023</v>
      </c>
      <c r="G27" s="27">
        <f t="shared" si="2"/>
        <v>1739.6234398138477</v>
      </c>
      <c r="I27" s="23">
        <v>2023</v>
      </c>
      <c r="J27" s="29">
        <f t="shared" si="3"/>
        <v>1689.9031688096002</v>
      </c>
    </row>
    <row r="28" spans="6:44" x14ac:dyDescent="0.25">
      <c r="F28" s="23">
        <v>2025</v>
      </c>
      <c r="G28" s="27">
        <f t="shared" si="2"/>
        <v>1182.822085889522</v>
      </c>
      <c r="I28" s="23">
        <v>2025</v>
      </c>
      <c r="J28" s="29">
        <f t="shared" si="3"/>
        <v>1124.3647164542926</v>
      </c>
    </row>
    <row r="29" spans="6:44" x14ac:dyDescent="0.25">
      <c r="F29" s="23">
        <v>2027</v>
      </c>
      <c r="G29" s="27">
        <f t="shared" si="2"/>
        <v>626.02073196531273</v>
      </c>
      <c r="I29" s="23">
        <v>2027</v>
      </c>
      <c r="J29" s="29">
        <f t="shared" si="3"/>
        <v>558.82626409886871</v>
      </c>
    </row>
    <row r="30" spans="6:44" x14ac:dyDescent="0.25">
      <c r="F30" s="23">
        <v>2030</v>
      </c>
      <c r="G30" s="27">
        <f t="shared" si="2"/>
        <v>-209.18129892111756</v>
      </c>
      <c r="I30" s="23">
        <v>2030</v>
      </c>
      <c r="J30" s="29">
        <f t="shared" si="3"/>
        <v>-289.48141443426721</v>
      </c>
    </row>
    <row r="31" spans="6:44" x14ac:dyDescent="0.25">
      <c r="F31" s="23">
        <v>2033</v>
      </c>
      <c r="G31" s="27">
        <f t="shared" si="2"/>
        <v>-1044.3833298074314</v>
      </c>
      <c r="I31" s="23">
        <v>2033</v>
      </c>
      <c r="J31" s="29">
        <f t="shared" si="3"/>
        <v>-1137.7890929674031</v>
      </c>
    </row>
    <row r="32" spans="6:44" x14ac:dyDescent="0.25">
      <c r="F32" s="23">
        <v>2035</v>
      </c>
      <c r="G32" s="27">
        <f t="shared" si="2"/>
        <v>-1601.1846837317571</v>
      </c>
      <c r="I32" s="23">
        <v>2035</v>
      </c>
      <c r="J32" s="29">
        <f t="shared" si="3"/>
        <v>-1703.3275453228271</v>
      </c>
    </row>
    <row r="33" spans="6:10" x14ac:dyDescent="0.25">
      <c r="F33" s="23">
        <v>2037</v>
      </c>
      <c r="G33" s="27">
        <f t="shared" si="2"/>
        <v>-2157.9860376559664</v>
      </c>
      <c r="I33" s="23">
        <v>2037</v>
      </c>
      <c r="J33" s="29">
        <f t="shared" si="3"/>
        <v>-2268.865997678251</v>
      </c>
    </row>
    <row r="34" spans="6:10" x14ac:dyDescent="0.25">
      <c r="F34" s="23">
        <v>2040</v>
      </c>
      <c r="G34" s="27">
        <f t="shared" si="2"/>
        <v>-2993.1880685423966</v>
      </c>
      <c r="I34" s="23">
        <v>2040</v>
      </c>
      <c r="J34" s="29">
        <f t="shared" si="3"/>
        <v>-3117.1736762112705</v>
      </c>
    </row>
    <row r="35" spans="6:10" x14ac:dyDescent="0.25">
      <c r="F35" s="23">
        <v>2043</v>
      </c>
      <c r="G35" s="27">
        <f t="shared" si="2"/>
        <v>-3828.3900994288269</v>
      </c>
      <c r="I35" s="23">
        <v>2043</v>
      </c>
      <c r="J35" s="29">
        <f t="shared" si="3"/>
        <v>-3965.4813547444064</v>
      </c>
    </row>
    <row r="36" spans="6:10" x14ac:dyDescent="0.25">
      <c r="F36" s="23">
        <v>2045</v>
      </c>
      <c r="G36" s="27">
        <f t="shared" si="2"/>
        <v>-4385.1914533530362</v>
      </c>
      <c r="I36" s="23">
        <v>2045</v>
      </c>
      <c r="J36" s="29">
        <f t="shared" si="3"/>
        <v>-4531.0198070998304</v>
      </c>
    </row>
    <row r="37" spans="6:10" x14ac:dyDescent="0.25">
      <c r="F37" s="23">
        <v>2047</v>
      </c>
      <c r="G37" s="27">
        <f t="shared" si="2"/>
        <v>-4941.9928072773619</v>
      </c>
      <c r="I37" s="23">
        <v>2047</v>
      </c>
      <c r="J37" s="29">
        <f t="shared" si="3"/>
        <v>-5096.5582594552543</v>
      </c>
    </row>
    <row r="38" spans="6:10" x14ac:dyDescent="0.25">
      <c r="F38" s="25">
        <v>2050</v>
      </c>
      <c r="G38" s="28">
        <f t="shared" si="2"/>
        <v>-5777.1948381636757</v>
      </c>
      <c r="I38" s="25">
        <v>2050</v>
      </c>
      <c r="J38" s="30">
        <f t="shared" si="3"/>
        <v>-5944.8659379883902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0D23-7508-4C17-9492-25C2901E6C29}">
  <sheetPr>
    <tabColor rgb="FFFFC000"/>
  </sheetPr>
  <dimension ref="A1:AS38"/>
  <sheetViews>
    <sheetView showGridLines="0" zoomScaleNormal="100" workbookViewId="0">
      <selection activeCell="K6" sqref="K6:K17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Teca_.csv</v>
      </c>
    </row>
    <row r="2" spans="1:12" x14ac:dyDescent="0.25">
      <c r="A2" s="46" t="s">
        <v>81</v>
      </c>
      <c r="B2" s="40">
        <v>2020</v>
      </c>
      <c r="C2" s="38">
        <v>1369.449727815309</v>
      </c>
      <c r="D2" s="37">
        <f t="shared" ref="D2:D4" si="0">+IF(B2&lt;2020,"",B2)</f>
        <v>2020</v>
      </c>
      <c r="E2" s="37">
        <f t="shared" ref="E2:E4" si="1">+IF(B2&lt;2020,"",C2)</f>
        <v>1369.449727815309</v>
      </c>
    </row>
    <row r="3" spans="1:12" x14ac:dyDescent="0.25">
      <c r="A3" s="47" t="s">
        <v>81</v>
      </c>
      <c r="B3" s="41">
        <v>2023</v>
      </c>
      <c r="C3" s="39">
        <v>1555.5355151833155</v>
      </c>
      <c r="D3" s="37">
        <f t="shared" si="0"/>
        <v>2023</v>
      </c>
      <c r="E3" s="37">
        <f t="shared" si="1"/>
        <v>1555.5355151833155</v>
      </c>
    </row>
    <row r="4" spans="1:12" ht="15.75" x14ac:dyDescent="0.25">
      <c r="A4" s="46" t="s">
        <v>81</v>
      </c>
      <c r="B4" s="40">
        <v>2025</v>
      </c>
      <c r="C4" s="38">
        <v>1215.2021709188698</v>
      </c>
      <c r="D4" s="37">
        <f t="shared" si="0"/>
        <v>2025</v>
      </c>
      <c r="E4" s="37">
        <f t="shared" si="1"/>
        <v>1215.2021709188698</v>
      </c>
      <c r="L4" s="22"/>
    </row>
    <row r="5" spans="1:12" x14ac:dyDescent="0.25">
      <c r="A5" s="47" t="s">
        <v>81</v>
      </c>
      <c r="B5" s="41">
        <v>2032.3704663212436</v>
      </c>
      <c r="C5" s="39">
        <v>733.31229094248101</v>
      </c>
      <c r="D5" s="37">
        <f>+IF(B5&lt;2020,"",B5)</f>
        <v>2032.3704663212436</v>
      </c>
      <c r="E5" s="37">
        <f>+IF(B5&lt;2020,"",C5)</f>
        <v>733.31229094248101</v>
      </c>
      <c r="I5" s="20" t="s">
        <v>42</v>
      </c>
    </row>
    <row r="6" spans="1:12" x14ac:dyDescent="0.25">
      <c r="A6" s="46" t="s">
        <v>81</v>
      </c>
      <c r="B6" s="40">
        <v>2036.4507772020727</v>
      </c>
      <c r="C6" s="38">
        <v>436.58588574801706</v>
      </c>
      <c r="D6" s="37">
        <f t="shared" ref="D6:D12" si="2">+IF(B6&lt;2020,"",B6)</f>
        <v>2036.4507772020727</v>
      </c>
      <c r="E6" s="37">
        <f t="shared" ref="E6:E12" si="3">+IF(B6&lt;2020,"",C6)</f>
        <v>436.58588574801706</v>
      </c>
      <c r="H6" s="19">
        <v>2020</v>
      </c>
      <c r="I6" s="11">
        <f>+C2</f>
        <v>1369.449727815309</v>
      </c>
      <c r="K6" s="42">
        <v>1369.449727815309</v>
      </c>
    </row>
    <row r="7" spans="1:12" x14ac:dyDescent="0.25">
      <c r="A7" s="47" t="s">
        <v>81</v>
      </c>
      <c r="B7" s="41">
        <v>2040.7901554404145</v>
      </c>
      <c r="C7" s="39">
        <v>268.17160752935069</v>
      </c>
      <c r="D7" s="37">
        <f t="shared" si="2"/>
        <v>2040.7901554404145</v>
      </c>
      <c r="E7" s="37">
        <f t="shared" si="3"/>
        <v>268.17160752935069</v>
      </c>
      <c r="H7" s="19">
        <v>2023</v>
      </c>
      <c r="I7" s="11">
        <f>+C3</f>
        <v>1555.5355151833155</v>
      </c>
      <c r="K7" s="42">
        <v>1555.5355151833155</v>
      </c>
    </row>
    <row r="8" spans="1:12" x14ac:dyDescent="0.25">
      <c r="A8" s="46" t="s">
        <v>81</v>
      </c>
      <c r="B8" s="40">
        <v>2045</v>
      </c>
      <c r="C8" s="38">
        <v>185.1265822784826</v>
      </c>
      <c r="D8" s="37">
        <f t="shared" si="2"/>
        <v>2045</v>
      </c>
      <c r="E8" s="37">
        <f t="shared" si="3"/>
        <v>185.1265822784826</v>
      </c>
      <c r="H8" s="19">
        <v>2025</v>
      </c>
      <c r="I8" s="11">
        <f>+C4</f>
        <v>1215.2021709188698</v>
      </c>
      <c r="K8" s="42">
        <v>1215.2021709188698</v>
      </c>
    </row>
    <row r="9" spans="1:12" x14ac:dyDescent="0.25">
      <c r="A9" s="47" t="s">
        <v>81</v>
      </c>
      <c r="B9" s="41">
        <v>2046.6839378238342</v>
      </c>
      <c r="C9" s="39">
        <v>129.12376205155124</v>
      </c>
      <c r="D9" s="37">
        <f t="shared" si="2"/>
        <v>2046.6839378238342</v>
      </c>
      <c r="E9" s="37">
        <f t="shared" si="3"/>
        <v>129.12376205155124</v>
      </c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/>
      <c r="K10" s="42"/>
    </row>
    <row r="11" spans="1:12" x14ac:dyDescent="0.25">
      <c r="A11" s="47"/>
      <c r="B11" s="41"/>
      <c r="C11" s="39"/>
      <c r="D11" s="37"/>
      <c r="E11" s="37"/>
      <c r="H11" s="19">
        <v>2033</v>
      </c>
      <c r="I11" s="11">
        <f>+C5</f>
        <v>733.31229094248101</v>
      </c>
      <c r="K11" s="42">
        <v>733.31229094248101</v>
      </c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+C6</f>
        <v>436.58588574801706</v>
      </c>
      <c r="K12" s="42">
        <v>436.58588574801706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 s="11">
        <f>+C7</f>
        <v>268.17160752935069</v>
      </c>
      <c r="K14" s="42">
        <v>268.17160752935069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+C8</f>
        <v>185.1265822784826</v>
      </c>
      <c r="K16" s="42">
        <v>185.1265822784826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1369.449727815309</v>
      </c>
      <c r="AH21">
        <f>+IF(I7=0,"",I7)</f>
        <v>1555.5355151833155</v>
      </c>
      <c r="AI21">
        <f>+IF(I8=0,"",I8)</f>
        <v>1215.2021709188698</v>
      </c>
      <c r="AJ21" t="str">
        <f>+IF(I9=0,"",I9)</f>
        <v/>
      </c>
      <c r="AK21" t="str">
        <f>+IF(I10=0,"",I10)</f>
        <v/>
      </c>
      <c r="AL21">
        <f>+IF(I11=0,"",I11)</f>
        <v>733.31229094248101</v>
      </c>
      <c r="AM21">
        <f>+IF(I12=0,"",I12)</f>
        <v>436.58588574801706</v>
      </c>
      <c r="AN21" t="str">
        <f>+IF(I13=0,"",I13)</f>
        <v/>
      </c>
      <c r="AO21">
        <f>+IF(I14=0,"",I14)</f>
        <v>268.17160752935069</v>
      </c>
      <c r="AP21" t="str">
        <f>+IF(I15=0,"",I15)</f>
        <v/>
      </c>
      <c r="AQ21">
        <f>+IF(I16=0,"",I16)</f>
        <v>185.1265822784826</v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-57.928435174659477</v>
      </c>
      <c r="J22" s="23" t="s">
        <v>44</v>
      </c>
      <c r="K22" s="24">
        <f>+SLOPE(E2:E20,D2:D20)</f>
        <v>-54.321619307596357</v>
      </c>
    </row>
    <row r="23" spans="7:45" x14ac:dyDescent="0.25">
      <c r="G23" s="25" t="s">
        <v>45</v>
      </c>
      <c r="H23" s="26">
        <f>+INTERCEPT(I6:I18,H6:H18)</f>
        <v>118509.09434274976</v>
      </c>
      <c r="J23" s="25" t="s">
        <v>45</v>
      </c>
      <c r="K23" s="26">
        <f>+INTERCEPT(E2:E20,D2:D20)</f>
        <v>111208.37190378677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1493.6552899376111</v>
      </c>
      <c r="J26" s="23">
        <v>2020</v>
      </c>
      <c r="K26" s="29">
        <f>+J26*$K$22+$K$23</f>
        <v>1478.7009024421277</v>
      </c>
    </row>
    <row r="27" spans="7:45" x14ac:dyDescent="0.25">
      <c r="G27" s="23">
        <v>2023</v>
      </c>
      <c r="H27" s="27">
        <f t="shared" ref="H27:H38" si="4">+$H$22*G27+$H$23</f>
        <v>1319.8699844136281</v>
      </c>
      <c r="J27" s="23">
        <v>2023</v>
      </c>
      <c r="K27" s="29">
        <f t="shared" ref="K27:K39" si="5">+J27*$K$22+$K$23</f>
        <v>1315.7360445193335</v>
      </c>
    </row>
    <row r="28" spans="7:45" x14ac:dyDescent="0.25">
      <c r="G28" s="23">
        <v>2025</v>
      </c>
      <c r="H28" s="27">
        <f t="shared" si="4"/>
        <v>1204.0131140643207</v>
      </c>
      <c r="J28" s="23">
        <v>2025</v>
      </c>
      <c r="K28" s="29">
        <f t="shared" si="5"/>
        <v>1207.0928059041471</v>
      </c>
    </row>
    <row r="29" spans="7:45" x14ac:dyDescent="0.25">
      <c r="G29" s="23">
        <v>2027</v>
      </c>
      <c r="H29" s="27">
        <f t="shared" si="4"/>
        <v>1088.1562437149987</v>
      </c>
      <c r="J29" s="23">
        <v>2027</v>
      </c>
      <c r="K29" s="29">
        <f t="shared" si="5"/>
        <v>1098.4495672889607</v>
      </c>
    </row>
    <row r="30" spans="7:45" x14ac:dyDescent="0.25">
      <c r="G30" s="23">
        <v>2030</v>
      </c>
      <c r="H30" s="27">
        <f t="shared" si="4"/>
        <v>914.37093819101574</v>
      </c>
      <c r="J30" s="23">
        <v>2030</v>
      </c>
      <c r="K30" s="29">
        <f t="shared" si="5"/>
        <v>935.4847093661665</v>
      </c>
    </row>
    <row r="31" spans="7:45" x14ac:dyDescent="0.25">
      <c r="G31" s="23">
        <v>2033</v>
      </c>
      <c r="H31" s="27">
        <f t="shared" si="4"/>
        <v>740.58563266703277</v>
      </c>
      <c r="J31" s="23">
        <v>2033</v>
      </c>
      <c r="K31" s="29">
        <f t="shared" si="5"/>
        <v>772.51985144337232</v>
      </c>
    </row>
    <row r="32" spans="7:45" x14ac:dyDescent="0.25">
      <c r="G32" s="23">
        <v>2035</v>
      </c>
      <c r="H32" s="27">
        <f t="shared" si="4"/>
        <v>624.72876231772534</v>
      </c>
      <c r="J32" s="23">
        <v>2035</v>
      </c>
      <c r="K32" s="29">
        <f t="shared" si="5"/>
        <v>663.8766128281859</v>
      </c>
    </row>
    <row r="33" spans="7:11" x14ac:dyDescent="0.25">
      <c r="G33" s="23">
        <v>2037</v>
      </c>
      <c r="H33" s="27">
        <f t="shared" si="4"/>
        <v>508.87189196840336</v>
      </c>
      <c r="J33" s="23">
        <v>2037</v>
      </c>
      <c r="K33" s="29">
        <f t="shared" si="5"/>
        <v>555.23337421298493</v>
      </c>
    </row>
    <row r="34" spans="7:11" x14ac:dyDescent="0.25">
      <c r="G34" s="23">
        <v>2040</v>
      </c>
      <c r="H34" s="27">
        <f t="shared" si="4"/>
        <v>335.08658644442039</v>
      </c>
      <c r="J34" s="23">
        <v>2040</v>
      </c>
      <c r="K34" s="29">
        <f t="shared" si="5"/>
        <v>392.2685162902053</v>
      </c>
    </row>
    <row r="35" spans="7:11" x14ac:dyDescent="0.25">
      <c r="G35" s="23">
        <v>2043</v>
      </c>
      <c r="H35" s="27">
        <f t="shared" si="4"/>
        <v>161.30128092043742</v>
      </c>
      <c r="J35" s="23">
        <v>2043</v>
      </c>
      <c r="K35" s="29">
        <f t="shared" si="5"/>
        <v>229.30365836741112</v>
      </c>
    </row>
    <row r="36" spans="7:11" x14ac:dyDescent="0.25">
      <c r="G36" s="23">
        <v>2045</v>
      </c>
      <c r="H36" s="27">
        <f t="shared" si="4"/>
        <v>45.444410571129993</v>
      </c>
      <c r="J36" s="23">
        <v>2045</v>
      </c>
      <c r="K36" s="29">
        <f t="shared" si="5"/>
        <v>120.6604197522247</v>
      </c>
    </row>
    <row r="37" spans="7:11" x14ac:dyDescent="0.25">
      <c r="G37" s="23">
        <v>2047</v>
      </c>
      <c r="H37" s="27">
        <f t="shared" si="4"/>
        <v>-70.412459778191987</v>
      </c>
      <c r="J37" s="23">
        <v>2047</v>
      </c>
      <c r="K37" s="29">
        <f t="shared" si="5"/>
        <v>12.017181137023726</v>
      </c>
    </row>
    <row r="38" spans="7:11" x14ac:dyDescent="0.25">
      <c r="G38" s="25">
        <v>2050</v>
      </c>
      <c r="H38" s="28">
        <f t="shared" si="4"/>
        <v>-244.19776530217496</v>
      </c>
      <c r="J38" s="25">
        <v>2050</v>
      </c>
      <c r="K38" s="30">
        <f t="shared" si="5"/>
        <v>-150.9476767857559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6392-984C-4490-82EB-9099AD36D6BF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Yarigui_.csv</v>
      </c>
    </row>
    <row r="2" spans="1:12" x14ac:dyDescent="0.25">
      <c r="A2" s="47" t="s">
        <v>83</v>
      </c>
      <c r="B2" s="41">
        <v>2020</v>
      </c>
      <c r="C2" s="39">
        <v>19200.000000000004</v>
      </c>
      <c r="D2" s="37">
        <f t="shared" ref="D2:D4" si="0">+IF(B2&lt;2020,"",B2)</f>
        <v>2020</v>
      </c>
      <c r="E2" s="37">
        <f t="shared" ref="E2:E4" si="1">+IF(B2&lt;2020,"",C2)</f>
        <v>19200.000000000004</v>
      </c>
    </row>
    <row r="3" spans="1:12" x14ac:dyDescent="0.25">
      <c r="A3" s="46" t="s">
        <v>83</v>
      </c>
      <c r="B3" s="40">
        <v>2025.0442032730405</v>
      </c>
      <c r="C3" s="38">
        <v>16106.66666666667</v>
      </c>
      <c r="D3" s="37">
        <f t="shared" si="0"/>
        <v>2025.0442032730405</v>
      </c>
      <c r="E3" s="37">
        <f t="shared" si="1"/>
        <v>16106.66666666667</v>
      </c>
    </row>
    <row r="4" spans="1:12" ht="15.75" x14ac:dyDescent="0.25">
      <c r="A4" s="47" t="s">
        <v>83</v>
      </c>
      <c r="B4" s="41">
        <v>2029.9767786391042</v>
      </c>
      <c r="C4" s="39">
        <v>10560.000000000004</v>
      </c>
      <c r="D4" s="37">
        <f t="shared" si="0"/>
        <v>2029.9767786391042</v>
      </c>
      <c r="E4" s="37">
        <f t="shared" si="1"/>
        <v>10560.000000000004</v>
      </c>
      <c r="L4" s="22"/>
    </row>
    <row r="5" spans="1:12" x14ac:dyDescent="0.25">
      <c r="A5" s="46" t="s">
        <v>83</v>
      </c>
      <c r="B5" s="40">
        <v>2034.9178983634797</v>
      </c>
      <c r="C5" s="38">
        <v>6666.6666666666679</v>
      </c>
      <c r="D5" s="37">
        <f>+IF(B5&lt;2020,"",B5)</f>
        <v>2034.9178983634797</v>
      </c>
      <c r="E5" s="37">
        <f>+IF(B5&lt;2020,"",C5)</f>
        <v>6666.6666666666679</v>
      </c>
      <c r="I5" s="20" t="s">
        <v>42</v>
      </c>
    </row>
    <row r="6" spans="1:12" x14ac:dyDescent="0.25">
      <c r="A6" s="47" t="s">
        <v>83</v>
      </c>
      <c r="B6" s="41">
        <v>2039.9720241171403</v>
      </c>
      <c r="C6" s="39">
        <v>4640.0000000000036</v>
      </c>
      <c r="D6" s="37">
        <f t="shared" ref="D6:D12" si="2">+IF(B6&lt;2020,"",B6)</f>
        <v>2039.9720241171403</v>
      </c>
      <c r="E6" s="37">
        <f t="shared" ref="E6:E12" si="3">+IF(B6&lt;2020,"",C6)</f>
        <v>4640.0000000000036</v>
      </c>
      <c r="H6" s="19">
        <v>2020</v>
      </c>
      <c r="I6" s="11">
        <f>+C2</f>
        <v>19200.000000000004</v>
      </c>
      <c r="K6" s="42">
        <v>19200.000000000004</v>
      </c>
    </row>
    <row r="7" spans="1:12" x14ac:dyDescent="0.25">
      <c r="A7" s="46" t="s">
        <v>83</v>
      </c>
      <c r="B7" s="40">
        <v>2044.8230146425494</v>
      </c>
      <c r="C7" s="38">
        <v>3306.6666666666679</v>
      </c>
      <c r="D7" s="37">
        <f t="shared" si="2"/>
        <v>2044.8230146425494</v>
      </c>
      <c r="E7" s="37">
        <f t="shared" si="3"/>
        <v>3306.6666666666679</v>
      </c>
      <c r="H7" s="19">
        <v>2023</v>
      </c>
      <c r="I7" s="11"/>
      <c r="K7" s="42"/>
    </row>
    <row r="8" spans="1:12" x14ac:dyDescent="0.25">
      <c r="A8" s="47" t="s">
        <v>83</v>
      </c>
      <c r="B8" s="41">
        <v>2049.9857364341083</v>
      </c>
      <c r="C8" s="39">
        <v>2293.3333333333358</v>
      </c>
      <c r="D8" s="37">
        <f t="shared" si="2"/>
        <v>2049.9857364341083</v>
      </c>
      <c r="E8" s="37">
        <f t="shared" si="3"/>
        <v>2293.3333333333358</v>
      </c>
      <c r="H8" s="19">
        <v>2025</v>
      </c>
      <c r="I8" s="11">
        <f>+C3</f>
        <v>16106.66666666667</v>
      </c>
      <c r="K8" s="42">
        <v>16106.66666666667</v>
      </c>
    </row>
    <row r="9" spans="1:12" x14ac:dyDescent="0.25">
      <c r="A9" s="46" t="s">
        <v>83</v>
      </c>
      <c r="B9" s="40">
        <v>2054.7369509043929</v>
      </c>
      <c r="C9" s="38">
        <v>1653.3333333333358</v>
      </c>
      <c r="D9" s="37">
        <f t="shared" si="2"/>
        <v>2054.7369509043929</v>
      </c>
      <c r="E9" s="37">
        <f t="shared" si="3"/>
        <v>1653.3333333333358</v>
      </c>
      <c r="H9" s="19">
        <v>2027</v>
      </c>
      <c r="I9" s="11"/>
      <c r="K9" s="42"/>
    </row>
    <row r="10" spans="1:12" x14ac:dyDescent="0.25">
      <c r="A10" s="47" t="s">
        <v>83</v>
      </c>
      <c r="B10" s="41">
        <v>2059.90270456503</v>
      </c>
      <c r="C10" s="39">
        <v>1226.6666666666679</v>
      </c>
      <c r="D10" s="37">
        <f t="shared" si="2"/>
        <v>2059.90270456503</v>
      </c>
      <c r="E10" s="37">
        <f t="shared" si="3"/>
        <v>1226.6666666666679</v>
      </c>
      <c r="H10" s="19">
        <v>2030</v>
      </c>
      <c r="I10" s="11">
        <f>+C4</f>
        <v>10560.000000000004</v>
      </c>
      <c r="K10" s="42">
        <v>10560.000000000004</v>
      </c>
    </row>
    <row r="11" spans="1:12" x14ac:dyDescent="0.25">
      <c r="A11" s="46" t="s">
        <v>83</v>
      </c>
      <c r="B11" s="40">
        <v>2060.8323858742465</v>
      </c>
      <c r="C11" s="38">
        <v>1120</v>
      </c>
      <c r="D11" s="37">
        <f t="shared" ref="D11" si="4">+IF(B11&lt;2020,"",B11)</f>
        <v>2060.8323858742465</v>
      </c>
      <c r="E11" s="37">
        <f t="shared" ref="E11" si="5">+IF(B11&lt;2020,"",C11)</f>
        <v>1120</v>
      </c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+C5</f>
        <v>6666.6666666666679</v>
      </c>
      <c r="K12" s="42">
        <v>6666.6666666666679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 s="11">
        <f>+C6</f>
        <v>4640.0000000000036</v>
      </c>
      <c r="K14" s="42">
        <v>4640.0000000000036</v>
      </c>
    </row>
    <row r="15" spans="1:12" x14ac:dyDescent="0.25">
      <c r="H15" s="19">
        <v>2043</v>
      </c>
      <c r="I15" s="11"/>
      <c r="K15" s="42"/>
    </row>
    <row r="16" spans="1:12" x14ac:dyDescent="0.25">
      <c r="H16" s="19">
        <v>2045</v>
      </c>
      <c r="I16" s="11">
        <f>+C7</f>
        <v>3306.6666666666679</v>
      </c>
      <c r="K16" s="42">
        <v>3306.6666666666679</v>
      </c>
    </row>
    <row r="17" spans="7:45" x14ac:dyDescent="0.25">
      <c r="H17" s="19">
        <v>2047</v>
      </c>
      <c r="I17" s="11"/>
      <c r="K17" s="42"/>
    </row>
    <row r="18" spans="7:45" x14ac:dyDescent="0.25">
      <c r="H18" s="19">
        <v>2050</v>
      </c>
      <c r="I18" s="11">
        <f>+C8</f>
        <v>2293.3333333333358</v>
      </c>
      <c r="K18" s="42">
        <v>2293.3333333333358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19200.000000000004</v>
      </c>
      <c r="AH21" t="str">
        <f>+IF(I7=0,"",I7)</f>
        <v/>
      </c>
      <c r="AI21">
        <f>+IF(I8=0,"",I8)</f>
        <v>16106.66666666667</v>
      </c>
      <c r="AJ21" t="str">
        <f>+IF(I9=0,"",I9)</f>
        <v/>
      </c>
      <c r="AK21">
        <f>+IF(I10=0,"",I10)</f>
        <v>10560.000000000004</v>
      </c>
      <c r="AL21" t="str">
        <f>+IF(I11=0,"",I11)</f>
        <v/>
      </c>
      <c r="AM21">
        <f>+IF(I12=0,"",I12)</f>
        <v>6666.6666666666679</v>
      </c>
      <c r="AN21" t="str">
        <f>+IF(I13=0,"",I13)</f>
        <v/>
      </c>
      <c r="AO21">
        <f>+IF(I14=0,"",I14)</f>
        <v>4640.0000000000036</v>
      </c>
      <c r="AP21" t="str">
        <f>+IF(I15=0,"",I15)</f>
        <v/>
      </c>
      <c r="AQ21">
        <f>+IF(I16=0,"",I16)</f>
        <v>3306.6666666666679</v>
      </c>
      <c r="AR21" t="str">
        <f>+IF(I17=0,"",I17)</f>
        <v/>
      </c>
      <c r="AS21">
        <f>+IF(I18=0,"",I18)</f>
        <v>2293.3333333333358</v>
      </c>
    </row>
    <row r="22" spans="7:45" x14ac:dyDescent="0.25">
      <c r="G22" s="23" t="s">
        <v>44</v>
      </c>
      <c r="H22" s="24">
        <f>+SLOPE(I6:I18,H6:H18)</f>
        <v>-587.42857142857144</v>
      </c>
      <c r="J22" s="23" t="s">
        <v>44</v>
      </c>
      <c r="K22" s="24">
        <f>+SLOPE(E2:E20,D2:D20)</f>
        <v>-419.59434294784006</v>
      </c>
    </row>
    <row r="23" spans="7:45" x14ac:dyDescent="0.25">
      <c r="G23" s="25" t="s">
        <v>45</v>
      </c>
      <c r="H23" s="26">
        <f>+INTERCEPT(I6:I18,H6:H18)</f>
        <v>1204384.7619047619</v>
      </c>
      <c r="J23" s="25" t="s">
        <v>45</v>
      </c>
      <c r="K23" s="26">
        <f>+INTERCEPT(E2:E20,D2:D20)</f>
        <v>863497.02512265614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17779.047619047575</v>
      </c>
      <c r="J26" s="23">
        <v>2020</v>
      </c>
      <c r="K26" s="29">
        <f>+J26*$K$22+$K$23</f>
        <v>15916.452368019265</v>
      </c>
    </row>
    <row r="27" spans="7:45" x14ac:dyDescent="0.25">
      <c r="G27" s="23">
        <v>2023</v>
      </c>
      <c r="H27" s="27">
        <f t="shared" ref="H27:H38" si="6">+$H$22*G27+$H$23</f>
        <v>16016.761904761894</v>
      </c>
      <c r="J27" s="23">
        <v>2023</v>
      </c>
      <c r="K27" s="29">
        <f t="shared" ref="K27:K39" si="7">+J27*$K$22+$K$23</f>
        <v>14657.669339175685</v>
      </c>
    </row>
    <row r="28" spans="7:45" x14ac:dyDescent="0.25">
      <c r="G28" s="23">
        <v>2025</v>
      </c>
      <c r="H28" s="27">
        <f t="shared" si="6"/>
        <v>14841.904761904618</v>
      </c>
      <c r="J28" s="23">
        <v>2025</v>
      </c>
      <c r="K28" s="29">
        <f t="shared" si="7"/>
        <v>13818.480653280043</v>
      </c>
    </row>
    <row r="29" spans="7:45" x14ac:dyDescent="0.25">
      <c r="G29" s="23">
        <v>2027</v>
      </c>
      <c r="H29" s="27">
        <f t="shared" si="6"/>
        <v>13667.047619047575</v>
      </c>
      <c r="J29" s="23">
        <v>2027</v>
      </c>
      <c r="K29" s="29">
        <f t="shared" si="7"/>
        <v>12979.291967384284</v>
      </c>
    </row>
    <row r="30" spans="7:45" x14ac:dyDescent="0.25">
      <c r="G30" s="23">
        <v>2030</v>
      </c>
      <c r="H30" s="27">
        <f t="shared" si="6"/>
        <v>11904.761904761894</v>
      </c>
      <c r="J30" s="23">
        <v>2030</v>
      </c>
      <c r="K30" s="29">
        <f t="shared" si="7"/>
        <v>11720.508938540821</v>
      </c>
    </row>
    <row r="31" spans="7:45" x14ac:dyDescent="0.25">
      <c r="G31" s="23">
        <v>2033</v>
      </c>
      <c r="H31" s="27">
        <f t="shared" si="6"/>
        <v>10142.476190476213</v>
      </c>
      <c r="J31" s="23">
        <v>2033</v>
      </c>
      <c r="K31" s="29">
        <f t="shared" si="7"/>
        <v>10461.725909697241</v>
      </c>
    </row>
    <row r="32" spans="7:45" x14ac:dyDescent="0.25">
      <c r="G32" s="23">
        <v>2035</v>
      </c>
      <c r="H32" s="27">
        <f t="shared" si="6"/>
        <v>8967.6190476189367</v>
      </c>
      <c r="J32" s="23">
        <v>2035</v>
      </c>
      <c r="K32" s="29">
        <f t="shared" si="7"/>
        <v>9622.5372238015989</v>
      </c>
    </row>
    <row r="33" spans="7:11" x14ac:dyDescent="0.25">
      <c r="G33" s="23">
        <v>2037</v>
      </c>
      <c r="H33" s="27">
        <f t="shared" si="6"/>
        <v>7792.7619047618937</v>
      </c>
      <c r="J33" s="23">
        <v>2037</v>
      </c>
      <c r="K33" s="29">
        <f t="shared" si="7"/>
        <v>8783.3485379059566</v>
      </c>
    </row>
    <row r="34" spans="7:11" x14ac:dyDescent="0.25">
      <c r="G34" s="23">
        <v>2040</v>
      </c>
      <c r="H34" s="27">
        <f t="shared" si="6"/>
        <v>6030.4761904762127</v>
      </c>
      <c r="J34" s="23">
        <v>2040</v>
      </c>
      <c r="K34" s="29">
        <f t="shared" si="7"/>
        <v>7524.5655090623768</v>
      </c>
    </row>
    <row r="35" spans="7:11" x14ac:dyDescent="0.25">
      <c r="G35" s="23">
        <v>2043</v>
      </c>
      <c r="H35" s="27">
        <f t="shared" si="6"/>
        <v>4268.1904761905316</v>
      </c>
      <c r="J35" s="23">
        <v>2043</v>
      </c>
      <c r="K35" s="29">
        <f t="shared" si="7"/>
        <v>6265.7824802189134</v>
      </c>
    </row>
    <row r="36" spans="7:11" x14ac:dyDescent="0.25">
      <c r="G36" s="23">
        <v>2045</v>
      </c>
      <c r="H36" s="27">
        <f t="shared" si="6"/>
        <v>3093.3333333332557</v>
      </c>
      <c r="J36" s="23">
        <v>2045</v>
      </c>
      <c r="K36" s="29">
        <f t="shared" si="7"/>
        <v>5426.5937943231547</v>
      </c>
    </row>
    <row r="37" spans="7:11" x14ac:dyDescent="0.25">
      <c r="G37" s="23">
        <v>2047</v>
      </c>
      <c r="H37" s="27">
        <f t="shared" si="6"/>
        <v>1918.4761904762127</v>
      </c>
      <c r="J37" s="23">
        <v>2047</v>
      </c>
      <c r="K37" s="29">
        <f t="shared" si="7"/>
        <v>4587.4051084275125</v>
      </c>
    </row>
    <row r="38" spans="7:11" x14ac:dyDescent="0.25">
      <c r="G38" s="25">
        <v>2050</v>
      </c>
      <c r="H38" s="28">
        <f t="shared" si="6"/>
        <v>156.19047619053163</v>
      </c>
      <c r="J38" s="25">
        <v>2050</v>
      </c>
      <c r="K38" s="30">
        <f t="shared" si="7"/>
        <v>3328.6220795840491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C4A9-0CBE-4935-90A7-0E80C3F84477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Tello_.csv</v>
      </c>
    </row>
    <row r="2" spans="1:12" x14ac:dyDescent="0.25">
      <c r="A2" s="46" t="s">
        <v>82</v>
      </c>
      <c r="B2" s="40">
        <v>2020.1049868766404</v>
      </c>
      <c r="C2" s="38">
        <v>3788.1619937694686</v>
      </c>
      <c r="D2" s="37">
        <f t="shared" ref="D2:D4" si="0">+IF(B2&lt;2020,"",B2)</f>
        <v>2020.1049868766404</v>
      </c>
      <c r="E2" s="37">
        <f t="shared" ref="E2:E4" si="1">+IF(B2&lt;2020,"",C2)</f>
        <v>3788.1619937694686</v>
      </c>
    </row>
    <row r="3" spans="1:12" x14ac:dyDescent="0.25">
      <c r="A3" s="47" t="s">
        <v>82</v>
      </c>
      <c r="B3" s="41">
        <v>2024.9343832020998</v>
      </c>
      <c r="C3" s="39">
        <v>2847.1394346734687</v>
      </c>
      <c r="D3" s="37">
        <f t="shared" si="0"/>
        <v>2024.9343832020998</v>
      </c>
      <c r="E3" s="37">
        <f t="shared" si="1"/>
        <v>2847.1394346734687</v>
      </c>
    </row>
    <row r="4" spans="1:12" ht="15.75" x14ac:dyDescent="0.25">
      <c r="A4" s="46" t="s">
        <v>82</v>
      </c>
      <c r="B4" s="40">
        <v>2029.9737532808399</v>
      </c>
      <c r="C4" s="38">
        <v>1707.0015780737667</v>
      </c>
      <c r="D4" s="37">
        <f t="shared" si="0"/>
        <v>2029.9737532808399</v>
      </c>
      <c r="E4" s="37">
        <f t="shared" si="1"/>
        <v>1707.0015780737667</v>
      </c>
      <c r="L4" s="22"/>
    </row>
    <row r="5" spans="1:12" x14ac:dyDescent="0.25">
      <c r="A5" s="47" t="s">
        <v>82</v>
      </c>
      <c r="B5" s="41">
        <v>2034.9081364829397</v>
      </c>
      <c r="C5" s="39">
        <v>1164.8637378271615</v>
      </c>
      <c r="D5" s="37">
        <f>+IF(B5&lt;2020,"",B5)</f>
        <v>2034.9081364829397</v>
      </c>
      <c r="E5" s="37">
        <f>+IF(B5&lt;2020,"",C5)</f>
        <v>1164.8637378271615</v>
      </c>
      <c r="I5" s="20" t="s">
        <v>42</v>
      </c>
    </row>
    <row r="6" spans="1:12" x14ac:dyDescent="0.25">
      <c r="A6" s="46" t="s">
        <v>82</v>
      </c>
      <c r="B6" s="40">
        <v>2039.8425196850394</v>
      </c>
      <c r="C6" s="38">
        <v>871.94708138118222</v>
      </c>
      <c r="D6" s="37">
        <f t="shared" ref="D6:D12" si="2">+IF(B6&lt;2020,"",B6)</f>
        <v>2039.8425196850394</v>
      </c>
      <c r="E6" s="37">
        <f t="shared" ref="E6:E12" si="3">+IF(B6&lt;2020,"",C6)</f>
        <v>871.94708138118222</v>
      </c>
      <c r="H6" s="19">
        <v>2020</v>
      </c>
      <c r="I6" s="11">
        <f>+C2</f>
        <v>3788.1619937694686</v>
      </c>
      <c r="K6" s="42">
        <v>3788.1619937694686</v>
      </c>
    </row>
    <row r="7" spans="1:12" x14ac:dyDescent="0.25">
      <c r="A7" s="47" t="s">
        <v>82</v>
      </c>
      <c r="B7" s="41">
        <v>2045.0918635170603</v>
      </c>
      <c r="C7" s="39">
        <v>679.11137276064619</v>
      </c>
      <c r="D7" s="37">
        <f t="shared" si="2"/>
        <v>2045.0918635170603</v>
      </c>
      <c r="E7" s="37">
        <f t="shared" si="3"/>
        <v>679.11137276064619</v>
      </c>
      <c r="H7" s="19">
        <v>2023</v>
      </c>
      <c r="I7" s="11"/>
      <c r="K7" s="42"/>
    </row>
    <row r="8" spans="1:12" x14ac:dyDescent="0.25">
      <c r="A8" s="46" t="s">
        <v>82</v>
      </c>
      <c r="B8" s="40">
        <v>2049.9212598425197</v>
      </c>
      <c r="C8" s="38">
        <v>485.75236506651345</v>
      </c>
      <c r="D8" s="37">
        <f t="shared" si="2"/>
        <v>2049.9212598425197</v>
      </c>
      <c r="E8" s="37">
        <f t="shared" si="3"/>
        <v>485.75236506651345</v>
      </c>
      <c r="H8" s="19">
        <v>2025</v>
      </c>
      <c r="I8" s="11">
        <f>+C3</f>
        <v>2847.1394346734687</v>
      </c>
      <c r="K8" s="42">
        <v>2847.1394346734687</v>
      </c>
    </row>
    <row r="9" spans="1:12" x14ac:dyDescent="0.25">
      <c r="A9" s="47" t="s">
        <v>82</v>
      </c>
      <c r="B9" s="41">
        <v>2054.8556430446192</v>
      </c>
      <c r="C9" s="39">
        <v>392.21265566103102</v>
      </c>
      <c r="D9" s="37">
        <f t="shared" si="2"/>
        <v>2054.8556430446192</v>
      </c>
      <c r="E9" s="37">
        <f t="shared" si="3"/>
        <v>392.21265566103102</v>
      </c>
      <c r="H9" s="19">
        <v>2027</v>
      </c>
      <c r="I9" s="11"/>
      <c r="K9" s="42"/>
    </row>
    <row r="10" spans="1:12" x14ac:dyDescent="0.25">
      <c r="A10" s="46" t="s">
        <v>82</v>
      </c>
      <c r="B10" s="40">
        <v>2059.8950131233596</v>
      </c>
      <c r="C10" s="38">
        <v>348.64800778406789</v>
      </c>
      <c r="D10" s="37">
        <f t="shared" si="2"/>
        <v>2059.8950131233596</v>
      </c>
      <c r="E10" s="37">
        <f t="shared" si="3"/>
        <v>348.64800778406789</v>
      </c>
      <c r="H10" s="19">
        <v>2030</v>
      </c>
      <c r="I10" s="11">
        <f>+C4</f>
        <v>1707.0015780737667</v>
      </c>
      <c r="K10" s="42">
        <v>1707.0015780737667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+C5</f>
        <v>1164.8637378271615</v>
      </c>
      <c r="K12" s="42">
        <v>1164.8637378271615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 s="11">
        <f>+C6</f>
        <v>871.94708138118222</v>
      </c>
      <c r="K14" s="42">
        <v>871.94708138118222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+C7</f>
        <v>679.11137276064619</v>
      </c>
      <c r="K16" s="42">
        <v>679.11137276064619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+C8</f>
        <v>485.75236506651345</v>
      </c>
      <c r="K18" s="42">
        <v>485.75236506651345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3788.1619937694686</v>
      </c>
      <c r="AH21" t="str">
        <f>+IF(I7=0,"",I7)</f>
        <v/>
      </c>
      <c r="AI21">
        <f>+IF(I8=0,"",I8)</f>
        <v>2847.1394346734687</v>
      </c>
      <c r="AJ21" t="str">
        <f>+IF(I9=0,"",I9)</f>
        <v/>
      </c>
      <c r="AK21">
        <f>+IF(I10=0,"",I10)</f>
        <v>1707.0015780737667</v>
      </c>
      <c r="AL21" t="str">
        <f>+IF(I11=0,"",I11)</f>
        <v/>
      </c>
      <c r="AM21">
        <f>+IF(I12=0,"",I12)</f>
        <v>1164.8637378271615</v>
      </c>
      <c r="AN21" t="str">
        <f>+IF(I13=0,"",I13)</f>
        <v/>
      </c>
      <c r="AO21">
        <f>+IF(I14=0,"",I14)</f>
        <v>871.94708138118222</v>
      </c>
      <c r="AP21" t="str">
        <f>+IF(I15=0,"",I15)</f>
        <v/>
      </c>
      <c r="AQ21">
        <f>+IF(I16=0,"",I16)</f>
        <v>679.11137276064619</v>
      </c>
      <c r="AR21" t="str">
        <f>+IF(I17=0,"",I17)</f>
        <v/>
      </c>
      <c r="AS21">
        <f>+IF(I18=0,"",I18)</f>
        <v>485.75236506651345</v>
      </c>
    </row>
    <row r="22" spans="7:45" x14ac:dyDescent="0.25">
      <c r="G22" s="23" t="s">
        <v>44</v>
      </c>
      <c r="H22" s="24">
        <f>+SLOPE(I6:I18,H6:H18)</f>
        <v>-107.70242504733639</v>
      </c>
      <c r="J22" s="23" t="s">
        <v>44</v>
      </c>
      <c r="K22" s="24">
        <f>+SLOPE(E2:E20,D2:D20)</f>
        <v>-80.369176967733878</v>
      </c>
    </row>
    <row r="23" spans="7:45" x14ac:dyDescent="0.25">
      <c r="G23" s="25" t="s">
        <v>45</v>
      </c>
      <c r="H23" s="26">
        <f>+INTERCEPT(I6:I18,H6:H18)</f>
        <v>220823.57462326559</v>
      </c>
      <c r="J23" s="25" t="s">
        <v>45</v>
      </c>
      <c r="K23" s="26">
        <f>+INTERCEPT(E2:E20,D2:D20)</f>
        <v>165313.88418496502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3264.6760276460845</v>
      </c>
      <c r="J26" s="23">
        <v>2020</v>
      </c>
      <c r="K26" s="29">
        <f>+J26*$K$22+$K$23</f>
        <v>2968.1467101425806</v>
      </c>
    </row>
    <row r="27" spans="7:45" x14ac:dyDescent="0.25">
      <c r="G27" s="23">
        <v>2023</v>
      </c>
      <c r="H27" s="27">
        <f t="shared" ref="H27:H38" si="4">+$H$22*G27+$H$23</f>
        <v>2941.5687525040703</v>
      </c>
      <c r="J27" s="23">
        <v>2023</v>
      </c>
      <c r="K27" s="29">
        <f t="shared" ref="K27:K39" si="5">+J27*$K$22+$K$23</f>
        <v>2727.039179239393</v>
      </c>
    </row>
    <row r="28" spans="7:45" x14ac:dyDescent="0.25">
      <c r="G28" s="23">
        <v>2025</v>
      </c>
      <c r="H28" s="27">
        <f t="shared" si="4"/>
        <v>2726.1639024094038</v>
      </c>
      <c r="J28" s="23">
        <v>2025</v>
      </c>
      <c r="K28" s="29">
        <f t="shared" si="5"/>
        <v>2566.3008253039152</v>
      </c>
    </row>
    <row r="29" spans="7:45" x14ac:dyDescent="0.25">
      <c r="G29" s="23">
        <v>2027</v>
      </c>
      <c r="H29" s="27">
        <f t="shared" si="4"/>
        <v>2510.7590523147373</v>
      </c>
      <c r="J29" s="23">
        <v>2027</v>
      </c>
      <c r="K29" s="29">
        <f t="shared" si="5"/>
        <v>2405.5624713684374</v>
      </c>
    </row>
    <row r="30" spans="7:45" x14ac:dyDescent="0.25">
      <c r="G30" s="23">
        <v>2030</v>
      </c>
      <c r="H30" s="27">
        <f t="shared" si="4"/>
        <v>2187.6517771727231</v>
      </c>
      <c r="J30" s="23">
        <v>2030</v>
      </c>
      <c r="K30" s="29">
        <f t="shared" si="5"/>
        <v>2164.4549404652498</v>
      </c>
    </row>
    <row r="31" spans="7:45" x14ac:dyDescent="0.25">
      <c r="G31" s="23">
        <v>2033</v>
      </c>
      <c r="H31" s="27">
        <f t="shared" si="4"/>
        <v>1864.5445020307088</v>
      </c>
      <c r="J31" s="23">
        <v>2033</v>
      </c>
      <c r="K31" s="29">
        <f t="shared" si="5"/>
        <v>1923.3474095620331</v>
      </c>
    </row>
    <row r="32" spans="7:45" x14ac:dyDescent="0.25">
      <c r="G32" s="23">
        <v>2035</v>
      </c>
      <c r="H32" s="27">
        <f t="shared" si="4"/>
        <v>1649.1396519360424</v>
      </c>
      <c r="J32" s="23">
        <v>2035</v>
      </c>
      <c r="K32" s="29">
        <f t="shared" si="5"/>
        <v>1762.6090556265844</v>
      </c>
    </row>
    <row r="33" spans="7:11" x14ac:dyDescent="0.25">
      <c r="G33" s="23">
        <v>2037</v>
      </c>
      <c r="H33" s="27">
        <f t="shared" si="4"/>
        <v>1433.7348018413759</v>
      </c>
      <c r="J33" s="23">
        <v>2037</v>
      </c>
      <c r="K33" s="29">
        <f t="shared" si="5"/>
        <v>1601.8707016911067</v>
      </c>
    </row>
    <row r="34" spans="7:11" x14ac:dyDescent="0.25">
      <c r="G34" s="23">
        <v>2040</v>
      </c>
      <c r="H34" s="27">
        <f t="shared" si="4"/>
        <v>1110.6275266993616</v>
      </c>
      <c r="J34" s="23">
        <v>2040</v>
      </c>
      <c r="K34" s="29">
        <f t="shared" si="5"/>
        <v>1360.7631707879191</v>
      </c>
    </row>
    <row r="35" spans="7:11" x14ac:dyDescent="0.25">
      <c r="G35" s="23">
        <v>2043</v>
      </c>
      <c r="H35" s="27">
        <f t="shared" si="4"/>
        <v>787.52025155734736</v>
      </c>
      <c r="J35" s="23">
        <v>2043</v>
      </c>
      <c r="K35" s="29">
        <f t="shared" si="5"/>
        <v>1119.6556398847024</v>
      </c>
    </row>
    <row r="36" spans="7:11" x14ac:dyDescent="0.25">
      <c r="G36" s="23">
        <v>2045</v>
      </c>
      <c r="H36" s="27">
        <f t="shared" si="4"/>
        <v>572.11540146268089</v>
      </c>
      <c r="J36" s="23">
        <v>2045</v>
      </c>
      <c r="K36" s="29">
        <f t="shared" si="5"/>
        <v>958.91728594922461</v>
      </c>
    </row>
    <row r="37" spans="7:11" x14ac:dyDescent="0.25">
      <c r="G37" s="23">
        <v>2047</v>
      </c>
      <c r="H37" s="27">
        <f t="shared" si="4"/>
        <v>356.71055136801442</v>
      </c>
      <c r="J37" s="23">
        <v>2047</v>
      </c>
      <c r="K37" s="29">
        <f t="shared" si="5"/>
        <v>798.17893201377592</v>
      </c>
    </row>
    <row r="38" spans="7:11" x14ac:dyDescent="0.25">
      <c r="G38" s="25">
        <v>2050</v>
      </c>
      <c r="H38" s="28">
        <f t="shared" si="4"/>
        <v>33.603276226000162</v>
      </c>
      <c r="J38" s="25">
        <v>2050</v>
      </c>
      <c r="K38" s="30">
        <f t="shared" si="5"/>
        <v>557.07140111055924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DBCB-CDE9-480C-A89D-BF87753F1B37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SanFrancisco_.csv</v>
      </c>
    </row>
    <row r="2" spans="1:12" x14ac:dyDescent="0.25">
      <c r="A2" s="46" t="s">
        <v>80</v>
      </c>
      <c r="B2" s="40">
        <v>2020.088691796009</v>
      </c>
      <c r="C2" s="38">
        <v>3685.1509048868647</v>
      </c>
      <c r="D2" s="37">
        <f t="shared" ref="D2:D4" si="0">+IF(B2&lt;2020,"",B2)</f>
        <v>2020.088691796009</v>
      </c>
      <c r="E2" s="37">
        <f t="shared" ref="E2:E4" si="1">+IF(B2&lt;2020,"",C2)</f>
        <v>3685.1509048868647</v>
      </c>
    </row>
    <row r="3" spans="1:12" x14ac:dyDescent="0.25">
      <c r="A3" s="47" t="s">
        <v>80</v>
      </c>
      <c r="B3" s="41">
        <v>2022.4168514412418</v>
      </c>
      <c r="C3" s="39">
        <v>3841.6159807970034</v>
      </c>
      <c r="D3" s="37">
        <f t="shared" si="0"/>
        <v>2022.4168514412418</v>
      </c>
      <c r="E3" s="37">
        <f t="shared" si="1"/>
        <v>3841.6159807970034</v>
      </c>
    </row>
    <row r="4" spans="1:12" ht="15.75" x14ac:dyDescent="0.25">
      <c r="A4" s="46" t="s">
        <v>80</v>
      </c>
      <c r="B4" s="40">
        <v>2025.0776053215079</v>
      </c>
      <c r="C4" s="38">
        <v>3234.0636166995537</v>
      </c>
      <c r="D4" s="37">
        <f t="shared" si="0"/>
        <v>2025.0776053215079</v>
      </c>
      <c r="E4" s="37">
        <f t="shared" si="1"/>
        <v>3234.0636166995537</v>
      </c>
      <c r="L4" s="22"/>
    </row>
    <row r="5" spans="1:12" x14ac:dyDescent="0.25">
      <c r="A5" s="47" t="s">
        <v>80</v>
      </c>
      <c r="B5" s="41">
        <v>2030.1773835920178</v>
      </c>
      <c r="C5" s="39">
        <v>2400.88284952908</v>
      </c>
      <c r="D5" s="37">
        <f>+IF(B5&lt;2020,"",B5)</f>
        <v>2030.1773835920178</v>
      </c>
      <c r="E5" s="37">
        <f>+IF(B5&lt;2020,"",C5)</f>
        <v>2400.88284952908</v>
      </c>
      <c r="I5" s="20" t="s">
        <v>42</v>
      </c>
    </row>
    <row r="6" spans="1:12" x14ac:dyDescent="0.25">
      <c r="A6" s="46" t="s">
        <v>80</v>
      </c>
      <c r="B6" s="40">
        <v>2035.1662971175167</v>
      </c>
      <c r="C6" s="38">
        <v>1796.8903625650128</v>
      </c>
      <c r="D6" s="37">
        <f t="shared" ref="D6:D12" si="2">+IF(B6&lt;2020,"",B6)</f>
        <v>2035.1662971175167</v>
      </c>
      <c r="E6" s="37">
        <f t="shared" ref="E6:E12" si="3">+IF(B6&lt;2020,"",C6)</f>
        <v>1796.8903625650128</v>
      </c>
      <c r="H6" s="19">
        <v>2020</v>
      </c>
      <c r="I6" s="11">
        <f>+C2</f>
        <v>3685.1509048868647</v>
      </c>
      <c r="K6" s="42">
        <v>3685.1509048868647</v>
      </c>
    </row>
    <row r="7" spans="1:12" x14ac:dyDescent="0.25">
      <c r="A7" s="47" t="s">
        <v>80</v>
      </c>
      <c r="B7" s="41">
        <v>2040.1552106430156</v>
      </c>
      <c r="C7" s="39">
        <v>1422.2556737660816</v>
      </c>
      <c r="D7" s="37">
        <f t="shared" si="2"/>
        <v>2040.1552106430156</v>
      </c>
      <c r="E7" s="37">
        <f t="shared" si="3"/>
        <v>1422.2556737660816</v>
      </c>
      <c r="H7" s="19">
        <v>2023</v>
      </c>
      <c r="I7" s="11">
        <f>+C3</f>
        <v>3841.6159807970034</v>
      </c>
      <c r="K7" s="42">
        <v>3841.6159807970034</v>
      </c>
    </row>
    <row r="8" spans="1:12" x14ac:dyDescent="0.25">
      <c r="A8" s="46" t="s">
        <v>80</v>
      </c>
      <c r="B8" s="40">
        <v>2045.1441241685145</v>
      </c>
      <c r="C8" s="38">
        <v>1124.0735843555267</v>
      </c>
      <c r="D8" s="37">
        <f t="shared" si="2"/>
        <v>2045.1441241685145</v>
      </c>
      <c r="E8" s="37">
        <f t="shared" si="3"/>
        <v>1124.0735843555267</v>
      </c>
      <c r="H8" s="19">
        <v>2025</v>
      </c>
      <c r="I8" s="11">
        <f>+C4</f>
        <v>3234.0636166995537</v>
      </c>
      <c r="K8" s="42">
        <v>3234.0636166995537</v>
      </c>
    </row>
    <row r="9" spans="1:12" x14ac:dyDescent="0.25">
      <c r="A9" s="47" t="s">
        <v>80</v>
      </c>
      <c r="B9" s="41">
        <v>2050.1330376940132</v>
      </c>
      <c r="C9" s="39">
        <v>978.79669372173157</v>
      </c>
      <c r="D9" s="37">
        <f t="shared" si="2"/>
        <v>2050.1330376940132</v>
      </c>
      <c r="E9" s="37">
        <f t="shared" si="3"/>
        <v>978.79669372173157</v>
      </c>
      <c r="H9" s="19">
        <v>2027</v>
      </c>
      <c r="I9" s="11"/>
      <c r="K9" s="42"/>
    </row>
    <row r="10" spans="1:12" x14ac:dyDescent="0.25">
      <c r="A10" s="46" t="s">
        <v>80</v>
      </c>
      <c r="B10" s="40">
        <v>2055.1219512195121</v>
      </c>
      <c r="C10" s="38">
        <v>833.51980308794009</v>
      </c>
      <c r="D10" s="37">
        <f t="shared" si="2"/>
        <v>2055.1219512195121</v>
      </c>
      <c r="E10" s="37">
        <f t="shared" si="3"/>
        <v>833.51980308794009</v>
      </c>
      <c r="H10" s="19">
        <v>2030</v>
      </c>
      <c r="I10" s="11">
        <f>+C5</f>
        <v>2400.88284952908</v>
      </c>
      <c r="K10" s="42">
        <v>2400.88284952908</v>
      </c>
    </row>
    <row r="11" spans="1:12" x14ac:dyDescent="0.25">
      <c r="A11" s="47" t="s">
        <v>80</v>
      </c>
      <c r="B11" s="41">
        <v>2060.110864745011</v>
      </c>
      <c r="C11" s="39">
        <v>688.24291245414497</v>
      </c>
      <c r="D11" s="37">
        <f t="shared" si="2"/>
        <v>2060.110864745011</v>
      </c>
      <c r="E11" s="37">
        <f t="shared" si="3"/>
        <v>688.24291245414497</v>
      </c>
      <c r="H11" s="19">
        <v>2033</v>
      </c>
      <c r="I11" s="11"/>
      <c r="K11" s="42"/>
    </row>
    <row r="12" spans="1:12" x14ac:dyDescent="0.25">
      <c r="A12" s="46" t="s">
        <v>80</v>
      </c>
      <c r="B12" s="40">
        <v>2064.2128603104215</v>
      </c>
      <c r="C12" s="38">
        <v>618.0624775388751</v>
      </c>
      <c r="D12" s="37">
        <f t="shared" si="2"/>
        <v>2064.2128603104215</v>
      </c>
      <c r="E12" s="37">
        <f t="shared" si="3"/>
        <v>618.0624775388751</v>
      </c>
      <c r="H12" s="19">
        <v>2035</v>
      </c>
      <c r="I12" s="11">
        <f>+C6</f>
        <v>1796.8903625650128</v>
      </c>
      <c r="K12" s="42">
        <v>1796.8903625650128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 s="11">
        <f>+C7</f>
        <v>1422.2556737660816</v>
      </c>
      <c r="K14" s="42">
        <v>1422.2556737660816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I16">
        <f>+C8</f>
        <v>1124.0735843555267</v>
      </c>
      <c r="K16" s="42">
        <v>1124.0735843555267</v>
      </c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I18">
        <f>+C9</f>
        <v>978.79669372173157</v>
      </c>
      <c r="K18" s="42">
        <v>978.79669372173157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3685.1509048868647</v>
      </c>
      <c r="AH21">
        <f>+IF(I7=0,"",I7)</f>
        <v>3841.6159807970034</v>
      </c>
      <c r="AI21">
        <f>+IF(I8=0,"",I8)</f>
        <v>3234.0636166995537</v>
      </c>
      <c r="AJ21" t="str">
        <f>+IF(I9=0,"",I9)</f>
        <v/>
      </c>
      <c r="AK21">
        <f>+IF(I10=0,"",I10)</f>
        <v>2400.88284952908</v>
      </c>
      <c r="AL21" t="str">
        <f>+IF(I11=0,"",I11)</f>
        <v/>
      </c>
      <c r="AM21">
        <f>+IF(I12=0,"",I12)</f>
        <v>1796.8903625650128</v>
      </c>
      <c r="AN21" t="str">
        <f>+IF(I13=0,"",I13)</f>
        <v/>
      </c>
      <c r="AO21">
        <f>+IF(I14=0,"",I14)</f>
        <v>1422.2556737660816</v>
      </c>
      <c r="AP21" t="str">
        <f>+IF(I15=0,"",I15)</f>
        <v/>
      </c>
      <c r="AQ21">
        <f>+IF(I16=0,"",I16)</f>
        <v>1124.0735843555267</v>
      </c>
      <c r="AR21" t="str">
        <f>+IF(I17=0,"",I17)</f>
        <v/>
      </c>
      <c r="AS21">
        <f>+IF(I18=0,"",I18)</f>
        <v>978.79669372173157</v>
      </c>
    </row>
    <row r="22" spans="7:45" x14ac:dyDescent="0.25">
      <c r="G22" s="23" t="s">
        <v>44</v>
      </c>
      <c r="H22" s="24">
        <f>+SLOPE(I6:I18,H6:H18)</f>
        <v>-102.85974169469129</v>
      </c>
      <c r="J22" s="23" t="s">
        <v>44</v>
      </c>
      <c r="K22" s="24">
        <f>+SLOPE(E2:E20,D2:D20)</f>
        <v>-74.755910184492677</v>
      </c>
    </row>
    <row r="23" spans="7:45" x14ac:dyDescent="0.25">
      <c r="G23" s="25" t="s">
        <v>45</v>
      </c>
      <c r="H23" s="26">
        <f>+INTERCEPT(I6:I18,H6:H18)</f>
        <v>211475.75094444485</v>
      </c>
      <c r="J23" s="25" t="s">
        <v>45</v>
      </c>
      <c r="K23" s="26">
        <f>+INTERCEPT(E2:E20,D2:D20)</f>
        <v>154429.96728743936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3699.072721168428</v>
      </c>
      <c r="J26" s="23">
        <v>2020</v>
      </c>
      <c r="K26" s="29">
        <f>+J26*$K$22+$K$23</f>
        <v>3423.0287147641357</v>
      </c>
    </row>
    <row r="27" spans="7:45" x14ac:dyDescent="0.25">
      <c r="G27" s="23">
        <v>2023</v>
      </c>
      <c r="H27" s="27">
        <f t="shared" ref="H27:H38" si="4">+$H$22*G27+$H$23</f>
        <v>3390.493496084353</v>
      </c>
      <c r="J27" s="23">
        <v>2023</v>
      </c>
      <c r="K27" s="29">
        <f t="shared" ref="K27:K39" si="5">+J27*$K$22+$K$23</f>
        <v>3198.7609842106758</v>
      </c>
    </row>
    <row r="28" spans="7:45" x14ac:dyDescent="0.25">
      <c r="G28" s="23">
        <v>2025</v>
      </c>
      <c r="H28" s="27">
        <f t="shared" si="4"/>
        <v>3184.7740126949793</v>
      </c>
      <c r="J28" s="23">
        <v>2025</v>
      </c>
      <c r="K28" s="29">
        <f t="shared" si="5"/>
        <v>3049.2491638416832</v>
      </c>
    </row>
    <row r="29" spans="7:45" x14ac:dyDescent="0.25">
      <c r="G29" s="23">
        <v>2027</v>
      </c>
      <c r="H29" s="27">
        <f t="shared" si="4"/>
        <v>2979.0545293056057</v>
      </c>
      <c r="J29" s="23">
        <v>2027</v>
      </c>
      <c r="K29" s="29">
        <f t="shared" si="5"/>
        <v>2899.7373434726906</v>
      </c>
    </row>
    <row r="30" spans="7:45" x14ac:dyDescent="0.25">
      <c r="G30" s="23">
        <v>2030</v>
      </c>
      <c r="H30" s="27">
        <f t="shared" si="4"/>
        <v>2670.4753042215307</v>
      </c>
      <c r="J30" s="23">
        <v>2030</v>
      </c>
      <c r="K30" s="29">
        <f t="shared" si="5"/>
        <v>2675.4696129192307</v>
      </c>
    </row>
    <row r="31" spans="7:45" x14ac:dyDescent="0.25">
      <c r="G31" s="23">
        <v>2033</v>
      </c>
      <c r="H31" s="27">
        <f t="shared" si="4"/>
        <v>2361.8960791374557</v>
      </c>
      <c r="J31" s="23">
        <v>2033</v>
      </c>
      <c r="K31" s="29">
        <f t="shared" si="5"/>
        <v>2451.2018823657418</v>
      </c>
    </row>
    <row r="32" spans="7:45" x14ac:dyDescent="0.25">
      <c r="G32" s="23">
        <v>2035</v>
      </c>
      <c r="H32" s="27">
        <f t="shared" si="4"/>
        <v>2156.1765957480529</v>
      </c>
      <c r="J32" s="23">
        <v>2035</v>
      </c>
      <c r="K32" s="29">
        <f t="shared" si="5"/>
        <v>2301.6900619967491</v>
      </c>
    </row>
    <row r="33" spans="7:11" x14ac:dyDescent="0.25">
      <c r="G33" s="23">
        <v>2037</v>
      </c>
      <c r="H33" s="27">
        <f t="shared" si="4"/>
        <v>1950.4571123586793</v>
      </c>
      <c r="J33" s="23">
        <v>2037</v>
      </c>
      <c r="K33" s="29">
        <f t="shared" si="5"/>
        <v>2152.1782416277856</v>
      </c>
    </row>
    <row r="34" spans="7:11" x14ac:dyDescent="0.25">
      <c r="G34" s="23">
        <v>2040</v>
      </c>
      <c r="H34" s="27">
        <f t="shared" si="4"/>
        <v>1641.8778872746043</v>
      </c>
      <c r="J34" s="23">
        <v>2040</v>
      </c>
      <c r="K34" s="29">
        <f t="shared" si="5"/>
        <v>1927.9105110742967</v>
      </c>
    </row>
    <row r="35" spans="7:11" x14ac:dyDescent="0.25">
      <c r="G35" s="23">
        <v>2043</v>
      </c>
      <c r="H35" s="27">
        <f t="shared" si="4"/>
        <v>1333.2986621905293</v>
      </c>
      <c r="J35" s="23">
        <v>2043</v>
      </c>
      <c r="K35" s="29">
        <f t="shared" si="5"/>
        <v>1703.6427805208077</v>
      </c>
    </row>
    <row r="36" spans="7:11" x14ac:dyDescent="0.25">
      <c r="G36" s="23">
        <v>2045</v>
      </c>
      <c r="H36" s="27">
        <f t="shared" si="4"/>
        <v>1127.5791788011556</v>
      </c>
      <c r="J36" s="23">
        <v>2045</v>
      </c>
      <c r="K36" s="29">
        <f t="shared" si="5"/>
        <v>1554.1309601518442</v>
      </c>
    </row>
    <row r="37" spans="7:11" x14ac:dyDescent="0.25">
      <c r="G37" s="23">
        <v>2047</v>
      </c>
      <c r="H37" s="27">
        <f t="shared" si="4"/>
        <v>921.85969541178201</v>
      </c>
      <c r="J37" s="23">
        <v>2047</v>
      </c>
      <c r="K37" s="29">
        <f t="shared" si="5"/>
        <v>1404.6191397828516</v>
      </c>
    </row>
    <row r="38" spans="7:11" x14ac:dyDescent="0.25">
      <c r="G38" s="25">
        <v>2050</v>
      </c>
      <c r="H38" s="28">
        <f t="shared" si="4"/>
        <v>613.28047032770701</v>
      </c>
      <c r="J38" s="25">
        <v>2050</v>
      </c>
      <c r="K38" s="30">
        <f t="shared" si="5"/>
        <v>1180.3514092293626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3787-0023-47EF-A1AC-F55FCFABDEEB}">
  <sheetPr>
    <tabColor rgb="FF92D050"/>
  </sheetPr>
  <dimension ref="A1:AS38"/>
  <sheetViews>
    <sheetView showGridLines="0" zoomScaleNormal="100" workbookViewId="0">
      <selection activeCell="K6" sqref="K6:K1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Rubiales_.csv</v>
      </c>
    </row>
    <row r="2" spans="1:12" x14ac:dyDescent="0.25">
      <c r="A2" s="46" t="s">
        <v>79</v>
      </c>
      <c r="B2" s="40">
        <v>2020.0307481394439</v>
      </c>
      <c r="C2" s="38">
        <v>106081.08108108109</v>
      </c>
      <c r="D2" s="37">
        <f t="shared" ref="D2:D11" si="0">+IF(B2&lt;2020,"",B2)</f>
        <v>2020.0307481394439</v>
      </c>
      <c r="E2" s="37">
        <f t="shared" ref="E2:E11" si="1">+IF(B2&lt;2020,"",C2)</f>
        <v>106081.08108108109</v>
      </c>
    </row>
    <row r="3" spans="1:12" x14ac:dyDescent="0.25">
      <c r="A3" s="47" t="s">
        <v>79</v>
      </c>
      <c r="B3" s="41">
        <v>2024.8031727379555</v>
      </c>
      <c r="C3" s="39">
        <v>70945.945945945947</v>
      </c>
      <c r="D3" s="37">
        <f t="shared" si="0"/>
        <v>2024.8031727379555</v>
      </c>
      <c r="E3" s="37">
        <f t="shared" si="1"/>
        <v>70945.945945945947</v>
      </c>
    </row>
    <row r="4" spans="1:12" ht="15.75" x14ac:dyDescent="0.25">
      <c r="A4" s="46" t="s">
        <v>79</v>
      </c>
      <c r="B4" s="40">
        <v>2030.0832354093225</v>
      </c>
      <c r="C4" s="38">
        <v>37162.16216216216</v>
      </c>
      <c r="D4" s="37">
        <f t="shared" si="0"/>
        <v>2030.0832354093225</v>
      </c>
      <c r="E4" s="37">
        <f t="shared" si="1"/>
        <v>37162.16216216216</v>
      </c>
      <c r="L4" s="22"/>
    </row>
    <row r="5" spans="1:12" x14ac:dyDescent="0.25">
      <c r="A5" s="47" t="s">
        <v>79</v>
      </c>
      <c r="B5" s="41">
        <v>2035.0793184488837</v>
      </c>
      <c r="C5" s="39">
        <v>23648.648648648639</v>
      </c>
      <c r="D5" s="37">
        <f t="shared" si="0"/>
        <v>2035.0793184488837</v>
      </c>
      <c r="E5" s="37">
        <f t="shared" si="1"/>
        <v>23648.648648648639</v>
      </c>
      <c r="I5" s="20" t="s">
        <v>42</v>
      </c>
    </row>
    <row r="6" spans="1:12" x14ac:dyDescent="0.25">
      <c r="A6" s="46"/>
      <c r="B6" s="40"/>
      <c r="C6" s="38"/>
      <c r="D6" s="37"/>
      <c r="E6" s="37"/>
      <c r="H6" s="19">
        <v>2020</v>
      </c>
      <c r="I6" s="11">
        <f>+C2</f>
        <v>106081.08108108109</v>
      </c>
      <c r="K6" s="42">
        <v>106081.08108108109</v>
      </c>
    </row>
    <row r="7" spans="1:12" x14ac:dyDescent="0.25">
      <c r="A7" s="47"/>
      <c r="B7" s="41"/>
      <c r="C7" s="39"/>
      <c r="D7" s="37"/>
      <c r="E7" s="37"/>
      <c r="H7" s="19">
        <v>2023</v>
      </c>
      <c r="I7" s="11"/>
      <c r="K7" s="42"/>
    </row>
    <row r="8" spans="1:12" x14ac:dyDescent="0.25">
      <c r="A8" s="46"/>
      <c r="B8" s="40"/>
      <c r="C8" s="38"/>
      <c r="D8" s="37"/>
      <c r="E8" s="37"/>
      <c r="H8" s="19">
        <v>2025</v>
      </c>
      <c r="I8" s="11">
        <f>+C3</f>
        <v>70945.945945945947</v>
      </c>
      <c r="K8" s="42">
        <v>70945.945945945947</v>
      </c>
    </row>
    <row r="9" spans="1:12" x14ac:dyDescent="0.25">
      <c r="A9" s="47"/>
      <c r="B9" s="41"/>
      <c r="C9" s="39"/>
      <c r="D9" s="37"/>
      <c r="E9" s="37"/>
      <c r="H9" s="19">
        <v>2027</v>
      </c>
      <c r="I9" s="11"/>
      <c r="K9" s="42"/>
    </row>
    <row r="10" spans="1:12" x14ac:dyDescent="0.25">
      <c r="A10" s="46"/>
      <c r="B10" s="40"/>
      <c r="C10" s="38"/>
      <c r="D10" s="37"/>
      <c r="E10" s="37"/>
      <c r="H10" s="19">
        <v>2030</v>
      </c>
      <c r="I10" s="11">
        <f>+C4</f>
        <v>37162.16216216216</v>
      </c>
      <c r="K10" s="42">
        <v>37162.16216216216</v>
      </c>
    </row>
    <row r="11" spans="1:12" x14ac:dyDescent="0.25">
      <c r="A11" s="47"/>
      <c r="B11" s="41"/>
      <c r="C11" s="39"/>
      <c r="D11" s="37"/>
      <c r="E11" s="37"/>
      <c r="H11" s="19">
        <v>2033</v>
      </c>
      <c r="I11" s="11"/>
      <c r="K11" s="42"/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+C5</f>
        <v>23648.648648648639</v>
      </c>
      <c r="K12" s="42">
        <v>23648.648648648639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/>
      <c r="K13" s="42"/>
    </row>
    <row r="14" spans="1:12" x14ac:dyDescent="0.25">
      <c r="A14" s="46"/>
      <c r="B14" s="40"/>
      <c r="C14" s="38"/>
      <c r="D14" s="37"/>
      <c r="E14" s="37"/>
      <c r="H14" s="19">
        <v>2040</v>
      </c>
      <c r="I14" s="11"/>
      <c r="K14" s="42"/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106081.08108108109</v>
      </c>
      <c r="AH21" t="str">
        <f>+IF(I7=0,"",I7)</f>
        <v/>
      </c>
      <c r="AI21">
        <f>+IF(I8=0,"",I8)</f>
        <v>70945.945945945947</v>
      </c>
      <c r="AJ21" t="str">
        <f>+IF(I9=0,"",I9)</f>
        <v/>
      </c>
      <c r="AK21">
        <f>+IF(I10=0,"",I10)</f>
        <v>37162.16216216216</v>
      </c>
      <c r="AL21" t="str">
        <f>+IF(I11=0,"",I11)</f>
        <v/>
      </c>
      <c r="AM21">
        <f>+IF(I12=0,"",I12)</f>
        <v>23648.648648648639</v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-5621.6216216216235</v>
      </c>
      <c r="J22" s="23" t="s">
        <v>44</v>
      </c>
      <c r="K22" s="24">
        <f>+SLOPE(E2:E20,D2:D20)</f>
        <v>-5568.6157387837748</v>
      </c>
    </row>
    <row r="23" spans="7:45" x14ac:dyDescent="0.25">
      <c r="G23" s="25" t="s">
        <v>45</v>
      </c>
      <c r="H23" s="26">
        <f>+INTERCEPT(I6:I18,H6:H18)</f>
        <v>11457297.297297301</v>
      </c>
      <c r="J23" s="25" t="s">
        <v>45</v>
      </c>
      <c r="K23" s="26">
        <f>+INTERCEPT(E2:E20,D2:D20)</f>
        <v>11349822.962132866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101621.62162162177</v>
      </c>
      <c r="J26" s="23">
        <v>2020</v>
      </c>
      <c r="K26" s="29">
        <f>+J26*$K$22+$K$23</f>
        <v>101219.16978964023</v>
      </c>
    </row>
    <row r="27" spans="7:45" x14ac:dyDescent="0.25">
      <c r="G27" s="23">
        <v>2023</v>
      </c>
      <c r="H27" s="27">
        <f t="shared" ref="H27:H38" si="2">+$H$22*G27+$H$23</f>
        <v>84756.756756756455</v>
      </c>
      <c r="J27" s="23">
        <v>2023</v>
      </c>
      <c r="K27" s="29">
        <f t="shared" ref="K27:K39" si="3">+J27*$K$22+$K$23</f>
        <v>84513.322573289275</v>
      </c>
    </row>
    <row r="28" spans="7:45" x14ac:dyDescent="0.25">
      <c r="G28" s="23">
        <v>2025</v>
      </c>
      <c r="H28" s="27">
        <f t="shared" si="2"/>
        <v>73513.513513512909</v>
      </c>
      <c r="J28" s="23">
        <v>2025</v>
      </c>
      <c r="K28" s="29">
        <f t="shared" si="3"/>
        <v>73376.091095721349</v>
      </c>
    </row>
    <row r="29" spans="7:45" x14ac:dyDescent="0.25">
      <c r="G29" s="23">
        <v>2027</v>
      </c>
      <c r="H29" s="27">
        <f t="shared" si="2"/>
        <v>62270.270270269364</v>
      </c>
      <c r="J29" s="23">
        <v>2027</v>
      </c>
      <c r="K29" s="29">
        <f t="shared" si="3"/>
        <v>62238.859618153423</v>
      </c>
    </row>
    <row r="30" spans="7:45" x14ac:dyDescent="0.25">
      <c r="G30" s="23">
        <v>2030</v>
      </c>
      <c r="H30" s="27">
        <f t="shared" si="2"/>
        <v>45405.405405405909</v>
      </c>
      <c r="J30" s="23">
        <v>2030</v>
      </c>
      <c r="K30" s="29">
        <f t="shared" si="3"/>
        <v>45533.012401802465</v>
      </c>
    </row>
    <row r="31" spans="7:45" x14ac:dyDescent="0.25">
      <c r="G31" s="23">
        <v>2033</v>
      </c>
      <c r="H31" s="27">
        <f t="shared" si="2"/>
        <v>28540.540540540591</v>
      </c>
      <c r="J31" s="23">
        <v>2033</v>
      </c>
      <c r="K31" s="29">
        <f t="shared" si="3"/>
        <v>28827.165185451508</v>
      </c>
    </row>
    <row r="32" spans="7:45" x14ac:dyDescent="0.25">
      <c r="G32" s="23">
        <v>2035</v>
      </c>
      <c r="H32" s="27">
        <f t="shared" si="2"/>
        <v>17297.297297297046</v>
      </c>
      <c r="J32" s="23">
        <v>2035</v>
      </c>
      <c r="K32" s="29">
        <f t="shared" si="3"/>
        <v>17689.933707883582</v>
      </c>
    </row>
    <row r="33" spans="7:11" x14ac:dyDescent="0.25">
      <c r="G33" s="23">
        <v>2037</v>
      </c>
      <c r="H33" s="27">
        <f t="shared" si="2"/>
        <v>6054.0540540535003</v>
      </c>
      <c r="J33" s="23">
        <v>2037</v>
      </c>
      <c r="K33" s="29">
        <f t="shared" si="3"/>
        <v>6552.7022303156555</v>
      </c>
    </row>
    <row r="34" spans="7:11" x14ac:dyDescent="0.25">
      <c r="G34" s="23">
        <v>2040</v>
      </c>
      <c r="H34" s="27">
        <f t="shared" si="2"/>
        <v>-10810.810810811818</v>
      </c>
      <c r="J34" s="23">
        <v>2040</v>
      </c>
      <c r="K34" s="29">
        <f t="shared" si="3"/>
        <v>-10153.144986035302</v>
      </c>
    </row>
    <row r="35" spans="7:11" x14ac:dyDescent="0.25">
      <c r="G35" s="23">
        <v>2043</v>
      </c>
      <c r="H35" s="27">
        <f t="shared" si="2"/>
        <v>-27675.675675675273</v>
      </c>
      <c r="J35" s="23">
        <v>2043</v>
      </c>
      <c r="K35" s="29">
        <f t="shared" si="3"/>
        <v>-26858.99220238626</v>
      </c>
    </row>
    <row r="36" spans="7:11" x14ac:dyDescent="0.25">
      <c r="G36" s="23">
        <v>2045</v>
      </c>
      <c r="H36" s="27">
        <f t="shared" si="2"/>
        <v>-38918.918918918818</v>
      </c>
      <c r="J36" s="23">
        <v>2045</v>
      </c>
      <c r="K36" s="29">
        <f t="shared" si="3"/>
        <v>-37996.223679954186</v>
      </c>
    </row>
    <row r="37" spans="7:11" x14ac:dyDescent="0.25">
      <c r="G37" s="23">
        <v>2047</v>
      </c>
      <c r="H37" s="27">
        <f t="shared" si="2"/>
        <v>-50162.162162162364</v>
      </c>
      <c r="J37" s="23">
        <v>2047</v>
      </c>
      <c r="K37" s="29">
        <f t="shared" si="3"/>
        <v>-49133.455157522112</v>
      </c>
    </row>
    <row r="38" spans="7:11" x14ac:dyDescent="0.25">
      <c r="G38" s="25">
        <v>2050</v>
      </c>
      <c r="H38" s="28">
        <f t="shared" si="2"/>
        <v>-67027.027027027681</v>
      </c>
      <c r="J38" s="25">
        <v>2050</v>
      </c>
      <c r="K38" s="30">
        <f t="shared" si="3"/>
        <v>-65839.30237387307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15E1-FB56-49EC-85B4-7146B39ED8C3}">
  <sheetPr>
    <tabColor rgb="FF92D050"/>
  </sheetPr>
  <dimension ref="A1:AS38"/>
  <sheetViews>
    <sheetView showGridLines="0" zoomScaleNormal="100" workbookViewId="0">
      <selection activeCell="K6" sqref="K6:K15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PautoSur_.csv</v>
      </c>
    </row>
    <row r="2" spans="1:12" x14ac:dyDescent="0.25">
      <c r="A2" s="46" t="s">
        <v>78</v>
      </c>
      <c r="B2" s="40">
        <v>2020</v>
      </c>
      <c r="C2" s="38">
        <v>56720.867208672084</v>
      </c>
      <c r="D2" s="37">
        <f t="shared" ref="D2:D9" si="0">+IF(B2&lt;2020,"",B2)</f>
        <v>2020</v>
      </c>
      <c r="E2" s="37">
        <f t="shared" ref="E2:E9" si="1">+IF(B2&lt;2020,"",C2)</f>
        <v>56720.867208672084</v>
      </c>
    </row>
    <row r="3" spans="1:12" x14ac:dyDescent="0.25">
      <c r="A3" s="47" t="s">
        <v>78</v>
      </c>
      <c r="B3" s="41">
        <v>2022.9539295392951</v>
      </c>
      <c r="C3" s="39">
        <v>45149.051490514903</v>
      </c>
      <c r="D3" s="37">
        <f t="shared" si="0"/>
        <v>2022.9539295392951</v>
      </c>
      <c r="E3" s="37">
        <f t="shared" si="1"/>
        <v>45149.051490514903</v>
      </c>
    </row>
    <row r="4" spans="1:12" ht="15.75" x14ac:dyDescent="0.25">
      <c r="A4" s="46" t="s">
        <v>78</v>
      </c>
      <c r="B4" s="40">
        <v>2025.037553232675</v>
      </c>
      <c r="C4" s="38">
        <v>33197.83197831978</v>
      </c>
      <c r="D4" s="37">
        <f t="shared" si="0"/>
        <v>2025.037553232675</v>
      </c>
      <c r="E4" s="37">
        <f t="shared" si="1"/>
        <v>33197.83197831978</v>
      </c>
      <c r="L4" s="22"/>
    </row>
    <row r="5" spans="1:12" x14ac:dyDescent="0.25">
      <c r="A5" s="47" t="s">
        <v>78</v>
      </c>
      <c r="B5" s="41">
        <v>2027.9792876500192</v>
      </c>
      <c r="C5" s="39">
        <v>20298.102981029806</v>
      </c>
      <c r="D5" s="37">
        <f t="shared" si="0"/>
        <v>2027.9792876500192</v>
      </c>
      <c r="E5" s="37">
        <f t="shared" si="1"/>
        <v>20298.102981029806</v>
      </c>
      <c r="I5" s="20" t="s">
        <v>42</v>
      </c>
    </row>
    <row r="6" spans="1:12" x14ac:dyDescent="0.25">
      <c r="A6" s="46" t="s">
        <v>78</v>
      </c>
      <c r="B6" s="40">
        <v>2029.9847077042198</v>
      </c>
      <c r="C6" s="38">
        <v>14986.449864498638</v>
      </c>
      <c r="D6" s="37">
        <f t="shared" si="0"/>
        <v>2029.9847077042198</v>
      </c>
      <c r="E6" s="37">
        <f t="shared" si="1"/>
        <v>14986.449864498638</v>
      </c>
      <c r="H6" s="19">
        <v>2020</v>
      </c>
      <c r="I6" s="11">
        <f>+C2</f>
        <v>56720.867208672084</v>
      </c>
      <c r="K6" s="42">
        <v>56720.867208672084</v>
      </c>
    </row>
    <row r="7" spans="1:12" x14ac:dyDescent="0.25">
      <c r="A7" s="47" t="s">
        <v>78</v>
      </c>
      <c r="B7" s="41">
        <v>2032.7036391792487</v>
      </c>
      <c r="C7" s="39">
        <v>10433.604336043354</v>
      </c>
      <c r="D7" s="37">
        <f t="shared" si="0"/>
        <v>2032.7036391792487</v>
      </c>
      <c r="E7" s="37">
        <f t="shared" si="1"/>
        <v>10433.604336043354</v>
      </c>
      <c r="H7" s="19">
        <v>2023</v>
      </c>
      <c r="I7" s="11">
        <f>+C3</f>
        <v>45149.051490514903</v>
      </c>
      <c r="K7" s="42">
        <v>45149.051490514903</v>
      </c>
    </row>
    <row r="8" spans="1:12" x14ac:dyDescent="0.25">
      <c r="A8" s="46" t="s">
        <v>78</v>
      </c>
      <c r="B8" s="40">
        <v>2034.9920634920634</v>
      </c>
      <c r="C8" s="38">
        <v>7777.7777777777665</v>
      </c>
      <c r="D8" s="37">
        <f t="shared" si="0"/>
        <v>2034.9920634920634</v>
      </c>
      <c r="E8" s="37">
        <f t="shared" si="1"/>
        <v>7777.7777777777665</v>
      </c>
      <c r="H8" s="19">
        <v>2025</v>
      </c>
      <c r="I8" s="11">
        <f>+C4</f>
        <v>33197.83197831978</v>
      </c>
      <c r="K8" s="42">
        <v>33197.83197831978</v>
      </c>
    </row>
    <row r="9" spans="1:12" x14ac:dyDescent="0.25">
      <c r="A9" s="47" t="s">
        <v>78</v>
      </c>
      <c r="B9" s="41">
        <v>2037.4939992257064</v>
      </c>
      <c r="C9" s="39">
        <v>5880.7588075880631</v>
      </c>
      <c r="D9" s="37">
        <f t="shared" ref="D9:D11" si="2">+IF(B9&lt;2020,"",B9)</f>
        <v>2037.4939992257064</v>
      </c>
      <c r="E9" s="37">
        <f t="shared" ref="E9:E11" si="3">+IF(B9&lt;2020,"",C9)</f>
        <v>5880.7588075880631</v>
      </c>
      <c r="H9" s="19">
        <v>2027</v>
      </c>
      <c r="I9" s="11">
        <f>+C5</f>
        <v>20298.102981029806</v>
      </c>
      <c r="K9" s="42">
        <v>20298.102981029806</v>
      </c>
    </row>
    <row r="10" spans="1:12" x14ac:dyDescent="0.25">
      <c r="A10" s="46" t="s">
        <v>78</v>
      </c>
      <c r="B10" s="40">
        <v>2039.9955478126208</v>
      </c>
      <c r="C10" s="38">
        <v>4363.1436314363091</v>
      </c>
      <c r="D10" s="37">
        <f t="shared" si="2"/>
        <v>2039.9955478126208</v>
      </c>
      <c r="E10" s="37">
        <f t="shared" si="3"/>
        <v>4363.1436314363091</v>
      </c>
      <c r="H10" s="19">
        <v>2030</v>
      </c>
      <c r="I10" s="11">
        <f>+C6</f>
        <v>14986.449864498638</v>
      </c>
      <c r="K10" s="42">
        <v>14986.449864498638</v>
      </c>
    </row>
    <row r="11" spans="1:12" x14ac:dyDescent="0.25">
      <c r="A11" s="47" t="s">
        <v>78</v>
      </c>
      <c r="B11" s="41">
        <v>2043.0681378242352</v>
      </c>
      <c r="C11" s="39">
        <v>3224.93224932249</v>
      </c>
      <c r="D11" s="37">
        <f t="shared" si="2"/>
        <v>2043.0681378242352</v>
      </c>
      <c r="E11" s="37">
        <f t="shared" si="3"/>
        <v>3224.93224932249</v>
      </c>
      <c r="H11" s="19">
        <v>2033</v>
      </c>
      <c r="I11" s="11">
        <f>+C7</f>
        <v>10433.604336043354</v>
      </c>
      <c r="K11" s="42">
        <v>10433.604336043354</v>
      </c>
    </row>
    <row r="12" spans="1:12" x14ac:dyDescent="0.25">
      <c r="A12" s="46"/>
      <c r="B12" s="40"/>
      <c r="C12" s="38"/>
      <c r="D12" s="37"/>
      <c r="E12" s="37"/>
      <c r="H12" s="19">
        <v>2035</v>
      </c>
      <c r="I12" s="11">
        <f>+C8</f>
        <v>7777.7777777777665</v>
      </c>
      <c r="K12" s="42">
        <v>7777.7777777777665</v>
      </c>
    </row>
    <row r="13" spans="1:12" x14ac:dyDescent="0.25">
      <c r="A13" s="47"/>
      <c r="B13" s="41"/>
      <c r="C13" s="39"/>
      <c r="D13" s="37"/>
      <c r="E13" s="37"/>
      <c r="H13" s="19">
        <v>2037</v>
      </c>
      <c r="I13" s="11">
        <f>+C9</f>
        <v>5880.7588075880631</v>
      </c>
      <c r="K13" s="42">
        <v>5880.7588075880631</v>
      </c>
    </row>
    <row r="14" spans="1:12" x14ac:dyDescent="0.25">
      <c r="A14" s="46"/>
      <c r="B14" s="40"/>
      <c r="C14" s="38"/>
      <c r="D14" s="37"/>
      <c r="E14" s="37"/>
      <c r="H14" s="19">
        <v>2040</v>
      </c>
      <c r="I14" s="11">
        <f>+C10</f>
        <v>4363.1436314363091</v>
      </c>
      <c r="K14" s="42">
        <v>4363.1436314363091</v>
      </c>
    </row>
    <row r="15" spans="1:12" x14ac:dyDescent="0.25">
      <c r="H15" s="19">
        <v>2043</v>
      </c>
      <c r="K15" s="42"/>
    </row>
    <row r="16" spans="1:12" x14ac:dyDescent="0.25">
      <c r="H16" s="19">
        <v>2045</v>
      </c>
      <c r="K16" s="42"/>
    </row>
    <row r="17" spans="7:45" x14ac:dyDescent="0.25">
      <c r="H17" s="19">
        <v>2047</v>
      </c>
      <c r="K17" s="42"/>
    </row>
    <row r="18" spans="7:45" x14ac:dyDescent="0.25">
      <c r="H18" s="19">
        <v>2050</v>
      </c>
      <c r="K18" s="42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31" t="s">
        <v>46</v>
      </c>
      <c r="H21" s="32"/>
      <c r="J21" s="31" t="s">
        <v>47</v>
      </c>
      <c r="K21" s="32"/>
      <c r="AG21">
        <f>+IF(I6=0,"",I6)</f>
        <v>56720.867208672084</v>
      </c>
      <c r="AH21">
        <f>+IF(I7=0,"",I7)</f>
        <v>45149.051490514903</v>
      </c>
      <c r="AI21">
        <f>+IF(I8=0,"",I8)</f>
        <v>33197.83197831978</v>
      </c>
      <c r="AJ21">
        <f>+IF(I9=0,"",I9)</f>
        <v>20298.102981029806</v>
      </c>
      <c r="AK21">
        <f>+IF(I10=0,"",I10)</f>
        <v>14986.449864498638</v>
      </c>
      <c r="AL21">
        <f>+IF(I11=0,"",I11)</f>
        <v>10433.604336043354</v>
      </c>
      <c r="AM21">
        <f>+IF(I12=0,"",I12)</f>
        <v>7777.7777777777665</v>
      </c>
      <c r="AN21">
        <f>+IF(I13=0,"",I13)</f>
        <v>5880.7588075880631</v>
      </c>
      <c r="AO21">
        <f>+IF(I14=0,"",I14)</f>
        <v>4363.1436314363091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-2609.6968619959425</v>
      </c>
      <c r="J22" s="23" t="s">
        <v>44</v>
      </c>
      <c r="K22" s="24">
        <f>+SLOPE(E2:E20,D2:D20)</f>
        <v>-2284.2632261837362</v>
      </c>
    </row>
    <row r="23" spans="7:45" x14ac:dyDescent="0.25">
      <c r="G23" s="25" t="s">
        <v>45</v>
      </c>
      <c r="H23" s="26">
        <f>+INTERCEPT(I6:I18,H6:H18)</f>
        <v>5319774.3618601942</v>
      </c>
      <c r="J23" s="25" t="s">
        <v>45</v>
      </c>
      <c r="K23" s="26">
        <f>+INTERCEPT(E2:E20,D2:D20)</f>
        <v>4660503.2801168161</v>
      </c>
    </row>
    <row r="25" spans="7:45" x14ac:dyDescent="0.25">
      <c r="G25" s="31" t="s">
        <v>46</v>
      </c>
      <c r="H25" s="32"/>
      <c r="J25" s="31" t="s">
        <v>47</v>
      </c>
      <c r="K25" s="32"/>
    </row>
    <row r="26" spans="7:45" x14ac:dyDescent="0.25">
      <c r="G26" s="23">
        <v>2020</v>
      </c>
      <c r="H26" s="27">
        <f>+$H$22*G26+$H$23</f>
        <v>48186.700628390536</v>
      </c>
      <c r="J26" s="23">
        <v>2020</v>
      </c>
      <c r="K26" s="29">
        <f>+J26*$K$22+$K$23</f>
        <v>46291.563225668855</v>
      </c>
    </row>
    <row r="27" spans="7:45" x14ac:dyDescent="0.25">
      <c r="G27" s="23">
        <v>2023</v>
      </c>
      <c r="H27" s="27">
        <f t="shared" ref="H27:H38" si="4">+$H$22*G27+$H$23</f>
        <v>40357.610042402521</v>
      </c>
      <c r="J27" s="23">
        <v>2023</v>
      </c>
      <c r="K27" s="29">
        <f t="shared" ref="K27:K39" si="5">+J27*$K$22+$K$23</f>
        <v>39438.773547117598</v>
      </c>
    </row>
    <row r="28" spans="7:45" x14ac:dyDescent="0.25">
      <c r="G28" s="23">
        <v>2025</v>
      </c>
      <c r="H28" s="27">
        <f t="shared" si="4"/>
        <v>35138.216318410821</v>
      </c>
      <c r="J28" s="23">
        <v>2025</v>
      </c>
      <c r="K28" s="29">
        <f t="shared" si="5"/>
        <v>34870.247094750404</v>
      </c>
    </row>
    <row r="29" spans="7:45" x14ac:dyDescent="0.25">
      <c r="G29" s="23">
        <v>2027</v>
      </c>
      <c r="H29" s="27">
        <f t="shared" si="4"/>
        <v>29918.822594419122</v>
      </c>
      <c r="J29" s="23">
        <v>2027</v>
      </c>
      <c r="K29" s="29">
        <f t="shared" si="5"/>
        <v>30301.72064238321</v>
      </c>
    </row>
    <row r="30" spans="7:45" x14ac:dyDescent="0.25">
      <c r="G30" s="23">
        <v>2030</v>
      </c>
      <c r="H30" s="27">
        <f t="shared" si="4"/>
        <v>22089.732008431107</v>
      </c>
      <c r="J30" s="23">
        <v>2030</v>
      </c>
      <c r="K30" s="29">
        <f t="shared" si="5"/>
        <v>23448.930963831954</v>
      </c>
    </row>
    <row r="31" spans="7:45" x14ac:dyDescent="0.25">
      <c r="G31" s="23">
        <v>2033</v>
      </c>
      <c r="H31" s="27">
        <f t="shared" si="4"/>
        <v>14260.641422443092</v>
      </c>
      <c r="J31" s="23">
        <v>2033</v>
      </c>
      <c r="K31" s="29">
        <f t="shared" si="5"/>
        <v>16596.141285280697</v>
      </c>
    </row>
    <row r="32" spans="7:45" x14ac:dyDescent="0.25">
      <c r="G32" s="23">
        <v>2035</v>
      </c>
      <c r="H32" s="27">
        <f t="shared" si="4"/>
        <v>9041.2476984513924</v>
      </c>
      <c r="J32" s="23">
        <v>2035</v>
      </c>
      <c r="K32" s="29">
        <f t="shared" si="5"/>
        <v>12027.614832912572</v>
      </c>
    </row>
    <row r="33" spans="7:11" x14ac:dyDescent="0.25">
      <c r="G33" s="23">
        <v>2037</v>
      </c>
      <c r="H33" s="27">
        <f t="shared" si="4"/>
        <v>3821.8539744596928</v>
      </c>
      <c r="J33" s="23">
        <v>2037</v>
      </c>
      <c r="K33" s="29">
        <f t="shared" si="5"/>
        <v>7459.0883805453777</v>
      </c>
    </row>
    <row r="34" spans="7:11" x14ac:dyDescent="0.25">
      <c r="G34" s="23">
        <v>2040</v>
      </c>
      <c r="H34" s="27">
        <f t="shared" si="4"/>
        <v>-4007.2366115283221</v>
      </c>
      <c r="J34" s="23">
        <v>2040</v>
      </c>
      <c r="K34" s="29">
        <f t="shared" si="5"/>
        <v>606.29870199412107</v>
      </c>
    </row>
    <row r="35" spans="7:11" x14ac:dyDescent="0.25">
      <c r="G35" s="23">
        <v>2043</v>
      </c>
      <c r="H35" s="27">
        <f t="shared" si="4"/>
        <v>-11836.327197516337</v>
      </c>
      <c r="J35" s="23">
        <v>2043</v>
      </c>
      <c r="K35" s="29">
        <f t="shared" si="5"/>
        <v>-6246.4909765571356</v>
      </c>
    </row>
    <row r="36" spans="7:11" x14ac:dyDescent="0.25">
      <c r="G36" s="23">
        <v>2045</v>
      </c>
      <c r="H36" s="27">
        <f t="shared" si="4"/>
        <v>-17055.720921508037</v>
      </c>
      <c r="J36" s="23">
        <v>2045</v>
      </c>
      <c r="K36" s="29">
        <f t="shared" si="5"/>
        <v>-10815.01742892433</v>
      </c>
    </row>
    <row r="37" spans="7:11" x14ac:dyDescent="0.25">
      <c r="G37" s="23">
        <v>2047</v>
      </c>
      <c r="H37" s="27">
        <f t="shared" si="4"/>
        <v>-22275.114645499736</v>
      </c>
      <c r="J37" s="23">
        <v>2047</v>
      </c>
      <c r="K37" s="29">
        <f t="shared" si="5"/>
        <v>-15383.543881291524</v>
      </c>
    </row>
    <row r="38" spans="7:11" x14ac:dyDescent="0.25">
      <c r="G38" s="25">
        <v>2050</v>
      </c>
      <c r="H38" s="28">
        <f t="shared" si="4"/>
        <v>-30104.205231487751</v>
      </c>
      <c r="J38" s="25">
        <v>2050</v>
      </c>
      <c r="K38" s="30">
        <f t="shared" si="5"/>
        <v>-22236.33355984278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G A A B Q S w M E F A A C A A g A C n h q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C n h q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p 4 a l U u 7 N 3 k D A M A A M 4 M A A A T A B w A R m 9 y b X V s Y X M v U 2 V j d G l v b j E u b S C i G A A o o B Q A A A A A A A A A A A A A A A A A A A A A A A A A A A D t V t 1 u 2 j A U v k f i H S z 3 B q Q U D a T d t E s r y o / G t N I f 6 B W g y i S n r d f E Z r a T l S E e Z s + w R + i L 7 Z g A C W 1 K p a q d J n X c J I 6 d 8 / 3 Z J 2 j w D J e C 9 J J r d b 9 Q 0 D d M g U / q t 8 z j T F 8 S l w R g i g W C v x P F r 0 H g k 4 a O K 0 3 p R S E I U 2 r z A C o N K Q w O d I k 2 9 o Y X G p Q e f r n 4 2 q l 3 h 0 3 Q t 0 Z O h g 0 W T q S + P F V y C p 6 H Y K C H K 5 C K p 2 N a d g Z N C H j I D S i X 7 l O H N G Q Q h U K 7 N Y e 0 h C d 9 L q 7 d a u 0 j D s 8 i a a B n p g G 4 6 W 2 l i 0 V H Z S c h u 0 P 7 f C K J x 8 I x Z 7 6 k S L v P x r i q r 5 j Q V 1 K F S f n + d A K 6 l E h z Z j O a P K 0 i v M E Z I q J w D G r u k N V M 7 c H M v F w s c J G P m b F z w l l L G 3 h j P 1 c o 7 8 P Q 6 d u 7 O X 0 H V u 7 Q p Z m l W p n + d / T l j h Y L x Z W n T W b Y h v Z L L 9 a 5 3 r Z l 4 I O q W F d z 3 D y O N P e G / c 5 x q 7 d 7 0 e n t x t X d r o y H t v w R 0 2 h p n s 2 5 4 D S 1 q q 6 8 G x 5 L T T D S w O D 1 i g d G o Q R d T Y 3 r Q Y A f h X P 5 Y 2 0 X A e b d k E H d G M X H k Q E 9 O h x 8 5 r 4 P Y n R I P h 0 Q o y J I Q T o i l h 5 T 5 C o S H r / / L c g E Z U n B A v 6 T + S w D V P f 9 x O v S d m Y O o e s w s S 5 L l t I l r Z 3 c y d J g u V F H 5 Z R Z g s Y 0 8 f D L J 2 Q 4 V r A O M c P r H A Q L Y b k r S 8 8 L s p u m i 2 9 Y o j 0 Z K Q + 3 q B 3 O U + Q T 1 G J h l / j f I 2 7 w 1 c e u p 6 D b u V r I L N Q T F s 0 f a S c + E I O A j M D d h A m f b y T S W j x b 3 K + T e Z L 6 k 7 E k t Z I C l p 2 V k 5 v R O n b L C r 5 B O A k k L Z d f d r S 3 S 7 R H f t O w x e E 2 c G c y h / 7 1 2 8 E p U / e / Q j B K V p F + r m C C 0 4 w M O h r X I j V s i 2 c R q K l r T 5 V D j r h g a t r B s 2 b 4 F c e W m V s D T U d y L k 1 W 4 / B h t X P A 4 J D Q o u o o y z A 3 m w 1 + z 3 4 Y M i J f q b m n 5 i a I m 4 T z T P w n O m y X x X D N F k 3 C x p 0 Q m X 2 Y r 5 t R q i u 7 d K F u Q N r Y X + y f 8 U V g m K T 1 C q v Q G a V w Z 2 U y 1 c a U o o A t t j D d o 8 9 F R + e U j L Y n n e 9 c N t I y c Q / S J X 9 3 F 1 i 0 l W M p 8 q P d 8 Q d Q S w E C L Q A U A A I A C A A K e G p V 3 T a s q 6 Q A A A D 3 A A A A E g A A A A A A A A A A A A A A A A A A A A A A Q 2 9 u Z m l n L 1 B h Y 2 t h Z 2 U u e G 1 s U E s B A i 0 A F A A C A A g A C n h q V V N y O C y b A A A A 4 Q A A A B M A A A A A A A A A A A A A A A A A 8 A A A A F t D b 2 5 0 Z W 5 0 X 1 R 5 c G V z X S 5 4 b W x Q S w E C L Q A U A A I A C A A K e G p V L u z d 5 A w D A A D O D A A A E w A A A A A A A A A A A A A A A A D Y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O A A A A A A A A M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a 2 F j a W F z X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w O j Q 3 O j M 4 L j M z M z I 4 O D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r Y W N p Y X N f L 0 F 1 d G 9 S Z W 1 v d m V k Q 2 9 s d W 1 u c z E u e 0 N v b H V t b j E s M H 0 m c X V v d D s s J n F 1 b 3 Q 7 U 2 V j d G l v b j E v Q W t h Y 2 l h c 1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a 2 F j a W F z X y 9 B d X R v U m V t b 3 Z l Z E N v b H V t b n M x L n t D b 2 x 1 b W 4 x L D B 9 J n F 1 b 3 Q 7 L C Z x d W 9 0 O 1 N l Y 3 R p b 2 4 x L 0 F r Y W N p Y X N f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p Y U V z d G V f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x O D o 0 N T o z N C 4 x N D E x N z g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G l h R X N 0 Z V 8 v Q X V 0 b 1 J l b W 9 2 Z W R D b 2 x 1 b W 5 z M S 5 7 Q 2 9 s d W 1 u M S w w f S Z x d W 9 0 O y w m c X V v d D t T Z W N 0 a W 9 u M S 9 B c G l h R X N 0 Z V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l h R X N 0 Z V 8 v Q X V 0 b 1 J l b W 9 2 Z W R D b 2 x 1 b W 5 z M S 5 7 Q 2 9 s d W 1 u M S w w f S Z x d W 9 0 O y w m c X V v d D t T Z W N 0 a W 9 u M S 9 B c G l h R X N 0 Z V 8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G l h e V 8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E 4 O j Q 2 O j Q y L j M 3 N j Y 4 N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a W F 5 X y 9 B d X R v U m V t b 3 Z l Z E N v b H V t b n M x L n t D b 2 x 1 b W 4 x L D B 9 J n F 1 b 3 Q 7 L C Z x d W 9 0 O 1 N l Y 3 R p b 2 4 x L 0 F w a W F 5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a W F 5 X y 9 B d X R v U m V t b 3 Z l Z E N v b H V t b n M x L n t D b 2 x 1 b W 4 x L D B 9 J n F 1 b 3 Q 7 L C Z x d W 9 0 O 1 N l Y 3 R p b 2 4 x L 0 F w a W F 5 X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a W F 5 X y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B U M T g 6 N D Y 6 N D I u M z c 2 N j g 2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p Y X l f L 0 F 1 d G 9 S Z W 1 v d m V k Q 2 9 s d W 1 u c z E u e 0 N v b H V t b j E s M H 0 m c X V v d D s s J n F 1 b 3 Q 7 U 2 V j d G l v b j E v Q X B p Y X l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p Y X l f L 0 F 1 d G 9 S Z W 1 v d m V k Q 2 9 s d W 1 u c z E u e 0 N v b H V t b j E s M H 0 m c X V v d D s s J n F 1 b 3 Q 7 U 2 V j d G l v b j E v Q X B p Y X l f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t h Y 2 l h c 1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t h Y 2 l h c 1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Y U V z d G V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W F F c 3 R l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l h e V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Y X l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W F 5 X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l h e V 8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V X V 6 W W d a Z 1 J X U 1 p E S H k r S H F S c X p t T E Z S e V l X N X p a b T l 5 Y l d G e U l H R n l Z M m h w Z G 0 4 Z 1 p H V W d S R 0 Y w W V Y 5 U W N t O T V a V 0 5 q Y V c 5 d V p Y T m Z Z M 1 p 6 Q U F B Q U F B Q U F B Q U F B Q U 4 0 a n c z O U R R c 1 J O a H d K Z E V m T m x i M T B V U T I 5 d W M z V n N k R 0 Z 6 S U d G M W V H b H N h V 0 Z 5 W l h N Q U F a U z d O a U J t Q k Z a S m t N Z k w 0 Z X B H c k 9 Z Q U F B Q U E i I C 8 + P C 9 T d G F i b G V F b n R y a W V z P j w v S X R l b T 4 8 S X R l b T 4 8 S X R l b U x v Y 2 F 0 a W 9 u P j x J d G V t V H l w Z T 5 G b 3 J t d W x h P C 9 J d G V t V H l w Z T 4 8 S X R l b V B h d G g + U 2 V j d G l v b j E v R G F 0 Y V 9 Q c m 9 5 Z W N j a W 9 u Z X N f Y 3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Y X R h X 1 B y b 3 l l Y 2 N p b 2 5 l c 1 9 j d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I w O j A w O j I x L j g 5 N j E 3 N z h a I i A v P j x F b n R y e S B U e X B l P S J G a W x s Q 2 9 s d W 1 u V H l w Z X M i I F Z h b H V l P S J z Q m d V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B y b 3 l l Y 2 N p b 2 5 l c 1 9 j d n M v Q X V 0 b 1 J l b W 9 2 Z W R D b 2 x 1 b W 5 z M S 5 7 U 2 9 1 c m N l L k 5 h b W U s M H 0 m c X V v d D s s J n F 1 b 3 Q 7 U 2 V j d G l v b j E v R G F 0 Y V 9 Q c m 9 5 Z W N j a W 9 u Z X N f Y 3 Z z L 0 F 1 d G 9 S Z W 1 v d m V k Q 2 9 s d W 1 u c z E u e 0 N v b H V t b j E s M X 0 m c X V v d D s s J n F 1 b 3 Q 7 U 2 V j d G l v b j E v R G F 0 Y V 9 Q c m 9 5 Z W N j a W 9 u Z X N f Y 3 Z z L 0 F 1 d G 9 S Z W 1 v d m V k Q 2 9 s d W 1 u c z E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V 9 Q c m 9 5 Z W N j a W 9 u Z X N f Y 3 Z z L 0 F 1 d G 9 S Z W 1 v d m V k Q 2 9 s d W 1 u c z E u e 1 N v d X J j Z S 5 O Y W 1 l L D B 9 J n F 1 b 3 Q 7 L C Z x d W 9 0 O 1 N l Y 3 R p b 2 4 x L 0 R h d G F f U H J v e W V j Y 2 l v b m V z X 2 N 2 c y 9 B d X R v U m V t b 3 Z l Z E N v b H V t b n M x L n t D b 2 x 1 b W 4 x L D F 9 J n F 1 b 3 Q 7 L C Z x d W 9 0 O 1 N l Y 3 R p b 2 4 x L 0 R h d G F f U H J v e W V j Y 2 l v b m V z X 2 N 2 c y 9 B d X R v U m V t b 3 Z l Z E N v b H V t b n M x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B y b 3 l l Y 2 N p b 2 5 l c 1 9 j d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Z m M z M j N k Z S 0 0 M j Q z L T R k Y z Q t O D c w M i 0 1 Z D E x Z j M 2 N T Z m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x M F Q y M D o w M D o y M C 4 y O D I 5 M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x M S 0 x M F Q y M D o w M D o y M C 4 z M j I 4 O T E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Z m M z M j N k Z S 0 0 M j Q z L T R k Y z Q t O D c w M i 0 1 Z D E x Z j M 2 N T Z m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w M z Z i Y j k 0 L T A 0 N j Y t N D k 1 N i 0 5 M G M 3 L W N i Z T F l Y T Q 2 Y W N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T B U M j A 6 M D A 6 M j A u M z E y O D k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Z m M z M j N k Z S 0 0 M j Q z L T R k Y z Q t O D c w M i 0 1 Z D E x Z j M 2 N T Z m N W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x M F Q y M D o w M D o y M C 4 z N T A 4 O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y b 3 l l Y 2 N p b 2 5 l c 1 9 j d n M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y b 3 l l Y 2 N p b 2 5 l c 1 9 j d n M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S 9 R l 9 4 x n Q a C z J w 5 Y m + G 3 A A A A A A I A A A A A A B B m A A A A A Q A A I A A A A H e u 9 X 1 4 7 R d z Q P j f + s g v h 1 s X Y T 6 X q s 7 G v 2 D M F M 5 s T M v Z A A A A A A 6 A A A A A A g A A I A A A A P c G X B R j Q 6 N 0 r c K G z H v z j W x a Z y q S 6 o s 2 b M z g i L w u L R 0 v U A A A A C V q 5 e W S q o 8 m 7 1 g 4 U N 4 W 5 d W 5 0 S u b B a K / J s Z y 1 + r k d Y u K h j S w l H H x r t H 0 M B v 6 p e 7 P 3 S x + y l z m q q k K 6 F h B q b q F W F B y H b j 2 R N f O f 3 / t L C 0 O D 9 V k Q A A A A H 7 B l w T o D e Z T V o n w 7 I V i G p 3 w 8 n G i F u r d H t M y x 3 9 A 5 N W 3 C k s R G E o G 2 Y 1 U r Z m L z 0 W e a H r a h u X p 1 A m b U d a E T + 1 u W C Q = < / D a t a M a s h u p > 
</file>

<file path=customXml/itemProps1.xml><?xml version="1.0" encoding="utf-8"?>
<ds:datastoreItem xmlns:ds="http://schemas.openxmlformats.org/officeDocument/2006/customXml" ds:itemID="{A7FBB615-89DD-426E-9CA2-9702E6C03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Data_Proyecciones_cvs</vt:lpstr>
      <vt:lpstr>Campo_EQ</vt:lpstr>
      <vt:lpstr>Campo</vt:lpstr>
      <vt:lpstr>Teca</vt:lpstr>
      <vt:lpstr>Yarigui</vt:lpstr>
      <vt:lpstr>Tello</vt:lpstr>
      <vt:lpstr>San Francisco</vt:lpstr>
      <vt:lpstr>Rubiales</vt:lpstr>
      <vt:lpstr>Pauto Sur</vt:lpstr>
      <vt:lpstr>PautoSurRec</vt:lpstr>
      <vt:lpstr>Orito</vt:lpstr>
      <vt:lpstr>LaCira</vt:lpstr>
      <vt:lpstr>Infantas</vt:lpstr>
      <vt:lpstr>Gibraltar</vt:lpstr>
      <vt:lpstr>Florena Mirador</vt:lpstr>
      <vt:lpstr>Florena</vt:lpstr>
      <vt:lpstr>DinaTerciario</vt:lpstr>
      <vt:lpstr>DinaNorte</vt:lpstr>
      <vt:lpstr>DinaCretaceo</vt:lpstr>
      <vt:lpstr>CusianaNorte</vt:lpstr>
      <vt:lpstr>Cusiana</vt:lpstr>
      <vt:lpstr>Cupiagua</vt:lpstr>
      <vt:lpstr>CupiaguaSur</vt:lpstr>
      <vt:lpstr>CupiaguaLira</vt:lpstr>
      <vt:lpstr>Chuchupa</vt:lpstr>
      <vt:lpstr>Chichimene</vt:lpstr>
      <vt:lpstr>ChichimeneSW</vt:lpstr>
      <vt:lpstr>Castilla</vt:lpstr>
      <vt:lpstr>CastillaNorte</vt:lpstr>
      <vt:lpstr>Casabe</vt:lpstr>
      <vt:lpstr>Casabe Sur</vt:lpstr>
      <vt:lpstr>Ballena</vt:lpstr>
      <vt:lpstr>Apiay Este</vt:lpstr>
      <vt:lpstr>Apiay</vt:lpstr>
      <vt:lpstr>Akacias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2022-11-10T22:22:59Z</dcterms:modified>
</cp:coreProperties>
</file>