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835A4BB0-2221-42E3-A7E0-BE70539E6ED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kacias_" sheetId="2" r:id="rId1"/>
    <sheet name="ApiaEste_" sheetId="3" r:id="rId2"/>
    <sheet name="Apiay_" sheetId="4" r:id="rId3"/>
    <sheet name="Formato" sheetId="5" r:id="rId4"/>
    <sheet name="Campo" sheetId="1" r:id="rId5"/>
  </sheets>
  <definedNames>
    <definedName name="_xlnm._FilterDatabase" localSheetId="4" hidden="1">Campo!$B$3:$H$3</definedName>
    <definedName name="DatosExternos_1" localSheetId="0" hidden="1">Akacias_!$A$1:$B$14</definedName>
    <definedName name="DatosExternos_1" localSheetId="1" hidden="1">ApiaEste_!$A$1:$B$10</definedName>
    <definedName name="DatosExternos_1" localSheetId="2" hidden="1">Apiay_!$A$1:$B$9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5" l="1"/>
  <c r="G29" i="5"/>
  <c r="S29" i="5"/>
  <c r="R29" i="5"/>
  <c r="Q29" i="5"/>
  <c r="P29" i="5"/>
  <c r="O29" i="5"/>
  <c r="N29" i="5"/>
  <c r="M29" i="5"/>
  <c r="L29" i="5"/>
  <c r="K29" i="5"/>
  <c r="J29" i="5"/>
  <c r="H29" i="5"/>
  <c r="F6" i="4"/>
  <c r="F4" i="4"/>
  <c r="F3" i="4"/>
  <c r="F2" i="4"/>
  <c r="E11" i="3"/>
  <c r="E9" i="3"/>
  <c r="E7" i="3"/>
  <c r="E5" i="3"/>
  <c r="E4" i="3"/>
  <c r="E3" i="3"/>
  <c r="E13" i="2"/>
  <c r="E12" i="2"/>
  <c r="E10" i="2"/>
  <c r="E8" i="2"/>
  <c r="E6" i="2"/>
  <c r="E4" i="2"/>
  <c r="E3" i="2"/>
  <c r="E2" i="2"/>
  <c r="D7" i="1" l="1"/>
  <c r="E7" i="1" s="1"/>
  <c r="D10" i="1"/>
  <c r="E10" i="1" s="1"/>
  <c r="D11" i="1"/>
  <c r="E11" i="1" s="1"/>
  <c r="D32" i="1"/>
  <c r="E32" i="1" s="1"/>
  <c r="F32" i="1" s="1"/>
  <c r="D9" i="1"/>
  <c r="E9" i="1" s="1"/>
  <c r="D13" i="1"/>
  <c r="E13" i="1" s="1"/>
  <c r="D25" i="1"/>
  <c r="E25" i="1" s="1"/>
  <c r="D26" i="1"/>
  <c r="D15" i="1"/>
  <c r="E15" i="1" s="1"/>
  <c r="G6" i="1"/>
  <c r="D6" i="1" s="1"/>
  <c r="E6" i="1" s="1"/>
  <c r="G4" i="1"/>
  <c r="D4" i="1" s="1"/>
  <c r="E4" i="1" s="1"/>
  <c r="G5" i="1"/>
  <c r="D5" i="1" s="1"/>
  <c r="G12" i="1"/>
  <c r="D12" i="1" s="1"/>
  <c r="E12" i="1" s="1"/>
  <c r="G35" i="1"/>
  <c r="D35" i="1" s="1"/>
  <c r="E35" i="1" s="1"/>
  <c r="G8" i="1"/>
  <c r="D8" i="1" s="1"/>
  <c r="E8" i="1" s="1"/>
  <c r="G9" i="1"/>
  <c r="G14" i="1"/>
  <c r="D14" i="1" s="1"/>
  <c r="E14" i="1" s="1"/>
  <c r="G16" i="1"/>
  <c r="D16" i="1" s="1"/>
  <c r="E16" i="1" s="1"/>
  <c r="G17" i="1"/>
  <c r="D17" i="1" s="1"/>
  <c r="E17" i="1" s="1"/>
  <c r="G18" i="1"/>
  <c r="D18" i="1" s="1"/>
  <c r="G20" i="1"/>
  <c r="D20" i="1" s="1"/>
  <c r="E20" i="1" s="1"/>
  <c r="G19" i="1"/>
  <c r="D19" i="1" s="1"/>
  <c r="E19" i="1" s="1"/>
  <c r="G23" i="1"/>
  <c r="D23" i="1" s="1"/>
  <c r="E23" i="1" s="1"/>
  <c r="G21" i="1"/>
  <c r="D21" i="1" s="1"/>
  <c r="E21" i="1" s="1"/>
  <c r="G22" i="1"/>
  <c r="D22" i="1" s="1"/>
  <c r="E22" i="1" s="1"/>
  <c r="G24" i="1"/>
  <c r="D24" i="1" s="1"/>
  <c r="E24" i="1" s="1"/>
  <c r="G27" i="1"/>
  <c r="D27" i="1" s="1"/>
  <c r="E27" i="1" s="1"/>
  <c r="G28" i="1"/>
  <c r="D28" i="1" s="1"/>
  <c r="E28" i="1" s="1"/>
  <c r="G29" i="1"/>
  <c r="D29" i="1" s="1"/>
  <c r="E29" i="1" s="1"/>
  <c r="G31" i="1"/>
  <c r="D31" i="1" s="1"/>
  <c r="E31" i="1" s="1"/>
  <c r="G30" i="1"/>
  <c r="D30" i="1" s="1"/>
  <c r="G33" i="1"/>
  <c r="D33" i="1" s="1"/>
  <c r="G34" i="1"/>
  <c r="D34" i="1" s="1"/>
  <c r="E34" i="1" s="1"/>
  <c r="G36" i="1"/>
  <c r="D36" i="1" s="1"/>
  <c r="E36" i="1" s="1"/>
  <c r="G37" i="1"/>
  <c r="D37" i="1" s="1"/>
  <c r="E37" i="1" s="1"/>
  <c r="F28" i="1" l="1"/>
  <c r="F27" i="1"/>
  <c r="F8" i="1"/>
  <c r="E26" i="1"/>
  <c r="F26" i="1" s="1"/>
  <c r="F37" i="1"/>
  <c r="F4" i="1"/>
  <c r="E18" i="1"/>
  <c r="F18" i="1" s="1"/>
  <c r="E5" i="1"/>
  <c r="F5" i="1" s="1"/>
  <c r="E33" i="1"/>
  <c r="F33" i="1"/>
  <c r="E30" i="1"/>
  <c r="F30" i="1" s="1"/>
  <c r="F22" i="1"/>
  <c r="F20" i="1"/>
  <c r="F14" i="1"/>
  <c r="F35" i="1"/>
  <c r="F10" i="1"/>
  <c r="F36" i="1"/>
  <c r="F31" i="1"/>
  <c r="F21" i="1"/>
  <c r="F13" i="1"/>
  <c r="F7" i="1"/>
  <c r="F34" i="1"/>
  <c r="F29" i="1"/>
  <c r="F25" i="1"/>
  <c r="F23" i="1"/>
  <c r="F17" i="1"/>
  <c r="F9" i="1"/>
  <c r="F12" i="1"/>
  <c r="F15" i="1"/>
  <c r="F24" i="1"/>
  <c r="F19" i="1"/>
  <c r="F16" i="1"/>
  <c r="F11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440AB-9431-49C8-AB42-4FEC3FA31E56}" keepAlive="1" name="Consulta - Akacias_" description="Conexión a la consulta 'Akacias_' en el libro." type="5" refreshedVersion="8" background="1" saveData="1">
    <dbPr connection="Provider=Microsoft.Mashup.OleDb.1;Data Source=$Workbook$;Location=Akacias_;Extended Properties=&quot;&quot;" command="SELECT * FROM [Akacias_]"/>
  </connection>
  <connection id="2" xr16:uid="{BE982564-5FC2-433F-A646-BB31316D295B}" keepAlive="1" name="Consulta - ApiaEste_" description="Conexión a la consulta 'ApiaEste_' en el libro." type="5" refreshedVersion="8" background="1" saveData="1">
    <dbPr connection="Provider=Microsoft.Mashup.OleDb.1;Data Source=$Workbook$;Location=ApiaEste_;Extended Properties=&quot;&quot;" command="SELECT * FROM [ApiaEste_]"/>
  </connection>
  <connection id="3" xr16:uid="{1BA198C7-10A8-4887-B44C-7E0468536050}" keepAlive="1" name="Consulta - Apiay_" description="Conexión a la consulta 'Apiay_' en el libro." type="5" refreshedVersion="8" background="1" saveData="1">
    <dbPr connection="Provider=Microsoft.Mashup.OleDb.1;Data Source=$Workbook$;Location=Apiay_;Extended Properties=&quot;&quot;" command="SELECT * FROM [Apiay_]"/>
  </connection>
</connections>
</file>

<file path=xl/sharedStrings.xml><?xml version="1.0" encoding="utf-8"?>
<sst xmlns="http://schemas.openxmlformats.org/spreadsheetml/2006/main" count="52" uniqueCount="44">
  <si>
    <t>RR (Mmboe)</t>
  </si>
  <si>
    <t>O (Mmboe)</t>
  </si>
  <si>
    <t>Chuchupa</t>
  </si>
  <si>
    <t>Akacias</t>
  </si>
  <si>
    <t>Apiay Este</t>
  </si>
  <si>
    <t>Apiay</t>
  </si>
  <si>
    <t>Ballena</t>
  </si>
  <si>
    <t>Castilla</t>
  </si>
  <si>
    <t>Castilla Este</t>
  </si>
  <si>
    <t>Castilla Norte</t>
  </si>
  <si>
    <t>Rubiales</t>
  </si>
  <si>
    <t>Tello</t>
  </si>
  <si>
    <t>Casabe</t>
  </si>
  <si>
    <t>Casabe Sur</t>
  </si>
  <si>
    <t>Chichimene</t>
  </si>
  <si>
    <t>Chichimene SW</t>
  </si>
  <si>
    <t>Cupiagua</t>
  </si>
  <si>
    <t>Cupiagua Liria</t>
  </si>
  <si>
    <t>Cupiagua Sur</t>
  </si>
  <si>
    <t>Cusiana Norte</t>
  </si>
  <si>
    <t>Cusiana</t>
  </si>
  <si>
    <t>Dina Terciarios</t>
  </si>
  <si>
    <t>Dina Cretaceos</t>
  </si>
  <si>
    <t>Dina Norte</t>
  </si>
  <si>
    <t>Florena</t>
  </si>
  <si>
    <t>Florena Mirador</t>
  </si>
  <si>
    <t>Gibraltar</t>
  </si>
  <si>
    <t>Infantas</t>
  </si>
  <si>
    <t>La Cira</t>
  </si>
  <si>
    <t>Orito</t>
  </si>
  <si>
    <t>Pauto Sur Recetor</t>
  </si>
  <si>
    <t>Pauto Sur</t>
  </si>
  <si>
    <t>San Francisco</t>
  </si>
  <si>
    <t>Teca</t>
  </si>
  <si>
    <t>Yarigui</t>
  </si>
  <si>
    <t>G (bcf)</t>
  </si>
  <si>
    <t>%O</t>
  </si>
  <si>
    <t>%G</t>
  </si>
  <si>
    <t>Tipo de campo</t>
  </si>
  <si>
    <t>Proyecciones</t>
  </si>
  <si>
    <t>Column1</t>
  </si>
  <si>
    <t>Column2</t>
  </si>
  <si>
    <t>Bpd</t>
  </si>
  <si>
    <t>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</si>
</sst>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0" fontId="2" fillId="0" borderId="0" xfId="0" applyFont="1"/>
    <xf numFmtId="9" fontId="2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" fontId="0" fillId="0" borderId="1" xfId="0" applyNumberFormat="1" applyBorder="1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3" fillId="0" borderId="0" xfId="0" applyFont="1" applyAlignment="1">
      <alignment horizontal="center"/>
    </xf>
    <xf numFmtId="0" fontId="4" fillId="2" borderId="9" xfId="0" applyFont="1" applyFill="1" applyBorder="1"/>
    <xf numFmtId="0" fontId="4" fillId="2" borderId="10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Akacias_!$A$4:$A$14</c:f>
              <c:numCache>
                <c:formatCode>General</c:formatCode>
                <c:ptCount val="11"/>
                <c:pt idx="0">
                  <c:v>2020.027400468384</c:v>
                </c:pt>
                <c:pt idx="1">
                  <c:v>2021.0482435597191</c:v>
                </c:pt>
                <c:pt idx="2">
                  <c:v>2022.0573770491803</c:v>
                </c:pt>
                <c:pt idx="3">
                  <c:v>2023.1257611241219</c:v>
                </c:pt>
                <c:pt idx="4">
                  <c:v>2023.9777517564403</c:v>
                </c:pt>
                <c:pt idx="5">
                  <c:v>2024.9744730679158</c:v>
                </c:pt>
                <c:pt idx="6">
                  <c:v>2029.9601873536301</c:v>
                </c:pt>
                <c:pt idx="7">
                  <c:v>2035.0222482435597</c:v>
                </c:pt>
                <c:pt idx="8">
                  <c:v>2039.9440281030445</c:v>
                </c:pt>
                <c:pt idx="9">
                  <c:v>2045.0110070257613</c:v>
                </c:pt>
                <c:pt idx="10">
                  <c:v>2047.9374707259954</c:v>
                </c:pt>
              </c:numCache>
            </c:numRef>
          </c:xVal>
          <c:yVal>
            <c:numRef>
              <c:f>Akacias_!$B$4:$B$14</c:f>
              <c:numCache>
                <c:formatCode>General</c:formatCode>
                <c:ptCount val="11"/>
                <c:pt idx="0">
                  <c:v>9590.163934426233</c:v>
                </c:pt>
                <c:pt idx="1">
                  <c:v>16885.245901639348</c:v>
                </c:pt>
                <c:pt idx="2">
                  <c:v>20081.967213114756</c:v>
                </c:pt>
                <c:pt idx="3">
                  <c:v>19016.393442622953</c:v>
                </c:pt>
                <c:pt idx="4">
                  <c:v>17213.114754098362</c:v>
                </c:pt>
                <c:pt idx="5">
                  <c:v>16065.573770491805</c:v>
                </c:pt>
                <c:pt idx="6">
                  <c:v>11065.573770491806</c:v>
                </c:pt>
                <c:pt idx="7">
                  <c:v>7786.8852459016416</c:v>
                </c:pt>
                <c:pt idx="8">
                  <c:v>5409.8360655737706</c:v>
                </c:pt>
                <c:pt idx="9">
                  <c:v>3852.4590163934445</c:v>
                </c:pt>
                <c:pt idx="10">
                  <c:v>3114.7540983606559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2-46BE-9A51-B01B571B21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Akacias_!$D$2:$D$13</c:f>
              <c:numCache>
                <c:formatCode>General</c:formatCode>
                <c:ptCount val="12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</c:numCache>
            </c:numRef>
          </c:xVal>
          <c:yVal>
            <c:numRef>
              <c:f>Akacias_!$E$2:$E$13</c:f>
              <c:numCache>
                <c:formatCode>General</c:formatCode>
                <c:ptCount val="12"/>
                <c:pt idx="0">
                  <c:v>9590.163934426233</c:v>
                </c:pt>
                <c:pt idx="1">
                  <c:v>19016.393442622953</c:v>
                </c:pt>
                <c:pt idx="2">
                  <c:v>16065.573770491805</c:v>
                </c:pt>
                <c:pt idx="4">
                  <c:v>11065.573770491806</c:v>
                </c:pt>
                <c:pt idx="6">
                  <c:v>7786.8852459016416</c:v>
                </c:pt>
                <c:pt idx="8">
                  <c:v>5409.8360655737706</c:v>
                </c:pt>
                <c:pt idx="10">
                  <c:v>3852.4590163934445</c:v>
                </c:pt>
                <c:pt idx="11">
                  <c:v>3114.7540983606559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42-46BE-9A51-B01B571B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78624"/>
        <c:axId val="1490583200"/>
      </c:scatterChart>
      <c:valAx>
        <c:axId val="14905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583200"/>
        <c:crosses val="autoZero"/>
        <c:crossBetween val="midCat"/>
      </c:valAx>
      <c:valAx>
        <c:axId val="1490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5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ApiaEste_!$A$2:$A$10</c:f>
              <c:numCache>
                <c:formatCode>General</c:formatCode>
                <c:ptCount val="9"/>
                <c:pt idx="0">
                  <c:v>2020.1336657841298</c:v>
                </c:pt>
                <c:pt idx="1">
                  <c:v>2021.2236845487496</c:v>
                </c:pt>
                <c:pt idx="2">
                  <c:v>2022.1961031282935</c:v>
                </c:pt>
                <c:pt idx="3">
                  <c:v>2023.2246227797343</c:v>
                </c:pt>
                <c:pt idx="4">
                  <c:v>2025.0372079274093</c:v>
                </c:pt>
                <c:pt idx="5">
                  <c:v>2030.0672184664422</c:v>
                </c:pt>
                <c:pt idx="6">
                  <c:v>2035.0368866154281</c:v>
                </c:pt>
                <c:pt idx="7">
                  <c:v>2039.9489113950081</c:v>
                </c:pt>
                <c:pt idx="8">
                  <c:v>2040.9797444927126</c:v>
                </c:pt>
              </c:numCache>
            </c:numRef>
          </c:xVal>
          <c:yVal>
            <c:numRef>
              <c:f>ApiaEste_!$B$2:$B$10</c:f>
              <c:numCache>
                <c:formatCode>General</c:formatCode>
                <c:ptCount val="9"/>
                <c:pt idx="0">
                  <c:v>390.47502763283035</c:v>
                </c:pt>
                <c:pt idx="1">
                  <c:v>367.51407346477129</c:v>
                </c:pt>
                <c:pt idx="2">
                  <c:v>373.13574788576716</c:v>
                </c:pt>
                <c:pt idx="3">
                  <c:v>344.4663650618204</c:v>
                </c:pt>
                <c:pt idx="4">
                  <c:v>275.72230933347043</c:v>
                </c:pt>
                <c:pt idx="5">
                  <c:v>198.10040356784828</c:v>
                </c:pt>
                <c:pt idx="6">
                  <c:v>123.34138755365916</c:v>
                </c:pt>
                <c:pt idx="7">
                  <c:v>71.445004241318202</c:v>
                </c:pt>
                <c:pt idx="8">
                  <c:v>59.918258232013045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3-45D6-AB56-C0A97AC4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934528"/>
        <c:axId val="1490921632"/>
      </c:scatterChart>
      <c:valAx>
        <c:axId val="14909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921632"/>
        <c:crosses val="autoZero"/>
        <c:crossBetween val="midCat"/>
      </c:valAx>
      <c:valAx>
        <c:axId val="14909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9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Apiay_!$A$2:$A$9</c:f>
              <c:numCache>
                <c:formatCode>General</c:formatCode>
                <c:ptCount val="8"/>
                <c:pt idx="0">
                  <c:v>2018.1285932434967</c:v>
                </c:pt>
                <c:pt idx="1">
                  <c:v>2019.0461596163634</c:v>
                </c:pt>
                <c:pt idx="2">
                  <c:v>2020.0840142524178</c:v>
                </c:pt>
                <c:pt idx="3">
                  <c:v>2021.9933560157526</c:v>
                </c:pt>
                <c:pt idx="4">
                  <c:v>2023.9945883676694</c:v>
                </c:pt>
                <c:pt idx="5">
                  <c:v>2025.9545637206311</c:v>
                </c:pt>
                <c:pt idx="6">
                  <c:v>2028.0037506362687</c:v>
                </c:pt>
                <c:pt idx="7">
                  <c:v>2029.0070458381333</c:v>
                </c:pt>
              </c:numCache>
            </c:numRef>
          </c:xVal>
          <c:yVal>
            <c:numRef>
              <c:f>Apiay_!$B$2:$B$9</c:f>
              <c:numCache>
                <c:formatCode>General</c:formatCode>
                <c:ptCount val="8"/>
                <c:pt idx="0">
                  <c:v>3779.1411042944801</c:v>
                </c:pt>
                <c:pt idx="1">
                  <c:v>3828.2208588957074</c:v>
                </c:pt>
                <c:pt idx="2">
                  <c:v>2895.7055214723941</c:v>
                </c:pt>
                <c:pt idx="3">
                  <c:v>1791.4110429447855</c:v>
                </c:pt>
                <c:pt idx="4">
                  <c:v>1104.2944785276086</c:v>
                </c:pt>
                <c:pt idx="5">
                  <c:v>638.03680981595244</c:v>
                </c:pt>
                <c:pt idx="6">
                  <c:v>343.55828220858984</c:v>
                </c:pt>
                <c:pt idx="7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A-4725-B905-72098476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42032"/>
        <c:axId val="514344112"/>
      </c:scatterChart>
      <c:valAx>
        <c:axId val="5143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344112"/>
        <c:crosses val="autoZero"/>
        <c:crossBetween val="midCat"/>
      </c:valAx>
      <c:valAx>
        <c:axId val="5143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3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Formato!$E$1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Formato!$E$6:$E$18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Formato!$F$6:$F$18</c:f>
              <c:numCache>
                <c:formatCode>General</c:formatCode>
                <c:ptCount val="13"/>
                <c:pt idx="0">
                  <c:v>2895.7055214723941</c:v>
                </c:pt>
                <c:pt idx="1">
                  <c:v>1104.2944785276086</c:v>
                </c:pt>
                <c:pt idx="2">
                  <c:v>638.03680981595244</c:v>
                </c:pt>
                <c:pt idx="4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3-46D3-BED5-51ACB321F6E0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Formato!$A$4:$A$20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Formato!$B$4:$B$20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3-46D3-BED5-51ACB321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166687</xdr:rowOff>
    </xdr:from>
    <xdr:to>
      <xdr:col>12</xdr:col>
      <xdr:colOff>314325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F542B-20D5-D3A6-5B96-86C1FFEAE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42862</xdr:rowOff>
    </xdr:from>
    <xdr:to>
      <xdr:col>6</xdr:col>
      <xdr:colOff>571500</xdr:colOff>
      <xdr:row>32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EF6F20-F4FD-770D-F50E-B67F4B922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16</xdr:row>
      <xdr:rowOff>14287</xdr:rowOff>
    </xdr:from>
    <xdr:to>
      <xdr:col>9</xdr:col>
      <xdr:colOff>57150</xdr:colOff>
      <xdr:row>30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1E560B-7EBF-A0BA-E937-E83F542DE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2</xdr:row>
      <xdr:rowOff>23812</xdr:rowOff>
    </xdr:from>
    <xdr:to>
      <xdr:col>14</xdr:col>
      <xdr:colOff>590549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4251C-B162-2E79-771A-471E8243A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F2BA87C-91B8-463F-8416-4705B7E040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1B8E7E3-F408-4860-8D8B-021FA4A80F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53E4CEE-832C-4073-BA92-A198F5603E8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916C8-6CC2-440C-BDAF-F08E7793D2FC}" name="Akacias_" displayName="Akacias_" ref="A1:B14" tableType="queryTable" totalsRowShown="0">
  <autoFilter ref="A1:B14" xr:uid="{AF9916C8-6CC2-440C-BDAF-F08E7793D2FC}"/>
  <tableColumns count="2">
    <tableColumn id="1" xr3:uid="{EABEA865-DF0F-48C1-9658-F1FC55992521}" uniqueName="1" name="Column1" queryTableFieldId="1"/>
    <tableColumn id="2" xr3:uid="{1A9FE8FA-391A-44C4-BA7A-C8B2297B9F3F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5193FE-53F5-4B17-A001-C51F10FA7680}" name="ApiaEste_" displayName="ApiaEste_" ref="A1:B10" tableType="queryTable" totalsRowShown="0">
  <autoFilter ref="A1:B10" xr:uid="{E75193FE-53F5-4B17-A001-C51F10FA7680}"/>
  <tableColumns count="2">
    <tableColumn id="1" xr3:uid="{2815AE74-50C1-4E9E-B0C0-5B3E18A65944}" uniqueName="1" name="Column1" queryTableFieldId="1"/>
    <tableColumn id="2" xr3:uid="{7C8ED484-04B8-4C7B-A812-42F093A93E91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6999A5-B381-4C95-A35A-0941670D5786}" name="Apiay_" displayName="Apiay_" ref="A1:B9" tableType="queryTable" totalsRowShown="0">
  <autoFilter ref="A1:B9" xr:uid="{986999A5-B381-4C95-A35A-0941670D5786}"/>
  <tableColumns count="2">
    <tableColumn id="1" xr3:uid="{A983C6FB-F46B-4EC2-BF7C-BCE554909F65}" uniqueName="1" name="Column1" queryTableFieldId="1"/>
    <tableColumn id="2" xr3:uid="{2DEA3C25-3E53-4D4E-A6F8-D924B385D16B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B56E-DD40-4030-8DCE-DB40BDDA7D63}">
  <dimension ref="A1:F14"/>
  <sheetViews>
    <sheetView zoomScale="130" zoomScaleNormal="130" workbookViewId="0">
      <selection activeCell="I7" sqref="I7"/>
    </sheetView>
  </sheetViews>
  <sheetFormatPr baseColWidth="10" defaultRowHeight="15" x14ac:dyDescent="0.25"/>
  <cols>
    <col min="1" max="2" width="12" bestFit="1" customWidth="1"/>
  </cols>
  <sheetData>
    <row r="1" spans="1:6" x14ac:dyDescent="0.25">
      <c r="A1" t="s">
        <v>40</v>
      </c>
      <c r="B1" t="s">
        <v>41</v>
      </c>
    </row>
    <row r="2" spans="1:6" x14ac:dyDescent="0.25">
      <c r="A2">
        <v>2018.0231850117098</v>
      </c>
      <c r="B2">
        <v>8114.7540983606559</v>
      </c>
      <c r="D2" s="8">
        <v>2020</v>
      </c>
      <c r="E2" s="7">
        <f>+B4</f>
        <v>9590.163934426233</v>
      </c>
      <c r="F2">
        <v>9590.163934426233</v>
      </c>
    </row>
    <row r="3" spans="1:6" x14ac:dyDescent="0.25">
      <c r="A3">
        <v>2018.9135831381734</v>
      </c>
      <c r="B3">
        <v>19754.098360655738</v>
      </c>
      <c r="D3" s="9">
        <v>2023</v>
      </c>
      <c r="E3" s="7">
        <f>+B7</f>
        <v>19016.393442622953</v>
      </c>
      <c r="F3">
        <v>19016.393442622953</v>
      </c>
    </row>
    <row r="4" spans="1:6" x14ac:dyDescent="0.25">
      <c r="A4">
        <v>2020.027400468384</v>
      </c>
      <c r="B4">
        <v>9590.163934426233</v>
      </c>
      <c r="D4" s="9">
        <v>2025</v>
      </c>
      <c r="E4" s="7">
        <f>+B9</f>
        <v>16065.573770491805</v>
      </c>
      <c r="F4">
        <v>16065.573770491805</v>
      </c>
    </row>
    <row r="5" spans="1:6" x14ac:dyDescent="0.25">
      <c r="A5">
        <v>2021.0482435597191</v>
      </c>
      <c r="B5">
        <v>16885.245901639348</v>
      </c>
      <c r="D5" s="9">
        <v>2027</v>
      </c>
      <c r="E5" s="7"/>
    </row>
    <row r="6" spans="1:6" x14ac:dyDescent="0.25">
      <c r="A6">
        <v>2022.0573770491803</v>
      </c>
      <c r="B6">
        <v>20081.967213114756</v>
      </c>
      <c r="D6" s="9">
        <v>2030</v>
      </c>
      <c r="E6" s="7">
        <f>+B10</f>
        <v>11065.573770491806</v>
      </c>
      <c r="F6">
        <v>11065.573770491806</v>
      </c>
    </row>
    <row r="7" spans="1:6" x14ac:dyDescent="0.25">
      <c r="A7">
        <v>2023.1257611241219</v>
      </c>
      <c r="B7">
        <v>19016.393442622953</v>
      </c>
      <c r="D7" s="9">
        <v>2033</v>
      </c>
      <c r="E7" s="7"/>
    </row>
    <row r="8" spans="1:6" x14ac:dyDescent="0.25">
      <c r="A8">
        <v>2023.9777517564403</v>
      </c>
      <c r="B8">
        <v>17213.114754098362</v>
      </c>
      <c r="D8" s="9">
        <v>2035</v>
      </c>
      <c r="E8" s="7">
        <f>+B11</f>
        <v>7786.8852459016416</v>
      </c>
      <c r="F8">
        <v>7786.8852459016416</v>
      </c>
    </row>
    <row r="9" spans="1:6" x14ac:dyDescent="0.25">
      <c r="A9">
        <v>2024.9744730679158</v>
      </c>
      <c r="B9">
        <v>16065.573770491805</v>
      </c>
      <c r="D9" s="9">
        <v>2037</v>
      </c>
      <c r="E9" s="7"/>
    </row>
    <row r="10" spans="1:6" x14ac:dyDescent="0.25">
      <c r="A10">
        <v>2029.9601873536301</v>
      </c>
      <c r="B10">
        <v>11065.573770491806</v>
      </c>
      <c r="D10" s="9">
        <v>2040</v>
      </c>
      <c r="E10" s="7">
        <f>+B12</f>
        <v>5409.8360655737706</v>
      </c>
      <c r="F10">
        <v>5409.8360655737706</v>
      </c>
    </row>
    <row r="11" spans="1:6" x14ac:dyDescent="0.25">
      <c r="A11">
        <v>2035.0222482435597</v>
      </c>
      <c r="B11">
        <v>7786.8852459016416</v>
      </c>
      <c r="D11" s="9">
        <v>2043</v>
      </c>
      <c r="E11" s="7"/>
    </row>
    <row r="12" spans="1:6" x14ac:dyDescent="0.25">
      <c r="A12">
        <v>2039.9440281030445</v>
      </c>
      <c r="B12">
        <v>5409.8360655737706</v>
      </c>
      <c r="D12" s="9">
        <v>2045</v>
      </c>
      <c r="E12" s="7">
        <f>+B13</f>
        <v>3852.4590163934445</v>
      </c>
      <c r="F12">
        <v>3852.4590163934445</v>
      </c>
    </row>
    <row r="13" spans="1:6" x14ac:dyDescent="0.25">
      <c r="A13">
        <v>2045.0110070257613</v>
      </c>
      <c r="B13">
        <v>3852.4590163934445</v>
      </c>
      <c r="D13" s="9">
        <v>2047</v>
      </c>
      <c r="E13" s="7">
        <f>+B14</f>
        <v>3114.7540983606559</v>
      </c>
      <c r="F13">
        <v>3114.7540983606559</v>
      </c>
    </row>
    <row r="14" spans="1:6" x14ac:dyDescent="0.25">
      <c r="A14">
        <v>2047.9374707259954</v>
      </c>
      <c r="B14">
        <v>3114.7540983606559</v>
      </c>
      <c r="D14" s="10">
        <v>2050</v>
      </c>
      <c r="E14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B3A0-16FD-46BF-9FBB-A7D54059B9A2}">
  <dimension ref="A1:G15"/>
  <sheetViews>
    <sheetView workbookViewId="0">
      <selection activeCell="A2" sqref="A2:B10"/>
    </sheetView>
  </sheetViews>
  <sheetFormatPr baseColWidth="10" defaultRowHeight="15" x14ac:dyDescent="0.25"/>
  <cols>
    <col min="1" max="2" width="12" bestFit="1" customWidth="1"/>
  </cols>
  <sheetData>
    <row r="1" spans="1:7" x14ac:dyDescent="0.25">
      <c r="A1" t="s">
        <v>40</v>
      </c>
      <c r="B1" t="s">
        <v>41</v>
      </c>
    </row>
    <row r="2" spans="1:7" x14ac:dyDescent="0.25">
      <c r="A2">
        <v>2020.1336657841298</v>
      </c>
      <c r="B2">
        <v>390.47502763283035</v>
      </c>
    </row>
    <row r="3" spans="1:7" x14ac:dyDescent="0.25">
      <c r="A3">
        <v>2021.2236845487496</v>
      </c>
      <c r="B3">
        <v>367.51407346477129</v>
      </c>
      <c r="D3" s="8">
        <v>2020</v>
      </c>
      <c r="E3">
        <f>+B2</f>
        <v>390.47502763283035</v>
      </c>
      <c r="G3">
        <v>390.47502763283035</v>
      </c>
    </row>
    <row r="4" spans="1:7" x14ac:dyDescent="0.25">
      <c r="A4">
        <v>2022.1961031282935</v>
      </c>
      <c r="B4">
        <v>373.13574788576716</v>
      </c>
      <c r="D4" s="9">
        <v>2023</v>
      </c>
      <c r="E4">
        <f>+B5</f>
        <v>344.4663650618204</v>
      </c>
      <c r="G4">
        <v>344.4663650618204</v>
      </c>
    </row>
    <row r="5" spans="1:7" x14ac:dyDescent="0.25">
      <c r="A5">
        <v>2023.2246227797343</v>
      </c>
      <c r="B5">
        <v>344.4663650618204</v>
      </c>
      <c r="D5" s="9">
        <v>2025</v>
      </c>
      <c r="E5">
        <f>+B6</f>
        <v>275.72230933347043</v>
      </c>
      <c r="G5">
        <v>275.72230933347043</v>
      </c>
    </row>
    <row r="6" spans="1:7" x14ac:dyDescent="0.25">
      <c r="A6">
        <v>2025.0372079274093</v>
      </c>
      <c r="B6">
        <v>275.72230933347043</v>
      </c>
      <c r="D6" s="9">
        <v>2027</v>
      </c>
    </row>
    <row r="7" spans="1:7" x14ac:dyDescent="0.25">
      <c r="A7">
        <v>2030.0672184664422</v>
      </c>
      <c r="B7">
        <v>198.10040356784828</v>
      </c>
      <c r="D7" s="9">
        <v>2030</v>
      </c>
      <c r="E7">
        <f>+ApiaEste_[[#This Row],[Column2]]</f>
        <v>198.10040356784828</v>
      </c>
      <c r="G7">
        <v>198.10040356784828</v>
      </c>
    </row>
    <row r="8" spans="1:7" x14ac:dyDescent="0.25">
      <c r="A8">
        <v>2035.0368866154281</v>
      </c>
      <c r="B8">
        <v>123.34138755365916</v>
      </c>
      <c r="D8" s="9">
        <v>2033</v>
      </c>
    </row>
    <row r="9" spans="1:7" x14ac:dyDescent="0.25">
      <c r="A9">
        <v>2039.9489113950081</v>
      </c>
      <c r="B9">
        <v>71.445004241318202</v>
      </c>
      <c r="D9" s="9">
        <v>2035</v>
      </c>
      <c r="E9">
        <f>+B8</f>
        <v>123.34138755365916</v>
      </c>
      <c r="G9">
        <v>123.34138755365916</v>
      </c>
    </row>
    <row r="10" spans="1:7" x14ac:dyDescent="0.25">
      <c r="A10">
        <v>2040.9797444927126</v>
      </c>
      <c r="B10">
        <v>59.918258232013045</v>
      </c>
      <c r="D10" s="9">
        <v>2037</v>
      </c>
    </row>
    <row r="11" spans="1:7" x14ac:dyDescent="0.25">
      <c r="D11" s="9">
        <v>2040</v>
      </c>
      <c r="E11">
        <f>+B10</f>
        <v>59.918258232013045</v>
      </c>
      <c r="G11">
        <v>59.918258232013045</v>
      </c>
    </row>
    <row r="12" spans="1:7" x14ac:dyDescent="0.25">
      <c r="D12" s="9">
        <v>2043</v>
      </c>
    </row>
    <row r="13" spans="1:7" x14ac:dyDescent="0.25">
      <c r="D13" s="9">
        <v>2045</v>
      </c>
    </row>
    <row r="14" spans="1:7" x14ac:dyDescent="0.25">
      <c r="D14" s="9">
        <v>2047</v>
      </c>
    </row>
    <row r="15" spans="1:7" x14ac:dyDescent="0.25">
      <c r="D15" s="10">
        <v>2050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60F-A5C7-4AF8-B02F-787751078D39}">
  <dimension ref="A1:H14"/>
  <sheetViews>
    <sheetView workbookViewId="0">
      <selection activeCell="F2" sqref="F2:F6"/>
    </sheetView>
  </sheetViews>
  <sheetFormatPr baseColWidth="10" defaultRowHeight="15" x14ac:dyDescent="0.25"/>
  <cols>
    <col min="1" max="2" width="12" bestFit="1" customWidth="1"/>
  </cols>
  <sheetData>
    <row r="1" spans="1:8" x14ac:dyDescent="0.25">
      <c r="A1" t="s">
        <v>40</v>
      </c>
      <c r="B1" t="s">
        <v>41</v>
      </c>
    </row>
    <row r="2" spans="1:8" x14ac:dyDescent="0.25">
      <c r="A2">
        <v>2018.1285932434967</v>
      </c>
      <c r="B2">
        <v>3779.1411042944801</v>
      </c>
      <c r="E2" s="8">
        <v>2020</v>
      </c>
      <c r="F2">
        <f>+B4</f>
        <v>2895.7055214723941</v>
      </c>
      <c r="H2">
        <v>2895.7055214723941</v>
      </c>
    </row>
    <row r="3" spans="1:8" x14ac:dyDescent="0.25">
      <c r="A3">
        <v>2019.0461596163634</v>
      </c>
      <c r="B3">
        <v>3828.2208588957074</v>
      </c>
      <c r="E3" s="9">
        <v>2023</v>
      </c>
      <c r="F3">
        <f>+B6</f>
        <v>1104.2944785276086</v>
      </c>
      <c r="H3">
        <v>1104.2944785276086</v>
      </c>
    </row>
    <row r="4" spans="1:8" x14ac:dyDescent="0.25">
      <c r="A4">
        <v>2020.0840142524178</v>
      </c>
      <c r="B4">
        <v>2895.7055214723941</v>
      </c>
      <c r="E4" s="9">
        <v>2025</v>
      </c>
      <c r="F4">
        <f>+B7</f>
        <v>638.03680981595244</v>
      </c>
      <c r="H4">
        <v>638.03680981595244</v>
      </c>
    </row>
    <row r="5" spans="1:8" x14ac:dyDescent="0.25">
      <c r="A5">
        <v>2021.9933560157526</v>
      </c>
      <c r="B5">
        <v>1791.4110429447855</v>
      </c>
      <c r="E5" s="9">
        <v>2027</v>
      </c>
    </row>
    <row r="6" spans="1:8" x14ac:dyDescent="0.25">
      <c r="A6">
        <v>2023.9945883676694</v>
      </c>
      <c r="B6">
        <v>1104.2944785276086</v>
      </c>
      <c r="E6" s="9">
        <v>2030</v>
      </c>
      <c r="F6">
        <f>+B9</f>
        <v>245.39877300613625</v>
      </c>
      <c r="H6">
        <v>245.39877300613625</v>
      </c>
    </row>
    <row r="7" spans="1:8" x14ac:dyDescent="0.25">
      <c r="A7">
        <v>2025.9545637206311</v>
      </c>
      <c r="B7">
        <v>638.03680981595244</v>
      </c>
      <c r="E7" s="9">
        <v>2033</v>
      </c>
    </row>
    <row r="8" spans="1:8" x14ac:dyDescent="0.25">
      <c r="A8">
        <v>2028.0037506362687</v>
      </c>
      <c r="B8">
        <v>343.55828220858984</v>
      </c>
      <c r="E8" s="9">
        <v>2035</v>
      </c>
    </row>
    <row r="9" spans="1:8" x14ac:dyDescent="0.25">
      <c r="A9">
        <v>2029.0070458381333</v>
      </c>
      <c r="B9">
        <v>245.39877300613625</v>
      </c>
      <c r="E9" s="9">
        <v>2037</v>
      </c>
    </row>
    <row r="10" spans="1:8" x14ac:dyDescent="0.25">
      <c r="E10" s="9">
        <v>2040</v>
      </c>
    </row>
    <row r="11" spans="1:8" x14ac:dyDescent="0.25">
      <c r="E11" s="9">
        <v>2043</v>
      </c>
    </row>
    <row r="12" spans="1:8" x14ac:dyDescent="0.25">
      <c r="E12" s="9">
        <v>2045</v>
      </c>
    </row>
    <row r="13" spans="1:8" x14ac:dyDescent="0.25">
      <c r="E13" s="9">
        <v>2047</v>
      </c>
    </row>
    <row r="14" spans="1:8" x14ac:dyDescent="0.25">
      <c r="E14" s="10">
        <v>2050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AC87-EA3D-43D8-90C9-54BE1CC736BB}">
  <dimension ref="A1:S29"/>
  <sheetViews>
    <sheetView showGridLines="0" tabSelected="1" workbookViewId="0">
      <selection activeCell="F6" sqref="F6:F10"/>
    </sheetView>
  </sheetViews>
  <sheetFormatPr baseColWidth="10" defaultRowHeight="15" x14ac:dyDescent="0.25"/>
  <sheetData>
    <row r="1" spans="1:6" x14ac:dyDescent="0.25">
      <c r="A1" s="18" t="s">
        <v>40</v>
      </c>
      <c r="B1" s="19" t="s">
        <v>41</v>
      </c>
      <c r="D1" t="s">
        <v>43</v>
      </c>
      <c r="E1" t="s">
        <v>5</v>
      </c>
    </row>
    <row r="2" spans="1:6" x14ac:dyDescent="0.25">
      <c r="A2" s="20">
        <v>2018.1285932434967</v>
      </c>
      <c r="B2" s="21">
        <v>3779.1411042944801</v>
      </c>
    </row>
    <row r="3" spans="1:6" x14ac:dyDescent="0.25">
      <c r="A3" s="22">
        <v>2019.0461596163634</v>
      </c>
      <c r="B3" s="23">
        <v>3828.2208588957074</v>
      </c>
    </row>
    <row r="4" spans="1:6" x14ac:dyDescent="0.25">
      <c r="A4" s="20">
        <v>2020.0840142524178</v>
      </c>
      <c r="B4" s="21">
        <v>2895.7055214723941</v>
      </c>
    </row>
    <row r="5" spans="1:6" x14ac:dyDescent="0.25">
      <c r="A5" s="22">
        <v>2021.9933560157526</v>
      </c>
      <c r="B5" s="23">
        <v>1791.4110429447855</v>
      </c>
      <c r="F5" s="25" t="s">
        <v>42</v>
      </c>
    </row>
    <row r="6" spans="1:6" x14ac:dyDescent="0.25">
      <c r="A6" s="20">
        <v>2023.9945883676694</v>
      </c>
      <c r="B6" s="21">
        <v>1104.2944785276086</v>
      </c>
      <c r="E6" s="24">
        <v>2020</v>
      </c>
      <c r="F6">
        <v>2895.7055214723941</v>
      </c>
    </row>
    <row r="7" spans="1:6" x14ac:dyDescent="0.25">
      <c r="A7" s="22">
        <v>2025.9545637206311</v>
      </c>
      <c r="B7" s="23">
        <v>638.03680981595244</v>
      </c>
      <c r="E7" s="24">
        <v>2023</v>
      </c>
      <c r="F7">
        <v>1104.2944785276086</v>
      </c>
    </row>
    <row r="8" spans="1:6" x14ac:dyDescent="0.25">
      <c r="A8" s="20">
        <v>2028.0037506362687</v>
      </c>
      <c r="B8" s="21">
        <v>343.55828220858984</v>
      </c>
      <c r="E8" s="24">
        <v>2025</v>
      </c>
      <c r="F8">
        <v>638.03680981595244</v>
      </c>
    </row>
    <row r="9" spans="1:6" x14ac:dyDescent="0.25">
      <c r="A9" s="22">
        <v>2029.0070458381333</v>
      </c>
      <c r="B9" s="23">
        <v>245.39877300613625</v>
      </c>
      <c r="E9" s="24">
        <v>2027</v>
      </c>
    </row>
    <row r="10" spans="1:6" x14ac:dyDescent="0.25">
      <c r="E10" s="24">
        <v>2030</v>
      </c>
      <c r="F10">
        <v>245.39877300613625</v>
      </c>
    </row>
    <row r="11" spans="1:6" x14ac:dyDescent="0.25">
      <c r="E11" s="24">
        <v>2033</v>
      </c>
    </row>
    <row r="12" spans="1:6" x14ac:dyDescent="0.25">
      <c r="E12" s="24">
        <v>2035</v>
      </c>
    </row>
    <row r="13" spans="1:6" x14ac:dyDescent="0.25">
      <c r="E13" s="24">
        <v>2037</v>
      </c>
    </row>
    <row r="14" spans="1:6" x14ac:dyDescent="0.25">
      <c r="E14" s="24">
        <v>2040</v>
      </c>
    </row>
    <row r="15" spans="1:6" x14ac:dyDescent="0.25">
      <c r="E15" s="24">
        <v>2043</v>
      </c>
    </row>
    <row r="16" spans="1:6" x14ac:dyDescent="0.25">
      <c r="E16" s="24">
        <v>2045</v>
      </c>
    </row>
    <row r="17" spans="5:19" x14ac:dyDescent="0.25">
      <c r="E17" s="24">
        <v>2047</v>
      </c>
    </row>
    <row r="18" spans="5:19" x14ac:dyDescent="0.25">
      <c r="E18" s="24">
        <v>2050</v>
      </c>
    </row>
    <row r="28" spans="5:19" x14ac:dyDescent="0.25">
      <c r="G28" s="24">
        <v>2020</v>
      </c>
      <c r="H28" s="24">
        <v>2023</v>
      </c>
      <c r="I28" s="24">
        <v>2025</v>
      </c>
      <c r="J28" s="24">
        <v>2027</v>
      </c>
      <c r="K28" s="24">
        <v>2030</v>
      </c>
      <c r="L28" s="24">
        <v>2033</v>
      </c>
      <c r="M28" s="24">
        <v>2035</v>
      </c>
      <c r="N28" s="24">
        <v>2037</v>
      </c>
      <c r="O28" s="24">
        <v>2040</v>
      </c>
      <c r="P28" s="24">
        <v>2043</v>
      </c>
      <c r="Q28" s="24">
        <v>2045</v>
      </c>
      <c r="R28" s="24">
        <v>2047</v>
      </c>
      <c r="S28" s="24">
        <v>2050</v>
      </c>
    </row>
    <row r="29" spans="5:19" x14ac:dyDescent="0.25">
      <c r="G29">
        <f>+IF(F6=0,"",F6)</f>
        <v>2895.7055214723941</v>
      </c>
      <c r="H29">
        <f>+IF(F7=0,"",F7)</f>
        <v>1104.2944785276086</v>
      </c>
      <c r="I29">
        <f>+IF(F8=0,"",F8)</f>
        <v>638.03680981595244</v>
      </c>
      <c r="J29" t="str">
        <f>+IF(F9=0,"",F9)</f>
        <v/>
      </c>
      <c r="K29">
        <f>+IF(F10=0,"",F10)</f>
        <v>245.39877300613625</v>
      </c>
      <c r="L29" t="str">
        <f>+IF(F11=0,"",F11)</f>
        <v/>
      </c>
      <c r="M29" t="str">
        <f>+IF(F12=0,"",F12)</f>
        <v/>
      </c>
      <c r="N29" t="str">
        <f>+IF(F13=0,"",F13)</f>
        <v/>
      </c>
      <c r="O29" t="str">
        <f>+IF(F14=0,"",F14)</f>
        <v/>
      </c>
      <c r="P29" t="str">
        <f>+IF(F15=0,"",F15)</f>
        <v/>
      </c>
      <c r="Q29" t="str">
        <f>+IF(F16=0,"",F16)</f>
        <v/>
      </c>
      <c r="R29" t="str">
        <f>+IF(F17=0,"",F17)</f>
        <v/>
      </c>
      <c r="S29" t="str">
        <f>+IF(F18=0,"",F18)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U37"/>
  <sheetViews>
    <sheetView showGridLines="0" topLeftCell="B1" workbookViewId="0">
      <selection activeCell="K12" sqref="K12"/>
    </sheetView>
  </sheetViews>
  <sheetFormatPr baseColWidth="10" defaultColWidth="9.140625" defaultRowHeight="15" x14ac:dyDescent="0.25"/>
  <cols>
    <col min="2" max="2" width="18.5703125" customWidth="1"/>
    <col min="3" max="3" width="20.28515625" customWidth="1"/>
    <col min="5" max="5" width="12.7109375" customWidth="1"/>
    <col min="6" max="6" width="18.28515625" customWidth="1"/>
    <col min="7" max="7" width="17" customWidth="1"/>
    <col min="8" max="8" width="10.28515625" customWidth="1"/>
  </cols>
  <sheetData>
    <row r="2" spans="2:21" ht="15.75" x14ac:dyDescent="0.25">
      <c r="I2" s="17" t="s">
        <v>39</v>
      </c>
      <c r="J2" s="17"/>
      <c r="K2" s="17"/>
      <c r="L2" s="17"/>
      <c r="M2" s="17"/>
      <c r="N2" s="17"/>
      <c r="O2" s="17"/>
      <c r="P2" s="17"/>
      <c r="Q2" s="17"/>
      <c r="R2" s="17"/>
    </row>
    <row r="3" spans="2:21" x14ac:dyDescent="0.25">
      <c r="C3" s="1" t="s">
        <v>0</v>
      </c>
      <c r="D3" s="1" t="s">
        <v>36</v>
      </c>
      <c r="E3" s="1" t="s">
        <v>37</v>
      </c>
      <c r="F3" s="1" t="s">
        <v>38</v>
      </c>
      <c r="G3" s="1" t="s">
        <v>1</v>
      </c>
      <c r="H3" s="1" t="s">
        <v>35</v>
      </c>
      <c r="I3" s="8">
        <v>2020</v>
      </c>
      <c r="J3" s="9">
        <v>2023</v>
      </c>
      <c r="K3" s="9">
        <v>2025</v>
      </c>
      <c r="L3" s="9">
        <v>2027</v>
      </c>
      <c r="M3" s="9">
        <v>2030</v>
      </c>
      <c r="N3" s="9">
        <v>2033</v>
      </c>
      <c r="O3" s="9">
        <v>2035</v>
      </c>
      <c r="P3" s="9">
        <v>2037</v>
      </c>
      <c r="Q3" s="9">
        <v>2040</v>
      </c>
      <c r="R3" s="9">
        <v>2043</v>
      </c>
      <c r="S3" s="9">
        <v>2045</v>
      </c>
      <c r="T3" s="9">
        <v>2047</v>
      </c>
      <c r="U3" s="10">
        <v>2050</v>
      </c>
    </row>
    <row r="4" spans="2:21" x14ac:dyDescent="0.25">
      <c r="B4" t="s">
        <v>3</v>
      </c>
      <c r="C4" s="1">
        <v>89.87</v>
      </c>
      <c r="D4" s="6">
        <f t="shared" ref="D4:D37" si="0">+G4/C4</f>
        <v>1</v>
      </c>
      <c r="E4" s="6">
        <f t="shared" ref="E4:E37" si="1">100%-D4</f>
        <v>0</v>
      </c>
      <c r="F4" s="6" t="str">
        <f t="shared" ref="F4:F37" si="2">+IF(AND(D4&gt;0,E4&gt;0),"Oil and Gas",IF(D4&gt;0,"Oil","Gas"))</f>
        <v>Oil</v>
      </c>
      <c r="G4" s="3">
        <f>+C4</f>
        <v>89.87</v>
      </c>
      <c r="H4" s="5">
        <v>0</v>
      </c>
      <c r="I4" s="11">
        <v>9590.163934426233</v>
      </c>
      <c r="J4" s="12">
        <v>19016.393442622953</v>
      </c>
      <c r="K4" s="12">
        <v>16065.573770491805</v>
      </c>
      <c r="L4" s="12"/>
      <c r="M4" s="12">
        <v>11065.573770491806</v>
      </c>
      <c r="N4" s="12"/>
      <c r="O4" s="12">
        <v>7786.8852459016416</v>
      </c>
      <c r="P4" s="12"/>
      <c r="Q4" s="12">
        <v>5409.8360655737706</v>
      </c>
      <c r="R4" s="12"/>
      <c r="S4" s="12">
        <v>3852.4590163934445</v>
      </c>
      <c r="T4" s="12">
        <v>3114.7540983606559</v>
      </c>
      <c r="U4" s="13"/>
    </row>
    <row r="5" spans="2:21" x14ac:dyDescent="0.25">
      <c r="B5" t="s">
        <v>5</v>
      </c>
      <c r="C5" s="1">
        <v>2.5</v>
      </c>
      <c r="D5" s="6">
        <f t="shared" si="0"/>
        <v>0.99529999999999996</v>
      </c>
      <c r="E5" s="6">
        <f t="shared" si="1"/>
        <v>4.7000000000000375E-3</v>
      </c>
      <c r="F5" s="6" t="str">
        <f t="shared" si="2"/>
        <v>Oil and Gas</v>
      </c>
      <c r="G5" s="3">
        <f>+C5*99.53%</f>
        <v>2.4882499999999999</v>
      </c>
      <c r="H5" s="5">
        <v>7.0000000000000007E-2</v>
      </c>
      <c r="I5">
        <v>2895.7055214723941</v>
      </c>
      <c r="J5">
        <v>1104.2944785276086</v>
      </c>
      <c r="K5">
        <v>638.03680981595244</v>
      </c>
      <c r="M5">
        <v>245.39877300613625</v>
      </c>
      <c r="N5" s="12"/>
      <c r="O5" s="12"/>
      <c r="P5" s="12"/>
      <c r="Q5" s="12"/>
      <c r="R5" s="12"/>
      <c r="S5" s="12"/>
      <c r="T5" s="12"/>
      <c r="U5" s="13"/>
    </row>
    <row r="6" spans="2:21" x14ac:dyDescent="0.25">
      <c r="B6" t="s">
        <v>4</v>
      </c>
      <c r="C6" s="1">
        <v>1.37</v>
      </c>
      <c r="D6" s="6">
        <f t="shared" si="0"/>
        <v>0.98879999999999979</v>
      </c>
      <c r="E6" s="6">
        <f t="shared" si="1"/>
        <v>1.120000000000021E-2</v>
      </c>
      <c r="F6" s="6" t="str">
        <f t="shared" si="2"/>
        <v>Oil and Gas</v>
      </c>
      <c r="G6" s="4">
        <f>+C6*98.88%</f>
        <v>1.3546559999999999</v>
      </c>
      <c r="H6" s="5">
        <v>1.5344000000000003E-2</v>
      </c>
      <c r="I6">
        <v>390.47502763283035</v>
      </c>
      <c r="J6">
        <v>344.4663650618204</v>
      </c>
      <c r="K6">
        <v>275.72230933347043</v>
      </c>
      <c r="M6">
        <v>198.10040356784828</v>
      </c>
      <c r="O6">
        <v>123.34138755365916</v>
      </c>
      <c r="Q6">
        <v>59.918258232013045</v>
      </c>
    </row>
    <row r="7" spans="2:21" x14ac:dyDescent="0.25">
      <c r="B7" t="s">
        <v>6</v>
      </c>
      <c r="C7" s="1">
        <v>14.92</v>
      </c>
      <c r="D7" s="6">
        <f t="shared" si="0"/>
        <v>0</v>
      </c>
      <c r="E7" s="6">
        <f t="shared" si="1"/>
        <v>1</v>
      </c>
      <c r="F7" s="6" t="str">
        <f t="shared" si="2"/>
        <v>Gas</v>
      </c>
      <c r="G7" s="3">
        <v>0</v>
      </c>
      <c r="H7" s="5">
        <v>89.54</v>
      </c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</row>
    <row r="8" spans="2:21" x14ac:dyDescent="0.25">
      <c r="B8" t="s">
        <v>12</v>
      </c>
      <c r="C8" s="1">
        <v>21.91</v>
      </c>
      <c r="D8" s="6">
        <f t="shared" si="0"/>
        <v>1</v>
      </c>
      <c r="E8" s="6">
        <f t="shared" si="1"/>
        <v>0</v>
      </c>
      <c r="F8" s="6" t="str">
        <f t="shared" si="2"/>
        <v>Oil</v>
      </c>
      <c r="G8" s="3">
        <f>+C8</f>
        <v>21.91</v>
      </c>
      <c r="H8" s="5">
        <v>0</v>
      </c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</row>
    <row r="9" spans="2:21" x14ac:dyDescent="0.25">
      <c r="B9" t="s">
        <v>13</v>
      </c>
      <c r="C9" s="1">
        <v>8.85</v>
      </c>
      <c r="D9" s="6">
        <f t="shared" si="0"/>
        <v>1</v>
      </c>
      <c r="E9" s="6">
        <f t="shared" si="1"/>
        <v>0</v>
      </c>
      <c r="F9" s="6" t="str">
        <f t="shared" si="2"/>
        <v>Oil</v>
      </c>
      <c r="G9" s="3">
        <f>+C9</f>
        <v>8.85</v>
      </c>
      <c r="H9" s="5">
        <v>0</v>
      </c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</row>
    <row r="10" spans="2:21" x14ac:dyDescent="0.25">
      <c r="B10" t="s">
        <v>7</v>
      </c>
      <c r="C10" s="1">
        <v>153.29</v>
      </c>
      <c r="D10" s="6">
        <f t="shared" si="0"/>
        <v>1</v>
      </c>
      <c r="E10" s="6">
        <f t="shared" si="1"/>
        <v>0</v>
      </c>
      <c r="F10" s="6" t="str">
        <f t="shared" si="2"/>
        <v>Oil</v>
      </c>
      <c r="G10" s="3">
        <v>153.29</v>
      </c>
      <c r="H10" s="5">
        <v>0</v>
      </c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</row>
    <row r="11" spans="2:21" x14ac:dyDescent="0.25">
      <c r="B11" t="s">
        <v>8</v>
      </c>
      <c r="C11" s="1">
        <v>0.88</v>
      </c>
      <c r="D11" s="6">
        <f t="shared" si="0"/>
        <v>1</v>
      </c>
      <c r="E11" s="6">
        <f t="shared" si="1"/>
        <v>0</v>
      </c>
      <c r="F11" s="6" t="str">
        <f t="shared" si="2"/>
        <v>Oil</v>
      </c>
      <c r="G11" s="3">
        <v>0.88</v>
      </c>
      <c r="H11" s="5">
        <v>0</v>
      </c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</row>
    <row r="12" spans="2:21" x14ac:dyDescent="0.25">
      <c r="B12" t="s">
        <v>9</v>
      </c>
      <c r="C12" s="1">
        <v>543.79</v>
      </c>
      <c r="D12" s="6">
        <f t="shared" si="0"/>
        <v>1</v>
      </c>
      <c r="E12" s="6">
        <f t="shared" si="1"/>
        <v>0</v>
      </c>
      <c r="F12" s="6" t="str">
        <f t="shared" si="2"/>
        <v>Oil</v>
      </c>
      <c r="G12" s="3">
        <f>+C12</f>
        <v>543.79</v>
      </c>
      <c r="H12" s="5">
        <v>0</v>
      </c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3"/>
    </row>
    <row r="13" spans="2:21" x14ac:dyDescent="0.25">
      <c r="B13" t="s">
        <v>14</v>
      </c>
      <c r="C13" s="1">
        <v>146.25</v>
      </c>
      <c r="D13" s="6">
        <f t="shared" si="0"/>
        <v>1</v>
      </c>
      <c r="E13" s="6">
        <f t="shared" si="1"/>
        <v>0</v>
      </c>
      <c r="F13" s="6" t="str">
        <f t="shared" si="2"/>
        <v>Oil</v>
      </c>
      <c r="G13" s="3">
        <v>146.25</v>
      </c>
      <c r="H13" s="5">
        <v>0</v>
      </c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/>
    </row>
    <row r="14" spans="2:21" x14ac:dyDescent="0.25">
      <c r="B14" t="s">
        <v>15</v>
      </c>
      <c r="C14" s="1">
        <v>89.99</v>
      </c>
      <c r="D14" s="6">
        <f t="shared" si="0"/>
        <v>1</v>
      </c>
      <c r="E14" s="6">
        <f t="shared" si="1"/>
        <v>0</v>
      </c>
      <c r="F14" s="6" t="str">
        <f t="shared" si="2"/>
        <v>Oil</v>
      </c>
      <c r="G14" s="3">
        <f>+C14</f>
        <v>89.99</v>
      </c>
      <c r="H14" s="5">
        <v>0</v>
      </c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</row>
    <row r="15" spans="2:21" x14ac:dyDescent="0.25">
      <c r="B15" t="s">
        <v>2</v>
      </c>
      <c r="C15" s="2">
        <v>28.68</v>
      </c>
      <c r="D15" s="6">
        <f t="shared" si="0"/>
        <v>0</v>
      </c>
      <c r="E15" s="6">
        <f t="shared" si="1"/>
        <v>1</v>
      </c>
      <c r="F15" s="6" t="str">
        <f t="shared" si="2"/>
        <v>Gas</v>
      </c>
      <c r="G15" s="3">
        <v>0</v>
      </c>
      <c r="H15" s="5">
        <v>172.07</v>
      </c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</row>
    <row r="16" spans="2:21" x14ac:dyDescent="0.25">
      <c r="B16" t="s">
        <v>16</v>
      </c>
      <c r="C16" s="1">
        <v>86.96</v>
      </c>
      <c r="D16" s="6">
        <f t="shared" si="0"/>
        <v>0.68569999999999998</v>
      </c>
      <c r="E16" s="6">
        <f t="shared" si="1"/>
        <v>0.31430000000000002</v>
      </c>
      <c r="F16" s="6" t="str">
        <f t="shared" si="2"/>
        <v>Oil and Gas</v>
      </c>
      <c r="G16" s="3">
        <f>+C16*68.57%</f>
        <v>59.628471999999995</v>
      </c>
      <c r="H16" s="5">
        <v>357.74</v>
      </c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/>
    </row>
    <row r="17" spans="2:21" x14ac:dyDescent="0.25">
      <c r="B17" t="s">
        <v>17</v>
      </c>
      <c r="C17" s="1">
        <v>5.73</v>
      </c>
      <c r="D17" s="6">
        <f t="shared" si="0"/>
        <v>1</v>
      </c>
      <c r="E17" s="6">
        <f t="shared" si="1"/>
        <v>0</v>
      </c>
      <c r="F17" s="6" t="str">
        <f t="shared" si="2"/>
        <v>Oil</v>
      </c>
      <c r="G17" s="3">
        <f>+C17</f>
        <v>5.73</v>
      </c>
      <c r="H17" s="5">
        <v>0</v>
      </c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3"/>
    </row>
    <row r="18" spans="2:21" x14ac:dyDescent="0.25">
      <c r="B18" t="s">
        <v>18</v>
      </c>
      <c r="C18" s="1">
        <v>89.27</v>
      </c>
      <c r="D18" s="6">
        <f t="shared" si="0"/>
        <v>5.8400000000000001E-2</v>
      </c>
      <c r="E18" s="6">
        <f t="shared" si="1"/>
        <v>0.94159999999999999</v>
      </c>
      <c r="F18" s="6" t="str">
        <f t="shared" si="2"/>
        <v>Oil and Gas</v>
      </c>
      <c r="G18" s="3">
        <f>+C18*5.84%</f>
        <v>5.213368</v>
      </c>
      <c r="H18" s="5">
        <v>504.38</v>
      </c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3"/>
    </row>
    <row r="19" spans="2:21" x14ac:dyDescent="0.25">
      <c r="B19" t="s">
        <v>20</v>
      </c>
      <c r="C19" s="1">
        <v>17.7</v>
      </c>
      <c r="D19" s="6">
        <f t="shared" si="0"/>
        <v>8.2299999999999998E-2</v>
      </c>
      <c r="E19" s="6">
        <f t="shared" si="1"/>
        <v>0.91769999999999996</v>
      </c>
      <c r="F19" s="6" t="str">
        <f t="shared" si="2"/>
        <v>Oil and Gas</v>
      </c>
      <c r="G19" s="3">
        <f>+C19*8.23%</f>
        <v>1.4567099999999999</v>
      </c>
      <c r="H19" s="5">
        <v>97.48</v>
      </c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</row>
    <row r="20" spans="2:21" x14ac:dyDescent="0.25">
      <c r="B20" t="s">
        <v>19</v>
      </c>
      <c r="C20" s="1">
        <v>10.25</v>
      </c>
      <c r="D20" s="6">
        <f t="shared" si="0"/>
        <v>0.02</v>
      </c>
      <c r="E20" s="6">
        <f t="shared" si="1"/>
        <v>0.98</v>
      </c>
      <c r="F20" s="6" t="str">
        <f t="shared" si="2"/>
        <v>Oil and Gas</v>
      </c>
      <c r="G20" s="3">
        <f>+C20*2%</f>
        <v>0.20500000000000002</v>
      </c>
      <c r="H20" s="5">
        <v>60.26</v>
      </c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</row>
    <row r="21" spans="2:21" x14ac:dyDescent="0.25">
      <c r="B21" t="s">
        <v>22</v>
      </c>
      <c r="C21" s="1">
        <v>1.1399999999999999</v>
      </c>
      <c r="D21" s="6">
        <f t="shared" si="0"/>
        <v>0.93119999999999992</v>
      </c>
      <c r="E21" s="6">
        <f t="shared" si="1"/>
        <v>6.8800000000000083E-2</v>
      </c>
      <c r="F21" s="6" t="str">
        <f t="shared" si="2"/>
        <v>Oil and Gas</v>
      </c>
      <c r="G21" s="3">
        <f>+C21*93.12%</f>
        <v>1.0615679999999998</v>
      </c>
      <c r="H21" s="5">
        <v>0.47</v>
      </c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</row>
    <row r="22" spans="2:21" x14ac:dyDescent="0.25">
      <c r="B22" t="s">
        <v>23</v>
      </c>
      <c r="C22" s="1">
        <v>1.31</v>
      </c>
      <c r="D22" s="6">
        <f t="shared" si="0"/>
        <v>0.95340000000000003</v>
      </c>
      <c r="E22" s="6">
        <f t="shared" si="1"/>
        <v>4.6599999999999975E-2</v>
      </c>
      <c r="F22" s="6" t="str">
        <f t="shared" si="2"/>
        <v>Oil and Gas</v>
      </c>
      <c r="G22" s="3">
        <f>+C22*95.34%</f>
        <v>1.2489540000000001</v>
      </c>
      <c r="H22" s="5">
        <v>0.37</v>
      </c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/>
    </row>
    <row r="23" spans="2:21" x14ac:dyDescent="0.25">
      <c r="B23" t="s">
        <v>21</v>
      </c>
      <c r="C23" s="1">
        <v>8.8000000000000007</v>
      </c>
      <c r="D23" s="6">
        <f t="shared" si="0"/>
        <v>0.9466</v>
      </c>
      <c r="E23" s="6">
        <f t="shared" si="1"/>
        <v>5.3400000000000003E-2</v>
      </c>
      <c r="F23" s="6" t="str">
        <f t="shared" si="2"/>
        <v>Oil and Gas</v>
      </c>
      <c r="G23" s="3">
        <f>+C23*94.66%</f>
        <v>8.3300800000000006</v>
      </c>
      <c r="H23" s="5">
        <v>2.82</v>
      </c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</row>
    <row r="24" spans="2:21" x14ac:dyDescent="0.25">
      <c r="B24" t="s">
        <v>24</v>
      </c>
      <c r="C24" s="1">
        <v>4.72</v>
      </c>
      <c r="D24" s="6">
        <f t="shared" si="0"/>
        <v>0.73699999999999999</v>
      </c>
      <c r="E24" s="6">
        <f t="shared" si="1"/>
        <v>0.26300000000000001</v>
      </c>
      <c r="F24" s="6" t="str">
        <f t="shared" si="2"/>
        <v>Oil and Gas</v>
      </c>
      <c r="G24" s="3">
        <f>+C24*73.7%</f>
        <v>3.47864</v>
      </c>
      <c r="H24" s="5">
        <v>7.45</v>
      </c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/>
    </row>
    <row r="25" spans="2:21" x14ac:dyDescent="0.25">
      <c r="B25" t="s">
        <v>25</v>
      </c>
      <c r="C25" s="1">
        <v>11.27</v>
      </c>
      <c r="D25" s="6">
        <f t="shared" si="0"/>
        <v>1</v>
      </c>
      <c r="E25" s="6">
        <f t="shared" si="1"/>
        <v>0</v>
      </c>
      <c r="F25" s="6" t="str">
        <f t="shared" si="2"/>
        <v>Oil</v>
      </c>
      <c r="G25" s="3">
        <v>11.27</v>
      </c>
      <c r="H25" s="5">
        <v>0</v>
      </c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/>
    </row>
    <row r="26" spans="2:21" x14ac:dyDescent="0.25">
      <c r="B26" t="s">
        <v>26</v>
      </c>
      <c r="C26" s="1">
        <v>3.84</v>
      </c>
      <c r="D26" s="6">
        <f t="shared" si="0"/>
        <v>0</v>
      </c>
      <c r="E26" s="6">
        <f t="shared" si="1"/>
        <v>1</v>
      </c>
      <c r="F26" s="6" t="str">
        <f t="shared" si="2"/>
        <v>Gas</v>
      </c>
      <c r="G26" s="3"/>
      <c r="H26" s="5">
        <v>23.03</v>
      </c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/>
    </row>
    <row r="27" spans="2:21" x14ac:dyDescent="0.25">
      <c r="B27" t="s">
        <v>27</v>
      </c>
      <c r="C27" s="1">
        <v>14.92</v>
      </c>
      <c r="D27" s="6">
        <f t="shared" si="0"/>
        <v>0.99739999999999995</v>
      </c>
      <c r="E27" s="6">
        <f t="shared" si="1"/>
        <v>2.6000000000000467E-3</v>
      </c>
      <c r="F27" s="6" t="str">
        <f t="shared" si="2"/>
        <v>Oil and Gas</v>
      </c>
      <c r="G27" s="3">
        <f>+C27*99.74%</f>
        <v>14.881207999999999</v>
      </c>
      <c r="H27" s="5">
        <v>0.24</v>
      </c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</row>
    <row r="28" spans="2:21" x14ac:dyDescent="0.25">
      <c r="B28" t="s">
        <v>28</v>
      </c>
      <c r="C28" s="1">
        <v>43.42</v>
      </c>
      <c r="D28" s="6">
        <f t="shared" si="0"/>
        <v>0.93490000000000006</v>
      </c>
      <c r="E28" s="6">
        <f t="shared" si="1"/>
        <v>6.5099999999999936E-2</v>
      </c>
      <c r="F28" s="6" t="str">
        <f t="shared" si="2"/>
        <v>Oil and Gas</v>
      </c>
      <c r="G28" s="3">
        <f>+C28*93.49%</f>
        <v>40.593358000000002</v>
      </c>
      <c r="H28" s="5">
        <v>16.96</v>
      </c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</row>
    <row r="29" spans="2:21" x14ac:dyDescent="0.25">
      <c r="B29" t="s">
        <v>29</v>
      </c>
      <c r="C29" s="1">
        <v>7.3</v>
      </c>
      <c r="D29" s="6">
        <f t="shared" si="0"/>
        <v>0.89639999999999997</v>
      </c>
      <c r="E29" s="6">
        <f t="shared" si="1"/>
        <v>0.10360000000000003</v>
      </c>
      <c r="F29" s="6" t="str">
        <f t="shared" si="2"/>
        <v>Oil and Gas</v>
      </c>
      <c r="G29" s="3">
        <f>+C29*89.64%</f>
        <v>6.5437199999999995</v>
      </c>
      <c r="H29" s="5">
        <v>4.54</v>
      </c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</row>
    <row r="30" spans="2:21" x14ac:dyDescent="0.25">
      <c r="B30" t="s">
        <v>31</v>
      </c>
      <c r="C30" s="1">
        <v>130.22</v>
      </c>
      <c r="D30" s="6">
        <f t="shared" si="0"/>
        <v>0.63649999999999995</v>
      </c>
      <c r="E30" s="6">
        <f t="shared" si="1"/>
        <v>0.36350000000000005</v>
      </c>
      <c r="F30" s="6" t="str">
        <f t="shared" si="2"/>
        <v>Oil and Gas</v>
      </c>
      <c r="G30" s="3">
        <f>+C30*63.65%</f>
        <v>82.88503</v>
      </c>
      <c r="H30" s="5">
        <v>284</v>
      </c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</row>
    <row r="31" spans="2:21" x14ac:dyDescent="0.25">
      <c r="B31" t="s">
        <v>30</v>
      </c>
      <c r="C31" s="1">
        <v>0.57999999999999996</v>
      </c>
      <c r="D31" s="6">
        <f t="shared" si="0"/>
        <v>1</v>
      </c>
      <c r="E31" s="6">
        <f t="shared" si="1"/>
        <v>0</v>
      </c>
      <c r="F31" s="6" t="str">
        <f t="shared" si="2"/>
        <v>Oil</v>
      </c>
      <c r="G31" s="3">
        <f>+C31</f>
        <v>0.57999999999999996</v>
      </c>
      <c r="H31" s="5">
        <v>0</v>
      </c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</row>
    <row r="32" spans="2:21" x14ac:dyDescent="0.25">
      <c r="B32" t="s">
        <v>10</v>
      </c>
      <c r="C32" s="1">
        <v>272.89999999999998</v>
      </c>
      <c r="D32" s="6">
        <f t="shared" si="0"/>
        <v>0.99776474899230505</v>
      </c>
      <c r="E32" s="6">
        <f t="shared" si="1"/>
        <v>2.2352510076949494E-3</v>
      </c>
      <c r="F32" s="6" t="str">
        <f t="shared" si="2"/>
        <v>Oil and Gas</v>
      </c>
      <c r="G32" s="3">
        <v>272.29000000000002</v>
      </c>
      <c r="H32" s="5">
        <v>0</v>
      </c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</row>
    <row r="33" spans="2:21" x14ac:dyDescent="0.25">
      <c r="B33" t="s">
        <v>32</v>
      </c>
      <c r="C33" s="1">
        <v>24.09</v>
      </c>
      <c r="D33" s="6">
        <f t="shared" si="0"/>
        <v>1</v>
      </c>
      <c r="E33" s="6">
        <f t="shared" si="1"/>
        <v>0</v>
      </c>
      <c r="F33" s="6" t="str">
        <f t="shared" si="2"/>
        <v>Oil</v>
      </c>
      <c r="G33" s="3">
        <f>+C33</f>
        <v>24.09</v>
      </c>
      <c r="H33" s="5">
        <v>0</v>
      </c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</row>
    <row r="34" spans="2:21" x14ac:dyDescent="0.25">
      <c r="B34" t="s">
        <v>33</v>
      </c>
      <c r="C34" s="1">
        <v>5.59</v>
      </c>
      <c r="D34" s="6">
        <f t="shared" si="0"/>
        <v>1</v>
      </c>
      <c r="E34" s="6">
        <f t="shared" si="1"/>
        <v>0</v>
      </c>
      <c r="F34" s="6" t="str">
        <f t="shared" si="2"/>
        <v>Oil</v>
      </c>
      <c r="G34" s="3">
        <f>+C34</f>
        <v>5.59</v>
      </c>
      <c r="H34" s="5">
        <v>0</v>
      </c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</row>
    <row r="35" spans="2:21" x14ac:dyDescent="0.25">
      <c r="B35" t="s">
        <v>11</v>
      </c>
      <c r="C35" s="1">
        <v>16.52</v>
      </c>
      <c r="D35" s="6">
        <f t="shared" si="0"/>
        <v>0.98069999999999991</v>
      </c>
      <c r="E35" s="6">
        <f t="shared" si="1"/>
        <v>1.9300000000000095E-2</v>
      </c>
      <c r="F35" s="6" t="str">
        <f t="shared" si="2"/>
        <v>Oil and Gas</v>
      </c>
      <c r="G35" s="3">
        <f>+C35*98.07%</f>
        <v>16.201163999999999</v>
      </c>
      <c r="H35" s="5">
        <v>1.61</v>
      </c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</row>
    <row r="36" spans="2:21" x14ac:dyDescent="0.25">
      <c r="B36" t="s">
        <v>11</v>
      </c>
      <c r="C36" s="1">
        <v>16.52</v>
      </c>
      <c r="D36" s="6">
        <f t="shared" si="0"/>
        <v>0.98069999999999991</v>
      </c>
      <c r="E36" s="6">
        <f t="shared" si="1"/>
        <v>1.9300000000000095E-2</v>
      </c>
      <c r="F36" s="6" t="str">
        <f t="shared" si="2"/>
        <v>Oil and Gas</v>
      </c>
      <c r="G36" s="3">
        <f>+C36*98.07%</f>
        <v>16.201163999999999</v>
      </c>
      <c r="H36" s="5">
        <v>1.91</v>
      </c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</row>
    <row r="37" spans="2:21" x14ac:dyDescent="0.25">
      <c r="B37" t="s">
        <v>34</v>
      </c>
      <c r="C37" s="1">
        <v>90.73</v>
      </c>
      <c r="D37" s="6">
        <f t="shared" si="0"/>
        <v>0.98150000000000004</v>
      </c>
      <c r="E37" s="6">
        <f t="shared" si="1"/>
        <v>1.8499999999999961E-2</v>
      </c>
      <c r="F37" s="6" t="str">
        <f t="shared" si="2"/>
        <v>Oil and Gas</v>
      </c>
      <c r="G37" s="3">
        <f>+C37*98.15%</f>
        <v>89.051495000000003</v>
      </c>
      <c r="H37" s="5">
        <v>10.09</v>
      </c>
      <c r="I37" s="1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/>
    </row>
  </sheetData>
  <autoFilter ref="B3:H3" xr:uid="{00000000-0001-0000-0000-000000000000}">
    <sortState xmlns:xlrd2="http://schemas.microsoft.com/office/spreadsheetml/2017/richdata2" ref="B4:H37">
      <sortCondition ref="B3"/>
    </sortState>
  </autoFilter>
  <mergeCells count="1">
    <mergeCell ref="I2:R2"/>
  </mergeCells>
  <conditionalFormatting sqref="F4:F37">
    <cfRule type="containsText" dxfId="2" priority="1" operator="containsText" text="Oil and Gas">
      <formula>NOT(ISERROR(SEARCH("Oil and Gas",F4)))</formula>
    </cfRule>
    <cfRule type="containsText" dxfId="1" priority="2" operator="containsText" text="Oil">
      <formula>NOT(ISERROR(SEARCH("Oil",F4)))</formula>
    </cfRule>
    <cfRule type="containsText" dxfId="0" priority="3" operator="containsText" text="Gas">
      <formula>NOT(ISERROR(SEARCH("Gas",F4)))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1 W 1 q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N V t a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b W p V d k J R C x A B A A A C B A A A E w A c A E Z v c m 1 1 b G F z L 1 N l Y 3 R p b 2 4 x L m 0 g o h g A K K A U A A A A A A A A A A A A A A A A A A A A A A A A A A A A 5 Z D B a s M w D I b v g b y D 8 S 4 J m E A C u 6 z k U J I O N k a 3 0 f S 0 j O I 4 W m c a 2 8 F y C q H 0 3 W c I Y W z 0 2 s v m i y z 9 Q p / 0 I w g n j S a b K a a L M A g D / O Q W W r I 8 c C E 5 7 k h O O n B h Q P x 7 t n I P 2 l c K P C a l E Y M C 7 a J 7 2 U F S G O 1 8 g h E t 7 u o t g s X 6 c f v 0 s F z X J e D B m b 4 u u O o N 7 l 6 s G U E I j w O s Z 0 g i 8 E h j 9 l Z C J 5 V 0 Y H O 6 o I w U p h u U x j x j Z K W F a a X e 5 2 l 2 6 9 P X w T j Y u L G D / P u b r P 3 Q 9 5 h N y 9 7 Q S v a G C K 4 a y V t D / d o V b 3 x X Z b n G D 2 P V N L 4 a e 8 B o O o 2 d T n S q p h 7 v v E L 0 o B q w Z 0 Z m J f u l n O M w k P o y 8 4 e h v e Q r d H B l R 2 f K f 7 F 0 v L 6 f 4 9 8 1 8 w t Q S w E C L Q A U A A I A C A D V b W p V B V p I c a I A A A D 2 A A A A E g A A A A A A A A A A A A A A A A A A A A A A Q 2 9 u Z m l n L 1 B h Y 2 t h Z 2 U u e G 1 s U E s B A i 0 A F A A C A A g A 1 W 1 q V Q / K 6 a u k A A A A 6 Q A A A B M A A A A A A A A A A A A A A A A A 7 g A A A F t D b 2 5 0 Z W 5 0 X 1 R 5 c G V z X S 5 4 b W x Q S w E C L Q A U A A I A C A D V b W p V d k J R C x A B A A A C B A A A E w A A A A A A A A A A A A A A A A D f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F g A A A A A A A A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t h Y 2 l h c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a 2 F j a W F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y M D o 0 N z o z O C 4 z M z M y O D g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t h Y 2 l h c 1 8 v Q X V 0 b 1 J l b W 9 2 Z W R D b 2 x 1 b W 5 z M S 5 7 Q 2 9 s d W 1 u M S w w f S Z x d W 9 0 O y w m c X V v d D t T Z W N 0 a W 9 u M S 9 B a 2 F j a W F z X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r Y W N p Y X N f L 0 F 1 d G 9 S Z W 1 v d m V k Q 2 9 s d W 1 u c z E u e 0 N v b H V t b j E s M H 0 m c X V v d D s s J n F 1 b 3 Q 7 U 2 V j d G l v b j E v Q W t h Y 2 l h c 1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t h Y 2 l h c 1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t h Y 2 l h c 1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Y U V z d G V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B p Y U V z d G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B U M T g 6 N D U 6 M z Q u M T Q x M T c 4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a W F F c 3 R l X y 9 B d X R v U m V t b 3 Z l Z E N v b H V t b n M x L n t D b 2 x 1 b W 4 x L D B 9 J n F 1 b 3 Q 7 L C Z x d W 9 0 O 1 N l Y 3 R p b 2 4 x L 0 F w a W F F c 3 R l X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a W F F c 3 R l X y 9 B d X R v U m V t b 3 Z l Z E N v b H V t b n M x L n t D b 2 x 1 b W 4 x L D B 9 J n F 1 b 3 Q 7 L C Z x d W 9 0 O 1 N l Y 3 R p b 2 4 x L 0 F w a W F F c 3 R l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G l h R X N 0 Z V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Y U V z d G V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W F 5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w a W F 5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E 4 O j Q 2 O j Q y L j M 3 N j Y 4 N j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G l h e V 8 v Q X V 0 b 1 J l b W 9 2 Z W R D b 2 x 1 b W 5 z M S 5 7 Q 2 9 s d W 1 u M S w w f S Z x d W 9 0 O y w m c X V v d D t T Z W N 0 a W 9 u M S 9 B c G l h e V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l h e V 8 v Q X V 0 b 1 J l b W 9 2 Z W R D b 2 x 1 b W 5 z M S 5 7 Q 2 9 s d W 1 u M S w w f S Z x d W 9 0 O y w m c X V v d D t T Z W N 0 a W 9 u M S 9 B c G l h e V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p Y X l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W F 5 X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v U Z f e M Z 0 G g s y c O W J v h t w A A A A A C A A A A A A A Q Z g A A A A E A A C A A A A B v P 4 S c N E 1 m C D I x t N 1 c d w y k 4 L C g r i M 8 2 G a e E Z O r t X E L A Q A A A A A O g A A A A A I A A C A A A A C a P + 3 X R t 2 T 4 5 o Z L N D v b u a U U o M L V y f P U k i K w l Q 3 I g 2 C Y 1 A A A A A j D 6 t P E i B c E G C D + A 5 3 U t k O 0 F 9 3 I P o v W N / L + i B b y 7 B X Z j m y f 5 l t e 9 F Y L L E + K V k X x d u b n Q w 4 A R A u G 5 O 5 / A B x v u s 1 P t d U 8 F y q 8 N k Z l h T y C r j l 1 k A A A A B C h 2 y L 4 7 b O e d c 0 g h R 3 W f F 7 I M g o m e X H i L d D 5 D N f a J G C 5 w e c V T s D a H 2 Q + 7 6 r S 7 h N P s d 0 b h 8 x m N g b t N F M 1 j D l N m J D < / D a t a M a s h u p > 
</file>

<file path=customXml/itemProps1.xml><?xml version="1.0" encoding="utf-8"?>
<ds:datastoreItem xmlns:ds="http://schemas.openxmlformats.org/officeDocument/2006/customXml" ds:itemID="{A7FBB615-89DD-426E-9CA2-9702E6C03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Akacias_</vt:lpstr>
      <vt:lpstr>ApiaEste_</vt:lpstr>
      <vt:lpstr>Apiay_</vt:lpstr>
      <vt:lpstr>Formato</vt:lpstr>
      <vt:lpstr>Campo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2022-11-10T19:05:40Z</dcterms:modified>
</cp:coreProperties>
</file>